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865CD0C8-9BFF-4069-BF2A-3C9D7AA0FC81}" xr6:coauthVersionLast="47" xr6:coauthVersionMax="47" xr10:uidLastSave="{00000000-0000-0000-0000-000000000000}"/>
  <bookViews>
    <workbookView xWindow="-110" yWindow="-110" windowWidth="19420" windowHeight="10300" firstSheet="3" activeTab="3" xr2:uid="{7830CAFC-CA38-4025-9C3A-E402917B0A81}"/>
  </bookViews>
  <sheets>
    <sheet name="Base de dados" sheetId="1" state="hidden" r:id="rId1"/>
    <sheet name="Tabelas Dinâmicas" sheetId="2" state="hidden" r:id="rId2"/>
    <sheet name="Componentes" sheetId="6" state="hidden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I43" i="2" s="1"/>
  <c r="H41" i="2"/>
  <c r="I41" i="2" s="1"/>
  <c r="H42" i="2"/>
  <c r="I42" i="2" s="1"/>
  <c r="M31" i="2"/>
  <c r="P31" i="2" s="1"/>
  <c r="M30" i="2"/>
  <c r="M29" i="2"/>
  <c r="M28" i="2"/>
  <c r="N28" i="2" s="1"/>
  <c r="M27" i="2"/>
  <c r="M26" i="2"/>
  <c r="O26" i="2" s="1"/>
  <c r="E28" i="2"/>
  <c r="G28" i="2" s="1"/>
  <c r="E29" i="2"/>
  <c r="G29" i="2" s="1"/>
  <c r="E30" i="2"/>
  <c r="G30" i="2" s="1"/>
  <c r="E31" i="2"/>
  <c r="G31" i="2" s="1"/>
  <c r="E32" i="2"/>
  <c r="G32" i="2" s="1"/>
  <c r="E27" i="2"/>
  <c r="F27" i="2" s="1"/>
  <c r="K42" i="2"/>
  <c r="K41" i="2"/>
  <c r="F11" i="2"/>
  <c r="F10" i="2"/>
  <c r="F9" i="2"/>
  <c r="M41" i="2" l="1"/>
  <c r="M42" i="2"/>
  <c r="M43" i="2"/>
  <c r="J41" i="2"/>
  <c r="J43" i="2"/>
  <c r="J42" i="2"/>
  <c r="N30" i="2"/>
  <c r="O30" i="2"/>
  <c r="N26" i="2"/>
  <c r="O28" i="2"/>
  <c r="N27" i="2"/>
  <c r="N29" i="2"/>
  <c r="N31" i="2"/>
  <c r="O27" i="2"/>
  <c r="O29" i="2"/>
  <c r="O31" i="2"/>
  <c r="F29" i="2"/>
  <c r="G27" i="2"/>
  <c r="H28" i="2" s="1"/>
  <c r="F30" i="2"/>
  <c r="F28" i="2"/>
  <c r="H32" i="2"/>
  <c r="F32" i="2"/>
  <c r="F31" i="2"/>
  <c r="K43" i="2"/>
  <c r="P29" i="2" l="1"/>
  <c r="P30" i="2"/>
  <c r="P28" i="2"/>
  <c r="P26" i="2"/>
  <c r="P27" i="2"/>
  <c r="H30" i="2"/>
  <c r="H31" i="2"/>
  <c r="H27" i="2"/>
  <c r="H29" i="2"/>
</calcChain>
</file>

<file path=xl/sharedStrings.xml><?xml version="1.0" encoding="utf-8"?>
<sst xmlns="http://schemas.openxmlformats.org/spreadsheetml/2006/main" count="559" uniqueCount="59">
  <si>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</si>
  <si>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</si>
  <si>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</si>
  <si>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</si>
  <si>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</si>
  <si>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</si>
  <si>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</si>
  <si>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</si>
  <si>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</si>
  <si>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</si>
  <si>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</si>
  <si>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</si>
  <si>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</si>
  <si>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</si>
  <si>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</si>
  <si>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</si>
  <si>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</si>
  <si>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</si>
  <si>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</si>
  <si>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</si>
  <si>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</si>
  <si>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</si>
  <si>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</si>
  <si>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</si>
  <si>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</si>
  <si>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</si>
  <si>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</si>
  <si>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</si>
  <si>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</si>
  <si>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</si>
  <si>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</si>
  <si>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</si>
  <si>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</si>
  <si>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</si>
  <si>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</si>
  <si>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</si>
  <si>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</si>
  <si>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</si>
  <si>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</si>
  <si>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</si>
  <si>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</si>
  <si>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</si>
  <si>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</si>
  <si>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</si>
  <si>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</si>
  <si>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</si>
  <si>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</si>
  <si>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</si>
  <si>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</si>
  <si>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</si>
  <si>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</si>
  <si>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</si>
  <si>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</si>
  <si>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 xml:space="preserve"> </t>
  </si>
  <si>
    <t>Resultados:</t>
  </si>
  <si>
    <t>SE O NOME É DIFERENTE DE TOTAL GERAL</t>
  </si>
  <si>
    <t>SE O NOME É DIFERENTE DE VAZIO</t>
  </si>
  <si>
    <t>Máximo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</si>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</sst>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indent="1"/>
    </xf>
    <xf numFmtId="0" fontId="5" fillId="0" borderId="0" xfId="0" applyFont="1"/>
    <xf numFmtId="0" fontId="0" fillId="0" borderId="0" xfId="0" applyFont="1"/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FF3737"/>
      <color rgb="FF5F9C8D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10.sv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[148 - 13- Final.xlsx]Tabelas Dinâmicas!Tabela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5F9C8D"/>
                </a:solidFill>
              </a:rPr>
              <a:t>ANÁLISE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16200000" scaled="0"/>
            </a:gradFill>
            <a:round/>
          </a:ln>
          <a:effectLst/>
        </c:spPr>
        <c:marker>
          <c:symbol val="square"/>
          <c:size val="23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16200000" scaled="0"/>
              </a:gradFill>
              <a:round/>
            </a:ln>
            <a:effectLst/>
          </c:spPr>
          <c:marker>
            <c:symbol val="squar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4-4427-B8CF-8B4FDB44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EFF6FE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5F9C8D"/>
                </a:solidFill>
              </a:rPr>
              <a:t>COMISSÃO</a:t>
            </a:r>
            <a:r>
              <a:rPr lang="pt-BR" b="1" baseline="0">
                <a:solidFill>
                  <a:srgbClr val="5F9C8D"/>
                </a:solidFill>
              </a:rPr>
              <a:t> POR VENDEDOR</a:t>
            </a:r>
            <a:endParaRPr lang="pt-BR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'Tabelas Dinâmicas'!$H$26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Dinâmicas'!$H$27:$H$31</c:f>
              <c:numCache>
                <c:formatCode>_("R$"* #,##0.00_);_("R$"* \(#,##0.00\);_("R$"* "-"??_);_(@_)</c:formatCode>
                <c:ptCount val="5"/>
                <c:pt idx="0">
                  <c:v>129613.78013999999</c:v>
                </c:pt>
                <c:pt idx="1">
                  <c:v>129613.78013999999</c:v>
                </c:pt>
                <c:pt idx="2">
                  <c:v>129613.78013999999</c:v>
                </c:pt>
                <c:pt idx="3">
                  <c:v>129613.78013999999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0992"/>
        <c:axId val="270889344"/>
      </c:barChart>
      <c:barChart>
        <c:barDir val="bar"/>
        <c:grouping val="clustered"/>
        <c:varyColors val="0"/>
        <c:ser>
          <c:idx val="0"/>
          <c:order val="0"/>
          <c:tx>
            <c:strRef>
              <c:f>'Tabelas Dinâmicas'!$G$26</c:f>
              <c:strCache>
                <c:ptCount val="1"/>
                <c:pt idx="0">
                  <c:v>Comissão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D6-4387-9E14-B93A483C233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D6-4387-9E14-B93A483C233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D6-4387-9E14-B93A483C233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6-4387-9E14-B93A483C2331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D6-4387-9E14-B93A483C23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CD6-4387-9E14-B93A483C23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D6-4387-9E14-B93A483C23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D6-4387-9E14-B93A483C23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D6-4387-9E14-B93A483C2331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Dinâmicas'!$G$27:$G$31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5984"/>
        <c:axId val="270907648"/>
      </c:barChart>
      <c:catAx>
        <c:axId val="27090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889344"/>
        <c:crosses val="autoZero"/>
        <c:auto val="1"/>
        <c:lblAlgn val="ctr"/>
        <c:lblOffset val="100"/>
        <c:noMultiLvlLbl val="0"/>
      </c:catAx>
      <c:valAx>
        <c:axId val="2708893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0900992"/>
        <c:crosses val="autoZero"/>
        <c:crossBetween val="between"/>
      </c:valAx>
      <c:valAx>
        <c:axId val="270907648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70905984"/>
        <c:crosses val="max"/>
        <c:crossBetween val="between"/>
      </c:valAx>
      <c:catAx>
        <c:axId val="27090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090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[148 - 13- Final.xlsx]Tabelas Dinâmicas!Tabela dinâmica4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5F9C8D"/>
                </a:solidFill>
              </a:rPr>
              <a:t>% DE NÚMERO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36047513102329E-2"/>
              <c:y val="-0.10888677250346637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881E-2"/>
              <c:y val="-0.100175830703189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950270801482656E-2"/>
              <c:y val="-5.226565080166394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087887638999E-2"/>
              <c:y val="6.0976592601941167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992E-2"/>
              <c:y val="0.1132422434036050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6351550555996E-2"/>
              <c:y val="0.1088867725034662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95439438194995E-2"/>
              <c:y val="0.1045313016033277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831486951297324E-2"/>
              <c:y val="8.7109418002773095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95027080148267E-2"/>
              <c:y val="8.7109418002773095E-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729966764029003E-2"/>
              <c:y val="-4.3554709001386631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712703101112034E-2"/>
              <c:y val="-7.4043005302357176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78175775277998E-2"/>
              <c:y val="-0.10017583070318908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B-4031-95E5-D7F167EC8C6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B-4031-95E5-D7F167EC8C6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B-4031-95E5-D7F167EC8C6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B-4031-95E5-D7F167EC8C6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B-4031-95E5-D7F167EC8C6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DB-4031-95E5-D7F167EC8C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DB-4031-95E5-D7F167EC8C6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DB-4031-95E5-D7F167EC8C6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DB-4031-95E5-D7F167EC8C6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DB-4031-95E5-D7F167EC8C6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DB-4031-95E5-D7F167EC8C6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DB-4031-95E5-D7F167EC8C63}"/>
              </c:ext>
            </c:extLst>
          </c:dPt>
          <c:dLbls>
            <c:dLbl>
              <c:idx val="0"/>
              <c:layout>
                <c:manualLayout>
                  <c:x val="3.6136047513102329E-2"/>
                  <c:y val="-0.108886772503466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DB-4031-95E5-D7F167EC8C63}"/>
                </c:ext>
              </c:extLst>
            </c:dLbl>
            <c:dLbl>
              <c:idx val="1"/>
              <c:layout>
                <c:manualLayout>
                  <c:x val="6.6712703101111881E-2"/>
                  <c:y val="-0.1001758307031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DB-4031-95E5-D7F167EC8C63}"/>
                </c:ext>
              </c:extLst>
            </c:dLbl>
            <c:dLbl>
              <c:idx val="2"/>
              <c:layout>
                <c:manualLayout>
                  <c:x val="8.8950270801482656E-2"/>
                  <c:y val="-5.2265650801663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DB-4031-95E5-D7F167EC8C63}"/>
                </c:ext>
              </c:extLst>
            </c:dLbl>
            <c:dLbl>
              <c:idx val="3"/>
              <c:layout>
                <c:manualLayout>
                  <c:x val="8.339087887638999E-2"/>
                  <c:y val="6.09765926019411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DB-4031-95E5-D7F167EC8C63}"/>
                </c:ext>
              </c:extLst>
            </c:dLbl>
            <c:dLbl>
              <c:idx val="4"/>
              <c:layout>
                <c:manualLayout>
                  <c:x val="6.6712703101111992E-2"/>
                  <c:y val="0.11324224340360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DB-4031-95E5-D7F167EC8C63}"/>
                </c:ext>
              </c:extLst>
            </c:dLbl>
            <c:dLbl>
              <c:idx val="5"/>
              <c:layout>
                <c:manualLayout>
                  <c:x val="3.3356351550555996E-2"/>
                  <c:y val="0.108886772503466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DB-4031-95E5-D7F167EC8C63}"/>
                </c:ext>
              </c:extLst>
            </c:dLbl>
            <c:dLbl>
              <c:idx val="6"/>
              <c:layout>
                <c:manualLayout>
                  <c:x val="-4.1695439438194995E-2"/>
                  <c:y val="0.104531301603327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DB-4031-95E5-D7F167EC8C63}"/>
                </c:ext>
              </c:extLst>
            </c:dLbl>
            <c:dLbl>
              <c:idx val="7"/>
              <c:layout>
                <c:manualLayout>
                  <c:x val="-7.7831486951297324E-2"/>
                  <c:y val="8.71094180027730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DB-4031-95E5-D7F167EC8C63}"/>
                </c:ext>
              </c:extLst>
            </c:dLbl>
            <c:dLbl>
              <c:idx val="8"/>
              <c:layout>
                <c:manualLayout>
                  <c:x val="-8.895027080148267E-2"/>
                  <c:y val="8.71094180027730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DB-4031-95E5-D7F167EC8C63}"/>
                </c:ext>
              </c:extLst>
            </c:dLbl>
            <c:dLbl>
              <c:idx val="9"/>
              <c:layout>
                <c:manualLayout>
                  <c:x val="-9.1729966764029003E-2"/>
                  <c:y val="-4.35547090013866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DB-4031-95E5-D7F167EC8C63}"/>
                </c:ext>
              </c:extLst>
            </c:dLbl>
            <c:dLbl>
              <c:idx val="10"/>
              <c:layout>
                <c:manualLayout>
                  <c:x val="-6.6712703101112034E-2"/>
                  <c:y val="-7.40430053023571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DB-4031-95E5-D7F167EC8C63}"/>
                </c:ext>
              </c:extLst>
            </c:dLbl>
            <c:dLbl>
              <c:idx val="11"/>
              <c:layout>
                <c:manualLayout>
                  <c:x val="-1.6678175775277998E-2"/>
                  <c:y val="-0.100175830703189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DB-4031-95E5-D7F167EC8C63}"/>
                </c:ext>
              </c:extLst>
            </c:dLbl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DB-4031-95E5-D7F167EC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F9C8D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5F9C8D"/>
                </a:solidFill>
              </a:rPr>
              <a:t>NÚMERO</a:t>
            </a:r>
            <a:r>
              <a:rPr lang="pt-BR" b="1" baseline="0">
                <a:solidFill>
                  <a:srgbClr val="5F9C8D"/>
                </a:solidFill>
              </a:rPr>
              <a:t> DE VENDAS POR VENDEDOR</a:t>
            </a:r>
            <a:endParaRPr lang="pt-BR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F9C8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'Tabelas Dinâmicas'!$P$25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val>
            <c:numRef>
              <c:f>'Tabelas Dinâmicas'!$P$26:$P$30</c:f>
              <c:numCache>
                <c:formatCode>0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990-BDEA-F8EE5184C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30732528"/>
        <c:axId val="2030726288"/>
      </c:barChart>
      <c:barChart>
        <c:barDir val="col"/>
        <c:grouping val="clustered"/>
        <c:varyColors val="0"/>
        <c:ser>
          <c:idx val="0"/>
          <c:order val="0"/>
          <c:tx>
            <c:strRef>
              <c:f>'Tabelas Dinâmicas'!$O$25</c:f>
              <c:strCache>
                <c:ptCount val="1"/>
                <c:pt idx="0">
                  <c:v>Comissão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A11D-4990-BDEA-F8EE5184CDE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A11D-4990-BDEA-F8EE5184CDE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A11D-4990-BDEA-F8EE5184CDE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A11D-4990-BDEA-F8EE5184CDE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A11D-4990-BDEA-F8EE5184CDE2}"/>
              </c:ext>
            </c:extLst>
          </c:dPt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Dinâmicas'!$N$26:$N$31</c:f>
              <c:strCache>
                <c:ptCount val="6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  <c:pt idx="5">
                  <c:v> </c:v>
                </c:pt>
              </c:strCache>
            </c:strRef>
          </c:cat>
          <c:val>
            <c:numRef>
              <c:f>'Tabelas Dinâmicas'!$O$26:$O$30</c:f>
              <c:numCache>
                <c:formatCode>0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D-4990-BDEA-F8EE5184C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38980256"/>
        <c:axId val="2038978176"/>
      </c:barChart>
      <c:catAx>
        <c:axId val="203073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0726288"/>
        <c:crosses val="autoZero"/>
        <c:auto val="1"/>
        <c:lblAlgn val="ctr"/>
        <c:lblOffset val="100"/>
        <c:noMultiLvlLbl val="0"/>
      </c:catAx>
      <c:valAx>
        <c:axId val="2030726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30732528"/>
        <c:crosses val="autoZero"/>
        <c:crossBetween val="between"/>
      </c:valAx>
      <c:valAx>
        <c:axId val="203897817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2038980256"/>
        <c:crosses val="max"/>
        <c:crossBetween val="between"/>
      </c:valAx>
      <c:catAx>
        <c:axId val="2038980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978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[148 - 13- Final.xlsx]Tabelas Dinâmicas!Tabela dinâmica7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84E-4C50-8A45-86FCC4773AB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E-4C50-8A45-86FCC4773AB4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E-4C50-8A45-86FCC4773AB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E-4C50-8A45-86FCC4773AB4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E-4C50-8A45-86FCC4773AB4}"/>
              </c:ext>
            </c:extLst>
          </c:dPt>
          <c:dLbls>
            <c:spPr>
              <a:noFill/>
              <a:ln>
                <a:solidFill>
                  <a:schemeClr val="tx1"/>
                </a:solidFill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Curved/>
                      </ask:type>
                    </ask:lineSketchStyleProps>
                  </a:ext>
                </a:extLst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A9F-85BA-168FD6FA5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'Tabelas Dinâmicas'!$I$41</c:f>
              <c:strCache>
                <c:ptCount val="1"/>
                <c:pt idx="0">
                  <c:v>Onix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F-42DF-87FF-7FB13137347F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F-42DF-87FF-7FB13137347F}"/>
              </c:ext>
            </c:extLst>
          </c:dPt>
          <c:dLbls>
            <c:dLbl>
              <c:idx val="0"/>
              <c:layout>
                <c:manualLayout>
                  <c:x val="0.15630594343000359"/>
                  <c:y val="-0.10677704966043639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AF-42DF-87FF-7FB1313734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AF-42DF-87FF-7FB131373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Dinâmicas'!$J$41:$K$41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F-42DF-87FF-7FB13137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'Tabelas Dinâmicas'!$I$43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F-42DF-87FF-7FB13137347F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F-42DF-87FF-7FB13137347F}"/>
              </c:ext>
            </c:extLst>
          </c:dPt>
          <c:dLbls>
            <c:dLbl>
              <c:idx val="0"/>
              <c:layout>
                <c:manualLayout>
                  <c:x val="0.22050127646332512"/>
                  <c:y val="-6.952148779633309E-2"/>
                </c:manualLayout>
              </c:layout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AF-42DF-87FF-7FB1313734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CAF-42DF-87FF-7FB131373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Dinâmicas'!$J$43:$K$43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F-42DF-87FF-7FB13137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'Tabelas Dinâmicas'!$I$42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F-42DF-87FF-7FB13137347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F-42DF-87FF-7FB13137347F}"/>
              </c:ext>
            </c:extLst>
          </c:dPt>
          <c:dLbls>
            <c:dLbl>
              <c:idx val="0"/>
              <c:layout>
                <c:manualLayout>
                  <c:x val="0.22898209478883763"/>
                  <c:y val="-8.1108402429055246E-2"/>
                </c:manualLayout>
              </c:layout>
              <c:spPr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AF-42DF-87FF-7FB13137347F}"/>
                </c:ext>
              </c:extLst>
            </c:dLbl>
            <c:dLbl>
              <c:idx val="1"/>
              <c:layout>
                <c:manualLayout>
                  <c:x val="-0.2459437314398627"/>
                  <c:y val="5.7934573163610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F-42DF-87FF-7FB131373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Dinâmicas'!$J$42:$K$42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F-42DF-87FF-7FB131373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4.xml"/><Relationship Id="rId5" Type="http://schemas.openxmlformats.org/officeDocument/2006/relationships/image" Target="../media/image6.svg"/><Relationship Id="rId15" Type="http://schemas.openxmlformats.org/officeDocument/2006/relationships/chart" Target="../charts/chart8.xml"/><Relationship Id="rId10" Type="http://schemas.openxmlformats.org/officeDocument/2006/relationships/chart" Target="../charts/chart3.xml"/><Relationship Id="rId4" Type="http://schemas.openxmlformats.org/officeDocument/2006/relationships/image" Target="../media/image5.png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165100</xdr:rowOff>
    </xdr:from>
    <xdr:to>
      <xdr:col>1</xdr:col>
      <xdr:colOff>548774</xdr:colOff>
      <xdr:row>1</xdr:row>
      <xdr:rowOff>81679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0DC3C64-14B6-44A6-BEAA-3CE300649360}"/>
            </a:ext>
          </a:extLst>
        </xdr:cNvPr>
        <xdr:cNvGrpSpPr/>
      </xdr:nvGrpSpPr>
      <xdr:grpSpPr>
        <a:xfrm>
          <a:off x="254000" y="165100"/>
          <a:ext cx="904374" cy="100729"/>
          <a:chOff x="12167209" y="6831061"/>
          <a:chExt cx="901700" cy="100729"/>
        </a:xfrm>
        <a:solidFill>
          <a:schemeClr val="bg2"/>
        </a:solidFill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A5B05C3B-F9B3-0124-FD58-B8798603C149}"/>
              </a:ext>
            </a:extLst>
          </xdr:cNvPr>
          <xdr:cNvSpPr/>
        </xdr:nvSpPr>
        <xdr:spPr>
          <a:xfrm>
            <a:off x="12167209" y="6832398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C914B789-7552-2077-5E1E-F85466C017DA}"/>
              </a:ext>
            </a:extLst>
          </xdr:cNvPr>
          <xdr:cNvSpPr/>
        </xdr:nvSpPr>
        <xdr:spPr>
          <a:xfrm>
            <a:off x="12326293" y="6832398"/>
            <a:ext cx="100264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F9A9C52-BB58-B74B-3730-5D571799C6E9}"/>
              </a:ext>
            </a:extLst>
          </xdr:cNvPr>
          <xdr:cNvSpPr/>
        </xdr:nvSpPr>
        <xdr:spPr>
          <a:xfrm>
            <a:off x="12486249" y="6832398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9D85EBB-F285-E32B-A3E4-B3C87ECBBE3D}"/>
              </a:ext>
            </a:extLst>
          </xdr:cNvPr>
          <xdr:cNvSpPr/>
        </xdr:nvSpPr>
        <xdr:spPr>
          <a:xfrm>
            <a:off x="12650477" y="6831061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1B9F0A54-7353-7C1E-02E2-8FEFF80685D2}"/>
              </a:ext>
            </a:extLst>
          </xdr:cNvPr>
          <xdr:cNvSpPr/>
        </xdr:nvSpPr>
        <xdr:spPr>
          <a:xfrm>
            <a:off x="12809561" y="6831061"/>
            <a:ext cx="100264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1F0895B2-2117-6770-7777-201AA08B3704}"/>
              </a:ext>
            </a:extLst>
          </xdr:cNvPr>
          <xdr:cNvSpPr/>
        </xdr:nvSpPr>
        <xdr:spPr>
          <a:xfrm>
            <a:off x="12969517" y="6831061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3373" y="145143"/>
          <a:ext cx="9775265" cy="1367118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329138" y="152400"/>
          <a:ext cx="4311597" cy="1367118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190501</xdr:colOff>
      <xdr:row>3</xdr:row>
      <xdr:rowOff>127001</xdr:rowOff>
    </xdr:from>
    <xdr:to>
      <xdr:col>26</xdr:col>
      <xdr:colOff>334736</xdr:colOff>
      <xdr:row>7</xdr:row>
      <xdr:rowOff>90713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339" y="687295"/>
              <a:ext cx="3786147" cy="710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557695</xdr:colOff>
      <xdr:row>3</xdr:row>
      <xdr:rowOff>126673</xdr:rowOff>
    </xdr:from>
    <xdr:to>
      <xdr:col>16</xdr:col>
      <xdr:colOff>57716</xdr:colOff>
      <xdr:row>7</xdr:row>
      <xdr:rowOff>117803</xdr:rowOff>
    </xdr:to>
    <xdr:pic>
      <xdr:nvPicPr>
        <xdr:cNvPr id="5" name="Gráfico 4" descr="Dinheiro voador com preenchimento sólido">
          <a:extLst>
            <a:ext uri="{FF2B5EF4-FFF2-40B4-BE49-F238E27FC236}">
              <a16:creationId xmlns:a16="http://schemas.microsoft.com/office/drawing/2014/main" id="{E6D4E1D1-E77B-845B-E8E7-1B0CEA4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0460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3</xdr:col>
      <xdr:colOff>448174</xdr:colOff>
      <xdr:row>3</xdr:row>
      <xdr:rowOff>126673</xdr:rowOff>
    </xdr:from>
    <xdr:to>
      <xdr:col>4</xdr:col>
      <xdr:colOff>560783</xdr:colOff>
      <xdr:row>7</xdr:row>
      <xdr:rowOff>117803</xdr:rowOff>
    </xdr:to>
    <xdr:pic>
      <xdr:nvPicPr>
        <xdr:cNvPr id="7" name="Gráfico 6" descr="Baú de tesouro com preenchimento sólido">
          <a:extLst>
            <a:ext uri="{FF2B5EF4-FFF2-40B4-BE49-F238E27FC236}">
              <a16:creationId xmlns:a16="http://schemas.microsoft.com/office/drawing/2014/main" id="{98137522-21C8-977A-5D44-AB6F4ED02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2468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9</xdr:col>
      <xdr:colOff>298710</xdr:colOff>
      <xdr:row>3</xdr:row>
      <xdr:rowOff>126673</xdr:rowOff>
    </xdr:from>
    <xdr:to>
      <xdr:col>10</xdr:col>
      <xdr:colOff>411318</xdr:colOff>
      <xdr:row>7</xdr:row>
      <xdr:rowOff>117803</xdr:rowOff>
    </xdr:to>
    <xdr:pic>
      <xdr:nvPicPr>
        <xdr:cNvPr id="22" name="Gráfico 21" descr="Barras de ouro com preenchimento sólido">
          <a:extLst>
            <a:ext uri="{FF2B5EF4-FFF2-40B4-BE49-F238E27FC236}">
              <a16:creationId xmlns:a16="http://schemas.microsoft.com/office/drawing/2014/main" id="{06C494DF-7953-C83E-E403-4731E666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8534" y="686967"/>
          <a:ext cx="725196" cy="738189"/>
        </a:xfrm>
        <a:prstGeom prst="rect">
          <a:avLst/>
        </a:prstGeom>
      </xdr:spPr>
    </xdr:pic>
    <xdr:clientData/>
  </xdr:twoCellAnchor>
  <xdr:twoCellAnchor>
    <xdr:from>
      <xdr:col>4</xdr:col>
      <xdr:colOff>425174</xdr:colOff>
      <xdr:row>4</xdr:row>
      <xdr:rowOff>177343</xdr:rowOff>
    </xdr:from>
    <xdr:to>
      <xdr:col>8</xdr:col>
      <xdr:colOff>82825</xdr:colOff>
      <xdr:row>7</xdr:row>
      <xdr:rowOff>40274</xdr:rowOff>
    </xdr:to>
    <xdr:sp macro="" textlink="'Tabelas Dinâmicas'!F9">
      <xdr:nvSpPr>
        <xdr:cNvPr id="23" name="CaixaDeTexto 22">
          <a:extLst>
            <a:ext uri="{FF2B5EF4-FFF2-40B4-BE49-F238E27FC236}">
              <a16:creationId xmlns:a16="http://schemas.microsoft.com/office/drawing/2014/main" id="{C9E8EAB5-5A93-421A-86F5-18C44B07C7D9}"/>
            </a:ext>
          </a:extLst>
        </xdr:cNvPr>
        <xdr:cNvSpPr txBox="1"/>
      </xdr:nvSpPr>
      <xdr:spPr>
        <a:xfrm>
          <a:off x="3122056" y="924402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1126A9-7D24-4455-B1A5-D2A26BCD3009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l"/>
            <a:t> R$ 50.158.467,70 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422967</xdr:colOff>
      <xdr:row>3</xdr:row>
      <xdr:rowOff>124789</xdr:rowOff>
    </xdr:from>
    <xdr:to>
      <xdr:col>8</xdr:col>
      <xdr:colOff>44175</xdr:colOff>
      <xdr:row>5</xdr:row>
      <xdr:rowOff>44173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DB4DDE8-FC75-AABE-A32E-C0101A44B527}"/>
            </a:ext>
          </a:extLst>
        </xdr:cNvPr>
        <xdr:cNvSpPr txBox="1"/>
      </xdr:nvSpPr>
      <xdr:spPr>
        <a:xfrm>
          <a:off x="3101010" y="671441"/>
          <a:ext cx="2050774" cy="28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Faturamento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428169</xdr:colOff>
      <xdr:row>5</xdr:row>
      <xdr:rowOff>1036</xdr:rowOff>
    </xdr:from>
    <xdr:to>
      <xdr:col>14</xdr:col>
      <xdr:colOff>85820</xdr:colOff>
      <xdr:row>7</xdr:row>
      <xdr:rowOff>50732</xdr:rowOff>
    </xdr:to>
    <xdr:sp macro="" textlink="'Tabelas Dinâmicas'!F10">
      <xdr:nvSpPr>
        <xdr:cNvPr id="25" name="CaixaDeTexto 24">
          <a:extLst>
            <a:ext uri="{FF2B5EF4-FFF2-40B4-BE49-F238E27FC236}">
              <a16:creationId xmlns:a16="http://schemas.microsoft.com/office/drawing/2014/main" id="{123199EF-3D05-0913-F1E2-7EBAC24ED957}"/>
            </a:ext>
          </a:extLst>
        </xdr:cNvPr>
        <xdr:cNvSpPr txBox="1"/>
      </xdr:nvSpPr>
      <xdr:spPr>
        <a:xfrm>
          <a:off x="6800581" y="93486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01CD083-D3D7-4055-A0F7-899A6C8E0970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675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373668</xdr:colOff>
      <xdr:row>3</xdr:row>
      <xdr:rowOff>142718</xdr:rowOff>
    </xdr:from>
    <xdr:to>
      <xdr:col>13</xdr:col>
      <xdr:colOff>607465</xdr:colOff>
      <xdr:row>5</xdr:row>
      <xdr:rowOff>62102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1747ED-8845-EE47-A0A0-618E29B2954E}"/>
            </a:ext>
          </a:extLst>
        </xdr:cNvPr>
        <xdr:cNvSpPr txBox="1"/>
      </xdr:nvSpPr>
      <xdr:spPr>
        <a:xfrm>
          <a:off x="6746080" y="703012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Total Vendido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588033</xdr:colOff>
      <xdr:row>5</xdr:row>
      <xdr:rowOff>11496</xdr:rowOff>
    </xdr:from>
    <xdr:to>
      <xdr:col>19</xdr:col>
      <xdr:colOff>245684</xdr:colOff>
      <xdr:row>7</xdr:row>
      <xdr:rowOff>61192</xdr:rowOff>
    </xdr:to>
    <xdr:sp macro="" textlink="'Tabelas Dinâmicas'!F11">
      <xdr:nvSpPr>
        <xdr:cNvPr id="27" name="CaixaDeTexto 26">
          <a:extLst>
            <a:ext uri="{FF2B5EF4-FFF2-40B4-BE49-F238E27FC236}">
              <a16:creationId xmlns:a16="http://schemas.microsoft.com/office/drawing/2014/main" id="{0DE8AF1C-3207-BD3E-8AE1-2CA7C14544C0}"/>
            </a:ext>
          </a:extLst>
        </xdr:cNvPr>
        <xdr:cNvSpPr txBox="1"/>
      </xdr:nvSpPr>
      <xdr:spPr>
        <a:xfrm>
          <a:off x="10023386" y="94532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85FFB38-6376-4F2A-9B9D-9318013944E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R$ 501.584,68 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593297</xdr:colOff>
      <xdr:row>3</xdr:row>
      <xdr:rowOff>145707</xdr:rowOff>
    </xdr:from>
    <xdr:to>
      <xdr:col>19</xdr:col>
      <xdr:colOff>214505</xdr:colOff>
      <xdr:row>5</xdr:row>
      <xdr:rowOff>65091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50F503D-B6A7-C402-5F70-3615CB0F9706}"/>
            </a:ext>
          </a:extLst>
        </xdr:cNvPr>
        <xdr:cNvSpPr txBox="1"/>
      </xdr:nvSpPr>
      <xdr:spPr>
        <a:xfrm>
          <a:off x="10028650" y="706001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Comissões Pagas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326570</xdr:colOff>
      <xdr:row>8</xdr:row>
      <xdr:rowOff>154214</xdr:rowOff>
    </xdr:from>
    <xdr:to>
      <xdr:col>19</xdr:col>
      <xdr:colOff>335641</xdr:colOff>
      <xdr:row>25</xdr:row>
      <xdr:rowOff>172357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900CD0D-3D65-4947-9A60-EB74BBF0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544286</xdr:colOff>
      <xdr:row>9</xdr:row>
      <xdr:rowOff>45357</xdr:rowOff>
    </xdr:from>
    <xdr:to>
      <xdr:col>26</xdr:col>
      <xdr:colOff>571500</xdr:colOff>
      <xdr:row>25</xdr:row>
      <xdr:rowOff>163286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01F550-EB17-43E3-9E30-ADA21FE9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347868</xdr:colOff>
      <xdr:row>27</xdr:row>
      <xdr:rowOff>21692</xdr:rowOff>
    </xdr:from>
    <xdr:to>
      <xdr:col>11</xdr:col>
      <xdr:colOff>57582</xdr:colOff>
      <xdr:row>43</xdr:row>
      <xdr:rowOff>22087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2648D92-9D8B-44E2-A5E1-7E2C7B82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27</xdr:row>
      <xdr:rowOff>44450</xdr:rowOff>
    </xdr:from>
    <xdr:to>
      <xdr:col>19</xdr:col>
      <xdr:colOff>374650</xdr:colOff>
      <xdr:row>43</xdr:row>
      <xdr:rowOff>31750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085ED68-8496-4BF2-BE1D-C31DA807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562098</xdr:colOff>
      <xdr:row>27</xdr:row>
      <xdr:rowOff>65432</xdr:rowOff>
    </xdr:from>
    <xdr:to>
      <xdr:col>26</xdr:col>
      <xdr:colOff>577038</xdr:colOff>
      <xdr:row>43</xdr:row>
      <xdr:rowOff>50490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EB538615-83BE-BA32-D96D-26240E5DAD44}"/>
            </a:ext>
          </a:extLst>
        </xdr:cNvPr>
        <xdr:cNvSpPr/>
      </xdr:nvSpPr>
      <xdr:spPr>
        <a:xfrm>
          <a:off x="12377477" y="5031570"/>
          <a:ext cx="4276009" cy="2927954"/>
        </a:xfrm>
        <a:prstGeom prst="roundRect">
          <a:avLst>
            <a:gd name="adj" fmla="val 40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458691</xdr:colOff>
      <xdr:row>34</xdr:row>
      <xdr:rowOff>129990</xdr:rowOff>
    </xdr:from>
    <xdr:to>
      <xdr:col>27</xdr:col>
      <xdr:colOff>55280</xdr:colOff>
      <xdr:row>43</xdr:row>
      <xdr:rowOff>115050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5E1B09C5-3AE6-FF8E-C9B7-74BB9F77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44174</xdr:colOff>
      <xdr:row>27</xdr:row>
      <xdr:rowOff>99392</xdr:rowOff>
    </xdr:from>
    <xdr:to>
      <xdr:col>25</xdr:col>
      <xdr:colOff>5522</xdr:colOff>
      <xdr:row>35</xdr:row>
      <xdr:rowOff>55217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7B113220-B6E4-45F7-9D67-DE911BFA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574260</xdr:colOff>
      <xdr:row>27</xdr:row>
      <xdr:rowOff>77304</xdr:rowOff>
    </xdr:from>
    <xdr:to>
      <xdr:col>24</xdr:col>
      <xdr:colOff>77304</xdr:colOff>
      <xdr:row>28</xdr:row>
      <xdr:rowOff>149087</xdr:rowOff>
    </xdr:to>
    <xdr:sp macro="" textlink="'Tabelas Dinâmicas'!I41">
      <xdr:nvSpPr>
        <xdr:cNvPr id="59" name="CaixaDeTexto 1">
          <a:extLst>
            <a:ext uri="{FF2B5EF4-FFF2-40B4-BE49-F238E27FC236}">
              <a16:creationId xmlns:a16="http://schemas.microsoft.com/office/drawing/2014/main" id="{6F7251E0-23B9-1FE6-82D1-ECD576A180E5}"/>
            </a:ext>
          </a:extLst>
        </xdr:cNvPr>
        <xdr:cNvSpPr txBox="1"/>
      </xdr:nvSpPr>
      <xdr:spPr>
        <a:xfrm>
          <a:off x="14185347" y="4997174"/>
          <a:ext cx="717827" cy="25400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47A2E71-3D55-40EC-B699-2BDE3C2BCD01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ctr"/>
            <a:t>Onix</a:t>
          </a:fld>
          <a:endParaRPr lang="pt-BR" sz="1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24</xdr:col>
      <xdr:colOff>180007</xdr:colOff>
      <xdr:row>28</xdr:row>
      <xdr:rowOff>75097</xdr:rowOff>
    </xdr:from>
    <xdr:to>
      <xdr:col>26</xdr:col>
      <xdr:colOff>458304</xdr:colOff>
      <xdr:row>34</xdr:row>
      <xdr:rowOff>66261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FBD673B2-4AAE-E96A-814D-26A98992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3312</xdr:colOff>
      <xdr:row>28</xdr:row>
      <xdr:rowOff>6221</xdr:rowOff>
    </xdr:from>
    <xdr:to>
      <xdr:col>25</xdr:col>
      <xdr:colOff>604242</xdr:colOff>
      <xdr:row>29</xdr:row>
      <xdr:rowOff>18870</xdr:rowOff>
    </xdr:to>
    <xdr:sp macro="" textlink="'Tabelas Dinâmicas'!I43">
      <xdr:nvSpPr>
        <xdr:cNvPr id="61" name="CaixaDeTexto 1">
          <a:extLst>
            <a:ext uri="{FF2B5EF4-FFF2-40B4-BE49-F238E27FC236}">
              <a16:creationId xmlns:a16="http://schemas.microsoft.com/office/drawing/2014/main" id="{E07E0C3E-74DC-8001-673C-BBEDF865D8F2}"/>
            </a:ext>
          </a:extLst>
        </xdr:cNvPr>
        <xdr:cNvSpPr txBox="1"/>
      </xdr:nvSpPr>
      <xdr:spPr>
        <a:xfrm>
          <a:off x="15460549" y="5153063"/>
          <a:ext cx="600930" cy="19646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0586CA4-04D5-4625-956A-2267165EF6C9}" type="TxLink">
            <a:rPr lang="en-US" sz="900" b="1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HB20</a:t>
          </a:fld>
          <a:endParaRPr lang="pt-BR" sz="900" b="1">
            <a:solidFill>
              <a:schemeClr val="accent5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8223</xdr:colOff>
      <xdr:row>28</xdr:row>
      <xdr:rowOff>113865</xdr:rowOff>
    </xdr:from>
    <xdr:to>
      <xdr:col>22</xdr:col>
      <xdr:colOff>286520</xdr:colOff>
      <xdr:row>34</xdr:row>
      <xdr:rowOff>105029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7D7E31AB-87F1-E4CC-A02E-AFB7EEA2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439791</xdr:colOff>
      <xdr:row>28</xdr:row>
      <xdr:rowOff>44989</xdr:rowOff>
    </xdr:from>
    <xdr:to>
      <xdr:col>21</xdr:col>
      <xdr:colOff>432458</xdr:colOff>
      <xdr:row>29</xdr:row>
      <xdr:rowOff>57638</xdr:rowOff>
    </xdr:to>
    <xdr:sp macro="" textlink="'Tabelas Dinâmicas'!I42">
      <xdr:nvSpPr>
        <xdr:cNvPr id="63" name="CaixaDeTexto 1">
          <a:extLst>
            <a:ext uri="{FF2B5EF4-FFF2-40B4-BE49-F238E27FC236}">
              <a16:creationId xmlns:a16="http://schemas.microsoft.com/office/drawing/2014/main" id="{800EB944-5B9D-13AA-F6AA-D828A68953C7}"/>
            </a:ext>
          </a:extLst>
        </xdr:cNvPr>
        <xdr:cNvSpPr txBox="1"/>
      </xdr:nvSpPr>
      <xdr:spPr>
        <a:xfrm>
          <a:off x="12855712" y="5191831"/>
          <a:ext cx="600930" cy="19646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1916A7E-D890-4CEE-AD72-5ECE854D4F0E}" type="TxLink">
            <a:rPr lang="en-US" sz="11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t>Joy</a:t>
          </a:fld>
          <a:endParaRPr lang="pt-BR" sz="12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0.387</cdr:x>
      <cdr:y>0.35156</cdr:y>
    </cdr:from>
    <cdr:to>
      <cdr:x>0.64396</cdr:x>
      <cdr:y>0.62109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1E57529-17E6-DF7C-E08D-2A4C452F48CE}"/>
            </a:ext>
          </a:extLst>
        </cdr:cNvPr>
        <cdr:cNvSpPr txBox="1"/>
      </cdr:nvSpPr>
      <cdr:spPr>
        <a:xfrm xmlns:a="http://schemas.openxmlformats.org/drawingml/2006/main">
          <a:off x="690218" y="496955"/>
          <a:ext cx="45830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accent6">
                  <a:lumMod val="75000"/>
                </a:schemeClr>
              </a:solidFill>
            </a:rPr>
            <a:t>1º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0.3796</cdr:x>
      <cdr:y>0.34952</cdr:y>
    </cdr:from>
    <cdr:to>
      <cdr:x>0.63656</cdr:x>
      <cdr:y>0.61905</cdr:y>
    </cdr:to>
    <cdr:sp macro="" textlink="'Tabelas Dinâmicas'!$M$4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1E57529-17E6-DF7C-E08D-2A4C452F48CE}"/>
            </a:ext>
          </a:extLst>
        </cdr:cNvPr>
        <cdr:cNvSpPr txBox="1"/>
      </cdr:nvSpPr>
      <cdr:spPr>
        <a:xfrm xmlns:a="http://schemas.openxmlformats.org/drawingml/2006/main">
          <a:off x="567440" y="382396"/>
          <a:ext cx="384109" cy="294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fld id="{5EE95139-D4A9-4AEA-A6F1-B540B492EDE7}" type="TxLink">
            <a:rPr lang="en-US" sz="1600" b="1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3º</a:t>
          </a:fld>
          <a:endParaRPr lang="pt-BR" sz="1600" b="1">
            <a:solidFill>
              <a:schemeClr val="accent5">
                <a:lumMod val="75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0.3796</cdr:x>
      <cdr:y>0.33119</cdr:y>
    </cdr:from>
    <cdr:to>
      <cdr:x>0.63656</cdr:x>
      <cdr:y>0.60072</cdr:y>
    </cdr:to>
    <cdr:sp macro="" textlink="'Tabelas Dinâmicas'!$M$4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1E57529-17E6-DF7C-E08D-2A4C452F48CE}"/>
            </a:ext>
          </a:extLst>
        </cdr:cNvPr>
        <cdr:cNvSpPr txBox="1"/>
      </cdr:nvSpPr>
      <cdr:spPr>
        <a:xfrm xmlns:a="http://schemas.openxmlformats.org/drawingml/2006/main">
          <a:off x="566778" y="359168"/>
          <a:ext cx="383661" cy="292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fld id="{FCEF31C1-E4B7-490E-B7C9-4C7DCD5A178D}" type="TxLink">
            <a:rPr lang="en-US" sz="1600" b="1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2º</a:t>
          </a:fld>
          <a:endParaRPr lang="pt-BR" sz="1600" b="1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26:C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 rowHeaderCaption="Meses">
  <location ref="B8:C2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4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7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J25:K3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25" t="s">
        <v>0</v>
      </c>
      <c r="C2" s="25"/>
      <c r="D2" s="25"/>
      <c r="E2" s="25"/>
      <c r="F2" s="25"/>
      <c r="G2" s="25"/>
      <c r="H2" s="25"/>
    </row>
    <row r="3" spans="2:8" x14ac:dyDescent="0.35">
      <c r="B3" s="25"/>
      <c r="C3" s="25"/>
      <c r="D3" s="25"/>
      <c r="E3" s="25"/>
      <c r="F3" s="25"/>
      <c r="G3" s="25"/>
      <c r="H3" s="25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opLeftCell="E31" zoomScale="85" zoomScaleNormal="85" workbookViewId="0">
      <selection activeCell="N8" sqref="N8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7" max="7" width="14.54296875" bestFit="1" customWidth="1"/>
    <col min="8" max="8" width="17" bestFit="1" customWidth="1"/>
    <col min="9" max="9" width="11.6328125" bestFit="1" customWidth="1"/>
    <col min="10" max="10" width="17.7265625" bestFit="1" customWidth="1"/>
    <col min="11" max="11" width="11.7265625" bestFit="1" customWidth="1"/>
    <col min="12" max="12" width="2.90625" customWidth="1"/>
    <col min="13" max="13" width="12" bestFit="1" customWidth="1"/>
    <col min="14" max="14" width="12.1796875" bestFit="1" customWidth="1"/>
    <col min="15" max="15" width="10.6328125" bestFit="1" customWidth="1"/>
    <col min="16" max="16" width="14.54296875" bestFit="1" customWidth="1"/>
  </cols>
  <sheetData>
    <row r="3" spans="2:17" x14ac:dyDescent="0.35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5">
      <c r="B4" s="7">
        <v>50158467.702</v>
      </c>
      <c r="D4" s="27">
        <v>675</v>
      </c>
      <c r="F4" s="7">
        <v>501584.67702000018</v>
      </c>
      <c r="I4" s="14"/>
      <c r="Q4" s="15"/>
    </row>
    <row r="5" spans="2:17" x14ac:dyDescent="0.35">
      <c r="I5" s="16"/>
      <c r="K5" s="17"/>
      <c r="M5" s="18"/>
      <c r="O5" s="19"/>
      <c r="Q5" s="20"/>
    </row>
    <row r="6" spans="2:17" x14ac:dyDescent="0.35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5">
      <c r="B8" s="8" t="s">
        <v>46</v>
      </c>
      <c r="C8" t="s">
        <v>40</v>
      </c>
    </row>
    <row r="9" spans="2:17" x14ac:dyDescent="0.35">
      <c r="B9" s="9" t="s">
        <v>10</v>
      </c>
      <c r="C9" s="7">
        <v>3201553.3260000004</v>
      </c>
      <c r="E9" s="26" t="s">
        <v>54</v>
      </c>
      <c r="F9" s="2">
        <f>GETPIVOTDATA("Valor",$B$3)</f>
        <v>50158467.702</v>
      </c>
    </row>
    <row r="10" spans="2:17" x14ac:dyDescent="0.35">
      <c r="B10" s="9" t="s">
        <v>29</v>
      </c>
      <c r="C10" s="7">
        <v>3940571.412</v>
      </c>
      <c r="F10">
        <f>GETPIVOTDATA("Qtd",$D$3)</f>
        <v>675</v>
      </c>
    </row>
    <row r="11" spans="2:17" x14ac:dyDescent="0.35">
      <c r="B11" s="9" t="s">
        <v>30</v>
      </c>
      <c r="C11" s="7">
        <v>5159635.6740000006</v>
      </c>
      <c r="F11" s="2">
        <f>GETPIVOTDATA("Comissão",$F$3)</f>
        <v>501584.67702000018</v>
      </c>
    </row>
    <row r="12" spans="2:17" x14ac:dyDescent="0.35">
      <c r="B12" s="9" t="s">
        <v>31</v>
      </c>
      <c r="C12" s="7">
        <v>4456833.8760000002</v>
      </c>
    </row>
    <row r="13" spans="2:17" x14ac:dyDescent="0.35">
      <c r="B13" s="9" t="s">
        <v>32</v>
      </c>
      <c r="C13" s="7">
        <v>3402145.71</v>
      </c>
    </row>
    <row r="14" spans="2:17" x14ac:dyDescent="0.35">
      <c r="B14" s="9" t="s">
        <v>33</v>
      </c>
      <c r="C14" s="7">
        <v>4123063.6680000001</v>
      </c>
    </row>
    <row r="15" spans="2:17" x14ac:dyDescent="0.35">
      <c r="B15" s="9" t="s">
        <v>34</v>
      </c>
      <c r="C15" s="7">
        <v>4920723.8040000005</v>
      </c>
    </row>
    <row r="16" spans="2:17" x14ac:dyDescent="0.35">
      <c r="B16" s="9" t="s">
        <v>35</v>
      </c>
      <c r="C16" s="7">
        <v>4443673.608</v>
      </c>
    </row>
    <row r="17" spans="2:16" x14ac:dyDescent="0.35">
      <c r="B17" s="9" t="s">
        <v>36</v>
      </c>
      <c r="C17" s="7">
        <v>3192567.3899999997</v>
      </c>
    </row>
    <row r="18" spans="2:16" x14ac:dyDescent="0.35">
      <c r="B18" s="9" t="s">
        <v>37</v>
      </c>
      <c r="C18" s="7">
        <v>4755548.1119999997</v>
      </c>
    </row>
    <row r="19" spans="2:16" x14ac:dyDescent="0.35">
      <c r="B19" s="9" t="s">
        <v>38</v>
      </c>
      <c r="C19" s="7">
        <v>4399929.2939999998</v>
      </c>
    </row>
    <row r="20" spans="2:16" x14ac:dyDescent="0.35">
      <c r="B20" s="9" t="s">
        <v>39</v>
      </c>
      <c r="C20" s="7">
        <v>4162221.8280000002</v>
      </c>
    </row>
    <row r="21" spans="2:16" x14ac:dyDescent="0.35">
      <c r="B21" s="9" t="s">
        <v>45</v>
      </c>
      <c r="C21" s="7">
        <v>50158467.702</v>
      </c>
    </row>
    <row r="23" spans="2:16" x14ac:dyDescent="0.35">
      <c r="E23" t="s">
        <v>55</v>
      </c>
    </row>
    <row r="24" spans="2:16" x14ac:dyDescent="0.35">
      <c r="E24" t="s">
        <v>56</v>
      </c>
    </row>
    <row r="25" spans="2:16" x14ac:dyDescent="0.35">
      <c r="J25" s="8" t="s">
        <v>44</v>
      </c>
      <c r="K25" t="s">
        <v>41</v>
      </c>
      <c r="N25" s="7" t="s">
        <v>58</v>
      </c>
      <c r="O25" s="28" t="s">
        <v>7</v>
      </c>
      <c r="P25" s="28" t="s">
        <v>57</v>
      </c>
    </row>
    <row r="26" spans="2:16" x14ac:dyDescent="0.35">
      <c r="B26" s="8" t="s">
        <v>44</v>
      </c>
      <c r="C26" t="s">
        <v>43</v>
      </c>
      <c r="F26" s="7" t="s">
        <v>58</v>
      </c>
      <c r="G26" s="28" t="s">
        <v>7</v>
      </c>
      <c r="H26" s="28" t="s">
        <v>57</v>
      </c>
      <c r="J26" s="9" t="s">
        <v>11</v>
      </c>
      <c r="K26" s="27">
        <v>124</v>
      </c>
      <c r="M26" s="30" t="b">
        <f>AND( J26 &lt;&gt; "Total Geral", J26 &lt;&gt; "" )</f>
        <v>1</v>
      </c>
      <c r="N26" s="29" t="str">
        <f>IF(M26, J26, " ")</f>
        <v>Alan</v>
      </c>
      <c r="O26" s="32">
        <f>IF(M26, K26, " ")</f>
        <v>124</v>
      </c>
      <c r="P26" s="33">
        <f>IF(M26,  MAX($O$26:$O$31), " ")</f>
        <v>171</v>
      </c>
    </row>
    <row r="27" spans="2:16" x14ac:dyDescent="0.35">
      <c r="B27" s="9" t="s">
        <v>11</v>
      </c>
      <c r="C27" s="7">
        <v>92995.690139999992</v>
      </c>
      <c r="E27" s="30" t="b">
        <f>AND( B27 &lt;&gt; "Total Geral", B27 &lt;&gt; "" )</f>
        <v>1</v>
      </c>
      <c r="F27" s="29" t="str">
        <f>IF(E27, B27, " ")</f>
        <v>Alan</v>
      </c>
      <c r="G27" s="2">
        <f>IF(E27, C27, " ")</f>
        <v>92995.690139999992</v>
      </c>
      <c r="H27" s="7">
        <f>IF(E27,  MAX($G$27:$G$32), " ")</f>
        <v>129613.78013999999</v>
      </c>
      <c r="J27" s="9" t="s">
        <v>19</v>
      </c>
      <c r="K27" s="27">
        <v>171</v>
      </c>
      <c r="M27" s="30" t="b">
        <f t="shared" ref="M27:M31" si="0">AND( J27 &lt;&gt; "Total Geral", J27 &lt;&gt; "" )</f>
        <v>1</v>
      </c>
      <c r="N27" s="29" t="str">
        <f t="shared" ref="N27:N31" si="1">IF(M27, J27, " ")</f>
        <v>Alice</v>
      </c>
      <c r="O27" s="32">
        <f>IF(M27, K27, " ")</f>
        <v>171</v>
      </c>
      <c r="P27" s="33">
        <f t="shared" ref="P27:P31" si="2">IF(M27,  MAX($O$26:$O$31), " ")</f>
        <v>171</v>
      </c>
    </row>
    <row r="28" spans="2:16" x14ac:dyDescent="0.35">
      <c r="B28" s="9" t="s">
        <v>19</v>
      </c>
      <c r="C28" s="7">
        <v>129613.78013999999</v>
      </c>
      <c r="E28" s="30" t="b">
        <f t="shared" ref="E28:E32" si="3">AND( B28 &lt;&gt; "Total Geral", B28 &lt;&gt; "" )</f>
        <v>1</v>
      </c>
      <c r="F28" s="29" t="str">
        <f t="shared" ref="F28:F32" si="4">IF(E28, B28, " ")</f>
        <v>Alice</v>
      </c>
      <c r="G28" s="2">
        <f>IF(E28, C28, " ")</f>
        <v>129613.78013999999</v>
      </c>
      <c r="H28" s="7">
        <f t="shared" ref="H28:H32" si="5">IF(E28,  MAX($G$27:$G$32), " ")</f>
        <v>129613.78013999999</v>
      </c>
      <c r="J28" s="9" t="s">
        <v>14</v>
      </c>
      <c r="K28" s="27">
        <v>111</v>
      </c>
      <c r="M28" s="30" t="b">
        <f t="shared" si="0"/>
        <v>1</v>
      </c>
      <c r="N28" s="29" t="str">
        <f t="shared" si="1"/>
        <v>Aline</v>
      </c>
      <c r="O28" s="32">
        <f>IF(M28, K28, " ")</f>
        <v>111</v>
      </c>
      <c r="P28" s="33">
        <f t="shared" si="2"/>
        <v>171</v>
      </c>
    </row>
    <row r="29" spans="2:16" x14ac:dyDescent="0.35">
      <c r="B29" s="9" t="s">
        <v>14</v>
      </c>
      <c r="C29" s="7">
        <v>81130.497119999985</v>
      </c>
      <c r="E29" s="30" t="b">
        <f t="shared" si="3"/>
        <v>1</v>
      </c>
      <c r="F29" s="29" t="str">
        <f t="shared" si="4"/>
        <v>Aline</v>
      </c>
      <c r="G29" s="2">
        <f>IF(E29, C29, " ")</f>
        <v>81130.497119999985</v>
      </c>
      <c r="H29" s="7">
        <f t="shared" si="5"/>
        <v>129613.78013999999</v>
      </c>
      <c r="J29" s="9" t="s">
        <v>16</v>
      </c>
      <c r="K29" s="27">
        <v>135</v>
      </c>
      <c r="M29" s="30" t="b">
        <f t="shared" si="0"/>
        <v>1</v>
      </c>
      <c r="N29" s="29" t="str">
        <f t="shared" si="1"/>
        <v>Cauã</v>
      </c>
      <c r="O29" s="32">
        <f>IF(M29, K29, " ")</f>
        <v>135</v>
      </c>
      <c r="P29" s="33">
        <f t="shared" si="2"/>
        <v>171</v>
      </c>
    </row>
    <row r="30" spans="2:16" x14ac:dyDescent="0.35">
      <c r="B30" s="9" t="s">
        <v>16</v>
      </c>
      <c r="C30" s="7">
        <v>103641.72971999997</v>
      </c>
      <c r="E30" s="30" t="b">
        <f t="shared" si="3"/>
        <v>1</v>
      </c>
      <c r="F30" s="29" t="str">
        <f t="shared" si="4"/>
        <v>Cauã</v>
      </c>
      <c r="G30" s="2">
        <f>IF(E30, C30, " ")</f>
        <v>103641.72971999997</v>
      </c>
      <c r="H30" s="7">
        <f t="shared" si="5"/>
        <v>129613.78013999999</v>
      </c>
      <c r="J30" s="9" t="s">
        <v>22</v>
      </c>
      <c r="K30" s="27">
        <v>134</v>
      </c>
      <c r="M30" s="30" t="b">
        <f t="shared" si="0"/>
        <v>1</v>
      </c>
      <c r="N30" s="29" t="str">
        <f t="shared" si="1"/>
        <v>Fernanda</v>
      </c>
      <c r="O30" s="32">
        <f>IF(M30, K30, " ")</f>
        <v>134</v>
      </c>
      <c r="P30" s="33">
        <f t="shared" si="2"/>
        <v>171</v>
      </c>
    </row>
    <row r="31" spans="2:16" x14ac:dyDescent="0.35">
      <c r="B31" s="9" t="s">
        <v>22</v>
      </c>
      <c r="C31" s="7">
        <v>94202.979899999977</v>
      </c>
      <c r="E31" s="30" t="b">
        <f t="shared" si="3"/>
        <v>1</v>
      </c>
      <c r="F31" s="29" t="str">
        <f t="shared" si="4"/>
        <v>Fernanda</v>
      </c>
      <c r="G31" s="2">
        <f>IF(E31, C31, " ")</f>
        <v>94202.979899999977</v>
      </c>
      <c r="H31" s="7">
        <f t="shared" si="5"/>
        <v>129613.78013999999</v>
      </c>
      <c r="J31" s="9" t="s">
        <v>45</v>
      </c>
      <c r="K31" s="27">
        <v>675</v>
      </c>
      <c r="M31" s="30" t="b">
        <f t="shared" si="0"/>
        <v>0</v>
      </c>
      <c r="N31" t="str">
        <f t="shared" si="1"/>
        <v xml:space="preserve"> </v>
      </c>
      <c r="O31" s="2" t="str">
        <f>IF(M31, K31, " ")</f>
        <v xml:space="preserve"> </v>
      </c>
      <c r="P31" s="7" t="str">
        <f t="shared" si="2"/>
        <v xml:space="preserve"> </v>
      </c>
    </row>
    <row r="32" spans="2:16" x14ac:dyDescent="0.35">
      <c r="B32" s="9" t="s">
        <v>45</v>
      </c>
      <c r="C32" s="7">
        <v>501584.67701999989</v>
      </c>
      <c r="E32" s="30" t="b">
        <f t="shared" si="3"/>
        <v>0</v>
      </c>
      <c r="F32" t="str">
        <f t="shared" si="4"/>
        <v xml:space="preserve"> </v>
      </c>
      <c r="G32" s="2" t="str">
        <f>IF(E32, C32, " ")</f>
        <v xml:space="preserve"> </v>
      </c>
      <c r="H32" s="7" t="str">
        <f t="shared" si="5"/>
        <v xml:space="preserve"> </v>
      </c>
    </row>
    <row r="37" spans="2:13" x14ac:dyDescent="0.35">
      <c r="H37" s="31"/>
    </row>
    <row r="38" spans="2:13" x14ac:dyDescent="0.35">
      <c r="H38" s="31"/>
    </row>
    <row r="39" spans="2:13" x14ac:dyDescent="0.35">
      <c r="H39" s="31"/>
    </row>
    <row r="40" spans="2:13" x14ac:dyDescent="0.35">
      <c r="B40" s="8" t="s">
        <v>44</v>
      </c>
      <c r="C40" t="s">
        <v>41</v>
      </c>
      <c r="E40" s="8" t="s">
        <v>44</v>
      </c>
      <c r="F40" t="s">
        <v>41</v>
      </c>
      <c r="H40" s="31"/>
    </row>
    <row r="41" spans="2:13" x14ac:dyDescent="0.35">
      <c r="B41" s="9" t="s">
        <v>20</v>
      </c>
      <c r="C41" s="27">
        <v>241</v>
      </c>
      <c r="E41" s="9" t="s">
        <v>27</v>
      </c>
      <c r="F41" s="27">
        <v>96</v>
      </c>
      <c r="H41" s="31" t="b">
        <f>AND( E41 &lt;&gt; "Total Geral", E41 &lt;&gt; "" )</f>
        <v>1</v>
      </c>
      <c r="I41" t="str">
        <f>IF(H41, E41, " ")</f>
        <v>Onix</v>
      </c>
      <c r="J41">
        <f>IF( H41, F41, " ")</f>
        <v>96</v>
      </c>
      <c r="K41">
        <f>IF( H41, GETPIVOTDATA("Qtd",$E$40), " ")</f>
        <v>675</v>
      </c>
      <c r="M41" t="str">
        <f>IF(H41, "1º", "")</f>
        <v>1º</v>
      </c>
    </row>
    <row r="42" spans="2:13" x14ac:dyDescent="0.35">
      <c r="B42" s="9" t="s">
        <v>12</v>
      </c>
      <c r="C42" s="27">
        <v>177</v>
      </c>
      <c r="E42" s="9" t="s">
        <v>21</v>
      </c>
      <c r="F42" s="27">
        <v>76</v>
      </c>
      <c r="H42" s="31" t="b">
        <f t="shared" ref="H42:H43" si="6">AND( E42 &lt;&gt; "Total Geral", E42 &lt;&gt; "" )</f>
        <v>1</v>
      </c>
      <c r="I42" t="str">
        <f t="shared" ref="I42:I43" si="7">IF(H42, E42, " ")</f>
        <v>Joy</v>
      </c>
      <c r="J42">
        <f>IF( H42, F42, " ")</f>
        <v>76</v>
      </c>
      <c r="K42">
        <f t="shared" ref="K42:K43" si="8">IF( H42, GETPIVOTDATA("Qtd",$E$40), " ")</f>
        <v>675</v>
      </c>
      <c r="M42" t="str">
        <f>IF(H42, "2º", "")</f>
        <v>2º</v>
      </c>
    </row>
    <row r="43" spans="2:13" x14ac:dyDescent="0.35">
      <c r="B43" s="9" t="s">
        <v>17</v>
      </c>
      <c r="C43" s="27">
        <v>133</v>
      </c>
      <c r="E43" s="9" t="s">
        <v>18</v>
      </c>
      <c r="F43" s="27">
        <v>75</v>
      </c>
      <c r="H43" s="31" t="b">
        <f t="shared" si="6"/>
        <v>1</v>
      </c>
      <c r="I43" t="str">
        <f t="shared" si="7"/>
        <v>HB20</v>
      </c>
      <c r="J43">
        <f>IF( H43, F43, " ")</f>
        <v>75</v>
      </c>
      <c r="K43">
        <f t="shared" si="8"/>
        <v>675</v>
      </c>
      <c r="M43" t="str">
        <f>IF(H43, "3º", "")</f>
        <v>3º</v>
      </c>
    </row>
    <row r="44" spans="2:13" x14ac:dyDescent="0.35">
      <c r="B44" s="9" t="s">
        <v>8</v>
      </c>
      <c r="C44" s="27">
        <v>57</v>
      </c>
      <c r="E44" s="9" t="s">
        <v>26</v>
      </c>
      <c r="F44" s="27">
        <v>69</v>
      </c>
      <c r="H44" s="31"/>
    </row>
    <row r="45" spans="2:13" x14ac:dyDescent="0.35">
      <c r="B45" s="9" t="s">
        <v>23</v>
      </c>
      <c r="C45" s="27">
        <v>67</v>
      </c>
      <c r="E45" s="9" t="s">
        <v>24</v>
      </c>
      <c r="F45" s="27">
        <v>67</v>
      </c>
      <c r="H45" s="31"/>
    </row>
    <row r="46" spans="2:13" x14ac:dyDescent="0.35">
      <c r="B46" s="9" t="s">
        <v>45</v>
      </c>
      <c r="C46" s="27">
        <v>675</v>
      </c>
      <c r="E46" s="9" t="s">
        <v>15</v>
      </c>
      <c r="F46" s="27">
        <v>66</v>
      </c>
    </row>
    <row r="47" spans="2:13" x14ac:dyDescent="0.35">
      <c r="E47" s="9" t="s">
        <v>13</v>
      </c>
      <c r="F47" s="27">
        <v>64</v>
      </c>
    </row>
    <row r="48" spans="2:13" x14ac:dyDescent="0.35">
      <c r="E48" s="9" t="s">
        <v>28</v>
      </c>
      <c r="F48" s="27">
        <v>58</v>
      </c>
    </row>
    <row r="49" spans="5:6" x14ac:dyDescent="0.35">
      <c r="E49" s="9" t="s">
        <v>9</v>
      </c>
      <c r="F49" s="27">
        <v>57</v>
      </c>
    </row>
    <row r="50" spans="5:6" x14ac:dyDescent="0.35">
      <c r="E50" s="9" t="s">
        <v>25</v>
      </c>
      <c r="F50" s="27">
        <v>47</v>
      </c>
    </row>
    <row r="51" spans="5:6" x14ac:dyDescent="0.35">
      <c r="E51" s="9" t="s">
        <v>45</v>
      </c>
      <c r="F51" s="27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topLeftCell="A37" workbookViewId="0">
      <selection activeCell="N8" sqref="N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68" zoomScaleNormal="68" workbookViewId="0">
      <selection activeCell="C35" sqref="C35"/>
    </sheetView>
  </sheetViews>
  <sheetFormatPr defaultRowHeight="14.5" x14ac:dyDescent="0.35"/>
  <cols>
    <col min="1" max="2" width="8.7265625" style="24"/>
    <col min="3" max="3" width="12.26953125" style="24" customWidth="1"/>
    <col min="4" max="52" width="8.7265625" style="10"/>
  </cols>
  <sheetData>
    <row r="1" spans="1:1" x14ac:dyDescent="0.35">
      <c r="A1" s="24" t="s">
        <v>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2022-07-13T22:42:57Z</dcterms:modified>
</cp:coreProperties>
</file>