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isk Management\Personal\Alankar\Python HSS\Summary Output\"/>
    </mc:Choice>
  </mc:AlternateContent>
  <xr:revisionPtr revIDLastSave="0" documentId="13_ncr:1_{06471BD3-1AA5-4AB6-96BE-2D1C86C0B19B}" xr6:coauthVersionLast="45" xr6:coauthVersionMax="45" xr10:uidLastSave="{00000000-0000-0000-0000-000000000000}"/>
  <bookViews>
    <workbookView xWindow="-120" yWindow="-120" windowWidth="29040" windowHeight="15840" activeTab="1" xr2:uid="{C6871437-8C05-4D43-B7B5-73895A78D820}"/>
  </bookViews>
  <sheets>
    <sheet name="Cost comparison" sheetId="1" r:id="rId1"/>
    <sheet name="Graph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2" l="1"/>
  <c r="G4" i="2"/>
  <c r="F4" i="2"/>
  <c r="E4" i="2"/>
  <c r="D4" i="2"/>
  <c r="C4" i="2"/>
  <c r="B4" i="2"/>
  <c r="C3" i="2"/>
  <c r="D3" i="2"/>
  <c r="E3" i="2"/>
  <c r="F3" i="2"/>
  <c r="G3" i="2"/>
  <c r="H3" i="2"/>
  <c r="B3" i="2"/>
  <c r="C2" i="2"/>
  <c r="D2" i="2"/>
  <c r="E2" i="2"/>
  <c r="F2" i="2"/>
  <c r="G2" i="2"/>
  <c r="H2" i="2"/>
  <c r="B2" i="2"/>
  <c r="C1" i="2"/>
  <c r="D1" i="2"/>
  <c r="E1" i="2"/>
  <c r="F1" i="2"/>
  <c r="G1" i="2"/>
  <c r="H1" i="2"/>
  <c r="B1" i="2"/>
  <c r="G19" i="1" l="1"/>
  <c r="H18" i="1" l="1"/>
  <c r="H19" i="1"/>
  <c r="H4" i="1"/>
  <c r="H10" i="1"/>
  <c r="H12" i="1" s="1"/>
  <c r="G12" i="1"/>
  <c r="H3" i="1" l="1"/>
  <c r="H5" i="1"/>
  <c r="H6" i="1"/>
  <c r="H7" i="1"/>
  <c r="H8" i="1"/>
  <c r="H11" i="1" s="1"/>
  <c r="H13" i="1" s="1"/>
  <c r="H9" i="1"/>
  <c r="B19" i="1"/>
  <c r="F19" i="1" l="1"/>
  <c r="E19" i="1"/>
  <c r="D19" i="1"/>
  <c r="C19" i="1"/>
  <c r="C18" i="1"/>
  <c r="D18" i="1"/>
  <c r="E18" i="1"/>
  <c r="F18" i="1"/>
  <c r="G18" i="1"/>
  <c r="B18" i="1"/>
  <c r="F9" i="1" l="1"/>
  <c r="F8" i="1"/>
  <c r="F7" i="1"/>
  <c r="F6" i="1"/>
  <c r="F5" i="1"/>
  <c r="F4" i="1"/>
  <c r="E4" i="1"/>
  <c r="D8" i="1"/>
  <c r="D7" i="1"/>
  <c r="D6" i="1"/>
  <c r="D5" i="1"/>
  <c r="D4" i="1"/>
  <c r="D3" i="1"/>
  <c r="C10" i="1"/>
  <c r="C9" i="1"/>
  <c r="C8" i="1"/>
  <c r="C7" i="1"/>
  <c r="C6" i="1"/>
  <c r="C5" i="1"/>
  <c r="C4" i="1"/>
  <c r="B10" i="1"/>
  <c r="B12" i="1" s="1"/>
  <c r="B9" i="1"/>
  <c r="B8" i="1"/>
  <c r="B7" i="1"/>
  <c r="B6" i="1"/>
  <c r="B5" i="1"/>
  <c r="B4" i="1"/>
  <c r="B3" i="1"/>
  <c r="G10" i="1"/>
  <c r="G8" i="1"/>
  <c r="G7" i="1"/>
  <c r="G6" i="1"/>
  <c r="G5" i="1"/>
  <c r="G4" i="1"/>
  <c r="F10" i="1"/>
  <c r="F3" i="1"/>
  <c r="E10" i="1"/>
  <c r="E9" i="1"/>
  <c r="E8" i="1"/>
  <c r="E7" i="1"/>
  <c r="E6" i="1"/>
  <c r="E5" i="1"/>
  <c r="C3" i="1"/>
  <c r="G3" i="1"/>
  <c r="E3" i="1"/>
  <c r="D9" i="1"/>
  <c r="G9" i="1"/>
  <c r="D10" i="1"/>
  <c r="A10" i="1"/>
  <c r="A19" i="1" s="1"/>
  <c r="A8" i="1"/>
  <c r="A9" i="1"/>
  <c r="A3" i="1"/>
  <c r="A4" i="1"/>
  <c r="A5" i="1"/>
  <c r="A6" i="1"/>
  <c r="A7" i="1"/>
  <c r="A2" i="1"/>
  <c r="C12" i="1" l="1"/>
  <c r="E12" i="1"/>
  <c r="D12" i="1"/>
  <c r="F12" i="1"/>
  <c r="C11" i="1"/>
  <c r="C13" i="1" s="1"/>
  <c r="E11" i="1"/>
  <c r="E13" i="1" s="1"/>
  <c r="D11" i="1"/>
  <c r="D13" i="1" s="1"/>
  <c r="B11" i="1"/>
  <c r="B13" i="1" s="1"/>
  <c r="G11" i="1"/>
  <c r="G13" i="1" s="1"/>
  <c r="F11" i="1"/>
  <c r="F13" i="1" s="1"/>
</calcChain>
</file>

<file path=xl/sharedStrings.xml><?xml version="1.0" encoding="utf-8"?>
<sst xmlns="http://schemas.openxmlformats.org/spreadsheetml/2006/main" count="14" uniqueCount="14">
  <si>
    <t>Strategy 1</t>
  </si>
  <si>
    <t>Strategy 2</t>
  </si>
  <si>
    <t>Strategy 3</t>
  </si>
  <si>
    <t>Strategy 4</t>
  </si>
  <si>
    <t>Strategy 5</t>
  </si>
  <si>
    <t>Strategy 6</t>
  </si>
  <si>
    <t xml:space="preserve">VaR </t>
  </si>
  <si>
    <t>$/MWh</t>
  </si>
  <si>
    <t>VaR/MWh</t>
  </si>
  <si>
    <t>Strategy 7</t>
  </si>
  <si>
    <t>Hedged Volume (MWh)</t>
  </si>
  <si>
    <t>Expected Value</t>
  </si>
  <si>
    <t>P95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</si>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</sst>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 - Hedge Cost ($)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'Cost comparison'!$A$11</c:f>
              <c:strCache>
                <c:ptCount val="1"/>
                <c:pt idx="0">
                  <c:v>VaR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'Cost comparison'!$B$10:$H$10</c:f>
              <c:numCache>
                <c:formatCode>_(* #,##0_);_(* \(#,##0\);_(* "-"??_);_(@_)</c:formatCode>
                <c:ptCount val="7"/>
                <c:pt idx="0">
                  <c:v>176355886.67503271</c:v>
                </c:pt>
                <c:pt idx="1">
                  <c:v>177448885.80899209</c:v>
                </c:pt>
                <c:pt idx="2">
                  <c:v>176965119.71458012</c:v>
                </c:pt>
                <c:pt idx="3">
                  <c:v>177778508.40005666</c:v>
                </c:pt>
                <c:pt idx="4">
                  <c:v>176349697.3500329</c:v>
                </c:pt>
                <c:pt idx="5">
                  <c:v>177478214.04204467</c:v>
                </c:pt>
                <c:pt idx="6">
                  <c:v>191543175.19645962</c:v>
                </c:pt>
              </c:numCache>
            </c:numRef>
          </c:xVal>
          <c:yVal>
            <c:numRef>
              <c:f>'Cost comparison'!$B$11:$H$11</c:f>
              <c:numCache>
                <c:formatCode>_(* #,##0_);_(* \(#,##0\);_(* "-"??_);_(@_)</c:formatCode>
                <c:ptCount val="7"/>
                <c:pt idx="0">
                  <c:v>100822997.7484661</c:v>
                </c:pt>
                <c:pt idx="1">
                  <c:v>101937983.74126208</c:v>
                </c:pt>
                <c:pt idx="2">
                  <c:v>111923615.56237704</c:v>
                </c:pt>
                <c:pt idx="3">
                  <c:v>109126052.14067185</c:v>
                </c:pt>
                <c:pt idx="4">
                  <c:v>101120337.3230128</c:v>
                </c:pt>
                <c:pt idx="5">
                  <c:v>108195535.4887276</c:v>
                </c:pt>
                <c:pt idx="6">
                  <c:v>213384882.82960019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F-4D4C-9038-C47BB44F2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390367"/>
        <c:axId val="1288423967"/>
      </c:scatterChart>
      <c:valAx>
        <c:axId val="145939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Hedge Cost</a:t>
                </a:r>
              </a:p>
            </c:rich>
          </c:tx>
          <c:layout>
            <c:manualLayout>
              <c:xMode val="edge"/>
              <c:yMode val="edge"/>
              <c:x val="0.46720675488142016"/>
              <c:y val="0.94600068850751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23967"/>
        <c:crosses val="autoZero"/>
        <c:crossBetween val="midCat"/>
      </c:valAx>
      <c:valAx>
        <c:axId val="1288423967"/>
        <c:scaling>
          <c:orientation val="minMax"/>
          <c:min val="9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 - Hedge Cost ($)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'Cost comparison'!$A$11</c:f>
              <c:strCache>
                <c:ptCount val="1"/>
                <c:pt idx="0">
                  <c:v>VaR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'Cost comparison'!$B$10:$G$10</c:f>
              <c:numCache>
                <c:formatCode>_(* #,##0_);_(* \(#,##0\);_(* "-"??_);_(@_)</c:formatCode>
                <c:ptCount val="6"/>
                <c:pt idx="0">
                  <c:v>176355886.67503271</c:v>
                </c:pt>
                <c:pt idx="1">
                  <c:v>177448885.80899209</c:v>
                </c:pt>
                <c:pt idx="2">
                  <c:v>176965119.71458012</c:v>
                </c:pt>
                <c:pt idx="3">
                  <c:v>177778508.40005666</c:v>
                </c:pt>
                <c:pt idx="4">
                  <c:v>176349697.3500329</c:v>
                </c:pt>
                <c:pt idx="5">
                  <c:v>177478214.04204467</c:v>
                </c:pt>
              </c:numCache>
            </c:numRef>
          </c:xVal>
          <c:yVal>
            <c:numRef>
              <c:f>'Cost comparison'!$B$11:$G$11</c:f>
              <c:numCache>
                <c:formatCode>_(* #,##0_);_(* \(#,##0\);_(* "-"??_);_(@_)</c:formatCode>
                <c:ptCount val="6"/>
                <c:pt idx="0">
                  <c:v>100822997.7484661</c:v>
                </c:pt>
                <c:pt idx="1">
                  <c:v>101937983.74126208</c:v>
                </c:pt>
                <c:pt idx="2">
                  <c:v>111923615.56237704</c:v>
                </c:pt>
                <c:pt idx="3">
                  <c:v>109126052.14067185</c:v>
                </c:pt>
                <c:pt idx="4">
                  <c:v>101120337.3230128</c:v>
                </c:pt>
                <c:pt idx="5">
                  <c:v>108195535.4887276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6-412A-B9E5-7C6DFF964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390367"/>
        <c:axId val="1288423967"/>
      </c:scatterChart>
      <c:valAx>
        <c:axId val="145939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Hedge Cost</a:t>
                </a:r>
              </a:p>
            </c:rich>
          </c:tx>
          <c:layout>
            <c:manualLayout>
              <c:xMode val="edge"/>
              <c:yMode val="edge"/>
              <c:x val="0.46720675488142016"/>
              <c:y val="0.94600068850751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23967"/>
        <c:crosses val="autoZero"/>
        <c:crossBetween val="midCat"/>
        <c:majorUnit val="400000"/>
      </c:valAx>
      <c:valAx>
        <c:axId val="1288423967"/>
        <c:scaling>
          <c:orientation val="minMax"/>
          <c:min val="9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Graphs!$A$2</c:f>
              <c:strCache>
                <c:ptCount val="1"/>
                <c:pt idx="0">
                  <c:v>Expected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Graphs!$B$1:$F$1</c15:sqref>
                  </c15:fullRef>
                </c:ext>
              </c:extLst>
              <c:f>(Graphs!$B$1,Graphs!$F$1)</c:f>
              <c:strCache>
                <c:ptCount val="2"/>
                <c:pt idx="0">
                  <c:v>Strategy 1</c:v>
                </c:pt>
                <c:pt idx="1">
                  <c:v>Strategy 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Graphs!$B$2:$F$2</c15:sqref>
                  </c15:fullRef>
                </c:ext>
              </c:extLst>
              <c:f>(Graphs!$B$2,Graphs!$F$2)</c:f>
              <c:numCache>
                <c:formatCode>_(* #,##0_);_(* \(#,##0\);_(* "-"??_);_(@_)</c:formatCode>
                <c:ptCount val="2"/>
                <c:pt idx="0">
                  <c:v>176355886.67503271</c:v>
                </c:pt>
                <c:pt idx="1">
                  <c:v>176349697.3500329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8-46B9-9437-AC80435B9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8684704"/>
        <c:axId val="198082607"/>
      </c:barChart>
      <c:catAx>
        <c:axId val="159868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2607"/>
        <c:crosses val="autoZero"/>
        <c:auto val="1"/>
        <c:lblAlgn val="ctr"/>
        <c:lblOffset val="100"/>
        <c:noMultiLvlLbl val="0"/>
      </c:catAx>
      <c:valAx>
        <c:axId val="19808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68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Graphs!$A$3</c:f>
              <c:strCache>
                <c:ptCount val="1"/>
                <c:pt idx="0">
                  <c:v>P95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Graphs!$B$1:$F$1</c15:sqref>
                  </c15:fullRef>
                </c:ext>
              </c:extLst>
              <c:f>(Graphs!$B$1,Graphs!$F$1)</c:f>
              <c:strCache>
                <c:ptCount val="2"/>
                <c:pt idx="0">
                  <c:v>Strategy 1</c:v>
                </c:pt>
                <c:pt idx="1">
                  <c:v>Strategy 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Graphs!$B$3:$F$3</c15:sqref>
                  </c15:fullRef>
                </c:ext>
              </c:extLst>
              <c:f>(Graphs!$B$3,Graphs!$F$3)</c:f>
              <c:numCache>
                <c:formatCode>_(* #,##0_);_(* \(#,##0\);_(* "-"??_);_(@_)</c:formatCode>
                <c:ptCount val="2"/>
                <c:pt idx="0">
                  <c:v>277178884.42349881</c:v>
                </c:pt>
                <c:pt idx="1">
                  <c:v>277470034.67304569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4B7E-917C-88CD1B1AD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8684704"/>
        <c:axId val="198082607"/>
      </c:barChart>
      <c:catAx>
        <c:axId val="159868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2607"/>
        <c:crosses val="autoZero"/>
        <c:auto val="1"/>
        <c:lblAlgn val="ctr"/>
        <c:lblOffset val="100"/>
        <c:noMultiLvlLbl val="0"/>
      </c:catAx>
      <c:valAx>
        <c:axId val="19808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68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Graphs!$A$4</c:f>
              <c:strCache>
                <c:ptCount val="1"/>
                <c:pt idx="0">
                  <c:v>VaR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Graphs!$B$1:$F$1</c15:sqref>
                  </c15:fullRef>
                </c:ext>
              </c:extLst>
              <c:f>(Graphs!$B$1,Graphs!$F$1)</c:f>
              <c:strCache>
                <c:ptCount val="2"/>
                <c:pt idx="0">
                  <c:v>Strategy 1</c:v>
                </c:pt>
                <c:pt idx="1">
                  <c:v>Strategy 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Graphs!$B$4:$F$4</c15:sqref>
                  </c15:fullRef>
                </c:ext>
              </c:extLst>
              <c:f>(Graphs!$B$4,Graphs!$F$4)</c:f>
              <c:numCache>
                <c:formatCode>_(* #,##0_);_(* \(#,##0\);_(* "-"??_);_(@_)</c:formatCode>
                <c:ptCount val="2"/>
                <c:pt idx="0">
                  <c:v>100822997.7484661</c:v>
                </c:pt>
                <c:pt idx="1">
                  <c:v>101120337.3230128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BB-4AD3-A767-31AEE2068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8684704"/>
        <c:axId val="198082607"/>
      </c:barChart>
      <c:catAx>
        <c:axId val="159868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2607"/>
        <c:crosses val="autoZero"/>
        <c:auto val="1"/>
        <c:lblAlgn val="ctr"/>
        <c:lblOffset val="100"/>
        <c:noMultiLvlLbl val="0"/>
      </c:catAx>
      <c:valAx>
        <c:axId val="19808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68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313152</xdr:colOff>
      <xdr:row>2</xdr:row>
      <xdr:rowOff>26097</xdr:rowOff>
    </xdr:from>
    <xdr:to>
      <xdr:col>27</xdr:col>
      <xdr:colOff>221815</xdr:colOff>
      <xdr:row>34</xdr:row>
      <xdr:rowOff>130479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80A410-C25F-419B-A396-308538F41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339247</xdr:colOff>
      <xdr:row>36</xdr:row>
      <xdr:rowOff>26096</xdr:rowOff>
    </xdr:from>
    <xdr:to>
      <xdr:col>12</xdr:col>
      <xdr:colOff>495821</xdr:colOff>
      <xdr:row>68</xdr:row>
      <xdr:rowOff>130478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267B47-A4B4-4900-B9D4-696FA1D79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0.24884</cdr:x>
      <cdr:y>0.81969</cdr:y>
    </cdr:from>
    <cdr:to>
      <cdr:x>0.30928</cdr:x>
      <cdr:y>0.87398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6BFED705-C12A-4837-8B07-12C895E2B590}"/>
            </a:ext>
          </a:extLst>
        </cdr:cNvPr>
        <cdr:cNvSpPr txBox="1"/>
      </cdr:nvSpPr>
      <cdr:spPr>
        <a:xfrm xmlns:a="http://schemas.openxmlformats.org/drawingml/2006/main">
          <a:off x="2724116" y="5219300"/>
          <a:ext cx="661650" cy="345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S2</a:t>
          </a:r>
        </a:p>
      </cdr:txBody>
    </cdr:sp>
  </cdr:relSizeAnchor>
  <cdr:relSizeAnchor xmlns:cdr="http://schemas.openxmlformats.org/drawingml/2006/chartDrawing">
    <cdr:from>
      <cdr:x>0.26847</cdr:x>
      <cdr:y>0.75711</cdr:y>
    </cdr:from>
    <cdr:to>
      <cdr:x>0.32891</cdr:x>
      <cdr:y>0.8114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FA8FBF8D-1DB4-490D-8348-2F15C666D819}"/>
            </a:ext>
          </a:extLst>
        </cdr:cNvPr>
        <cdr:cNvSpPr txBox="1"/>
      </cdr:nvSpPr>
      <cdr:spPr>
        <a:xfrm xmlns:a="http://schemas.openxmlformats.org/drawingml/2006/main">
          <a:off x="2938969" y="4820840"/>
          <a:ext cx="661650" cy="345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S6</a:t>
          </a:r>
        </a:p>
      </cdr:txBody>
    </cdr:sp>
  </cdr:relSizeAnchor>
  <cdr:relSizeAnchor xmlns:cdr="http://schemas.openxmlformats.org/drawingml/2006/chartDrawing">
    <cdr:from>
      <cdr:x>0.21134</cdr:x>
      <cdr:y>0.70083</cdr:y>
    </cdr:from>
    <cdr:to>
      <cdr:x>0.27177</cdr:x>
      <cdr:y>0.75512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CBD7BFBE-30ED-4601-911C-15A35AF0DD9D}"/>
            </a:ext>
          </a:extLst>
        </cdr:cNvPr>
        <cdr:cNvSpPr txBox="1"/>
      </cdr:nvSpPr>
      <cdr:spPr>
        <a:xfrm xmlns:a="http://schemas.openxmlformats.org/drawingml/2006/main">
          <a:off x="2313621" y="4462481"/>
          <a:ext cx="661541" cy="345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S3</a:t>
          </a:r>
        </a:p>
      </cdr:txBody>
    </cdr:sp>
  </cdr:relSizeAnchor>
  <cdr:relSizeAnchor xmlns:cdr="http://schemas.openxmlformats.org/drawingml/2006/chartDrawing">
    <cdr:from>
      <cdr:x>0.19572</cdr:x>
      <cdr:y>0.80689</cdr:y>
    </cdr:from>
    <cdr:to>
      <cdr:x>0.25616</cdr:x>
      <cdr:y>0.86118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B3F69434-73BD-4759-B9EB-D0781735B338}"/>
            </a:ext>
          </a:extLst>
        </cdr:cNvPr>
        <cdr:cNvSpPr txBox="1"/>
      </cdr:nvSpPr>
      <cdr:spPr>
        <a:xfrm xmlns:a="http://schemas.openxmlformats.org/drawingml/2006/main">
          <a:off x="2142645" y="5137811"/>
          <a:ext cx="661650" cy="345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S1</a:t>
          </a:r>
        </a:p>
      </cdr:txBody>
    </cdr:sp>
  </cdr:relSizeAnchor>
  <cdr:relSizeAnchor xmlns:cdr="http://schemas.openxmlformats.org/drawingml/2006/chartDrawing">
    <cdr:from>
      <cdr:x>0.24405</cdr:x>
      <cdr:y>0.72922</cdr:y>
    </cdr:from>
    <cdr:to>
      <cdr:x>0.30449</cdr:x>
      <cdr:y>0.78351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150DF5E3-DED5-4459-9392-9CD3CD623602}"/>
            </a:ext>
          </a:extLst>
        </cdr:cNvPr>
        <cdr:cNvSpPr txBox="1"/>
      </cdr:nvSpPr>
      <cdr:spPr>
        <a:xfrm xmlns:a="http://schemas.openxmlformats.org/drawingml/2006/main">
          <a:off x="2671652" y="4643202"/>
          <a:ext cx="661650" cy="345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S4</a:t>
          </a:r>
        </a:p>
      </cdr:txBody>
    </cdr:sp>
  </cdr:relSizeAnchor>
  <cdr:relSizeAnchor xmlns:cdr="http://schemas.openxmlformats.org/drawingml/2006/chartDrawing">
    <cdr:from>
      <cdr:x>0.19328</cdr:x>
      <cdr:y>0.76582</cdr:y>
    </cdr:from>
    <cdr:to>
      <cdr:x>0.25371</cdr:x>
      <cdr:y>0.82011</cdr:y>
    </cdr:to>
    <cdr:sp macro="" textlink="">
      <cdr:nvSpPr>
        <cdr:cNvPr id="21" name="TextBox 1">
          <a:extLst xmlns:a="http://schemas.openxmlformats.org/drawingml/2006/main">
            <a:ext uri="{FF2B5EF4-FFF2-40B4-BE49-F238E27FC236}">
              <a16:creationId xmlns:a16="http://schemas.microsoft.com/office/drawing/2014/main" id="{72339447-9CD9-4E3F-A514-BCB7C94C142B}"/>
            </a:ext>
          </a:extLst>
        </cdr:cNvPr>
        <cdr:cNvSpPr txBox="1"/>
      </cdr:nvSpPr>
      <cdr:spPr>
        <a:xfrm xmlns:a="http://schemas.openxmlformats.org/drawingml/2006/main">
          <a:off x="2115882" y="4876261"/>
          <a:ext cx="661541" cy="345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S5</a:t>
          </a:r>
        </a:p>
      </cdr:txBody>
    </cdr:sp>
  </cdr:relSizeAnchor>
  <cdr:relSizeAnchor xmlns:cdr="http://schemas.openxmlformats.org/drawingml/2006/chartDrawing">
    <cdr:from>
      <cdr:x>0.79368</cdr:x>
      <cdr:y>0.2006</cdr:y>
    </cdr:from>
    <cdr:to>
      <cdr:x>0.85411</cdr:x>
      <cdr:y>0.25489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ADA335FF-60DD-4885-9959-BFA08DBA3C59}"/>
            </a:ext>
          </a:extLst>
        </cdr:cNvPr>
        <cdr:cNvSpPr txBox="1"/>
      </cdr:nvSpPr>
      <cdr:spPr>
        <a:xfrm xmlns:a="http://schemas.openxmlformats.org/drawingml/2006/main">
          <a:off x="8688540" y="1277308"/>
          <a:ext cx="661541" cy="345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S7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0.68627</cdr:x>
      <cdr:y>0.49797</cdr:y>
    </cdr:from>
    <cdr:to>
      <cdr:x>0.74671</cdr:x>
      <cdr:y>0.55226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6BFED705-C12A-4837-8B07-12C895E2B590}"/>
            </a:ext>
          </a:extLst>
        </cdr:cNvPr>
        <cdr:cNvSpPr txBox="1"/>
      </cdr:nvSpPr>
      <cdr:spPr>
        <a:xfrm xmlns:a="http://schemas.openxmlformats.org/drawingml/2006/main">
          <a:off x="7512702" y="3170763"/>
          <a:ext cx="661651" cy="345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/>
            <a:t>S2</a:t>
          </a:r>
        </a:p>
      </cdr:txBody>
    </cdr:sp>
  </cdr:relSizeAnchor>
  <cdr:relSizeAnchor xmlns:cdr="http://schemas.openxmlformats.org/drawingml/2006/chartDrawing">
    <cdr:from>
      <cdr:x>0.82389</cdr:x>
      <cdr:y>0.26326</cdr:y>
    </cdr:from>
    <cdr:to>
      <cdr:x>0.88433</cdr:x>
      <cdr:y>0.31755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FA8FBF8D-1DB4-490D-8348-2F15C666D819}"/>
            </a:ext>
          </a:extLst>
        </cdr:cNvPr>
        <cdr:cNvSpPr txBox="1"/>
      </cdr:nvSpPr>
      <cdr:spPr>
        <a:xfrm xmlns:a="http://schemas.openxmlformats.org/drawingml/2006/main">
          <a:off x="9019311" y="1676286"/>
          <a:ext cx="661650" cy="345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/>
            <a:t>S6</a:t>
          </a:r>
        </a:p>
      </cdr:txBody>
    </cdr:sp>
  </cdr:relSizeAnchor>
  <cdr:relSizeAnchor xmlns:cdr="http://schemas.openxmlformats.org/drawingml/2006/chartDrawing">
    <cdr:from>
      <cdr:x>0.49501</cdr:x>
      <cdr:y>0.13731</cdr:y>
    </cdr:from>
    <cdr:to>
      <cdr:x>0.55544</cdr:x>
      <cdr:y>0.1916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CBD7BFBE-30ED-4601-911C-15A35AF0DD9D}"/>
            </a:ext>
          </a:extLst>
        </cdr:cNvPr>
        <cdr:cNvSpPr txBox="1"/>
      </cdr:nvSpPr>
      <cdr:spPr>
        <a:xfrm xmlns:a="http://schemas.openxmlformats.org/drawingml/2006/main">
          <a:off x="5418997" y="874276"/>
          <a:ext cx="661540" cy="345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/>
            <a:t>S3</a:t>
          </a:r>
        </a:p>
      </cdr:txBody>
    </cdr:sp>
  </cdr:relSizeAnchor>
  <cdr:relSizeAnchor xmlns:cdr="http://schemas.openxmlformats.org/drawingml/2006/chartDrawing">
    <cdr:from>
      <cdr:x>0.27915</cdr:x>
      <cdr:y>0.5323</cdr:y>
    </cdr:from>
    <cdr:to>
      <cdr:x>0.33959</cdr:x>
      <cdr:y>0.58659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B3F69434-73BD-4759-B9EB-D0781735B338}"/>
            </a:ext>
          </a:extLst>
        </cdr:cNvPr>
        <cdr:cNvSpPr txBox="1"/>
      </cdr:nvSpPr>
      <cdr:spPr>
        <a:xfrm xmlns:a="http://schemas.openxmlformats.org/drawingml/2006/main">
          <a:off x="3055947" y="3389363"/>
          <a:ext cx="661650" cy="345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/>
            <a:t>S1</a:t>
          </a:r>
        </a:p>
      </cdr:txBody>
    </cdr:sp>
  </cdr:relSizeAnchor>
  <cdr:relSizeAnchor xmlns:cdr="http://schemas.openxmlformats.org/drawingml/2006/chartDrawing">
    <cdr:from>
      <cdr:x>0.70293</cdr:x>
      <cdr:y>0.23741</cdr:y>
    </cdr:from>
    <cdr:to>
      <cdr:x>0.76337</cdr:x>
      <cdr:y>0.2917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150DF5E3-DED5-4459-9392-9CD3CD623602}"/>
            </a:ext>
          </a:extLst>
        </cdr:cNvPr>
        <cdr:cNvSpPr txBox="1"/>
      </cdr:nvSpPr>
      <cdr:spPr>
        <a:xfrm xmlns:a="http://schemas.openxmlformats.org/drawingml/2006/main">
          <a:off x="7695110" y="1511694"/>
          <a:ext cx="661650" cy="345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/>
            <a:t>S4</a:t>
          </a:r>
        </a:p>
      </cdr:txBody>
    </cdr:sp>
  </cdr:relSizeAnchor>
  <cdr:relSizeAnchor xmlns:cdr="http://schemas.openxmlformats.org/drawingml/2006/chartDrawing">
    <cdr:from>
      <cdr:x>0.24572</cdr:x>
      <cdr:y>0.46049</cdr:y>
    </cdr:from>
    <cdr:to>
      <cdr:x>0.30615</cdr:x>
      <cdr:y>0.51478</cdr:y>
    </cdr:to>
    <cdr:sp macro="" textlink="">
      <cdr:nvSpPr>
        <cdr:cNvPr id="21" name="TextBox 1">
          <a:extLst xmlns:a="http://schemas.openxmlformats.org/drawingml/2006/main">
            <a:ext uri="{FF2B5EF4-FFF2-40B4-BE49-F238E27FC236}">
              <a16:creationId xmlns:a16="http://schemas.microsoft.com/office/drawing/2014/main" id="{72339447-9CD9-4E3F-A514-BCB7C94C142B}"/>
            </a:ext>
          </a:extLst>
        </cdr:cNvPr>
        <cdr:cNvSpPr txBox="1"/>
      </cdr:nvSpPr>
      <cdr:spPr>
        <a:xfrm xmlns:a="http://schemas.openxmlformats.org/drawingml/2006/main">
          <a:off x="2689990" y="2932135"/>
          <a:ext cx="661540" cy="345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400"/>
            <a:t>S5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842962</xdr:colOff>
      <xdr:row>4</xdr:row>
      <xdr:rowOff>100012</xdr:rowOff>
    </xdr:from>
    <xdr:to>
      <xdr:col>6</xdr:col>
      <xdr:colOff>319087</xdr:colOff>
      <xdr:row>18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26124C-A556-4E34-A411-844BE8661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428625</xdr:colOff>
      <xdr:row>20</xdr:row>
      <xdr:rowOff>76200</xdr:rowOff>
    </xdr:from>
    <xdr:to>
      <xdr:col>14</xdr:col>
      <xdr:colOff>323850</xdr:colOff>
      <xdr:row>34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914F71-A29C-482D-BEEB-3E541567E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390525</xdr:colOff>
      <xdr:row>20</xdr:row>
      <xdr:rowOff>28574</xdr:rowOff>
    </xdr:from>
    <xdr:to>
      <xdr:col>6</xdr:col>
      <xdr:colOff>342900</xdr:colOff>
      <xdr:row>34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BF8FF9-5791-4F3E-9BC7-C178F7E6A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6/Cost%20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1/Cost%20Summa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2/Cost%20Summa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3/Cost%20Summa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4/Cost%20Summar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5/Cost%20Summar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7/Cost%20Summar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1/Vol%20Summar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2/Vol%20Summar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3/Vol%20Summar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4/Vol%20Summa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trategy%205/Vol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matic costs6"/>
      <sheetName val="Objective costs6"/>
      <sheetName val="Forced costs6"/>
      <sheetName val="Program costs6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03">
          <cell r="A203" t="str">
            <v>Percentile</v>
          </cell>
        </row>
        <row r="204">
          <cell r="A204">
            <v>0</v>
          </cell>
          <cell r="AL204">
            <v>96095057.405499429</v>
          </cell>
        </row>
        <row r="205">
          <cell r="A205">
            <v>5</v>
          </cell>
          <cell r="AL205">
            <v>110986692.62621851</v>
          </cell>
        </row>
        <row r="206">
          <cell r="A206">
            <v>25</v>
          </cell>
          <cell r="AL206">
            <v>133244795.5101932</v>
          </cell>
        </row>
        <row r="207">
          <cell r="A207">
            <v>50</v>
          </cell>
          <cell r="AL207">
            <v>157025092.94093388</v>
          </cell>
        </row>
        <row r="208">
          <cell r="A208">
            <v>75</v>
          </cell>
          <cell r="AL208">
            <v>205393823.437491</v>
          </cell>
        </row>
        <row r="209">
          <cell r="A209">
            <v>95</v>
          </cell>
          <cell r="AL209">
            <v>285673749.53077227</v>
          </cell>
        </row>
        <row r="210">
          <cell r="A210">
            <v>100</v>
          </cell>
          <cell r="AL210">
            <v>622856039.90512609</v>
          </cell>
        </row>
        <row r="211">
          <cell r="A211" t="str">
            <v>Average</v>
          </cell>
          <cell r="AL211">
            <v>177478214.04204467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matic costs1"/>
      <sheetName val="Objective costs1"/>
      <sheetName val="Forced costs1"/>
      <sheetName val="Program costs1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04">
          <cell r="AL204">
            <v>98284355.230379447</v>
          </cell>
        </row>
        <row r="205">
          <cell r="AL205">
            <v>113195092.30811761</v>
          </cell>
        </row>
        <row r="206">
          <cell r="AL206">
            <v>135983380.90851903</v>
          </cell>
        </row>
        <row r="207">
          <cell r="AL207">
            <v>158181488.24006993</v>
          </cell>
        </row>
        <row r="208">
          <cell r="AL208">
            <v>200074344.08206272</v>
          </cell>
        </row>
        <row r="209">
          <cell r="AL209">
            <v>277178884.42349881</v>
          </cell>
        </row>
        <row r="210">
          <cell r="AL210">
            <v>608065576.54117084</v>
          </cell>
        </row>
        <row r="211">
          <cell r="AL211">
            <v>176355886.67503271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matic costs2"/>
      <sheetName val="Objective costs2"/>
      <sheetName val="Forced costs2"/>
      <sheetName val="Program costs2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04">
          <cell r="AL204">
            <v>83387676.986168072</v>
          </cell>
        </row>
        <row r="205">
          <cell r="AL205">
            <v>104260194.30841818</v>
          </cell>
        </row>
        <row r="206">
          <cell r="AL206">
            <v>132092354.80876783</v>
          </cell>
        </row>
        <row r="207">
          <cell r="AL207">
            <v>162719081.6337288</v>
          </cell>
        </row>
        <row r="208">
          <cell r="AL208">
            <v>207420676.33099267</v>
          </cell>
        </row>
        <row r="209">
          <cell r="AL209">
            <v>279386869.55025417</v>
          </cell>
        </row>
        <row r="210">
          <cell r="AL210">
            <v>586515549.10690939</v>
          </cell>
        </row>
        <row r="211">
          <cell r="AL211">
            <v>177448885.80899209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grammatic costs3"/>
      <sheetName val="Objective costs3"/>
      <sheetName val="Forced costs3"/>
      <sheetName val="Program costs3"/>
    </sheetNames>
    <sheetDataSet>
      <sheetData sheetId="0">
        <row r="204">
          <cell r="AL204">
            <v>95289480.193752378</v>
          </cell>
        </row>
        <row r="205">
          <cell r="AL205">
            <v>110973973.3941942</v>
          </cell>
        </row>
        <row r="206">
          <cell r="AL206">
            <v>133945714.7928175</v>
          </cell>
        </row>
        <row r="207">
          <cell r="AL207">
            <v>157401554.50423402</v>
          </cell>
        </row>
        <row r="208">
          <cell r="AL208">
            <v>199152357.29112422</v>
          </cell>
        </row>
        <row r="209">
          <cell r="AL209">
            <v>288888735.27695715</v>
          </cell>
        </row>
        <row r="210">
          <cell r="AL210">
            <v>654134959.68458188</v>
          </cell>
        </row>
        <row r="211">
          <cell r="AL211">
            <v>176965119.71458012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matic costs4"/>
      <sheetName val="Objective costs4"/>
      <sheetName val="Forced costs4"/>
      <sheetName val="Program costs4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04">
          <cell r="AL204">
            <v>95295024.478819832</v>
          </cell>
        </row>
        <row r="205">
          <cell r="AL205">
            <v>109138308.48799287</v>
          </cell>
        </row>
        <row r="206">
          <cell r="AL206">
            <v>126192584.58479898</v>
          </cell>
        </row>
        <row r="207">
          <cell r="AL207">
            <v>161745544.03096116</v>
          </cell>
        </row>
        <row r="208">
          <cell r="AL208">
            <v>211217058.22728303</v>
          </cell>
        </row>
        <row r="209">
          <cell r="AL209">
            <v>286904560.54072851</v>
          </cell>
        </row>
        <row r="210">
          <cell r="AL210">
            <v>611242048.40365112</v>
          </cell>
        </row>
        <row r="211">
          <cell r="AL211">
            <v>177778508.40005666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matic costs5"/>
      <sheetName val="Objective costs5"/>
      <sheetName val="Forced costs5"/>
      <sheetName val="Program costs5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04">
          <cell r="AL204">
            <v>100785368.04110625</v>
          </cell>
        </row>
        <row r="205">
          <cell r="AL205">
            <v>117321068.4065765</v>
          </cell>
        </row>
        <row r="206">
          <cell r="AL206">
            <v>137618919.82422322</v>
          </cell>
        </row>
        <row r="207">
          <cell r="AL207">
            <v>160122295.66959476</v>
          </cell>
        </row>
        <row r="208">
          <cell r="AL208">
            <v>195427773.72097963</v>
          </cell>
        </row>
        <row r="209">
          <cell r="AL209">
            <v>277470034.67304569</v>
          </cell>
        </row>
        <row r="210">
          <cell r="AL210">
            <v>605676568.20207596</v>
          </cell>
        </row>
        <row r="211">
          <cell r="AL211">
            <v>176349697.3500329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Open Cost"/>
    </sheetNames>
    <sheetDataSet>
      <sheetData sheetId="0" refreshError="1"/>
      <sheetData sheetId="1">
        <row r="204">
          <cell r="AL204">
            <v>21401368.380668212</v>
          </cell>
        </row>
        <row r="205">
          <cell r="AL205">
            <v>49605966.794070363</v>
          </cell>
        </row>
        <row r="206">
          <cell r="AL206">
            <v>90755929.247454822</v>
          </cell>
        </row>
        <row r="207">
          <cell r="AL207">
            <v>145508538.68692416</v>
          </cell>
        </row>
        <row r="208">
          <cell r="AL208">
            <v>241381232.70953387</v>
          </cell>
        </row>
        <row r="209">
          <cell r="AL209">
            <v>404928058.02605981</v>
          </cell>
        </row>
        <row r="210">
          <cell r="AL210">
            <v>2459222610.9924021</v>
          </cell>
        </row>
        <row r="211">
          <cell r="AL211">
            <v>191543175.19645962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grammatic Vol1"/>
      <sheetName val="Objective Vol1"/>
      <sheetName val="Forced Vol1"/>
      <sheetName val="Program Vol1"/>
    </sheetNames>
    <sheetDataSet>
      <sheetData sheetId="0">
        <row r="211">
          <cell r="AL211">
            <v>4191138.7003497528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grammatic Vol2"/>
      <sheetName val="Objective Vol2"/>
      <sheetName val="Forced Vol2"/>
      <sheetName val="Program Vol2"/>
    </sheetNames>
    <sheetDataSet>
      <sheetData sheetId="0">
        <row r="211">
          <cell r="AL211">
            <v>4191138.7003497537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grammatic Vol3"/>
      <sheetName val="Objective Vol3"/>
      <sheetName val="Forced Vol3"/>
      <sheetName val="Program Vol3"/>
    </sheetNames>
    <sheetDataSet>
      <sheetData sheetId="0">
        <row r="211">
          <cell r="AL211">
            <v>4191138.7003497528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grammatic Vol4"/>
      <sheetName val="Objective Vol4"/>
      <sheetName val="Forced Vol4"/>
      <sheetName val="Program Vol4"/>
    </sheetNames>
    <sheetDataSet>
      <sheetData sheetId="0">
        <row r="211">
          <cell r="AL211">
            <v>4191138.7935225624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grammatic Vol5"/>
      <sheetName val="Objective Vol5"/>
      <sheetName val="Forced Vol5"/>
      <sheetName val="Program Vol5"/>
    </sheetNames>
    <sheetDataSet>
      <sheetData sheetId="0">
        <row r="211">
          <cell r="AL211">
            <v>4191138.7039963002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78F4-9D4D-4347-A143-2D3612254B86}">
  <dimension ref="A2:H19"/>
  <sheetViews>
    <sheetView zoomScale="73" workbookViewId="0">
      <selection activeCell="E23" sqref="E23"/>
    </sheetView>
  </sheetViews>
  <sheetFormatPr defaultRowHeight="15" x14ac:dyDescent="0.25"/>
  <cols>
    <col min="1" max="1" width="16" bestFit="1" customWidth="1"/>
    <col min="2" max="7" width="15.28515625" bestFit="1" customWidth="1"/>
    <col min="8" max="8" width="17.42578125" bestFit="1" customWidth="1"/>
  </cols>
  <sheetData>
    <row r="2" spans="1:8" x14ac:dyDescent="0.25">
      <c r="A2" t="str">
        <f>[1]Summary!A203</f>
        <v>Percentile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</row>
    <row r="3" spans="1:8" x14ac:dyDescent="0.25">
      <c r="A3">
        <f>[1]Summary!A204</f>
        <v>0</v>
      </c>
      <c r="B3" s="1">
        <f>[2]Summary!$AL204</f>
        <v>98284355.230379447</v>
      </c>
      <c r="C3" s="1">
        <f>[3]Summary!$AL204</f>
        <v>83387676.986168072</v>
      </c>
      <c r="D3" s="1">
        <f>[4]Summary!$AL204</f>
        <v>95289480.193752378</v>
      </c>
      <c r="E3" s="1">
        <f>[5]Summary!$AL204</f>
        <v>95295024.478819832</v>
      </c>
      <c r="F3" s="1">
        <f>[6]Summary!$AL204</f>
        <v>100785368.04110625</v>
      </c>
      <c r="G3" s="1">
        <f>[1]Summary!$AL204</f>
        <v>96095057.405499429</v>
      </c>
      <c r="H3" s="1">
        <f>'[7]Open Cost'!$AL204</f>
        <v>21401368.380668212</v>
      </c>
    </row>
    <row r="4" spans="1:8" x14ac:dyDescent="0.25">
      <c r="A4">
        <f>[1]Summary!A205</f>
        <v>5</v>
      </c>
      <c r="B4" s="1">
        <f>[2]Summary!$AL205</f>
        <v>113195092.30811761</v>
      </c>
      <c r="C4" s="1">
        <f>[3]Summary!$AL205</f>
        <v>104260194.30841818</v>
      </c>
      <c r="D4" s="1">
        <f>[4]Summary!$AL205</f>
        <v>110973973.3941942</v>
      </c>
      <c r="E4" s="1">
        <f>[5]Summary!$AL205</f>
        <v>109138308.48799287</v>
      </c>
      <c r="F4" s="1">
        <f>[6]Summary!$AL205</f>
        <v>117321068.4065765</v>
      </c>
      <c r="G4" s="1">
        <f>[1]Summary!$AL205</f>
        <v>110986692.62621851</v>
      </c>
      <c r="H4" s="1">
        <f>'[7]Open Cost'!$AL205</f>
        <v>49605966.794070363</v>
      </c>
    </row>
    <row r="5" spans="1:8" x14ac:dyDescent="0.25">
      <c r="A5">
        <f>[1]Summary!A206</f>
        <v>25</v>
      </c>
      <c r="B5" s="1">
        <f>[2]Summary!$AL206</f>
        <v>135983380.90851903</v>
      </c>
      <c r="C5" s="1">
        <f>[3]Summary!$AL206</f>
        <v>132092354.80876783</v>
      </c>
      <c r="D5" s="1">
        <f>[4]Summary!$AL206</f>
        <v>133945714.7928175</v>
      </c>
      <c r="E5" s="1">
        <f>[5]Summary!$AL206</f>
        <v>126192584.58479898</v>
      </c>
      <c r="F5" s="1">
        <f>[6]Summary!$AL206</f>
        <v>137618919.82422322</v>
      </c>
      <c r="G5" s="1">
        <f>[1]Summary!$AL206</f>
        <v>133244795.5101932</v>
      </c>
      <c r="H5" s="1">
        <f>'[7]Open Cost'!$AL206</f>
        <v>90755929.247454822</v>
      </c>
    </row>
    <row r="6" spans="1:8" x14ac:dyDescent="0.25">
      <c r="A6">
        <f>[1]Summary!A207</f>
        <v>50</v>
      </c>
      <c r="B6" s="1">
        <f>[2]Summary!$AL207</f>
        <v>158181488.24006993</v>
      </c>
      <c r="C6" s="1">
        <f>[3]Summary!$AL207</f>
        <v>162719081.6337288</v>
      </c>
      <c r="D6" s="1">
        <f>[4]Summary!$AL207</f>
        <v>157401554.50423402</v>
      </c>
      <c r="E6" s="1">
        <f>[5]Summary!$AL207</f>
        <v>161745544.03096116</v>
      </c>
      <c r="F6" s="1">
        <f>[6]Summary!$AL207</f>
        <v>160122295.66959476</v>
      </c>
      <c r="G6" s="1">
        <f>[1]Summary!$AL207</f>
        <v>157025092.94093388</v>
      </c>
      <c r="H6" s="1">
        <f>'[7]Open Cost'!$AL207</f>
        <v>145508538.68692416</v>
      </c>
    </row>
    <row r="7" spans="1:8" x14ac:dyDescent="0.25">
      <c r="A7">
        <f>[1]Summary!A208</f>
        <v>75</v>
      </c>
      <c r="B7" s="1">
        <f>[2]Summary!$AL208</f>
        <v>200074344.08206272</v>
      </c>
      <c r="C7" s="1">
        <f>[3]Summary!$AL208</f>
        <v>207420676.33099267</v>
      </c>
      <c r="D7" s="1">
        <f>[4]Summary!$AL208</f>
        <v>199152357.29112422</v>
      </c>
      <c r="E7" s="1">
        <f>[5]Summary!$AL208</f>
        <v>211217058.22728303</v>
      </c>
      <c r="F7" s="1">
        <f>[6]Summary!$AL208</f>
        <v>195427773.72097963</v>
      </c>
      <c r="G7" s="1">
        <f>[1]Summary!$AL208</f>
        <v>205393823.437491</v>
      </c>
      <c r="H7" s="1">
        <f>'[7]Open Cost'!$AL208</f>
        <v>241381232.70953387</v>
      </c>
    </row>
    <row r="8" spans="1:8" x14ac:dyDescent="0.25">
      <c r="A8">
        <f>[1]Summary!A209</f>
        <v>95</v>
      </c>
      <c r="B8" s="1">
        <f>[2]Summary!$AL209</f>
        <v>277178884.42349881</v>
      </c>
      <c r="C8" s="1">
        <f>[3]Summary!$AL209</f>
        <v>279386869.55025417</v>
      </c>
      <c r="D8" s="1">
        <f>[4]Summary!$AL209</f>
        <v>288888735.27695715</v>
      </c>
      <c r="E8" s="1">
        <f>[5]Summary!$AL209</f>
        <v>286904560.54072851</v>
      </c>
      <c r="F8" s="1">
        <f>[6]Summary!$AL209</f>
        <v>277470034.67304569</v>
      </c>
      <c r="G8" s="1">
        <f>[1]Summary!$AL209</f>
        <v>285673749.53077227</v>
      </c>
      <c r="H8" s="1">
        <f>'[7]Open Cost'!$AL209</f>
        <v>404928058.02605981</v>
      </c>
    </row>
    <row r="9" spans="1:8" x14ac:dyDescent="0.25">
      <c r="A9">
        <f>[1]Summary!A210</f>
        <v>100</v>
      </c>
      <c r="B9" s="1">
        <f>[2]Summary!$AL210</f>
        <v>608065576.54117084</v>
      </c>
      <c r="C9" s="1">
        <f>[3]Summary!$AL210</f>
        <v>586515549.10690939</v>
      </c>
      <c r="D9" s="1">
        <f>[4]Summary!$AL210</f>
        <v>654134959.68458188</v>
      </c>
      <c r="E9" s="1">
        <f>[5]Summary!$AL210</f>
        <v>611242048.40365112</v>
      </c>
      <c r="F9" s="1">
        <f>[6]Summary!$AL210</f>
        <v>605676568.20207596</v>
      </c>
      <c r="G9" s="1">
        <f>[1]Summary!$AL210</f>
        <v>622856039.90512609</v>
      </c>
      <c r="H9" s="1">
        <f>'[7]Open Cost'!$AL210</f>
        <v>2459222610.9924021</v>
      </c>
    </row>
    <row r="10" spans="1:8" x14ac:dyDescent="0.25">
      <c r="A10" t="str">
        <f>[1]Summary!A211</f>
        <v>Average</v>
      </c>
      <c r="B10" s="1">
        <f>[2]Summary!$AL211</f>
        <v>176355886.67503271</v>
      </c>
      <c r="C10" s="1">
        <f>[3]Summary!$AL211</f>
        <v>177448885.80899209</v>
      </c>
      <c r="D10" s="1">
        <f>[4]Summary!$AL211</f>
        <v>176965119.71458012</v>
      </c>
      <c r="E10" s="1">
        <f>[5]Summary!$AL211</f>
        <v>177778508.40005666</v>
      </c>
      <c r="F10" s="1">
        <f>[6]Summary!$AL211</f>
        <v>176349697.3500329</v>
      </c>
      <c r="G10" s="1">
        <f>[1]Summary!$AL211</f>
        <v>177478214.04204467</v>
      </c>
      <c r="H10" s="1">
        <f>'[7]Open Cost'!$AL211</f>
        <v>191543175.19645962</v>
      </c>
    </row>
    <row r="11" spans="1:8" x14ac:dyDescent="0.25">
      <c r="A11" t="s">
        <v>6</v>
      </c>
      <c r="B11" s="2">
        <f>B8-B10</f>
        <v>100822997.7484661</v>
      </c>
      <c r="C11" s="2">
        <f t="shared" ref="C11:H11" si="0">C8-C10</f>
        <v>101937983.74126208</v>
      </c>
      <c r="D11" s="2">
        <f t="shared" si="0"/>
        <v>111923615.56237704</v>
      </c>
      <c r="E11" s="2">
        <f t="shared" si="0"/>
        <v>109126052.14067185</v>
      </c>
      <c r="F11" s="2">
        <f t="shared" si="0"/>
        <v>101120337.3230128</v>
      </c>
      <c r="G11" s="2">
        <f t="shared" si="0"/>
        <v>108195535.4887276</v>
      </c>
      <c r="H11" s="1">
        <f t="shared" si="0"/>
        <v>213384882.82960019</v>
      </c>
    </row>
    <row r="12" spans="1:8" x14ac:dyDescent="0.25">
      <c r="A12" t="s">
        <v>7</v>
      </c>
      <c r="B12" s="3">
        <f t="shared" ref="B12:F12" si="1">B10/B19</f>
        <v>42.078274971027732</v>
      </c>
      <c r="C12" s="3">
        <f t="shared" si="1"/>
        <v>42.33906307948812</v>
      </c>
      <c r="D12" s="3">
        <f t="shared" si="1"/>
        <v>42.223637146585553</v>
      </c>
      <c r="E12" s="3">
        <f t="shared" si="1"/>
        <v>42.417709638920748</v>
      </c>
      <c r="F12" s="3">
        <f t="shared" si="1"/>
        <v>42.07679816988194</v>
      </c>
      <c r="G12" s="3">
        <f>G10/G19</f>
        <v>42.346060719206719</v>
      </c>
      <c r="H12" s="3">
        <f>H10/H19</f>
        <v>45.701941339670036</v>
      </c>
    </row>
    <row r="13" spans="1:8" x14ac:dyDescent="0.25">
      <c r="A13" t="s">
        <v>8</v>
      </c>
      <c r="B13" s="3">
        <f t="shared" ref="B13:G13" si="2">B11/B19</f>
        <v>24.056230288931353</v>
      </c>
      <c r="C13" s="3">
        <f t="shared" si="2"/>
        <v>24.322264432039741</v>
      </c>
      <c r="D13" s="3">
        <f t="shared" si="2"/>
        <v>26.704822618501495</v>
      </c>
      <c r="E13" s="3">
        <f t="shared" si="2"/>
        <v>26.037327207900397</v>
      </c>
      <c r="F13" s="3">
        <f t="shared" si="2"/>
        <v>24.127175086473127</v>
      </c>
      <c r="G13" s="3">
        <f t="shared" si="2"/>
        <v>25.815307755279463</v>
      </c>
      <c r="H13" s="3">
        <f t="shared" ref="H13" si="3">H11/H19</f>
        <v>50.913343103184623</v>
      </c>
    </row>
    <row r="18" spans="1:8" x14ac:dyDescent="0.25">
      <c r="A18" t="s">
        <v>10</v>
      </c>
      <c r="B18" t="str">
        <f>B2</f>
        <v>Strategy 1</v>
      </c>
      <c r="C18" t="str">
        <f t="shared" ref="C18:G18" si="4">C2</f>
        <v>Strategy 2</v>
      </c>
      <c r="D18" t="str">
        <f t="shared" si="4"/>
        <v>Strategy 3</v>
      </c>
      <c r="E18" t="str">
        <f t="shared" si="4"/>
        <v>Strategy 4</v>
      </c>
      <c r="F18" t="str">
        <f t="shared" si="4"/>
        <v>Strategy 5</v>
      </c>
      <c r="G18" t="str">
        <f t="shared" si="4"/>
        <v>Strategy 6</v>
      </c>
      <c r="H18" t="str">
        <f t="shared" ref="H18" si="5">H2</f>
        <v>Strategy 7</v>
      </c>
    </row>
    <row r="19" spans="1:8" x14ac:dyDescent="0.25">
      <c r="A19" t="str">
        <f>A10</f>
        <v>Average</v>
      </c>
      <c r="B19" s="1">
        <f>[8]Summary!$AL211</f>
        <v>4191138.7003497528</v>
      </c>
      <c r="C19" s="1">
        <f>[9]Summary!$AL211</f>
        <v>4191138.7003497537</v>
      </c>
      <c r="D19" s="1">
        <f>[10]Summary!$AL211</f>
        <v>4191138.7003497528</v>
      </c>
      <c r="E19" s="1">
        <f>[11]Summary!$AL211</f>
        <v>4191138.7935225624</v>
      </c>
      <c r="F19" s="1">
        <f>[12]Summary!$AL211</f>
        <v>4191138.7039963002</v>
      </c>
      <c r="G19" s="1">
        <f>[12]Summary!$AL211</f>
        <v>4191138.7039963002</v>
      </c>
      <c r="H19" s="1">
        <f>[12]Summary!$AL211</f>
        <v>4191138.7039963002</v>
      </c>
    </row>
  </sheetData>
  <phoneticPr fontId="2" type="noConversion"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7368-16E3-4032-BCD3-4521EE3B87AF}">
  <dimension ref="A1:H4"/>
  <sheetViews>
    <sheetView tabSelected="1" workbookViewId="0">
      <selection activeCell="I16" sqref="I16"/>
    </sheetView>
  </sheetViews>
  <sheetFormatPr defaultRowHeight="15" x14ac:dyDescent="0.25"/>
  <cols>
    <col min="1" max="1" width="14.85546875" bestFit="1" customWidth="1"/>
    <col min="2" max="8" width="15.28515625" bestFit="1" customWidth="1"/>
  </cols>
  <sheetData>
    <row r="1" spans="1:8" x14ac:dyDescent="0.25">
      <c r="B1" t="str">
        <f>'Cost comparison'!B2</f>
        <v>Strategy 1</v>
      </c>
      <c r="C1" t="str">
        <f>'Cost comparison'!C2</f>
        <v>Strategy 2</v>
      </c>
      <c r="D1" t="str">
        <f>'Cost comparison'!D2</f>
        <v>Strategy 3</v>
      </c>
      <c r="E1" t="str">
        <f>'Cost comparison'!E2</f>
        <v>Strategy 4</v>
      </c>
      <c r="F1" t="str">
        <f>'Cost comparison'!F2</f>
        <v>Strategy 5</v>
      </c>
      <c r="G1" t="str">
        <f>'Cost comparison'!G2</f>
        <v>Strategy 6</v>
      </c>
      <c r="H1" t="str">
        <f>'Cost comparison'!H2</f>
        <v>Strategy 7</v>
      </c>
    </row>
    <row r="2" spans="1:8" x14ac:dyDescent="0.25">
      <c r="A2" t="s">
        <v>11</v>
      </c>
      <c r="B2" s="1">
        <f>'Cost comparison'!B10</f>
        <v>176355886.67503271</v>
      </c>
      <c r="C2" s="1">
        <f>'Cost comparison'!C10</f>
        <v>177448885.80899209</v>
      </c>
      <c r="D2" s="1">
        <f>'Cost comparison'!D10</f>
        <v>176965119.71458012</v>
      </c>
      <c r="E2" s="1">
        <f>'Cost comparison'!E10</f>
        <v>177778508.40005666</v>
      </c>
      <c r="F2" s="1">
        <f>'Cost comparison'!F10</f>
        <v>176349697.3500329</v>
      </c>
      <c r="G2" s="1">
        <f>'Cost comparison'!G10</f>
        <v>177478214.04204467</v>
      </c>
      <c r="H2" s="1">
        <f>'Cost comparison'!H10</f>
        <v>191543175.19645962</v>
      </c>
    </row>
    <row r="3" spans="1:8" x14ac:dyDescent="0.25">
      <c r="A3" t="s">
        <v>12</v>
      </c>
      <c r="B3" s="1">
        <f>'Cost comparison'!B8</f>
        <v>277178884.42349881</v>
      </c>
      <c r="C3" s="1">
        <f>'Cost comparison'!C8</f>
        <v>279386869.55025417</v>
      </c>
      <c r="D3" s="1">
        <f>'Cost comparison'!D8</f>
        <v>288888735.27695715</v>
      </c>
      <c r="E3" s="1">
        <f>'Cost comparison'!E8</f>
        <v>286904560.54072851</v>
      </c>
      <c r="F3" s="1">
        <f>'Cost comparison'!F8</f>
        <v>277470034.67304569</v>
      </c>
      <c r="G3" s="1">
        <f>'Cost comparison'!G8</f>
        <v>285673749.53077227</v>
      </c>
      <c r="H3" s="1">
        <f>'Cost comparison'!H8</f>
        <v>404928058.02605981</v>
      </c>
    </row>
    <row r="4" spans="1:8" x14ac:dyDescent="0.25">
      <c r="A4" t="s">
        <v>13</v>
      </c>
      <c r="B4" s="2">
        <f>B3-B2</f>
        <v>100822997.7484661</v>
      </c>
      <c r="C4" s="2">
        <f t="shared" ref="C4:H4" si="0">C3-C2</f>
        <v>101937983.74126208</v>
      </c>
      <c r="D4" s="2">
        <f t="shared" si="0"/>
        <v>111923615.56237704</v>
      </c>
      <c r="E4" s="2">
        <f t="shared" si="0"/>
        <v>109126052.14067185</v>
      </c>
      <c r="F4" s="2">
        <f t="shared" si="0"/>
        <v>101120337.3230128</v>
      </c>
      <c r="G4" s="2">
        <f t="shared" si="0"/>
        <v>108195535.4887276</v>
      </c>
      <c r="H4" s="2">
        <f t="shared" si="0"/>
        <v>213384882.82960019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comparison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Alankar (RC-US SI DG SW&amp;C PTI)</dc:creator>
  <cp:keywords>C_Unrestricted</cp:keywords>
  <cp:lastModifiedBy>Sharma, Alankar (RC-US SI DG SW&amp;C PTI)</cp:lastModifiedBy>
  <dcterms:created xsi:type="dcterms:W3CDTF">2020-08-19T14:24:24Z</dcterms:created>
  <dcterms:modified xsi:type="dcterms:W3CDTF">2020-09-03T21:28:31Z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{A44787D4-0540-4523-9961-78E4036D8C6D}">
    <vt:lpwstr>{3EDDEB36-C274-4809-A714-7DAC62502C03}</vt:lpwstr>
  </property>
  <property fmtid="{D5CDD505-2E9C-101B-9397-08002B2CF9AE}" pid="7" name="MSIP_Label_6f75f480-7803-4ee9-bb54-84d0635fdbe7_Enabled">
    <vt:lpwstr>true</vt:lpwstr>
  </property>
  <property fmtid="{D5CDD505-2E9C-101B-9397-08002B2CF9AE}" pid="8" name="MSIP_Label_6f75f480-7803-4ee9-bb54-84d0635fdbe7_SetDate">
    <vt:lpwstr>2020-09-01T05:07:24Z</vt:lpwstr>
  </property>
  <property fmtid="{D5CDD505-2E9C-101B-9397-08002B2CF9AE}" pid="9" name="MSIP_Label_6f75f480-7803-4ee9-bb54-84d0635fdbe7_Method">
    <vt:lpwstr>Standard</vt:lpwstr>
  </property>
  <property fmtid="{D5CDD505-2E9C-101B-9397-08002B2CF9AE}" pid="10" name="MSIP_Label_6f75f480-7803-4ee9-bb54-84d0635fdbe7_Name">
    <vt:lpwstr>unrestricted</vt:lpwstr>
  </property>
  <property fmtid="{D5CDD505-2E9C-101B-9397-08002B2CF9AE}" pid="11" name="MSIP_Label_6f75f480-7803-4ee9-bb54-84d0635fdbe7_SiteId">
    <vt:lpwstr>38ae3bcd-9579-4fd4-adda-b42e1495d55a</vt:lpwstr>
  </property>
  <property fmtid="{D5CDD505-2E9C-101B-9397-08002B2CF9AE}" pid="12" name="MSIP_Label_6f75f480-7803-4ee9-bb54-84d0635fdbe7_ActionId">
    <vt:lpwstr>61cbda93-fd80-4795-ba70-91c474e9cc2c</vt:lpwstr>
  </property>
  <property fmtid="{D5CDD505-2E9C-101B-9397-08002B2CF9AE}" pid="13" name="MSIP_Label_6f75f480-7803-4ee9-bb54-84d0635fdbe7_ContentBits">
    <vt:lpwstr>0</vt:lpwstr>
  </property>
  <property fmtid="{D5CDD505-2E9C-101B-9397-08002B2CF9AE}" pid="14" name="Document_Confidentiality">
    <vt:lpwstr>Unrestricted</vt:lpwstr>
  </property>
</Properties>
</file>