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vii\Downloads\ERP Universal\"/>
    </mc:Choice>
  </mc:AlternateContent>
  <xr:revisionPtr revIDLastSave="0" documentId="13_ncr:1_{6CCA236A-A525-4788-B437-CFB511CD5A46}" xr6:coauthVersionLast="47" xr6:coauthVersionMax="47" xr10:uidLastSave="{00000000-0000-0000-0000-000000000000}"/>
  <bookViews>
    <workbookView xWindow="-108" yWindow="-108" windowWidth="23256" windowHeight="12456" tabRatio="824" xr2:uid="{00000000-000D-0000-FFFF-FFFF00000000}"/>
  </bookViews>
  <sheets>
    <sheet name="Productos" sheetId="1" r:id="rId1"/>
    <sheet name="Materias Primas" sheetId="2" r:id="rId2"/>
    <sheet name="Receta" sheetId="3" r:id="rId3"/>
    <sheet name="Proveedores" sheetId="4" r:id="rId4"/>
    <sheet name="Ofertas" sheetId="5" r:id="rId5"/>
    <sheet name="Consumo" sheetId="6" r:id="rId6"/>
    <sheet name="Stock" sheetId="8" r:id="rId7"/>
    <sheet name="Compras" sheetId="9" r:id="rId8"/>
    <sheet name="Hoja1" sheetId="24" r:id="rId9"/>
    <sheet name="Producción" sheetId="15" r:id="rId10"/>
    <sheet name="Inventario" sheetId="16" r:id="rId11"/>
    <sheet name="Clientes" sheetId="18" r:id="rId12"/>
    <sheet name="Ventas" sheetId="19" r:id="rId13"/>
    <sheet name="Despacho" sheetId="20" r:id="rId14"/>
    <sheet name="Pago" sheetId="22" r:id="rId15"/>
    <sheet name="Resumen Ventas" sheetId="21" r:id="rId16"/>
    <sheet name="Saldos" sheetId="23" r:id="rId17"/>
    <sheet name="Producción1" sheetId="14" r:id="rId18"/>
    <sheet name="Procesos" sheetId="12" r:id="rId19"/>
    <sheet name="Flujo" sheetId="11" r:id="rId20"/>
    <sheet name="Gastos" sheetId="10" r:id="rId21"/>
    <sheet name="Pronóstico" sheetId="13" r:id="rId22"/>
    <sheet name="Resumen Producción" sheetId="17" r:id="rId23"/>
  </sheets>
  <definedNames>
    <definedName name="_xlnm._FilterDatabase" localSheetId="10" hidden="1">Inventario!$A$1:$E$57</definedName>
    <definedName name="_xlnm._FilterDatabase" localSheetId="9" hidden="1">Producción!$A$1:$I$205</definedName>
    <definedName name="_xlnm._FilterDatabase" localSheetId="0" hidden="1">Productos!$A$1:$I$24</definedName>
    <definedName name="_xlnm._FilterDatabase" localSheetId="2" hidden="1">'Receta'!$A$1:$L$266</definedName>
    <definedName name="_xlnm._FilterDatabase" localSheetId="12" hidden="1">Ventas!$A$1:$V$205</definedName>
    <definedName name="Cosumo_Negocio" localSheetId="5">Consumo!$A$1:$J$2746</definedName>
  </definedNames>
  <calcPr calcId="191029"/>
  <extLst>
    <ext uri="GoogleSheetsCustomDataVersion2">
      <go:sheetsCustomData xmlns:go="http://customooxmlschemas.google.com/" r:id="rId27" roundtripDataChecksum="tBU05FH8fZ4SY46TWY0s9n3RQWoloU8LzhDXFEGRGIA="/>
    </ext>
  </extLst>
</workbook>
</file>

<file path=xl/calcChain.xml><?xml version="1.0" encoding="utf-8"?>
<calcChain xmlns="http://schemas.openxmlformats.org/spreadsheetml/2006/main">
  <c r="C3" i="16" l="1"/>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2" i="16"/>
  <c r="G19" i="24"/>
  <c r="G12" i="24"/>
  <c r="G11" i="24"/>
  <c r="G10" i="24"/>
  <c r="G9" i="24"/>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I3" i="9"/>
  <c r="I2" i="9"/>
  <c r="C2747" i="6"/>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H41" i="2"/>
  <c r="H35" i="2"/>
  <c r="H25" i="2"/>
  <c r="H19" i="2"/>
  <c r="H17" i="2"/>
  <c r="H9" i="2"/>
  <c r="H4" i="2"/>
  <c r="H3" i="2"/>
  <c r="G2" i="2"/>
  <c r="H2" i="2" s="1"/>
  <c r="G3" i="2"/>
  <c r="G4" i="2"/>
  <c r="G5" i="2"/>
  <c r="H5" i="2" s="1"/>
  <c r="G6" i="2"/>
  <c r="H6" i="2" s="1"/>
  <c r="G7" i="2"/>
  <c r="H7" i="2" s="1"/>
  <c r="G8" i="2"/>
  <c r="H8" i="2" s="1"/>
  <c r="G9" i="2"/>
  <c r="G10" i="2"/>
  <c r="H10" i="2" s="1"/>
  <c r="G11" i="2"/>
  <c r="H11" i="2" s="1"/>
  <c r="G12" i="2"/>
  <c r="H12" i="2" s="1"/>
  <c r="G13" i="2"/>
  <c r="H13" i="2" s="1"/>
  <c r="G14" i="2"/>
  <c r="H14" i="2" s="1"/>
  <c r="G15" i="2"/>
  <c r="H15" i="2" s="1"/>
  <c r="G16" i="2"/>
  <c r="H16" i="2" s="1"/>
  <c r="G17" i="2"/>
  <c r="G18" i="2"/>
  <c r="H18" i="2" s="1"/>
  <c r="G19" i="2"/>
  <c r="G20" i="2"/>
  <c r="H20" i="2" s="1"/>
  <c r="G21" i="2"/>
  <c r="H21" i="2" s="1"/>
  <c r="G22" i="2"/>
  <c r="H22" i="2" s="1"/>
  <c r="G23" i="2"/>
  <c r="H23" i="2" s="1"/>
  <c r="G24" i="2"/>
  <c r="H24" i="2" s="1"/>
  <c r="G25" i="2"/>
  <c r="G26" i="2"/>
  <c r="H26" i="2" s="1"/>
  <c r="G27" i="2"/>
  <c r="H27" i="2" s="1"/>
  <c r="G28" i="2"/>
  <c r="H28" i="2" s="1"/>
  <c r="G29" i="2"/>
  <c r="H29" i="2" s="1"/>
  <c r="G30" i="2"/>
  <c r="H30" i="2" s="1"/>
  <c r="G31" i="2"/>
  <c r="H31" i="2" s="1"/>
  <c r="G32" i="2"/>
  <c r="H32" i="2" s="1"/>
  <c r="G33" i="2"/>
  <c r="H33" i="2" s="1"/>
  <c r="G34" i="2"/>
  <c r="H34" i="2" s="1"/>
  <c r="G35" i="2"/>
  <c r="G36" i="2"/>
  <c r="H36" i="2" s="1"/>
  <c r="G37" i="2"/>
  <c r="H37" i="2" s="1"/>
  <c r="G38" i="2"/>
  <c r="H38" i="2" s="1"/>
  <c r="G39" i="2"/>
  <c r="H39" i="2" s="1"/>
  <c r="G40" i="2"/>
  <c r="H40" i="2" s="1"/>
  <c r="G41" i="2"/>
  <c r="G42" i="2"/>
  <c r="H42" i="2" s="1"/>
  <c r="G43" i="2"/>
  <c r="H43" i="2" s="1"/>
  <c r="G44" i="2"/>
  <c r="H44" i="2" s="1"/>
  <c r="G45" i="2"/>
  <c r="H45" i="2" s="1"/>
  <c r="G46" i="2"/>
  <c r="H46" i="2" s="1"/>
  <c r="G47" i="2"/>
  <c r="H47" i="2" s="1"/>
  <c r="G48" i="2"/>
  <c r="H48" i="2" s="1"/>
  <c r="G49" i="2"/>
  <c r="H49" i="2" s="1"/>
  <c r="G50" i="2"/>
  <c r="H50" i="2" s="1"/>
  <c r="G51" i="2"/>
  <c r="H51" i="2" s="1"/>
  <c r="G52" i="2"/>
  <c r="H52" i="2" s="1"/>
  <c r="G53" i="2"/>
  <c r="H53" i="2" s="1"/>
  <c r="G54" i="2"/>
  <c r="H54" i="2" s="1"/>
  <c r="G55" i="2"/>
  <c r="H55" i="2" s="1"/>
  <c r="G56" i="2"/>
  <c r="H56" i="2" s="1"/>
  <c r="G57" i="2"/>
  <c r="H57" i="2" s="1"/>
  <c r="G58" i="2"/>
  <c r="H58" i="2" s="1"/>
  <c r="G59" i="2"/>
  <c r="H59" i="2" s="1"/>
  <c r="E2" i="1"/>
  <c r="F2" i="1" s="1"/>
  <c r="E3" i="1"/>
  <c r="F3" i="1" s="1"/>
  <c r="E4" i="1"/>
  <c r="F4" i="1" s="1"/>
  <c r="E5" i="1"/>
  <c r="F5" i="1" s="1"/>
  <c r="E6" i="1"/>
  <c r="F6" i="1" s="1"/>
  <c r="E7" i="1"/>
  <c r="F7" i="1" s="1"/>
  <c r="E8" i="1"/>
  <c r="F8" i="1" s="1"/>
  <c r="E9" i="1"/>
  <c r="F9" i="1" s="1"/>
  <c r="E10" i="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F10" i="1"/>
  <c r="K36" i="19"/>
  <c r="M36" i="19" s="1"/>
  <c r="P36" i="19" s="1"/>
  <c r="K40" i="19"/>
  <c r="M40" i="19" s="1"/>
  <c r="P40" i="19" s="1"/>
  <c r="K51" i="19"/>
  <c r="M51" i="19" s="1"/>
  <c r="K6" i="19"/>
  <c r="M6" i="19" s="1"/>
  <c r="A48" i="23"/>
  <c r="B48" i="23" s="1"/>
  <c r="A47" i="23"/>
  <c r="B47" i="23" s="1"/>
  <c r="A46" i="23"/>
  <c r="A45" i="23"/>
  <c r="B45" i="23" s="1"/>
  <c r="A44" i="23"/>
  <c r="B44" i="23" s="1"/>
  <c r="A43" i="23"/>
  <c r="A42" i="23"/>
  <c r="B42" i="23" s="1"/>
  <c r="A41" i="23"/>
  <c r="A40" i="23"/>
  <c r="B40" i="23" s="1"/>
  <c r="A39" i="23"/>
  <c r="B39" i="23" s="1"/>
  <c r="A38" i="23"/>
  <c r="B38" i="23" s="1"/>
  <c r="A37" i="23"/>
  <c r="B37" i="23" s="1"/>
  <c r="A36" i="23"/>
  <c r="B36" i="23" s="1"/>
  <c r="A35" i="23"/>
  <c r="B35" i="23" s="1"/>
  <c r="A34" i="23"/>
  <c r="B34" i="23" s="1"/>
  <c r="A33" i="23"/>
  <c r="A32" i="23"/>
  <c r="B32" i="23" s="1"/>
  <c r="A31" i="23"/>
  <c r="B31" i="23" s="1"/>
  <c r="A30" i="23"/>
  <c r="B30" i="23" s="1"/>
  <c r="A29" i="23"/>
  <c r="B29" i="23" s="1"/>
  <c r="A28" i="23"/>
  <c r="B28" i="23" s="1"/>
  <c r="A27" i="23"/>
  <c r="B27" i="23" s="1"/>
  <c r="A26" i="23"/>
  <c r="B26" i="23" s="1"/>
  <c r="A25" i="23"/>
  <c r="A24" i="23"/>
  <c r="A23" i="23"/>
  <c r="B23" i="23" s="1"/>
  <c r="A22" i="23"/>
  <c r="B22" i="23" s="1"/>
  <c r="A21" i="23"/>
  <c r="B21" i="23" s="1"/>
  <c r="A20" i="23"/>
  <c r="B20" i="23" s="1"/>
  <c r="A19" i="23"/>
  <c r="B19" i="23" s="1"/>
  <c r="A18" i="23"/>
  <c r="B18" i="23" s="1"/>
  <c r="A17" i="23"/>
  <c r="A16" i="23"/>
  <c r="A15" i="23"/>
  <c r="B15" i="23" s="1"/>
  <c r="A14" i="23"/>
  <c r="B14" i="23" s="1"/>
  <c r="A13" i="23"/>
  <c r="B13" i="23" s="1"/>
  <c r="A12" i="23"/>
  <c r="B12" i="23" s="1"/>
  <c r="A11" i="23"/>
  <c r="B11" i="23" s="1"/>
  <c r="A10" i="23"/>
  <c r="B10" i="23" s="1"/>
  <c r="A9" i="23"/>
  <c r="A8" i="23"/>
  <c r="B8" i="23" s="1"/>
  <c r="A7" i="23"/>
  <c r="B7" i="23" s="1"/>
  <c r="A6" i="23"/>
  <c r="B6" i="23" s="1"/>
  <c r="A5" i="23"/>
  <c r="B5" i="23" s="1"/>
  <c r="A4" i="23"/>
  <c r="B4" i="23" s="1"/>
  <c r="A3" i="23"/>
  <c r="B3" i="23" s="1"/>
  <c r="A2" i="23"/>
  <c r="B2" i="23" s="1"/>
  <c r="F89" i="22"/>
  <c r="C88" i="22"/>
  <c r="E88" i="22" s="1"/>
  <c r="H88" i="22" s="1"/>
  <c r="B88" i="22"/>
  <c r="C87" i="22"/>
  <c r="E87" i="22" s="1"/>
  <c r="H87" i="22" s="1"/>
  <c r="B87" i="22"/>
  <c r="C86" i="22"/>
  <c r="E86" i="22" s="1"/>
  <c r="H86" i="22" s="1"/>
  <c r="B86" i="22"/>
  <c r="C85" i="22"/>
  <c r="B85" i="22"/>
  <c r="C84" i="22"/>
  <c r="B84" i="22"/>
  <c r="C83" i="22"/>
  <c r="E83" i="22" s="1"/>
  <c r="H83" i="22" s="1"/>
  <c r="B83" i="22"/>
  <c r="C82" i="22"/>
  <c r="B82" i="22"/>
  <c r="C81" i="22"/>
  <c r="B81" i="22"/>
  <c r="C80" i="22"/>
  <c r="B80" i="22"/>
  <c r="C79" i="22"/>
  <c r="B79" i="22"/>
  <c r="C78" i="22"/>
  <c r="B78" i="22"/>
  <c r="C77" i="22"/>
  <c r="D77" i="22" s="1"/>
  <c r="B77" i="22"/>
  <c r="C76" i="22"/>
  <c r="B76" i="22"/>
  <c r="C75" i="22"/>
  <c r="D75" i="22" s="1"/>
  <c r="B75" i="22"/>
  <c r="C74" i="22"/>
  <c r="D74" i="22" s="1"/>
  <c r="B74" i="22"/>
  <c r="A3" i="22"/>
  <c r="A4" i="22" s="1"/>
  <c r="B4" i="22" s="1"/>
  <c r="C2" i="22"/>
  <c r="B2" i="22"/>
  <c r="BC20" i="20"/>
  <c r="H20" i="20"/>
  <c r="Y20" i="20" s="1"/>
  <c r="AA24" i="20" s="1"/>
  <c r="AL1" i="20"/>
  <c r="AL20" i="20" s="1"/>
  <c r="AL39" i="20" s="1"/>
  <c r="Y1" i="20"/>
  <c r="AA5" i="20" s="1"/>
  <c r="K205" i="19"/>
  <c r="H205" i="19"/>
  <c r="D205" i="19"/>
  <c r="S204" i="19"/>
  <c r="R204" i="19"/>
  <c r="O204" i="19"/>
  <c r="K204" i="19"/>
  <c r="M204" i="19" s="1"/>
  <c r="H204" i="19"/>
  <c r="F204" i="19"/>
  <c r="D204" i="19"/>
  <c r="S203" i="19"/>
  <c r="R203" i="19"/>
  <c r="O203" i="19"/>
  <c r="K203" i="19"/>
  <c r="M203" i="19" s="1"/>
  <c r="H203" i="19"/>
  <c r="F203" i="19"/>
  <c r="D203" i="19"/>
  <c r="S202" i="19"/>
  <c r="R202" i="19"/>
  <c r="O202" i="19"/>
  <c r="K202" i="19"/>
  <c r="M202" i="19" s="1"/>
  <c r="H202" i="19"/>
  <c r="F202" i="19"/>
  <c r="D202" i="19"/>
  <c r="S201" i="19"/>
  <c r="R201" i="19"/>
  <c r="O201" i="19"/>
  <c r="K201" i="19"/>
  <c r="M201" i="19" s="1"/>
  <c r="H201" i="19"/>
  <c r="F201" i="19"/>
  <c r="D201" i="19"/>
  <c r="S200" i="19"/>
  <c r="R200" i="19"/>
  <c r="O200" i="19"/>
  <c r="K200" i="19"/>
  <c r="M200" i="19" s="1"/>
  <c r="H200" i="19"/>
  <c r="F200" i="19"/>
  <c r="D200" i="19"/>
  <c r="S199" i="19"/>
  <c r="R199" i="19"/>
  <c r="O199" i="19"/>
  <c r="K199" i="19"/>
  <c r="M199" i="19" s="1"/>
  <c r="H199" i="19"/>
  <c r="F199" i="19"/>
  <c r="D199" i="19"/>
  <c r="S198" i="19"/>
  <c r="R198" i="19"/>
  <c r="O198" i="19"/>
  <c r="K198" i="19"/>
  <c r="M198" i="19" s="1"/>
  <c r="P198" i="19" s="1"/>
  <c r="H198" i="19"/>
  <c r="F198" i="19"/>
  <c r="D198" i="19"/>
  <c r="S197" i="19"/>
  <c r="R197" i="19"/>
  <c r="O197" i="19"/>
  <c r="K197" i="19"/>
  <c r="M197" i="19" s="1"/>
  <c r="P197" i="19" s="1"/>
  <c r="H197" i="19"/>
  <c r="F197" i="19"/>
  <c r="D197" i="19"/>
  <c r="S196" i="19"/>
  <c r="R196" i="19"/>
  <c r="O196" i="19"/>
  <c r="K196" i="19"/>
  <c r="M196" i="19" s="1"/>
  <c r="H196" i="19"/>
  <c r="F196" i="19"/>
  <c r="D196" i="19"/>
  <c r="S195" i="19"/>
  <c r="R195" i="19"/>
  <c r="O195" i="19"/>
  <c r="K195" i="19"/>
  <c r="M195" i="19" s="1"/>
  <c r="H195" i="19"/>
  <c r="F195" i="19"/>
  <c r="D195" i="19"/>
  <c r="S194" i="19"/>
  <c r="R194" i="19"/>
  <c r="O194" i="19"/>
  <c r="K194" i="19"/>
  <c r="M194" i="19" s="1"/>
  <c r="H194" i="19"/>
  <c r="F194" i="19"/>
  <c r="D194" i="19"/>
  <c r="S193" i="19"/>
  <c r="R193" i="19"/>
  <c r="O193" i="19"/>
  <c r="K193" i="19"/>
  <c r="M193" i="19" s="1"/>
  <c r="H193" i="19"/>
  <c r="F193" i="19"/>
  <c r="D193" i="19"/>
  <c r="S192" i="19"/>
  <c r="R192" i="19"/>
  <c r="O192" i="19"/>
  <c r="K192" i="19"/>
  <c r="M192" i="19" s="1"/>
  <c r="H192" i="19"/>
  <c r="F192" i="19"/>
  <c r="D192" i="19"/>
  <c r="S191" i="19"/>
  <c r="R191" i="19"/>
  <c r="O191" i="19"/>
  <c r="K191" i="19"/>
  <c r="M191" i="19" s="1"/>
  <c r="H191" i="19"/>
  <c r="F191" i="19"/>
  <c r="D191" i="19"/>
  <c r="S190" i="19"/>
  <c r="R190" i="19"/>
  <c r="O190" i="19"/>
  <c r="K190" i="19"/>
  <c r="M190" i="19" s="1"/>
  <c r="P190" i="19" s="1"/>
  <c r="H190" i="19"/>
  <c r="F190" i="19"/>
  <c r="D190" i="19"/>
  <c r="S189" i="19"/>
  <c r="R189" i="19"/>
  <c r="O189" i="19"/>
  <c r="K189" i="19"/>
  <c r="M189" i="19" s="1"/>
  <c r="H189" i="19"/>
  <c r="F189" i="19"/>
  <c r="D189" i="19"/>
  <c r="S188" i="19"/>
  <c r="R188" i="19"/>
  <c r="O188" i="19"/>
  <c r="K188" i="19"/>
  <c r="M188" i="19" s="1"/>
  <c r="H188" i="19"/>
  <c r="F188" i="19"/>
  <c r="D188" i="19"/>
  <c r="S187" i="19"/>
  <c r="R187" i="19"/>
  <c r="O187" i="19"/>
  <c r="K187" i="19"/>
  <c r="M187" i="19" s="1"/>
  <c r="H187" i="19"/>
  <c r="F187" i="19"/>
  <c r="D187" i="19"/>
  <c r="S186" i="19"/>
  <c r="R186" i="19"/>
  <c r="O186" i="19"/>
  <c r="K186" i="19"/>
  <c r="M186" i="19" s="1"/>
  <c r="H186" i="19"/>
  <c r="F186" i="19"/>
  <c r="D186" i="19"/>
  <c r="S185" i="19"/>
  <c r="R185" i="19"/>
  <c r="O185" i="19"/>
  <c r="K185" i="19"/>
  <c r="M185" i="19" s="1"/>
  <c r="H185" i="19"/>
  <c r="F185" i="19"/>
  <c r="D185" i="19"/>
  <c r="S184" i="19"/>
  <c r="R184" i="19"/>
  <c r="O184" i="19"/>
  <c r="K184" i="19"/>
  <c r="M184" i="19" s="1"/>
  <c r="H184" i="19"/>
  <c r="F184" i="19"/>
  <c r="D184" i="19"/>
  <c r="S183" i="19"/>
  <c r="R183" i="19"/>
  <c r="O183" i="19"/>
  <c r="K183" i="19"/>
  <c r="M183" i="19" s="1"/>
  <c r="H183" i="19"/>
  <c r="F183" i="19"/>
  <c r="D183" i="19"/>
  <c r="S182" i="19"/>
  <c r="R182" i="19"/>
  <c r="O182" i="19"/>
  <c r="K182" i="19"/>
  <c r="M182" i="19" s="1"/>
  <c r="P182" i="19" s="1"/>
  <c r="H182" i="19"/>
  <c r="F182" i="19"/>
  <c r="D182" i="19"/>
  <c r="S181" i="19"/>
  <c r="R181" i="19"/>
  <c r="O181" i="19"/>
  <c r="K181" i="19"/>
  <c r="M181" i="19" s="1"/>
  <c r="P181" i="19" s="1"/>
  <c r="H181" i="19"/>
  <c r="F181" i="19"/>
  <c r="D181" i="19"/>
  <c r="S180" i="19"/>
  <c r="R180" i="19"/>
  <c r="O180" i="19"/>
  <c r="K180" i="19"/>
  <c r="M180" i="19" s="1"/>
  <c r="H180" i="19"/>
  <c r="F180" i="19"/>
  <c r="D180" i="19"/>
  <c r="S179" i="19"/>
  <c r="R179" i="19"/>
  <c r="O179" i="19"/>
  <c r="K179" i="19"/>
  <c r="M179" i="19" s="1"/>
  <c r="H179" i="19"/>
  <c r="F179" i="19"/>
  <c r="D179" i="19"/>
  <c r="S178" i="19"/>
  <c r="R178" i="19"/>
  <c r="O178" i="19"/>
  <c r="K178" i="19"/>
  <c r="M178" i="19" s="1"/>
  <c r="H178" i="19"/>
  <c r="F178" i="19"/>
  <c r="D178" i="19"/>
  <c r="S177" i="19"/>
  <c r="R177" i="19"/>
  <c r="O177" i="19"/>
  <c r="K177" i="19"/>
  <c r="M177" i="19" s="1"/>
  <c r="H177" i="19"/>
  <c r="F177" i="19"/>
  <c r="D177" i="19"/>
  <c r="S176" i="19"/>
  <c r="R176" i="19"/>
  <c r="O176" i="19"/>
  <c r="K176" i="19"/>
  <c r="M176" i="19" s="1"/>
  <c r="H176" i="19"/>
  <c r="F176" i="19"/>
  <c r="D176" i="19"/>
  <c r="S175" i="19"/>
  <c r="R175" i="19"/>
  <c r="O175" i="19"/>
  <c r="K175" i="19"/>
  <c r="M175" i="19" s="1"/>
  <c r="H175" i="19"/>
  <c r="F175" i="19"/>
  <c r="D175" i="19"/>
  <c r="S174" i="19"/>
  <c r="R174" i="19"/>
  <c r="O174" i="19"/>
  <c r="K174" i="19"/>
  <c r="M174" i="19" s="1"/>
  <c r="H174" i="19"/>
  <c r="F174" i="19"/>
  <c r="D174" i="19"/>
  <c r="S173" i="19"/>
  <c r="R173" i="19"/>
  <c r="O173" i="19"/>
  <c r="K173" i="19"/>
  <c r="M173" i="19" s="1"/>
  <c r="H173" i="19"/>
  <c r="F173" i="19"/>
  <c r="D173" i="19"/>
  <c r="S172" i="19"/>
  <c r="R172" i="19"/>
  <c r="O172" i="19"/>
  <c r="K172" i="19"/>
  <c r="M172" i="19" s="1"/>
  <c r="H172" i="19"/>
  <c r="F172" i="19"/>
  <c r="D172" i="19"/>
  <c r="S171" i="19"/>
  <c r="R171" i="19"/>
  <c r="O171" i="19"/>
  <c r="K171" i="19"/>
  <c r="M171" i="19" s="1"/>
  <c r="H171" i="19"/>
  <c r="F171" i="19"/>
  <c r="D171" i="19"/>
  <c r="S170" i="19"/>
  <c r="R170" i="19"/>
  <c r="O170" i="19"/>
  <c r="K170" i="19"/>
  <c r="M170" i="19" s="1"/>
  <c r="H170" i="19"/>
  <c r="F170" i="19"/>
  <c r="D170" i="19"/>
  <c r="S169" i="19"/>
  <c r="R169" i="19"/>
  <c r="O169" i="19"/>
  <c r="K169" i="19"/>
  <c r="M169" i="19" s="1"/>
  <c r="H169" i="19"/>
  <c r="F169" i="19"/>
  <c r="D169" i="19"/>
  <c r="S168" i="19"/>
  <c r="R168" i="19"/>
  <c r="O168" i="19"/>
  <c r="K168" i="19"/>
  <c r="M168" i="19" s="1"/>
  <c r="H168" i="19"/>
  <c r="F168" i="19"/>
  <c r="D168" i="19"/>
  <c r="S167" i="19"/>
  <c r="R167" i="19"/>
  <c r="O167" i="19"/>
  <c r="K167" i="19"/>
  <c r="M167" i="19" s="1"/>
  <c r="H167" i="19"/>
  <c r="F167" i="19"/>
  <c r="D167" i="19"/>
  <c r="S166" i="19"/>
  <c r="R166" i="19"/>
  <c r="O166" i="19"/>
  <c r="K166" i="19"/>
  <c r="M166" i="19" s="1"/>
  <c r="H166" i="19"/>
  <c r="F166" i="19"/>
  <c r="D166" i="19"/>
  <c r="S165" i="19"/>
  <c r="R165" i="19"/>
  <c r="O165" i="19"/>
  <c r="K165" i="19"/>
  <c r="M165" i="19" s="1"/>
  <c r="H165" i="19"/>
  <c r="F165" i="19"/>
  <c r="D165" i="19"/>
  <c r="S164" i="19"/>
  <c r="R164" i="19"/>
  <c r="O164" i="19"/>
  <c r="K164" i="19"/>
  <c r="M164" i="19" s="1"/>
  <c r="H164" i="19"/>
  <c r="F164" i="19"/>
  <c r="D164" i="19"/>
  <c r="S163" i="19"/>
  <c r="R163" i="19"/>
  <c r="O163" i="19"/>
  <c r="K163" i="19"/>
  <c r="M163" i="19" s="1"/>
  <c r="H163" i="19"/>
  <c r="F163" i="19"/>
  <c r="D163" i="19"/>
  <c r="S162" i="19"/>
  <c r="R162" i="19"/>
  <c r="O162" i="19"/>
  <c r="K162" i="19"/>
  <c r="M162" i="19" s="1"/>
  <c r="H162" i="19"/>
  <c r="F162" i="19"/>
  <c r="D162" i="19"/>
  <c r="S161" i="19"/>
  <c r="R161" i="19"/>
  <c r="O161" i="19"/>
  <c r="K161" i="19"/>
  <c r="M161" i="19" s="1"/>
  <c r="P161" i="19" s="1"/>
  <c r="H161" i="19"/>
  <c r="F161" i="19"/>
  <c r="D161" i="19"/>
  <c r="S160" i="19"/>
  <c r="R160" i="19"/>
  <c r="O160" i="19"/>
  <c r="K160" i="19"/>
  <c r="M160" i="19" s="1"/>
  <c r="H160" i="19"/>
  <c r="F160" i="19"/>
  <c r="D160" i="19"/>
  <c r="S159" i="19"/>
  <c r="R159" i="19"/>
  <c r="O159" i="19"/>
  <c r="K159" i="19"/>
  <c r="M159" i="19" s="1"/>
  <c r="H159" i="19"/>
  <c r="F159" i="19"/>
  <c r="D159" i="19"/>
  <c r="S158" i="19"/>
  <c r="R158" i="19"/>
  <c r="O158" i="19"/>
  <c r="K158" i="19"/>
  <c r="M158" i="19" s="1"/>
  <c r="H158" i="19"/>
  <c r="F158" i="19"/>
  <c r="D158" i="19"/>
  <c r="S157" i="19"/>
  <c r="R157" i="19"/>
  <c r="O157" i="19"/>
  <c r="K157" i="19"/>
  <c r="M157" i="19" s="1"/>
  <c r="P157" i="19" s="1"/>
  <c r="H157" i="19"/>
  <c r="F157" i="19"/>
  <c r="D157" i="19"/>
  <c r="S156" i="19"/>
  <c r="R156" i="19"/>
  <c r="O156" i="19"/>
  <c r="K156" i="19"/>
  <c r="M156" i="19" s="1"/>
  <c r="H156" i="19"/>
  <c r="F156" i="19"/>
  <c r="D156" i="19"/>
  <c r="S155" i="19"/>
  <c r="R155" i="19"/>
  <c r="O155" i="19"/>
  <c r="K155" i="19"/>
  <c r="M155" i="19" s="1"/>
  <c r="H155" i="19"/>
  <c r="F155" i="19"/>
  <c r="D155" i="19"/>
  <c r="S154" i="19"/>
  <c r="R154" i="19"/>
  <c r="O154" i="19"/>
  <c r="K154" i="19"/>
  <c r="M154" i="19" s="1"/>
  <c r="H154" i="19"/>
  <c r="F154" i="19"/>
  <c r="D154" i="19"/>
  <c r="S153" i="19"/>
  <c r="R153" i="19"/>
  <c r="O153" i="19"/>
  <c r="K153" i="19"/>
  <c r="M153" i="19" s="1"/>
  <c r="P153" i="19" s="1"/>
  <c r="H153" i="19"/>
  <c r="F153" i="19"/>
  <c r="D153" i="19"/>
  <c r="S152" i="19"/>
  <c r="R152" i="19"/>
  <c r="O152" i="19"/>
  <c r="K152" i="19"/>
  <c r="M152" i="19" s="1"/>
  <c r="P152" i="19" s="1"/>
  <c r="H152" i="19"/>
  <c r="F152" i="19"/>
  <c r="D152" i="19"/>
  <c r="S151" i="19"/>
  <c r="R151" i="19"/>
  <c r="O151" i="19"/>
  <c r="K151" i="19"/>
  <c r="M151" i="19" s="1"/>
  <c r="H151" i="19"/>
  <c r="F151" i="19"/>
  <c r="D151" i="19"/>
  <c r="S150" i="19"/>
  <c r="R150" i="19"/>
  <c r="O150" i="19"/>
  <c r="K150" i="19"/>
  <c r="M150" i="19" s="1"/>
  <c r="H150" i="19"/>
  <c r="F150" i="19"/>
  <c r="D150" i="19"/>
  <c r="S149" i="19"/>
  <c r="R149" i="19"/>
  <c r="O149" i="19"/>
  <c r="K149" i="19"/>
  <c r="M149" i="19" s="1"/>
  <c r="P149" i="19" s="1"/>
  <c r="H149" i="19"/>
  <c r="F149" i="19"/>
  <c r="D149" i="19"/>
  <c r="S148" i="19"/>
  <c r="R148" i="19"/>
  <c r="O148" i="19"/>
  <c r="K148" i="19"/>
  <c r="M148" i="19" s="1"/>
  <c r="H148" i="19"/>
  <c r="F148" i="19"/>
  <c r="D148" i="19"/>
  <c r="S147" i="19"/>
  <c r="R147" i="19"/>
  <c r="O147" i="19"/>
  <c r="K147" i="19"/>
  <c r="M147" i="19" s="1"/>
  <c r="H147" i="19"/>
  <c r="F147" i="19"/>
  <c r="D147" i="19"/>
  <c r="S146" i="19"/>
  <c r="R146" i="19"/>
  <c r="O146" i="19"/>
  <c r="K146" i="19"/>
  <c r="M146" i="19" s="1"/>
  <c r="H146" i="19"/>
  <c r="F146" i="19"/>
  <c r="D146" i="19"/>
  <c r="S145" i="19"/>
  <c r="R145" i="19"/>
  <c r="O145" i="19"/>
  <c r="K145" i="19"/>
  <c r="M145" i="19" s="1"/>
  <c r="P145" i="19" s="1"/>
  <c r="H145" i="19"/>
  <c r="F145" i="19"/>
  <c r="D145" i="19"/>
  <c r="S144" i="19"/>
  <c r="R144" i="19"/>
  <c r="O144" i="19"/>
  <c r="K144" i="19"/>
  <c r="M144" i="19" s="1"/>
  <c r="H144" i="19"/>
  <c r="F144" i="19"/>
  <c r="D144" i="19"/>
  <c r="S143" i="19"/>
  <c r="R143" i="19"/>
  <c r="O143" i="19"/>
  <c r="K143" i="19"/>
  <c r="M143" i="19" s="1"/>
  <c r="H143" i="19"/>
  <c r="F143" i="19"/>
  <c r="D143" i="19"/>
  <c r="S142" i="19"/>
  <c r="R142" i="19"/>
  <c r="O142" i="19"/>
  <c r="K142" i="19"/>
  <c r="M142" i="19" s="1"/>
  <c r="H142" i="19"/>
  <c r="F142" i="19"/>
  <c r="D142" i="19"/>
  <c r="S141" i="19"/>
  <c r="R141" i="19"/>
  <c r="O141" i="19"/>
  <c r="K141" i="19"/>
  <c r="M141" i="19" s="1"/>
  <c r="P141" i="19" s="1"/>
  <c r="H141" i="19"/>
  <c r="F141" i="19"/>
  <c r="D141" i="19"/>
  <c r="S140" i="19"/>
  <c r="R140" i="19"/>
  <c r="O140" i="19"/>
  <c r="K140" i="19"/>
  <c r="M140" i="19" s="1"/>
  <c r="P140" i="19" s="1"/>
  <c r="H140" i="19"/>
  <c r="F140" i="19"/>
  <c r="D140" i="19"/>
  <c r="S139" i="19"/>
  <c r="R139" i="19"/>
  <c r="O139" i="19"/>
  <c r="K139" i="19"/>
  <c r="M139" i="19" s="1"/>
  <c r="P139" i="19" s="1"/>
  <c r="H139" i="19"/>
  <c r="F139" i="19"/>
  <c r="D139" i="19"/>
  <c r="S138" i="19"/>
  <c r="R138" i="19"/>
  <c r="O138" i="19"/>
  <c r="K138" i="19"/>
  <c r="M138" i="19" s="1"/>
  <c r="H138" i="19"/>
  <c r="F138" i="19"/>
  <c r="D138" i="19"/>
  <c r="S137" i="19"/>
  <c r="R137" i="19"/>
  <c r="O137" i="19"/>
  <c r="K137" i="19"/>
  <c r="M137" i="19" s="1"/>
  <c r="H137" i="19"/>
  <c r="F137" i="19"/>
  <c r="D137" i="19"/>
  <c r="S136" i="19"/>
  <c r="R136" i="19"/>
  <c r="O136" i="19"/>
  <c r="K136" i="19"/>
  <c r="M136" i="19" s="1"/>
  <c r="H136" i="19"/>
  <c r="F136" i="19"/>
  <c r="D136" i="19"/>
  <c r="S135" i="19"/>
  <c r="R135" i="19"/>
  <c r="O135" i="19"/>
  <c r="K135" i="19"/>
  <c r="M135" i="19" s="1"/>
  <c r="H135" i="19"/>
  <c r="F135" i="19"/>
  <c r="D135" i="19"/>
  <c r="S134" i="19"/>
  <c r="R134" i="19"/>
  <c r="O134" i="19"/>
  <c r="K134" i="19"/>
  <c r="M134" i="19" s="1"/>
  <c r="H134" i="19"/>
  <c r="F134" i="19"/>
  <c r="D134" i="19"/>
  <c r="S133" i="19"/>
  <c r="R133" i="19"/>
  <c r="O133" i="19"/>
  <c r="K133" i="19"/>
  <c r="M133" i="19" s="1"/>
  <c r="H133" i="19"/>
  <c r="F133" i="19"/>
  <c r="D133" i="19"/>
  <c r="S132" i="19"/>
  <c r="R132" i="19"/>
  <c r="O132" i="19"/>
  <c r="K132" i="19"/>
  <c r="M132" i="19" s="1"/>
  <c r="P132" i="19" s="1"/>
  <c r="H132" i="19"/>
  <c r="F132" i="19"/>
  <c r="D132" i="19"/>
  <c r="S131" i="19"/>
  <c r="R131" i="19"/>
  <c r="O131" i="19"/>
  <c r="K131" i="19"/>
  <c r="M131" i="19" s="1"/>
  <c r="P131" i="19" s="1"/>
  <c r="H131" i="19"/>
  <c r="F131" i="19"/>
  <c r="D131" i="19"/>
  <c r="S130" i="19"/>
  <c r="R130" i="19"/>
  <c r="O130" i="19"/>
  <c r="K130" i="19"/>
  <c r="M130" i="19" s="1"/>
  <c r="P130" i="19" s="1"/>
  <c r="H130" i="19"/>
  <c r="F130" i="19"/>
  <c r="D130" i="19"/>
  <c r="S129" i="19"/>
  <c r="R129" i="19"/>
  <c r="O129" i="19"/>
  <c r="K129" i="19"/>
  <c r="M129" i="19" s="1"/>
  <c r="H129" i="19"/>
  <c r="F129" i="19"/>
  <c r="D129" i="19"/>
  <c r="S128" i="19"/>
  <c r="R128" i="19"/>
  <c r="O128" i="19"/>
  <c r="K128" i="19"/>
  <c r="M128" i="19" s="1"/>
  <c r="P128" i="19" s="1"/>
  <c r="H128" i="19"/>
  <c r="F128" i="19"/>
  <c r="D128" i="19"/>
  <c r="S127" i="19"/>
  <c r="R127" i="19"/>
  <c r="O127" i="19"/>
  <c r="K127" i="19"/>
  <c r="M127" i="19" s="1"/>
  <c r="P127" i="19" s="1"/>
  <c r="H127" i="19"/>
  <c r="F127" i="19"/>
  <c r="D127" i="19"/>
  <c r="S126" i="19"/>
  <c r="R126" i="19"/>
  <c r="O126" i="19"/>
  <c r="K126" i="19"/>
  <c r="M126" i="19" s="1"/>
  <c r="H126" i="19"/>
  <c r="F126" i="19"/>
  <c r="D126" i="19"/>
  <c r="S125" i="19"/>
  <c r="R125" i="19"/>
  <c r="O125" i="19"/>
  <c r="K125" i="19"/>
  <c r="M125" i="19" s="1"/>
  <c r="P125" i="19" s="1"/>
  <c r="H125" i="19"/>
  <c r="F125" i="19"/>
  <c r="D125" i="19"/>
  <c r="S124" i="19"/>
  <c r="R124" i="19"/>
  <c r="O124" i="19"/>
  <c r="K124" i="19"/>
  <c r="M124" i="19" s="1"/>
  <c r="P124" i="19" s="1"/>
  <c r="H124" i="19"/>
  <c r="F124" i="19"/>
  <c r="D124" i="19"/>
  <c r="S123" i="19"/>
  <c r="R123" i="19"/>
  <c r="O123" i="19"/>
  <c r="K123" i="19"/>
  <c r="M123" i="19" s="1"/>
  <c r="P123" i="19" s="1"/>
  <c r="H123" i="19"/>
  <c r="F123" i="19"/>
  <c r="D123" i="19"/>
  <c r="S122" i="19"/>
  <c r="R122" i="19"/>
  <c r="O122" i="19"/>
  <c r="K122" i="19"/>
  <c r="M122" i="19" s="1"/>
  <c r="P122" i="19" s="1"/>
  <c r="H122" i="19"/>
  <c r="F122" i="19"/>
  <c r="D122" i="19"/>
  <c r="S121" i="19"/>
  <c r="R121" i="19"/>
  <c r="O121" i="19"/>
  <c r="K121" i="19"/>
  <c r="M121" i="19" s="1"/>
  <c r="H121" i="19"/>
  <c r="F121" i="19"/>
  <c r="D121" i="19"/>
  <c r="S120" i="19"/>
  <c r="R120" i="19"/>
  <c r="O120" i="19"/>
  <c r="K120" i="19"/>
  <c r="M120" i="19" s="1"/>
  <c r="H120" i="19"/>
  <c r="F120" i="19"/>
  <c r="D120" i="19"/>
  <c r="S119" i="19"/>
  <c r="R119" i="19"/>
  <c r="O119" i="19"/>
  <c r="K119" i="19"/>
  <c r="M119" i="19" s="1"/>
  <c r="H119" i="19"/>
  <c r="F119" i="19"/>
  <c r="D119" i="19"/>
  <c r="S118" i="19"/>
  <c r="R118" i="19"/>
  <c r="O118" i="19"/>
  <c r="K118" i="19"/>
  <c r="M118" i="19" s="1"/>
  <c r="H118" i="19"/>
  <c r="F118" i="19"/>
  <c r="D118" i="19"/>
  <c r="S117" i="19"/>
  <c r="R117" i="19"/>
  <c r="O117" i="19"/>
  <c r="K117" i="19"/>
  <c r="M117" i="19" s="1"/>
  <c r="H117" i="19"/>
  <c r="F117" i="19"/>
  <c r="D117" i="19"/>
  <c r="S116" i="19"/>
  <c r="R116" i="19"/>
  <c r="O116" i="19"/>
  <c r="K116" i="19"/>
  <c r="M116" i="19" s="1"/>
  <c r="P116" i="19" s="1"/>
  <c r="H116" i="19"/>
  <c r="F116" i="19"/>
  <c r="D116" i="19"/>
  <c r="S115" i="19"/>
  <c r="R115" i="19"/>
  <c r="O115" i="19"/>
  <c r="K115" i="19"/>
  <c r="M115" i="19" s="1"/>
  <c r="H115" i="19"/>
  <c r="F115" i="19"/>
  <c r="D115" i="19"/>
  <c r="S114" i="19"/>
  <c r="R114" i="19"/>
  <c r="O114" i="19"/>
  <c r="K114" i="19"/>
  <c r="M114" i="19" s="1"/>
  <c r="H114" i="19"/>
  <c r="F114" i="19"/>
  <c r="D114" i="19"/>
  <c r="S113" i="19"/>
  <c r="R113" i="19"/>
  <c r="O113" i="19"/>
  <c r="K113" i="19"/>
  <c r="M113" i="19" s="1"/>
  <c r="P113" i="19" s="1"/>
  <c r="H113" i="19"/>
  <c r="F113" i="19"/>
  <c r="D113" i="19"/>
  <c r="S112" i="19"/>
  <c r="R112" i="19"/>
  <c r="O112" i="19"/>
  <c r="K112" i="19"/>
  <c r="M112" i="19" s="1"/>
  <c r="H112" i="19"/>
  <c r="F112" i="19"/>
  <c r="D112" i="19"/>
  <c r="S111" i="19"/>
  <c r="R111" i="19"/>
  <c r="O111" i="19"/>
  <c r="K111" i="19"/>
  <c r="M111" i="19" s="1"/>
  <c r="H111" i="19"/>
  <c r="F111" i="19"/>
  <c r="D111" i="19"/>
  <c r="S110" i="19"/>
  <c r="R110" i="19"/>
  <c r="O110" i="19"/>
  <c r="K110" i="19"/>
  <c r="M110" i="19" s="1"/>
  <c r="H110" i="19"/>
  <c r="F110" i="19"/>
  <c r="D110" i="19"/>
  <c r="S109" i="19"/>
  <c r="R109" i="19"/>
  <c r="O109" i="19"/>
  <c r="K109" i="19"/>
  <c r="M109" i="19" s="1"/>
  <c r="H109" i="19"/>
  <c r="F109" i="19"/>
  <c r="D109" i="19"/>
  <c r="S108" i="19"/>
  <c r="R108" i="19"/>
  <c r="O108" i="19"/>
  <c r="K108" i="19"/>
  <c r="M108" i="19" s="1"/>
  <c r="H108" i="19"/>
  <c r="F108" i="19"/>
  <c r="D108" i="19"/>
  <c r="S107" i="19"/>
  <c r="R107" i="19"/>
  <c r="O107" i="19"/>
  <c r="K107" i="19"/>
  <c r="M107" i="19" s="1"/>
  <c r="H107" i="19"/>
  <c r="F107" i="19"/>
  <c r="D107" i="19"/>
  <c r="S106" i="19"/>
  <c r="R106" i="19"/>
  <c r="O106" i="19"/>
  <c r="K106" i="19"/>
  <c r="M106" i="19" s="1"/>
  <c r="H106" i="19"/>
  <c r="F106" i="19"/>
  <c r="D106" i="19"/>
  <c r="S105" i="19"/>
  <c r="R105" i="19"/>
  <c r="O105" i="19"/>
  <c r="K105" i="19"/>
  <c r="M105" i="19" s="1"/>
  <c r="P105" i="19" s="1"/>
  <c r="H105" i="19"/>
  <c r="F105" i="19"/>
  <c r="D105" i="19"/>
  <c r="S104" i="19"/>
  <c r="R104" i="19"/>
  <c r="O104" i="19"/>
  <c r="K104" i="19"/>
  <c r="M104" i="19" s="1"/>
  <c r="H104" i="19"/>
  <c r="F104" i="19"/>
  <c r="D104" i="19"/>
  <c r="S103" i="19"/>
  <c r="R103" i="19"/>
  <c r="O103" i="19"/>
  <c r="K103" i="19"/>
  <c r="M103" i="19" s="1"/>
  <c r="H103" i="19"/>
  <c r="F103" i="19"/>
  <c r="D103" i="19"/>
  <c r="S102" i="19"/>
  <c r="R102" i="19"/>
  <c r="O102" i="19"/>
  <c r="K102" i="19"/>
  <c r="M102" i="19" s="1"/>
  <c r="H102" i="19"/>
  <c r="F102" i="19"/>
  <c r="D102" i="19"/>
  <c r="S101" i="19"/>
  <c r="R101" i="19"/>
  <c r="O101" i="19"/>
  <c r="K101" i="19"/>
  <c r="M101" i="19" s="1"/>
  <c r="H101" i="19"/>
  <c r="F101" i="19"/>
  <c r="D101" i="19"/>
  <c r="S100" i="19"/>
  <c r="R100" i="19"/>
  <c r="O100" i="19"/>
  <c r="K100" i="19"/>
  <c r="M100" i="19" s="1"/>
  <c r="P100" i="19" s="1"/>
  <c r="H100" i="19"/>
  <c r="F100" i="19"/>
  <c r="D100" i="19"/>
  <c r="S99" i="19"/>
  <c r="R99" i="19"/>
  <c r="O99" i="19"/>
  <c r="K99" i="19"/>
  <c r="M99" i="19" s="1"/>
  <c r="H99" i="19"/>
  <c r="F99" i="19"/>
  <c r="D99" i="19"/>
  <c r="S98" i="19"/>
  <c r="R98" i="19"/>
  <c r="O98" i="19"/>
  <c r="K98" i="19"/>
  <c r="M98" i="19" s="1"/>
  <c r="H98" i="19"/>
  <c r="F98" i="19"/>
  <c r="D98" i="19"/>
  <c r="S97" i="19"/>
  <c r="R97" i="19"/>
  <c r="O97" i="19"/>
  <c r="K97" i="19"/>
  <c r="M97" i="19" s="1"/>
  <c r="P97" i="19" s="1"/>
  <c r="H97" i="19"/>
  <c r="F97" i="19"/>
  <c r="D97" i="19"/>
  <c r="S96" i="19"/>
  <c r="R96" i="19"/>
  <c r="O96" i="19"/>
  <c r="K96" i="19"/>
  <c r="M96" i="19" s="1"/>
  <c r="H96" i="19"/>
  <c r="F96" i="19"/>
  <c r="D96" i="19"/>
  <c r="S95" i="19"/>
  <c r="R95" i="19"/>
  <c r="O95" i="19"/>
  <c r="K95" i="19"/>
  <c r="M95" i="19" s="1"/>
  <c r="H95" i="19"/>
  <c r="F95" i="19"/>
  <c r="D95" i="19"/>
  <c r="S94" i="19"/>
  <c r="R94" i="19"/>
  <c r="O94" i="19"/>
  <c r="K94" i="19"/>
  <c r="M94" i="19" s="1"/>
  <c r="H94" i="19"/>
  <c r="F94" i="19"/>
  <c r="D94" i="19"/>
  <c r="S93" i="19"/>
  <c r="R93" i="19"/>
  <c r="O93" i="19"/>
  <c r="K93" i="19"/>
  <c r="M93" i="19" s="1"/>
  <c r="H93" i="19"/>
  <c r="F93" i="19"/>
  <c r="D93" i="19"/>
  <c r="S92" i="19"/>
  <c r="R92" i="19"/>
  <c r="O92" i="19"/>
  <c r="K92" i="19"/>
  <c r="M92" i="19" s="1"/>
  <c r="P92" i="19" s="1"/>
  <c r="H92" i="19"/>
  <c r="F92" i="19"/>
  <c r="D92" i="19"/>
  <c r="S91" i="19"/>
  <c r="R91" i="19"/>
  <c r="O91" i="19"/>
  <c r="K91" i="19"/>
  <c r="M91" i="19" s="1"/>
  <c r="H91" i="19"/>
  <c r="F91" i="19"/>
  <c r="D91" i="19"/>
  <c r="S90" i="19"/>
  <c r="R90" i="19"/>
  <c r="O90" i="19"/>
  <c r="K90" i="19"/>
  <c r="M90" i="19" s="1"/>
  <c r="H90" i="19"/>
  <c r="F90" i="19"/>
  <c r="D90" i="19"/>
  <c r="S89" i="19"/>
  <c r="R89" i="19"/>
  <c r="O89" i="19"/>
  <c r="K89" i="19"/>
  <c r="M89" i="19" s="1"/>
  <c r="P89" i="19" s="1"/>
  <c r="H89" i="19"/>
  <c r="F89" i="19"/>
  <c r="D89" i="19"/>
  <c r="S88" i="19"/>
  <c r="R88" i="19"/>
  <c r="O88" i="19"/>
  <c r="K88" i="19"/>
  <c r="M88" i="19" s="1"/>
  <c r="H88" i="19"/>
  <c r="F88" i="19"/>
  <c r="D88" i="19"/>
  <c r="S87" i="19"/>
  <c r="R87" i="19"/>
  <c r="O87" i="19"/>
  <c r="K87" i="19"/>
  <c r="M87" i="19" s="1"/>
  <c r="H87" i="19"/>
  <c r="F87" i="19"/>
  <c r="D87" i="19"/>
  <c r="S86" i="19"/>
  <c r="R86" i="19"/>
  <c r="O86" i="19"/>
  <c r="K86" i="19"/>
  <c r="M86" i="19" s="1"/>
  <c r="H86" i="19"/>
  <c r="F86" i="19"/>
  <c r="D86" i="19"/>
  <c r="S85" i="19"/>
  <c r="R85" i="19"/>
  <c r="O85" i="19"/>
  <c r="K85" i="19"/>
  <c r="M85" i="19" s="1"/>
  <c r="P85" i="19" s="1"/>
  <c r="H85" i="19"/>
  <c r="F85" i="19"/>
  <c r="D85" i="19"/>
  <c r="S84" i="19"/>
  <c r="R84" i="19"/>
  <c r="O84" i="19"/>
  <c r="K84" i="19"/>
  <c r="M84" i="19" s="1"/>
  <c r="P84" i="19" s="1"/>
  <c r="H84" i="19"/>
  <c r="F84" i="19"/>
  <c r="D84" i="19"/>
  <c r="S83" i="19"/>
  <c r="R83" i="19"/>
  <c r="O83" i="19"/>
  <c r="K83" i="19"/>
  <c r="M83" i="19" s="1"/>
  <c r="H83" i="19"/>
  <c r="F83" i="19"/>
  <c r="D83" i="19"/>
  <c r="S82" i="19"/>
  <c r="R82" i="19"/>
  <c r="O82" i="19"/>
  <c r="K82" i="19"/>
  <c r="M82" i="19" s="1"/>
  <c r="H82" i="19"/>
  <c r="F82" i="19"/>
  <c r="D82" i="19"/>
  <c r="S81" i="19"/>
  <c r="R81" i="19"/>
  <c r="O81" i="19"/>
  <c r="K81" i="19"/>
  <c r="M81" i="19" s="1"/>
  <c r="H81" i="19"/>
  <c r="F81" i="19"/>
  <c r="D81" i="19"/>
  <c r="S80" i="19"/>
  <c r="R80" i="19"/>
  <c r="O80" i="19"/>
  <c r="K80" i="19"/>
  <c r="M80" i="19" s="1"/>
  <c r="H80" i="19"/>
  <c r="F80" i="19"/>
  <c r="D80" i="19"/>
  <c r="K79" i="19"/>
  <c r="M79" i="19" s="1"/>
  <c r="H79" i="19"/>
  <c r="F79" i="19"/>
  <c r="D79" i="19"/>
  <c r="K78" i="19"/>
  <c r="M78" i="19" s="1"/>
  <c r="H78" i="19"/>
  <c r="F78" i="19"/>
  <c r="D78" i="19"/>
  <c r="K77" i="19"/>
  <c r="M77" i="19" s="1"/>
  <c r="H77" i="19"/>
  <c r="F77" i="19"/>
  <c r="D77" i="19"/>
  <c r="K76" i="19"/>
  <c r="M76" i="19" s="1"/>
  <c r="H76" i="19"/>
  <c r="F76" i="19"/>
  <c r="D76" i="19"/>
  <c r="K75" i="19"/>
  <c r="M75" i="19" s="1"/>
  <c r="H75" i="19"/>
  <c r="F75" i="19"/>
  <c r="D75" i="19"/>
  <c r="O74" i="19"/>
  <c r="K74" i="19"/>
  <c r="M74" i="19" s="1"/>
  <c r="H74" i="19"/>
  <c r="F74" i="19"/>
  <c r="D74" i="19"/>
  <c r="K73" i="19"/>
  <c r="M73" i="19" s="1"/>
  <c r="O73" i="19" s="1"/>
  <c r="H73" i="19"/>
  <c r="F73" i="19"/>
  <c r="D73" i="19"/>
  <c r="K72" i="19"/>
  <c r="M72" i="19" s="1"/>
  <c r="H72" i="19"/>
  <c r="F72" i="19"/>
  <c r="D72" i="19"/>
  <c r="S71" i="19"/>
  <c r="R71" i="19"/>
  <c r="O71" i="19"/>
  <c r="M71" i="19"/>
  <c r="H71" i="19"/>
  <c r="F71" i="19"/>
  <c r="D71" i="19"/>
  <c r="O70" i="19"/>
  <c r="K70" i="19"/>
  <c r="M70" i="19" s="1"/>
  <c r="H70" i="19"/>
  <c r="F70" i="19"/>
  <c r="D70" i="19"/>
  <c r="O69" i="19"/>
  <c r="K69" i="19"/>
  <c r="M69" i="19" s="1"/>
  <c r="H69" i="19"/>
  <c r="F69" i="19"/>
  <c r="D69" i="19"/>
  <c r="O68" i="19"/>
  <c r="K68" i="19"/>
  <c r="M68" i="19" s="1"/>
  <c r="P68" i="19" s="1"/>
  <c r="H68" i="19"/>
  <c r="F68" i="19"/>
  <c r="D68" i="19"/>
  <c r="O67" i="19"/>
  <c r="K67" i="19"/>
  <c r="M67" i="19" s="1"/>
  <c r="H67" i="19"/>
  <c r="F67" i="19"/>
  <c r="D67" i="19"/>
  <c r="K66" i="19"/>
  <c r="M66" i="19" s="1"/>
  <c r="H66" i="19"/>
  <c r="F66" i="19"/>
  <c r="D66" i="19"/>
  <c r="O65" i="19"/>
  <c r="K65" i="19"/>
  <c r="M65" i="19" s="1"/>
  <c r="H65" i="19"/>
  <c r="F65" i="19"/>
  <c r="D65" i="19"/>
  <c r="K64" i="19"/>
  <c r="M64" i="19" s="1"/>
  <c r="P64" i="19" s="1"/>
  <c r="H64" i="19"/>
  <c r="F64" i="19"/>
  <c r="D64" i="19"/>
  <c r="K63" i="19"/>
  <c r="M63" i="19" s="1"/>
  <c r="H63" i="19"/>
  <c r="F63" i="19"/>
  <c r="D63" i="19"/>
  <c r="O62" i="19"/>
  <c r="K62" i="19"/>
  <c r="M62" i="19" s="1"/>
  <c r="H62" i="19"/>
  <c r="F62" i="19"/>
  <c r="D62" i="19"/>
  <c r="O61" i="19"/>
  <c r="K61" i="19"/>
  <c r="M61" i="19" s="1"/>
  <c r="H61" i="19"/>
  <c r="F61" i="19"/>
  <c r="D61" i="19"/>
  <c r="K60" i="19"/>
  <c r="M60" i="19" s="1"/>
  <c r="P60" i="19" s="1"/>
  <c r="H60" i="19"/>
  <c r="F60" i="19"/>
  <c r="D60" i="19"/>
  <c r="K59" i="19"/>
  <c r="M59" i="19" s="1"/>
  <c r="H59" i="19"/>
  <c r="F59" i="19"/>
  <c r="D59" i="19"/>
  <c r="K58" i="19"/>
  <c r="M58" i="19" s="1"/>
  <c r="H58" i="19"/>
  <c r="F58" i="19"/>
  <c r="D58" i="19"/>
  <c r="K57" i="19"/>
  <c r="M57" i="19" s="1"/>
  <c r="H57" i="19"/>
  <c r="F57" i="19"/>
  <c r="D57" i="19"/>
  <c r="O56" i="19"/>
  <c r="K56" i="19"/>
  <c r="M56" i="19" s="1"/>
  <c r="P56" i="19" s="1"/>
  <c r="H56" i="19"/>
  <c r="F56" i="19"/>
  <c r="D56" i="19"/>
  <c r="K55" i="19"/>
  <c r="M55" i="19" s="1"/>
  <c r="H55" i="19"/>
  <c r="F55" i="19"/>
  <c r="D55" i="19"/>
  <c r="K54" i="19"/>
  <c r="M54" i="19" s="1"/>
  <c r="H54" i="19"/>
  <c r="F54" i="19"/>
  <c r="D54" i="19"/>
  <c r="K53" i="19"/>
  <c r="M53" i="19" s="1"/>
  <c r="H53" i="19"/>
  <c r="F53" i="19"/>
  <c r="D53" i="19"/>
  <c r="K52" i="19"/>
  <c r="M52" i="19" s="1"/>
  <c r="P52" i="19" s="1"/>
  <c r="H52" i="19"/>
  <c r="F52" i="19"/>
  <c r="D52" i="19"/>
  <c r="H51" i="19"/>
  <c r="F51" i="19"/>
  <c r="D51" i="19"/>
  <c r="K50" i="19"/>
  <c r="M50" i="19" s="1"/>
  <c r="H50" i="19"/>
  <c r="F50" i="19"/>
  <c r="D50" i="19"/>
  <c r="K49" i="19"/>
  <c r="M49" i="19" s="1"/>
  <c r="H49" i="19"/>
  <c r="F49" i="19"/>
  <c r="D49" i="19"/>
  <c r="K48" i="19"/>
  <c r="M48" i="19" s="1"/>
  <c r="P48" i="19" s="1"/>
  <c r="H48" i="19"/>
  <c r="F48" i="19"/>
  <c r="D48" i="19"/>
  <c r="K47" i="19"/>
  <c r="M47" i="19" s="1"/>
  <c r="H47" i="19"/>
  <c r="F47" i="19"/>
  <c r="D47" i="19"/>
  <c r="H46" i="19"/>
  <c r="F46" i="19"/>
  <c r="D46" i="19"/>
  <c r="K45" i="19"/>
  <c r="M45" i="19" s="1"/>
  <c r="H45" i="19"/>
  <c r="F45" i="19"/>
  <c r="D45" i="19"/>
  <c r="O44" i="19"/>
  <c r="K44" i="19"/>
  <c r="M44" i="19" s="1"/>
  <c r="H44" i="19"/>
  <c r="F44" i="19"/>
  <c r="D44" i="19"/>
  <c r="O43" i="19"/>
  <c r="K43" i="19"/>
  <c r="M43" i="19" s="1"/>
  <c r="H43" i="19"/>
  <c r="F43" i="19"/>
  <c r="D43" i="19"/>
  <c r="O42" i="19"/>
  <c r="K42" i="19"/>
  <c r="M42" i="19" s="1"/>
  <c r="H42" i="19"/>
  <c r="F42" i="19"/>
  <c r="D42" i="19"/>
  <c r="K41" i="19"/>
  <c r="M41" i="19" s="1"/>
  <c r="H41" i="19"/>
  <c r="F41" i="19"/>
  <c r="D41" i="19"/>
  <c r="H40" i="19"/>
  <c r="F40" i="19"/>
  <c r="D40" i="19"/>
  <c r="K39" i="19"/>
  <c r="M39" i="19" s="1"/>
  <c r="H39" i="19"/>
  <c r="F39" i="19"/>
  <c r="D39" i="19"/>
  <c r="K38" i="19"/>
  <c r="M38" i="19" s="1"/>
  <c r="H38" i="19"/>
  <c r="F38" i="19"/>
  <c r="D38" i="19"/>
  <c r="O37" i="19"/>
  <c r="H37" i="19"/>
  <c r="F37" i="19"/>
  <c r="D37" i="19"/>
  <c r="O36" i="19"/>
  <c r="H36" i="19"/>
  <c r="F36" i="19"/>
  <c r="D36" i="19"/>
  <c r="K35" i="19"/>
  <c r="M35" i="19" s="1"/>
  <c r="H35" i="19"/>
  <c r="F35" i="19"/>
  <c r="D35" i="19"/>
  <c r="K34" i="19"/>
  <c r="M34" i="19" s="1"/>
  <c r="H34" i="19"/>
  <c r="F34" i="19"/>
  <c r="D34" i="19"/>
  <c r="K33" i="19"/>
  <c r="M33" i="19" s="1"/>
  <c r="H33" i="19"/>
  <c r="F33" i="19"/>
  <c r="D33" i="19"/>
  <c r="K32" i="19"/>
  <c r="M32" i="19" s="1"/>
  <c r="P32" i="19" s="1"/>
  <c r="H32" i="19"/>
  <c r="F32" i="19"/>
  <c r="D32" i="19"/>
  <c r="K31" i="19"/>
  <c r="M31" i="19" s="1"/>
  <c r="H31" i="19"/>
  <c r="F31" i="19"/>
  <c r="D31" i="19"/>
  <c r="O30" i="19"/>
  <c r="K30" i="19"/>
  <c r="M30" i="19" s="1"/>
  <c r="H30" i="19"/>
  <c r="F30" i="19"/>
  <c r="D30" i="19"/>
  <c r="K29" i="19"/>
  <c r="M29" i="19" s="1"/>
  <c r="H29" i="19"/>
  <c r="F29" i="19"/>
  <c r="D29" i="19"/>
  <c r="H28" i="19"/>
  <c r="F28" i="19"/>
  <c r="D28" i="19"/>
  <c r="K27" i="19"/>
  <c r="M27" i="19" s="1"/>
  <c r="H27" i="19"/>
  <c r="F27" i="19"/>
  <c r="D27" i="19"/>
  <c r="K26" i="19"/>
  <c r="M26" i="19" s="1"/>
  <c r="H26" i="19"/>
  <c r="F26" i="19"/>
  <c r="D26" i="19"/>
  <c r="K25" i="19"/>
  <c r="M25" i="19" s="1"/>
  <c r="O25" i="19" s="1"/>
  <c r="H25" i="19"/>
  <c r="F25" i="19"/>
  <c r="D25" i="19"/>
  <c r="O24" i="19"/>
  <c r="K24" i="19"/>
  <c r="M24" i="19" s="1"/>
  <c r="P24" i="19" s="1"/>
  <c r="H24" i="19"/>
  <c r="F24" i="19"/>
  <c r="D24" i="19"/>
  <c r="K23" i="19"/>
  <c r="M23" i="19" s="1"/>
  <c r="H23" i="19"/>
  <c r="F23" i="19"/>
  <c r="D23" i="19"/>
  <c r="H22" i="19"/>
  <c r="F22" i="19"/>
  <c r="D22" i="19"/>
  <c r="K21" i="19"/>
  <c r="M21" i="19" s="1"/>
  <c r="O21" i="19" s="1"/>
  <c r="H21" i="19"/>
  <c r="F21" i="19"/>
  <c r="D21" i="19"/>
  <c r="K20" i="19"/>
  <c r="M20" i="19" s="1"/>
  <c r="H20" i="19"/>
  <c r="F20" i="19"/>
  <c r="D20" i="19"/>
  <c r="K19" i="19"/>
  <c r="M19" i="19" s="1"/>
  <c r="H19" i="19"/>
  <c r="F19" i="19"/>
  <c r="D19" i="19"/>
  <c r="O18" i="19"/>
  <c r="K18" i="19"/>
  <c r="M18" i="19" s="1"/>
  <c r="H18" i="19"/>
  <c r="F18" i="19"/>
  <c r="D18" i="19"/>
  <c r="K17" i="19"/>
  <c r="M17" i="19" s="1"/>
  <c r="O17" i="19" s="1"/>
  <c r="H17" i="19"/>
  <c r="F17" i="19"/>
  <c r="D17" i="19"/>
  <c r="H16" i="19"/>
  <c r="F16" i="19"/>
  <c r="D16" i="19"/>
  <c r="K15" i="19"/>
  <c r="M15" i="19" s="1"/>
  <c r="H15" i="19"/>
  <c r="F15" i="19"/>
  <c r="D15" i="19"/>
  <c r="H14" i="19"/>
  <c r="F14" i="19"/>
  <c r="D14" i="19"/>
  <c r="K13" i="19"/>
  <c r="M13" i="19" s="1"/>
  <c r="H13" i="19"/>
  <c r="F13" i="19"/>
  <c r="D13" i="19"/>
  <c r="K12" i="19"/>
  <c r="M12" i="19" s="1"/>
  <c r="O12" i="19" s="1"/>
  <c r="H12" i="19"/>
  <c r="F12" i="19"/>
  <c r="D12" i="19"/>
  <c r="K11" i="19"/>
  <c r="M11" i="19" s="1"/>
  <c r="H11" i="19"/>
  <c r="F11" i="19"/>
  <c r="D11" i="19"/>
  <c r="K10" i="19"/>
  <c r="M10" i="19" s="1"/>
  <c r="H10" i="19"/>
  <c r="F10" i="19"/>
  <c r="D10" i="19"/>
  <c r="O9" i="19"/>
  <c r="K9" i="19"/>
  <c r="M9" i="19" s="1"/>
  <c r="H9" i="19"/>
  <c r="F9" i="19"/>
  <c r="D9" i="19"/>
  <c r="K8" i="19"/>
  <c r="M8" i="19" s="1"/>
  <c r="O8" i="19" s="1"/>
  <c r="H8" i="19"/>
  <c r="F8" i="19"/>
  <c r="D8" i="19"/>
  <c r="O7" i="19"/>
  <c r="K7" i="19"/>
  <c r="M7" i="19" s="1"/>
  <c r="H7" i="19"/>
  <c r="F7" i="19"/>
  <c r="D7" i="19"/>
  <c r="O6" i="19"/>
  <c r="H6" i="19"/>
  <c r="F6" i="19"/>
  <c r="D6" i="19"/>
  <c r="O5" i="19"/>
  <c r="K5" i="19"/>
  <c r="M5" i="19" s="1"/>
  <c r="H5" i="19"/>
  <c r="F5" i="19"/>
  <c r="D5" i="19"/>
  <c r="O4" i="19"/>
  <c r="K4" i="19"/>
  <c r="M4" i="19" s="1"/>
  <c r="H4" i="19"/>
  <c r="F4" i="19"/>
  <c r="D4" i="19"/>
  <c r="K3" i="19"/>
  <c r="M3" i="19" s="1"/>
  <c r="H3" i="19"/>
  <c r="F3" i="19"/>
  <c r="D3" i="19"/>
  <c r="K2" i="19"/>
  <c r="H2" i="19"/>
  <c r="F2" i="19"/>
  <c r="H2" i="20" s="1"/>
  <c r="D2" i="19"/>
  <c r="A57" i="16"/>
  <c r="A56" i="16"/>
  <c r="A55" i="16"/>
  <c r="D55" i="16" s="1"/>
  <c r="A54" i="16"/>
  <c r="A53" i="16"/>
  <c r="B53" i="16" s="1"/>
  <c r="A52" i="16"/>
  <c r="A51" i="16"/>
  <c r="D51" i="16" s="1"/>
  <c r="A50" i="16"/>
  <c r="D50" i="16" s="1"/>
  <c r="A49" i="16"/>
  <c r="A48" i="16"/>
  <c r="A47" i="16"/>
  <c r="D47" i="16" s="1"/>
  <c r="A46" i="16"/>
  <c r="A45" i="16"/>
  <c r="B45" i="16" s="1"/>
  <c r="A44" i="16"/>
  <c r="B44" i="16" s="1"/>
  <c r="A43" i="16"/>
  <c r="D43" i="16" s="1"/>
  <c r="A42" i="16"/>
  <c r="D42" i="16" s="1"/>
  <c r="A41" i="16"/>
  <c r="A40" i="16"/>
  <c r="A39" i="16"/>
  <c r="D39" i="16" s="1"/>
  <c r="A38" i="16"/>
  <c r="A37" i="16"/>
  <c r="A36" i="16"/>
  <c r="B36" i="16" s="1"/>
  <c r="A35" i="16"/>
  <c r="D35" i="16" s="1"/>
  <c r="A34" i="16"/>
  <c r="D34" i="16" s="1"/>
  <c r="A33" i="16"/>
  <c r="D32" i="16"/>
  <c r="B32" i="16"/>
  <c r="A32" i="16"/>
  <c r="A31" i="16"/>
  <c r="D31" i="16" s="1"/>
  <c r="A30" i="16"/>
  <c r="A29" i="16"/>
  <c r="B29" i="16" s="1"/>
  <c r="B28" i="16"/>
  <c r="A28" i="16"/>
  <c r="A27" i="16"/>
  <c r="D27" i="16" s="1"/>
  <c r="A26" i="16"/>
  <c r="D26" i="16" s="1"/>
  <c r="A25" i="16"/>
  <c r="A24" i="16"/>
  <c r="A23" i="16"/>
  <c r="D23" i="16" s="1"/>
  <c r="D22" i="16"/>
  <c r="A22" i="16"/>
  <c r="A21" i="16"/>
  <c r="B21" i="16" s="1"/>
  <c r="A20" i="16"/>
  <c r="A19" i="16"/>
  <c r="D19" i="16" s="1"/>
  <c r="A18" i="16"/>
  <c r="A17" i="16"/>
  <c r="A16" i="16"/>
  <c r="A15" i="16"/>
  <c r="A14" i="16"/>
  <c r="A13" i="16"/>
  <c r="B13" i="16" s="1"/>
  <c r="A12" i="16"/>
  <c r="B12" i="16" s="1"/>
  <c r="A11" i="16"/>
  <c r="D11" i="16" s="1"/>
  <c r="A10" i="16"/>
  <c r="D10" i="16" s="1"/>
  <c r="A9" i="16"/>
  <c r="A8" i="16"/>
  <c r="A7" i="16"/>
  <c r="D7" i="16" s="1"/>
  <c r="A6" i="16"/>
  <c r="A5" i="16"/>
  <c r="A4" i="16"/>
  <c r="A3" i="16"/>
  <c r="D3" i="16" s="1"/>
  <c r="A2" i="16"/>
  <c r="G204" i="15"/>
  <c r="H204" i="15" s="1"/>
  <c r="E204" i="15"/>
  <c r="G203" i="15"/>
  <c r="H203" i="15" s="1"/>
  <c r="E203" i="15"/>
  <c r="G202" i="15"/>
  <c r="H202" i="15" s="1"/>
  <c r="E202" i="15"/>
  <c r="G201" i="15"/>
  <c r="H201" i="15" s="1"/>
  <c r="E201" i="15"/>
  <c r="G200" i="15"/>
  <c r="H200" i="15" s="1"/>
  <c r="E200" i="15"/>
  <c r="G199" i="15"/>
  <c r="H199" i="15" s="1"/>
  <c r="E199" i="15"/>
  <c r="G198" i="15"/>
  <c r="H198" i="15" s="1"/>
  <c r="E198" i="15"/>
  <c r="G197" i="15"/>
  <c r="H197" i="15" s="1"/>
  <c r="E197" i="15"/>
  <c r="G196" i="15"/>
  <c r="H196" i="15" s="1"/>
  <c r="E196" i="15"/>
  <c r="G195" i="15"/>
  <c r="H195" i="15" s="1"/>
  <c r="E195" i="15"/>
  <c r="G194" i="15"/>
  <c r="H194" i="15" s="1"/>
  <c r="E194" i="15"/>
  <c r="G193" i="15"/>
  <c r="H193" i="15" s="1"/>
  <c r="E193" i="15"/>
  <c r="G192" i="15"/>
  <c r="H192" i="15" s="1"/>
  <c r="E192" i="15"/>
  <c r="G191" i="15"/>
  <c r="H191" i="15" s="1"/>
  <c r="E191" i="15"/>
  <c r="G190" i="15"/>
  <c r="H190" i="15" s="1"/>
  <c r="E190" i="15"/>
  <c r="G189" i="15"/>
  <c r="H189" i="15" s="1"/>
  <c r="E189" i="15"/>
  <c r="G188" i="15"/>
  <c r="H188" i="15" s="1"/>
  <c r="E188" i="15"/>
  <c r="G187" i="15"/>
  <c r="H187" i="15" s="1"/>
  <c r="E187" i="15"/>
  <c r="G186" i="15"/>
  <c r="H186" i="15" s="1"/>
  <c r="E186" i="15"/>
  <c r="G185" i="15"/>
  <c r="H185" i="15" s="1"/>
  <c r="E185" i="15"/>
  <c r="G184" i="15"/>
  <c r="H184" i="15" s="1"/>
  <c r="E184" i="15"/>
  <c r="G183" i="15"/>
  <c r="H183" i="15" s="1"/>
  <c r="E183" i="15"/>
  <c r="G182" i="15"/>
  <c r="H182" i="15" s="1"/>
  <c r="E182" i="15"/>
  <c r="G181" i="15"/>
  <c r="H181" i="15" s="1"/>
  <c r="E181" i="15"/>
  <c r="G180" i="15"/>
  <c r="H180" i="15" s="1"/>
  <c r="E180" i="15"/>
  <c r="G179" i="15"/>
  <c r="H179" i="15" s="1"/>
  <c r="E179" i="15"/>
  <c r="G178" i="15"/>
  <c r="H178" i="15" s="1"/>
  <c r="E178" i="15"/>
  <c r="G177" i="15"/>
  <c r="H177" i="15" s="1"/>
  <c r="E177" i="15"/>
  <c r="G176" i="15"/>
  <c r="H176" i="15" s="1"/>
  <c r="E176" i="15"/>
  <c r="G175" i="15"/>
  <c r="H175" i="15" s="1"/>
  <c r="E175" i="15"/>
  <c r="G174" i="15"/>
  <c r="H174" i="15" s="1"/>
  <c r="E174" i="15"/>
  <c r="G173" i="15"/>
  <c r="H173" i="15" s="1"/>
  <c r="E173" i="15"/>
  <c r="G172" i="15"/>
  <c r="H172" i="15" s="1"/>
  <c r="E172" i="15"/>
  <c r="G171" i="15"/>
  <c r="H171" i="15" s="1"/>
  <c r="E171" i="15"/>
  <c r="G170" i="15"/>
  <c r="H170" i="15" s="1"/>
  <c r="E170" i="15"/>
  <c r="G169" i="15"/>
  <c r="H169" i="15" s="1"/>
  <c r="E169" i="15"/>
  <c r="G168" i="15"/>
  <c r="H168" i="15" s="1"/>
  <c r="E168" i="15"/>
  <c r="G167" i="15"/>
  <c r="H167" i="15" s="1"/>
  <c r="E167" i="15"/>
  <c r="G166" i="15"/>
  <c r="H166" i="15" s="1"/>
  <c r="E166" i="15"/>
  <c r="G165" i="15"/>
  <c r="H165" i="15" s="1"/>
  <c r="E165" i="15"/>
  <c r="G164" i="15"/>
  <c r="H164" i="15" s="1"/>
  <c r="E164" i="15"/>
  <c r="G163" i="15"/>
  <c r="H163" i="15" s="1"/>
  <c r="E163" i="15"/>
  <c r="G162" i="15"/>
  <c r="H162" i="15" s="1"/>
  <c r="E162" i="15"/>
  <c r="G161" i="15"/>
  <c r="H161" i="15" s="1"/>
  <c r="E161" i="15"/>
  <c r="G160" i="15"/>
  <c r="H160" i="15" s="1"/>
  <c r="E160" i="15"/>
  <c r="G159" i="15"/>
  <c r="H159" i="15" s="1"/>
  <c r="E159" i="15"/>
  <c r="G158" i="15"/>
  <c r="H158" i="15" s="1"/>
  <c r="E158" i="15"/>
  <c r="G157" i="15"/>
  <c r="H157" i="15" s="1"/>
  <c r="E157" i="15"/>
  <c r="G156" i="15"/>
  <c r="H156" i="15" s="1"/>
  <c r="E156" i="15"/>
  <c r="G155" i="15"/>
  <c r="H155" i="15" s="1"/>
  <c r="E155" i="15"/>
  <c r="G154" i="15"/>
  <c r="H154" i="15" s="1"/>
  <c r="E154" i="15"/>
  <c r="G153" i="15"/>
  <c r="H153" i="15" s="1"/>
  <c r="E153" i="15"/>
  <c r="G152" i="15"/>
  <c r="H152" i="15" s="1"/>
  <c r="E152" i="15"/>
  <c r="G151" i="15"/>
  <c r="H151" i="15" s="1"/>
  <c r="E151" i="15"/>
  <c r="G150" i="15"/>
  <c r="H150" i="15" s="1"/>
  <c r="E150" i="15"/>
  <c r="G149" i="15"/>
  <c r="H149" i="15" s="1"/>
  <c r="E149" i="15"/>
  <c r="G148" i="15"/>
  <c r="H148" i="15" s="1"/>
  <c r="E148" i="15"/>
  <c r="G147" i="15"/>
  <c r="H147" i="15" s="1"/>
  <c r="E147" i="15"/>
  <c r="G146" i="15"/>
  <c r="H146" i="15" s="1"/>
  <c r="E146" i="15"/>
  <c r="G145" i="15"/>
  <c r="H145" i="15" s="1"/>
  <c r="E145" i="15"/>
  <c r="G144" i="15"/>
  <c r="H144" i="15" s="1"/>
  <c r="E144" i="15"/>
  <c r="G143" i="15"/>
  <c r="H143" i="15" s="1"/>
  <c r="E143" i="15"/>
  <c r="G142" i="15"/>
  <c r="H142" i="15" s="1"/>
  <c r="E142" i="15"/>
  <c r="G141" i="15"/>
  <c r="H141" i="15" s="1"/>
  <c r="E141" i="15"/>
  <c r="G140" i="15"/>
  <c r="H140" i="15" s="1"/>
  <c r="E140" i="15"/>
  <c r="G139" i="15"/>
  <c r="H139" i="15" s="1"/>
  <c r="E139" i="15"/>
  <c r="G138" i="15"/>
  <c r="H138" i="15" s="1"/>
  <c r="E138" i="15"/>
  <c r="G137" i="15"/>
  <c r="H137" i="15" s="1"/>
  <c r="E137" i="15"/>
  <c r="G136" i="15"/>
  <c r="H136" i="15" s="1"/>
  <c r="E136" i="15"/>
  <c r="G135" i="15"/>
  <c r="H135" i="15" s="1"/>
  <c r="E135" i="15"/>
  <c r="G134" i="15"/>
  <c r="H134" i="15" s="1"/>
  <c r="E134" i="15"/>
  <c r="G133" i="15"/>
  <c r="H133" i="15" s="1"/>
  <c r="E133" i="15"/>
  <c r="G132" i="15"/>
  <c r="H132" i="15" s="1"/>
  <c r="E132" i="15"/>
  <c r="G131" i="15"/>
  <c r="H131" i="15" s="1"/>
  <c r="E131" i="15"/>
  <c r="G130" i="15"/>
  <c r="H130" i="15" s="1"/>
  <c r="E130" i="15"/>
  <c r="G129" i="15"/>
  <c r="H129" i="15" s="1"/>
  <c r="E129" i="15"/>
  <c r="G128" i="15"/>
  <c r="H128" i="15" s="1"/>
  <c r="E128" i="15"/>
  <c r="G127" i="15"/>
  <c r="H127" i="15" s="1"/>
  <c r="E127" i="15"/>
  <c r="G126" i="15"/>
  <c r="H126" i="15" s="1"/>
  <c r="E126" i="15"/>
  <c r="G125" i="15"/>
  <c r="H125" i="15" s="1"/>
  <c r="E125" i="15"/>
  <c r="G124" i="15"/>
  <c r="H124" i="15" s="1"/>
  <c r="E124" i="15"/>
  <c r="G123" i="15"/>
  <c r="H123" i="15" s="1"/>
  <c r="E123" i="15"/>
  <c r="G122" i="15"/>
  <c r="H122" i="15" s="1"/>
  <c r="E122" i="15"/>
  <c r="G121" i="15"/>
  <c r="H121" i="15" s="1"/>
  <c r="E121" i="15"/>
  <c r="G120" i="15"/>
  <c r="H120" i="15" s="1"/>
  <c r="E120" i="15"/>
  <c r="G119" i="15"/>
  <c r="H119" i="15" s="1"/>
  <c r="E119" i="15"/>
  <c r="G118" i="15"/>
  <c r="H118" i="15" s="1"/>
  <c r="E118" i="15"/>
  <c r="G117" i="15"/>
  <c r="H117" i="15" s="1"/>
  <c r="E117" i="15"/>
  <c r="G116" i="15"/>
  <c r="H116" i="15" s="1"/>
  <c r="E116" i="15"/>
  <c r="G115" i="15"/>
  <c r="H115" i="15" s="1"/>
  <c r="E115" i="15"/>
  <c r="G114" i="15"/>
  <c r="H114" i="15" s="1"/>
  <c r="E114" i="15"/>
  <c r="G113" i="15"/>
  <c r="H113" i="15" s="1"/>
  <c r="E113" i="15"/>
  <c r="G112" i="15"/>
  <c r="H112" i="15" s="1"/>
  <c r="E112" i="15"/>
  <c r="G111" i="15"/>
  <c r="H111" i="15" s="1"/>
  <c r="E111" i="15"/>
  <c r="G110" i="15"/>
  <c r="H110" i="15" s="1"/>
  <c r="E110" i="15"/>
  <c r="G109" i="15"/>
  <c r="H109" i="15" s="1"/>
  <c r="E109" i="15"/>
  <c r="G108" i="15"/>
  <c r="H108" i="15" s="1"/>
  <c r="E108" i="15"/>
  <c r="G107" i="15"/>
  <c r="H107" i="15" s="1"/>
  <c r="E107" i="15"/>
  <c r="G106" i="15"/>
  <c r="H106" i="15" s="1"/>
  <c r="E106" i="15"/>
  <c r="G105" i="15"/>
  <c r="H105" i="15" s="1"/>
  <c r="E105" i="15"/>
  <c r="G104" i="15"/>
  <c r="H104" i="15" s="1"/>
  <c r="E104" i="15"/>
  <c r="G103" i="15"/>
  <c r="H103" i="15" s="1"/>
  <c r="E103" i="15"/>
  <c r="G102" i="15"/>
  <c r="H102" i="15" s="1"/>
  <c r="E102" i="15"/>
  <c r="G101" i="15"/>
  <c r="H101" i="15" s="1"/>
  <c r="E101" i="15"/>
  <c r="G100" i="15"/>
  <c r="H100" i="15" s="1"/>
  <c r="E100" i="15"/>
  <c r="G99" i="15"/>
  <c r="H99" i="15" s="1"/>
  <c r="E99" i="15"/>
  <c r="G98" i="15"/>
  <c r="H98" i="15" s="1"/>
  <c r="E98" i="15"/>
  <c r="G97" i="15"/>
  <c r="H97" i="15" s="1"/>
  <c r="E97" i="15"/>
  <c r="G96" i="15"/>
  <c r="H96" i="15" s="1"/>
  <c r="E96" i="15"/>
  <c r="G95" i="15"/>
  <c r="H95" i="15" s="1"/>
  <c r="E95" i="15"/>
  <c r="G94" i="15"/>
  <c r="H94" i="15" s="1"/>
  <c r="E94" i="15"/>
  <c r="G93" i="15"/>
  <c r="H93" i="15" s="1"/>
  <c r="E93" i="15"/>
  <c r="G92" i="15"/>
  <c r="H92" i="15" s="1"/>
  <c r="E92" i="15"/>
  <c r="G91" i="15"/>
  <c r="H91" i="15" s="1"/>
  <c r="E91" i="15"/>
  <c r="G90" i="15"/>
  <c r="H90" i="15" s="1"/>
  <c r="E90" i="15"/>
  <c r="G89" i="15"/>
  <c r="H89" i="15" s="1"/>
  <c r="E89" i="15"/>
  <c r="G88" i="15"/>
  <c r="H88" i="15" s="1"/>
  <c r="E88" i="15"/>
  <c r="G87" i="15"/>
  <c r="H87" i="15" s="1"/>
  <c r="E87" i="15"/>
  <c r="G86" i="15"/>
  <c r="H86" i="15" s="1"/>
  <c r="E86" i="15"/>
  <c r="G85" i="15"/>
  <c r="H85" i="15" s="1"/>
  <c r="E85" i="15"/>
  <c r="G84" i="15"/>
  <c r="H84" i="15" s="1"/>
  <c r="E84" i="15"/>
  <c r="G83" i="15"/>
  <c r="H83" i="15" s="1"/>
  <c r="E83" i="15"/>
  <c r="G82" i="15"/>
  <c r="H82" i="15" s="1"/>
  <c r="E82" i="15"/>
  <c r="G81" i="15"/>
  <c r="H81" i="15" s="1"/>
  <c r="E81" i="15"/>
  <c r="G80" i="15"/>
  <c r="H80" i="15" s="1"/>
  <c r="E80" i="15"/>
  <c r="G79" i="15"/>
  <c r="H79" i="15" s="1"/>
  <c r="E79" i="15"/>
  <c r="G78" i="15"/>
  <c r="H78" i="15" s="1"/>
  <c r="E78" i="15"/>
  <c r="G77" i="15"/>
  <c r="H77" i="15" s="1"/>
  <c r="E77" i="15"/>
  <c r="G76" i="15"/>
  <c r="H76" i="15" s="1"/>
  <c r="E76" i="15"/>
  <c r="G75" i="15"/>
  <c r="H75" i="15" s="1"/>
  <c r="E75" i="15"/>
  <c r="G74" i="15"/>
  <c r="H74" i="15" s="1"/>
  <c r="E74" i="15"/>
  <c r="G73" i="15"/>
  <c r="H73" i="15" s="1"/>
  <c r="E73" i="15"/>
  <c r="G72" i="15"/>
  <c r="H72" i="15" s="1"/>
  <c r="E72" i="15"/>
  <c r="G71" i="15"/>
  <c r="H71" i="15" s="1"/>
  <c r="E71" i="15"/>
  <c r="G70" i="15"/>
  <c r="H70" i="15" s="1"/>
  <c r="E70" i="15"/>
  <c r="G69" i="15"/>
  <c r="H69" i="15" s="1"/>
  <c r="E69" i="15"/>
  <c r="G68" i="15"/>
  <c r="H68" i="15" s="1"/>
  <c r="E68" i="15"/>
  <c r="G67" i="15"/>
  <c r="H67" i="15" s="1"/>
  <c r="E67" i="15"/>
  <c r="G66" i="15"/>
  <c r="H66" i="15" s="1"/>
  <c r="E66" i="15"/>
  <c r="G65" i="15"/>
  <c r="H65" i="15" s="1"/>
  <c r="E65" i="15"/>
  <c r="G64" i="15"/>
  <c r="H64" i="15" s="1"/>
  <c r="E64" i="15"/>
  <c r="G63" i="15"/>
  <c r="H63" i="15" s="1"/>
  <c r="E63" i="15"/>
  <c r="G62" i="15"/>
  <c r="H62" i="15" s="1"/>
  <c r="E62" i="15"/>
  <c r="G61" i="15"/>
  <c r="H61" i="15" s="1"/>
  <c r="E61" i="15"/>
  <c r="G60" i="15"/>
  <c r="H60" i="15" s="1"/>
  <c r="E60" i="15"/>
  <c r="G59" i="15"/>
  <c r="H59" i="15" s="1"/>
  <c r="E59" i="15"/>
  <c r="G58" i="15"/>
  <c r="H58" i="15" s="1"/>
  <c r="E58" i="15"/>
  <c r="G57" i="15"/>
  <c r="H57" i="15" s="1"/>
  <c r="E57" i="15"/>
  <c r="G56" i="15"/>
  <c r="H56" i="15" s="1"/>
  <c r="E56" i="15"/>
  <c r="G55" i="15"/>
  <c r="H55" i="15" s="1"/>
  <c r="E55" i="15"/>
  <c r="G54" i="15"/>
  <c r="H54" i="15" s="1"/>
  <c r="E54" i="15"/>
  <c r="G53" i="15"/>
  <c r="H53" i="15" s="1"/>
  <c r="E53" i="15"/>
  <c r="G52" i="15"/>
  <c r="H52" i="15" s="1"/>
  <c r="E52" i="15"/>
  <c r="G51" i="15"/>
  <c r="H51" i="15" s="1"/>
  <c r="E51" i="15"/>
  <c r="G50" i="15"/>
  <c r="H50" i="15" s="1"/>
  <c r="E50" i="15"/>
  <c r="G49" i="15"/>
  <c r="H49" i="15" s="1"/>
  <c r="E49" i="15"/>
  <c r="G48" i="15"/>
  <c r="H48" i="15" s="1"/>
  <c r="E48" i="15"/>
  <c r="G47" i="15"/>
  <c r="H47" i="15" s="1"/>
  <c r="E47" i="15"/>
  <c r="G46" i="15"/>
  <c r="H46" i="15" s="1"/>
  <c r="E46" i="15"/>
  <c r="G45" i="15"/>
  <c r="H45" i="15" s="1"/>
  <c r="E45" i="15"/>
  <c r="G44" i="15"/>
  <c r="H44" i="15" s="1"/>
  <c r="E44" i="15"/>
  <c r="G43" i="15"/>
  <c r="H43" i="15" s="1"/>
  <c r="E43" i="15"/>
  <c r="G42" i="15"/>
  <c r="H42" i="15" s="1"/>
  <c r="E42" i="15"/>
  <c r="G41" i="15"/>
  <c r="H41" i="15" s="1"/>
  <c r="E41" i="15"/>
  <c r="G40" i="15"/>
  <c r="H40" i="15" s="1"/>
  <c r="E40" i="15"/>
  <c r="G39" i="15"/>
  <c r="H39" i="15" s="1"/>
  <c r="E39" i="15"/>
  <c r="G38" i="15"/>
  <c r="H38" i="15" s="1"/>
  <c r="E38" i="15"/>
  <c r="G37" i="15"/>
  <c r="H37" i="15" s="1"/>
  <c r="E37" i="15"/>
  <c r="G36" i="15"/>
  <c r="H36" i="15" s="1"/>
  <c r="E36" i="15"/>
  <c r="G35" i="15"/>
  <c r="H35" i="15" s="1"/>
  <c r="E35" i="15"/>
  <c r="G34" i="15"/>
  <c r="H34" i="15" s="1"/>
  <c r="E34" i="15"/>
  <c r="G33" i="15"/>
  <c r="H33" i="15" s="1"/>
  <c r="E33" i="15"/>
  <c r="G32" i="15"/>
  <c r="H32" i="15" s="1"/>
  <c r="E32" i="15"/>
  <c r="G31" i="15"/>
  <c r="H31" i="15" s="1"/>
  <c r="E31" i="15"/>
  <c r="G30" i="15"/>
  <c r="H30" i="15" s="1"/>
  <c r="E30" i="15"/>
  <c r="G29" i="15"/>
  <c r="H29" i="15" s="1"/>
  <c r="E29" i="15"/>
  <c r="G28" i="15"/>
  <c r="H28" i="15" s="1"/>
  <c r="E28" i="15"/>
  <c r="G27" i="15"/>
  <c r="H27" i="15" s="1"/>
  <c r="E27" i="15"/>
  <c r="G26" i="15"/>
  <c r="H26" i="15" s="1"/>
  <c r="E26" i="15"/>
  <c r="G25" i="15"/>
  <c r="H25" i="15" s="1"/>
  <c r="E25" i="15"/>
  <c r="E24" i="15"/>
  <c r="E23" i="15"/>
  <c r="E22" i="15"/>
  <c r="E21" i="15"/>
  <c r="E20" i="15"/>
  <c r="E19" i="15"/>
  <c r="G18" i="15"/>
  <c r="H18" i="15" s="1"/>
  <c r="E18" i="15"/>
  <c r="E17" i="15"/>
  <c r="E16" i="15"/>
  <c r="E15" i="15"/>
  <c r="E14" i="15"/>
  <c r="G13" i="15"/>
  <c r="H13" i="15" s="1"/>
  <c r="E13" i="15"/>
  <c r="E12" i="15"/>
  <c r="E11" i="15"/>
  <c r="E10" i="15"/>
  <c r="E9" i="15"/>
  <c r="E8" i="15"/>
  <c r="E7" i="15"/>
  <c r="E6" i="15"/>
  <c r="E5" i="15"/>
  <c r="E4" i="15"/>
  <c r="E3" i="15"/>
  <c r="E2" i="15"/>
  <c r="X204" i="14"/>
  <c r="Q204" i="14"/>
  <c r="J204" i="14"/>
  <c r="O204" i="14" s="1"/>
  <c r="H204" i="14"/>
  <c r="G204" i="14"/>
  <c r="D204" i="14"/>
  <c r="X203" i="14"/>
  <c r="Q203" i="14"/>
  <c r="H203" i="14"/>
  <c r="G203" i="14"/>
  <c r="J203" i="14" s="1"/>
  <c r="O203" i="14" s="1"/>
  <c r="P203" i="14" s="1"/>
  <c r="D203" i="14"/>
  <c r="X202" i="14"/>
  <c r="Q202" i="14"/>
  <c r="H202" i="14"/>
  <c r="G202" i="14"/>
  <c r="D202" i="14"/>
  <c r="X201" i="14"/>
  <c r="Q201" i="14"/>
  <c r="H201" i="14"/>
  <c r="G201" i="14"/>
  <c r="J201" i="14" s="1"/>
  <c r="O201" i="14" s="1"/>
  <c r="D201" i="14"/>
  <c r="X200" i="14"/>
  <c r="Q200" i="14"/>
  <c r="H200" i="14"/>
  <c r="G200" i="14"/>
  <c r="D200" i="14"/>
  <c r="X199" i="14"/>
  <c r="Q199" i="14"/>
  <c r="H199" i="14"/>
  <c r="G199" i="14"/>
  <c r="J199" i="14" s="1"/>
  <c r="O199" i="14" s="1"/>
  <c r="D199" i="14"/>
  <c r="X198" i="14"/>
  <c r="Q198" i="14"/>
  <c r="H198" i="14"/>
  <c r="G198" i="14"/>
  <c r="D198" i="14"/>
  <c r="X197" i="14"/>
  <c r="Q197" i="14"/>
  <c r="H197" i="14"/>
  <c r="G197" i="14"/>
  <c r="D197" i="14"/>
  <c r="X196" i="14"/>
  <c r="Q196" i="14"/>
  <c r="H196" i="14"/>
  <c r="G196" i="14"/>
  <c r="J196" i="14" s="1"/>
  <c r="O196" i="14" s="1"/>
  <c r="N196" i="14" s="1"/>
  <c r="D196" i="14"/>
  <c r="X195" i="14"/>
  <c r="Q195" i="14"/>
  <c r="H195" i="14"/>
  <c r="G195" i="14"/>
  <c r="J195" i="14" s="1"/>
  <c r="O195" i="14" s="1"/>
  <c r="D195" i="14"/>
  <c r="X194" i="14"/>
  <c r="Q194" i="14"/>
  <c r="K194" i="14"/>
  <c r="H194" i="14"/>
  <c r="I194" i="14" s="1"/>
  <c r="E194" i="14" s="1"/>
  <c r="G194" i="14"/>
  <c r="J194" i="14" s="1"/>
  <c r="O194" i="14" s="1"/>
  <c r="D194" i="14"/>
  <c r="X193" i="14"/>
  <c r="Q193" i="14"/>
  <c r="K193" i="14"/>
  <c r="H193" i="14"/>
  <c r="G193" i="14"/>
  <c r="D193" i="14"/>
  <c r="X192" i="14"/>
  <c r="Q192" i="14"/>
  <c r="K192" i="14"/>
  <c r="H192" i="14"/>
  <c r="G192" i="14"/>
  <c r="J192" i="14" s="1"/>
  <c r="O192" i="14" s="1"/>
  <c r="M192" i="14" s="1"/>
  <c r="D192" i="14"/>
  <c r="X191" i="14"/>
  <c r="Q191" i="14"/>
  <c r="K191" i="14"/>
  <c r="H191" i="14"/>
  <c r="G191" i="14"/>
  <c r="D191" i="14"/>
  <c r="X190" i="14"/>
  <c r="Q190" i="14"/>
  <c r="K190" i="14"/>
  <c r="H190" i="14"/>
  <c r="G190" i="14"/>
  <c r="D190" i="14"/>
  <c r="X189" i="14"/>
  <c r="Q189" i="14"/>
  <c r="K189" i="14"/>
  <c r="H189" i="14"/>
  <c r="G189" i="14"/>
  <c r="J189" i="14" s="1"/>
  <c r="O189" i="14" s="1"/>
  <c r="D189" i="14"/>
  <c r="X188" i="14"/>
  <c r="Q188" i="14"/>
  <c r="K188" i="14"/>
  <c r="H188" i="14"/>
  <c r="G188" i="14"/>
  <c r="J188" i="14" s="1"/>
  <c r="O188" i="14" s="1"/>
  <c r="D188" i="14"/>
  <c r="X187" i="14"/>
  <c r="Q187" i="14"/>
  <c r="K187" i="14"/>
  <c r="H187" i="14"/>
  <c r="G187" i="14"/>
  <c r="D187" i="14"/>
  <c r="X186" i="14"/>
  <c r="Q186" i="14"/>
  <c r="K186" i="14"/>
  <c r="H186" i="14"/>
  <c r="G186" i="14"/>
  <c r="J186" i="14" s="1"/>
  <c r="O186" i="14" s="1"/>
  <c r="D186" i="14"/>
  <c r="X185" i="14"/>
  <c r="Q185" i="14"/>
  <c r="K185" i="14"/>
  <c r="H185" i="14"/>
  <c r="G185" i="14"/>
  <c r="J185" i="14" s="1"/>
  <c r="O185" i="14" s="1"/>
  <c r="D185" i="14"/>
  <c r="X184" i="14"/>
  <c r="Q184" i="14"/>
  <c r="K184" i="14"/>
  <c r="H184" i="14"/>
  <c r="G184" i="14"/>
  <c r="J184" i="14" s="1"/>
  <c r="O184" i="14" s="1"/>
  <c r="M184" i="14" s="1"/>
  <c r="D184" i="14"/>
  <c r="X183" i="14"/>
  <c r="Q183" i="14"/>
  <c r="K183" i="14"/>
  <c r="H183" i="14"/>
  <c r="G183" i="14"/>
  <c r="D183" i="14"/>
  <c r="X182" i="14"/>
  <c r="Q182" i="14"/>
  <c r="K182" i="14"/>
  <c r="H182" i="14"/>
  <c r="G182" i="14"/>
  <c r="J182" i="14" s="1"/>
  <c r="O182" i="14" s="1"/>
  <c r="D182" i="14"/>
  <c r="X181" i="14"/>
  <c r="Q181" i="14"/>
  <c r="K181" i="14"/>
  <c r="H181" i="14"/>
  <c r="G181" i="14"/>
  <c r="D181" i="14"/>
  <c r="X180" i="14"/>
  <c r="Q180" i="14"/>
  <c r="K180" i="14"/>
  <c r="H180" i="14"/>
  <c r="G180" i="14"/>
  <c r="J180" i="14" s="1"/>
  <c r="O180" i="14" s="1"/>
  <c r="N180" i="14" s="1"/>
  <c r="D180" i="14"/>
  <c r="X179" i="14"/>
  <c r="Q179" i="14"/>
  <c r="K179" i="14"/>
  <c r="H179" i="14"/>
  <c r="G179" i="14"/>
  <c r="D179" i="14"/>
  <c r="X178" i="14"/>
  <c r="Q178" i="14"/>
  <c r="K178" i="14"/>
  <c r="H178" i="14"/>
  <c r="G178" i="14"/>
  <c r="D178" i="14"/>
  <c r="X177" i="14"/>
  <c r="Q177" i="14"/>
  <c r="K177" i="14"/>
  <c r="H177" i="14"/>
  <c r="G177" i="14"/>
  <c r="J177" i="14" s="1"/>
  <c r="O177" i="14" s="1"/>
  <c r="M177" i="14" s="1"/>
  <c r="D177" i="14"/>
  <c r="X176" i="14"/>
  <c r="Q176" i="14"/>
  <c r="K176" i="14"/>
  <c r="H176" i="14"/>
  <c r="G176" i="14"/>
  <c r="D176" i="14"/>
  <c r="X175" i="14"/>
  <c r="Q175" i="14"/>
  <c r="K175" i="14"/>
  <c r="H175" i="14"/>
  <c r="G175" i="14"/>
  <c r="J175" i="14" s="1"/>
  <c r="O175" i="14" s="1"/>
  <c r="D175" i="14"/>
  <c r="X174" i="14"/>
  <c r="Q174" i="14"/>
  <c r="K174" i="14"/>
  <c r="H174" i="14"/>
  <c r="G174" i="14"/>
  <c r="D174" i="14"/>
  <c r="X173" i="14"/>
  <c r="Q173" i="14"/>
  <c r="K173" i="14"/>
  <c r="H173" i="14"/>
  <c r="G173" i="14"/>
  <c r="J173" i="14" s="1"/>
  <c r="O173" i="14" s="1"/>
  <c r="M173" i="14" s="1"/>
  <c r="D173" i="14"/>
  <c r="X172" i="14"/>
  <c r="Q172" i="14"/>
  <c r="K172" i="14"/>
  <c r="H172" i="14"/>
  <c r="G172" i="14"/>
  <c r="D172" i="14"/>
  <c r="X171" i="14"/>
  <c r="Q171" i="14"/>
  <c r="K171" i="14"/>
  <c r="H171" i="14"/>
  <c r="G171" i="14"/>
  <c r="D171" i="14"/>
  <c r="X170" i="14"/>
  <c r="Q170" i="14"/>
  <c r="K170" i="14"/>
  <c r="H170" i="14"/>
  <c r="G170" i="14"/>
  <c r="D170" i="14"/>
  <c r="X169" i="14"/>
  <c r="Q169" i="14"/>
  <c r="K169" i="14"/>
  <c r="H169" i="14"/>
  <c r="G169" i="14"/>
  <c r="J169" i="14" s="1"/>
  <c r="O169" i="14" s="1"/>
  <c r="D169" i="14"/>
  <c r="X168" i="14"/>
  <c r="Q168" i="14"/>
  <c r="K168" i="14"/>
  <c r="H168" i="14"/>
  <c r="G168" i="14"/>
  <c r="D168" i="14"/>
  <c r="X167" i="14"/>
  <c r="Q167" i="14"/>
  <c r="K167" i="14"/>
  <c r="H167" i="14"/>
  <c r="G167" i="14"/>
  <c r="J167" i="14" s="1"/>
  <c r="O167" i="14" s="1"/>
  <c r="D167" i="14"/>
  <c r="X166" i="14"/>
  <c r="Q166" i="14"/>
  <c r="K166" i="14"/>
  <c r="H166" i="14"/>
  <c r="I166" i="14" s="1"/>
  <c r="E166" i="14" s="1"/>
  <c r="G166" i="14"/>
  <c r="J166" i="14" s="1"/>
  <c r="O166" i="14" s="1"/>
  <c r="N166" i="14" s="1"/>
  <c r="D166" i="14"/>
  <c r="X165" i="14"/>
  <c r="Q165" i="14"/>
  <c r="K165" i="14"/>
  <c r="H165" i="14"/>
  <c r="G165" i="14"/>
  <c r="D165" i="14"/>
  <c r="A165" i="13" s="1"/>
  <c r="D165" i="13" s="1"/>
  <c r="X164" i="14"/>
  <c r="Q164" i="14"/>
  <c r="K164" i="14"/>
  <c r="H164" i="14"/>
  <c r="G164" i="14"/>
  <c r="D164" i="14"/>
  <c r="A164" i="13" s="1"/>
  <c r="D164" i="13" s="1"/>
  <c r="X163" i="14"/>
  <c r="Q163" i="14"/>
  <c r="K163" i="14"/>
  <c r="H163" i="14"/>
  <c r="G163" i="14"/>
  <c r="D163" i="14"/>
  <c r="A163" i="13" s="1"/>
  <c r="X162" i="14"/>
  <c r="Q162" i="14"/>
  <c r="K162" i="14"/>
  <c r="H162" i="14"/>
  <c r="G162" i="14"/>
  <c r="J162" i="14" s="1"/>
  <c r="O162" i="14" s="1"/>
  <c r="D162" i="14"/>
  <c r="A162" i="13" s="1"/>
  <c r="D162" i="13" s="1"/>
  <c r="X161" i="14"/>
  <c r="Q161" i="14"/>
  <c r="K161" i="14"/>
  <c r="H161" i="14"/>
  <c r="G161" i="14"/>
  <c r="J161" i="14" s="1"/>
  <c r="O161" i="14" s="1"/>
  <c r="P161" i="14" s="1"/>
  <c r="D161" i="14"/>
  <c r="A161" i="13" s="1"/>
  <c r="D161" i="13" s="1"/>
  <c r="X160" i="14"/>
  <c r="Q160" i="14"/>
  <c r="K160" i="14"/>
  <c r="H160" i="14"/>
  <c r="G160" i="14"/>
  <c r="I160" i="14" s="1"/>
  <c r="E160" i="14" s="1"/>
  <c r="D160" i="14"/>
  <c r="A160" i="13" s="1"/>
  <c r="X159" i="14"/>
  <c r="Q159" i="14"/>
  <c r="K159" i="14"/>
  <c r="H159" i="14"/>
  <c r="G159" i="14"/>
  <c r="D159" i="14"/>
  <c r="A159" i="13" s="1"/>
  <c r="D159" i="13" s="1"/>
  <c r="X158" i="14"/>
  <c r="Q158" i="14"/>
  <c r="K158" i="14"/>
  <c r="H158" i="14"/>
  <c r="G158" i="14"/>
  <c r="J158" i="14" s="1"/>
  <c r="O158" i="14" s="1"/>
  <c r="D158" i="14"/>
  <c r="A158" i="13" s="1"/>
  <c r="D158" i="13" s="1"/>
  <c r="X157" i="14"/>
  <c r="Q157" i="14"/>
  <c r="K157" i="14"/>
  <c r="H157" i="14"/>
  <c r="G157" i="14"/>
  <c r="J157" i="14" s="1"/>
  <c r="O157" i="14" s="1"/>
  <c r="M157" i="14" s="1"/>
  <c r="D157" i="14"/>
  <c r="A157" i="13" s="1"/>
  <c r="D157" i="13" s="1"/>
  <c r="X156" i="14"/>
  <c r="Q156" i="14"/>
  <c r="K156" i="14"/>
  <c r="H156" i="14"/>
  <c r="G156" i="14"/>
  <c r="D156" i="14"/>
  <c r="A156" i="13" s="1"/>
  <c r="X155" i="14"/>
  <c r="Q155" i="14"/>
  <c r="K155" i="14"/>
  <c r="H155" i="14"/>
  <c r="G155" i="14"/>
  <c r="D155" i="14"/>
  <c r="A155" i="13" s="1"/>
  <c r="D155" i="13" s="1"/>
  <c r="X154" i="14"/>
  <c r="Q154" i="14"/>
  <c r="K154" i="14"/>
  <c r="H154" i="14"/>
  <c r="G154" i="14"/>
  <c r="D154" i="14"/>
  <c r="A154" i="13" s="1"/>
  <c r="X153" i="14"/>
  <c r="Q153" i="14"/>
  <c r="K153" i="14"/>
  <c r="H153" i="14"/>
  <c r="G153" i="14"/>
  <c r="J153" i="14" s="1"/>
  <c r="O153" i="14" s="1"/>
  <c r="D153" i="14"/>
  <c r="A153" i="13" s="1"/>
  <c r="X152" i="14"/>
  <c r="Q152" i="14"/>
  <c r="K152" i="14"/>
  <c r="H152" i="14"/>
  <c r="G152" i="14"/>
  <c r="D152" i="14"/>
  <c r="A152" i="13" s="1"/>
  <c r="X151" i="14"/>
  <c r="Q151" i="14"/>
  <c r="K151" i="14"/>
  <c r="H151" i="14"/>
  <c r="G151" i="14"/>
  <c r="J151" i="14" s="1"/>
  <c r="O151" i="14" s="1"/>
  <c r="D151" i="14"/>
  <c r="A151" i="13" s="1"/>
  <c r="X150" i="14"/>
  <c r="Q150" i="14"/>
  <c r="K150" i="14"/>
  <c r="H150" i="14"/>
  <c r="I150" i="14" s="1"/>
  <c r="E150" i="14" s="1"/>
  <c r="G150" i="14"/>
  <c r="J150" i="14" s="1"/>
  <c r="O150" i="14" s="1"/>
  <c r="N150" i="14" s="1"/>
  <c r="D150" i="14"/>
  <c r="A150" i="13" s="1"/>
  <c r="D150" i="13" s="1"/>
  <c r="X149" i="14"/>
  <c r="Q149" i="14"/>
  <c r="K149" i="14"/>
  <c r="H149" i="14"/>
  <c r="G149" i="14"/>
  <c r="D149" i="14"/>
  <c r="A149" i="13" s="1"/>
  <c r="D149" i="13" s="1"/>
  <c r="X148" i="14"/>
  <c r="Q148" i="14"/>
  <c r="K148" i="14"/>
  <c r="H148" i="14"/>
  <c r="G148" i="14"/>
  <c r="D148" i="14"/>
  <c r="A148" i="13" s="1"/>
  <c r="D148" i="13" s="1"/>
  <c r="X147" i="14"/>
  <c r="Q147" i="14"/>
  <c r="K147" i="14"/>
  <c r="H147" i="14"/>
  <c r="G147" i="14"/>
  <c r="D147" i="14"/>
  <c r="A147" i="13" s="1"/>
  <c r="D147" i="13" s="1"/>
  <c r="X146" i="14"/>
  <c r="Q146" i="14"/>
  <c r="K146" i="14"/>
  <c r="H146" i="14"/>
  <c r="G146" i="14"/>
  <c r="J146" i="14" s="1"/>
  <c r="O146" i="14" s="1"/>
  <c r="D146" i="14"/>
  <c r="A146" i="13" s="1"/>
  <c r="X145" i="14"/>
  <c r="Q145" i="14"/>
  <c r="K145" i="14"/>
  <c r="H145" i="14"/>
  <c r="G145" i="14"/>
  <c r="J145" i="14" s="1"/>
  <c r="O145" i="14" s="1"/>
  <c r="P145" i="14" s="1"/>
  <c r="D145" i="14"/>
  <c r="A145" i="13" s="1"/>
  <c r="X144" i="14"/>
  <c r="Q144" i="14"/>
  <c r="K144" i="14"/>
  <c r="H144" i="14"/>
  <c r="G144" i="14"/>
  <c r="I144" i="14" s="1"/>
  <c r="E144" i="14" s="1"/>
  <c r="D144" i="14"/>
  <c r="A144" i="13" s="1"/>
  <c r="C144" i="13" s="1"/>
  <c r="X143" i="14"/>
  <c r="Q143" i="14"/>
  <c r="K143" i="14"/>
  <c r="H143" i="14"/>
  <c r="G143" i="14"/>
  <c r="D143" i="14"/>
  <c r="A143" i="13" s="1"/>
  <c r="X142" i="14"/>
  <c r="Q142" i="14"/>
  <c r="K142" i="14"/>
  <c r="H142" i="14"/>
  <c r="G142" i="14"/>
  <c r="J142" i="14" s="1"/>
  <c r="O142" i="14" s="1"/>
  <c r="L142" i="14" s="1"/>
  <c r="D142" i="14"/>
  <c r="A142" i="13" s="1"/>
  <c r="X141" i="14"/>
  <c r="Q141" i="14"/>
  <c r="K141" i="14"/>
  <c r="H141" i="14"/>
  <c r="G141" i="14"/>
  <c r="J141" i="14" s="1"/>
  <c r="O141" i="14" s="1"/>
  <c r="D141" i="14"/>
  <c r="A141" i="13" s="1"/>
  <c r="D141" i="13" s="1"/>
  <c r="X140" i="14"/>
  <c r="Q140" i="14"/>
  <c r="K140" i="14"/>
  <c r="H140" i="14"/>
  <c r="G140" i="14"/>
  <c r="D140" i="14"/>
  <c r="A140" i="13" s="1"/>
  <c r="C140" i="13" s="1"/>
  <c r="X139" i="14"/>
  <c r="Q139" i="14"/>
  <c r="K139" i="14"/>
  <c r="H139" i="14"/>
  <c r="G139" i="14"/>
  <c r="D139" i="14"/>
  <c r="A139" i="13" s="1"/>
  <c r="D139" i="13" s="1"/>
  <c r="X138" i="14"/>
  <c r="Q138" i="14"/>
  <c r="K138" i="14"/>
  <c r="H138" i="14"/>
  <c r="G138" i="14"/>
  <c r="J138" i="14" s="1"/>
  <c r="O138" i="14" s="1"/>
  <c r="D138" i="14"/>
  <c r="A138" i="13" s="1"/>
  <c r="D138" i="13" s="1"/>
  <c r="X137" i="14"/>
  <c r="Q137" i="14"/>
  <c r="K137" i="14"/>
  <c r="H137" i="14"/>
  <c r="G137" i="14"/>
  <c r="J137" i="14" s="1"/>
  <c r="O137" i="14" s="1"/>
  <c r="N137" i="14" s="1"/>
  <c r="D137" i="14"/>
  <c r="A137" i="13" s="1"/>
  <c r="X136" i="14"/>
  <c r="Q136" i="14"/>
  <c r="K136" i="14"/>
  <c r="H136" i="14"/>
  <c r="G136" i="14"/>
  <c r="J136" i="14" s="1"/>
  <c r="O136" i="14" s="1"/>
  <c r="L136" i="14" s="1"/>
  <c r="D136" i="14"/>
  <c r="A136" i="13" s="1"/>
  <c r="X135" i="14"/>
  <c r="Q135" i="14"/>
  <c r="K135" i="14"/>
  <c r="H135" i="14"/>
  <c r="G135" i="14"/>
  <c r="J135" i="14" s="1"/>
  <c r="O135" i="14" s="1"/>
  <c r="D135" i="14"/>
  <c r="A135" i="13" s="1"/>
  <c r="D135" i="13" s="1"/>
  <c r="X134" i="14"/>
  <c r="Q134" i="14"/>
  <c r="K134" i="14"/>
  <c r="H134" i="14"/>
  <c r="G134" i="14"/>
  <c r="J134" i="14" s="1"/>
  <c r="O134" i="14" s="1"/>
  <c r="N134" i="14" s="1"/>
  <c r="D134" i="14"/>
  <c r="A134" i="13" s="1"/>
  <c r="D134" i="13" s="1"/>
  <c r="X133" i="14"/>
  <c r="Q133" i="14"/>
  <c r="K133" i="14"/>
  <c r="H133" i="14"/>
  <c r="G133" i="14"/>
  <c r="D133" i="14"/>
  <c r="A133" i="13" s="1"/>
  <c r="D133" i="13" s="1"/>
  <c r="X132" i="14"/>
  <c r="Q132" i="14"/>
  <c r="K132" i="14"/>
  <c r="H132" i="14"/>
  <c r="G132" i="14"/>
  <c r="D132" i="14"/>
  <c r="A132" i="13" s="1"/>
  <c r="D132" i="13" s="1"/>
  <c r="X131" i="14"/>
  <c r="Q131" i="14"/>
  <c r="K131" i="14"/>
  <c r="H131" i="14"/>
  <c r="G131" i="14"/>
  <c r="J131" i="14" s="1"/>
  <c r="O131" i="14" s="1"/>
  <c r="N131" i="14" s="1"/>
  <c r="D131" i="14"/>
  <c r="A131" i="13" s="1"/>
  <c r="X130" i="14"/>
  <c r="Q130" i="14"/>
  <c r="K130" i="14"/>
  <c r="H130" i="14"/>
  <c r="G130" i="14"/>
  <c r="J130" i="14" s="1"/>
  <c r="O130" i="14" s="1"/>
  <c r="N130" i="14" s="1"/>
  <c r="D130" i="14"/>
  <c r="A130" i="13" s="1"/>
  <c r="D130" i="13" s="1"/>
  <c r="X129" i="14"/>
  <c r="Q129" i="14"/>
  <c r="K129" i="14"/>
  <c r="H129" i="14"/>
  <c r="G129" i="14"/>
  <c r="J129" i="14" s="1"/>
  <c r="O129" i="14" s="1"/>
  <c r="D129" i="14"/>
  <c r="A129" i="13" s="1"/>
  <c r="X128" i="14"/>
  <c r="Q128" i="14"/>
  <c r="K128" i="14"/>
  <c r="H128" i="14"/>
  <c r="G128" i="14"/>
  <c r="D128" i="14"/>
  <c r="A128" i="13" s="1"/>
  <c r="C128" i="13" s="1"/>
  <c r="X127" i="14"/>
  <c r="Q127" i="14"/>
  <c r="K127" i="14"/>
  <c r="H127" i="14"/>
  <c r="G127" i="14"/>
  <c r="D127" i="14"/>
  <c r="A127" i="13" s="1"/>
  <c r="D127" i="13" s="1"/>
  <c r="X126" i="14"/>
  <c r="Q126" i="14"/>
  <c r="K126" i="14"/>
  <c r="H126" i="14"/>
  <c r="G126" i="14"/>
  <c r="J126" i="14" s="1"/>
  <c r="O126" i="14" s="1"/>
  <c r="L126" i="14" s="1"/>
  <c r="D126" i="14"/>
  <c r="A126" i="13" s="1"/>
  <c r="D126" i="13" s="1"/>
  <c r="X125" i="14"/>
  <c r="Q125" i="14"/>
  <c r="K125" i="14"/>
  <c r="H125" i="14"/>
  <c r="G125" i="14"/>
  <c r="J125" i="14" s="1"/>
  <c r="O125" i="14" s="1"/>
  <c r="P125" i="14" s="1"/>
  <c r="D125" i="14"/>
  <c r="A125" i="13" s="1"/>
  <c r="D125" i="13" s="1"/>
  <c r="X124" i="14"/>
  <c r="Q124" i="14"/>
  <c r="K124" i="14"/>
  <c r="H124" i="14"/>
  <c r="G124" i="14"/>
  <c r="D124" i="14"/>
  <c r="A124" i="13" s="1"/>
  <c r="C124" i="13" s="1"/>
  <c r="X123" i="14"/>
  <c r="Q123" i="14"/>
  <c r="K123" i="14"/>
  <c r="H123" i="14"/>
  <c r="G123" i="14"/>
  <c r="D123" i="14"/>
  <c r="A123" i="13" s="1"/>
  <c r="X122" i="14"/>
  <c r="Q122" i="14"/>
  <c r="K122" i="14"/>
  <c r="H122" i="14"/>
  <c r="G122" i="14"/>
  <c r="J122" i="14" s="1"/>
  <c r="O122" i="14" s="1"/>
  <c r="D122" i="14"/>
  <c r="A122" i="13" s="1"/>
  <c r="X121" i="14"/>
  <c r="Q121" i="14"/>
  <c r="K121" i="14"/>
  <c r="H121" i="14"/>
  <c r="G121" i="14"/>
  <c r="J121" i="14" s="1"/>
  <c r="O121" i="14" s="1"/>
  <c r="D121" i="14"/>
  <c r="A121" i="13" s="1"/>
  <c r="X120" i="14"/>
  <c r="Q120" i="14"/>
  <c r="K120" i="14"/>
  <c r="H120" i="14"/>
  <c r="G120" i="14"/>
  <c r="J120" i="14" s="1"/>
  <c r="O120" i="14" s="1"/>
  <c r="D120" i="14"/>
  <c r="A120" i="13" s="1"/>
  <c r="C120" i="13" s="1"/>
  <c r="X119" i="14"/>
  <c r="Q119" i="14"/>
  <c r="K119" i="14"/>
  <c r="H119" i="14"/>
  <c r="G119" i="14"/>
  <c r="J119" i="14" s="1"/>
  <c r="O119" i="14" s="1"/>
  <c r="D119" i="14"/>
  <c r="A119" i="13" s="1"/>
  <c r="X118" i="14"/>
  <c r="Q118" i="14"/>
  <c r="K118" i="14"/>
  <c r="H118" i="14"/>
  <c r="G118" i="14"/>
  <c r="J118" i="14" s="1"/>
  <c r="O118" i="14" s="1"/>
  <c r="D118" i="14"/>
  <c r="A118" i="13" s="1"/>
  <c r="C118" i="13" s="1"/>
  <c r="X117" i="14"/>
  <c r="Q117" i="14"/>
  <c r="K117" i="14"/>
  <c r="H117" i="14"/>
  <c r="G117" i="14"/>
  <c r="D117" i="14"/>
  <c r="A117" i="13" s="1"/>
  <c r="D117" i="13" s="1"/>
  <c r="X116" i="14"/>
  <c r="Q116" i="14"/>
  <c r="K116" i="14"/>
  <c r="H116" i="14"/>
  <c r="G116" i="14"/>
  <c r="D116" i="14"/>
  <c r="A116" i="13" s="1"/>
  <c r="C116" i="13" s="1"/>
  <c r="X115" i="14"/>
  <c r="Q115" i="14"/>
  <c r="K115" i="14"/>
  <c r="H115" i="14"/>
  <c r="G115" i="14"/>
  <c r="J115" i="14" s="1"/>
  <c r="O115" i="14" s="1"/>
  <c r="N115" i="14" s="1"/>
  <c r="D115" i="14"/>
  <c r="A115" i="13" s="1"/>
  <c r="D115" i="13" s="1"/>
  <c r="X114" i="14"/>
  <c r="Q114" i="14"/>
  <c r="K114" i="14"/>
  <c r="H114" i="14"/>
  <c r="G114" i="14"/>
  <c r="J114" i="14" s="1"/>
  <c r="O114" i="14" s="1"/>
  <c r="D114" i="14"/>
  <c r="A114" i="13" s="1"/>
  <c r="D114" i="13" s="1"/>
  <c r="X113" i="14"/>
  <c r="Q113" i="14"/>
  <c r="K113" i="14"/>
  <c r="H113" i="14"/>
  <c r="G113" i="14"/>
  <c r="J113" i="14" s="1"/>
  <c r="O113" i="14" s="1"/>
  <c r="P113" i="14" s="1"/>
  <c r="D113" i="14"/>
  <c r="A113" i="13" s="1"/>
  <c r="D113" i="13" s="1"/>
  <c r="X112" i="14"/>
  <c r="Q112" i="14"/>
  <c r="K112" i="14"/>
  <c r="H112" i="14"/>
  <c r="G112" i="14"/>
  <c r="D112" i="14"/>
  <c r="A112" i="13" s="1"/>
  <c r="X111" i="14"/>
  <c r="Q111" i="14"/>
  <c r="K111" i="14"/>
  <c r="H111" i="14"/>
  <c r="G111" i="14"/>
  <c r="D111" i="14"/>
  <c r="A111" i="13" s="1"/>
  <c r="D111" i="13" s="1"/>
  <c r="X110" i="14"/>
  <c r="Q110" i="14"/>
  <c r="K110" i="14"/>
  <c r="H110" i="14"/>
  <c r="G110" i="14"/>
  <c r="J110" i="14" s="1"/>
  <c r="O110" i="14" s="1"/>
  <c r="M110" i="14" s="1"/>
  <c r="D110" i="14"/>
  <c r="A110" i="13" s="1"/>
  <c r="D110" i="13" s="1"/>
  <c r="X109" i="14"/>
  <c r="Q109" i="14"/>
  <c r="K109" i="14"/>
  <c r="H109" i="14"/>
  <c r="G109" i="14"/>
  <c r="J109" i="14" s="1"/>
  <c r="O109" i="14" s="1"/>
  <c r="D109" i="14"/>
  <c r="A109" i="13" s="1"/>
  <c r="X108" i="14"/>
  <c r="Q108" i="14"/>
  <c r="K108" i="14"/>
  <c r="H108" i="14"/>
  <c r="G108" i="14"/>
  <c r="J108" i="14" s="1"/>
  <c r="O108" i="14" s="1"/>
  <c r="D108" i="14"/>
  <c r="A108" i="13" s="1"/>
  <c r="C108" i="13" s="1"/>
  <c r="X107" i="14"/>
  <c r="Q107" i="14"/>
  <c r="K107" i="14"/>
  <c r="H107" i="14"/>
  <c r="G107" i="14"/>
  <c r="D107" i="14"/>
  <c r="A107" i="13" s="1"/>
  <c r="X106" i="14"/>
  <c r="Q106" i="14"/>
  <c r="K106" i="14"/>
  <c r="H106" i="14"/>
  <c r="G106" i="14"/>
  <c r="D106" i="14"/>
  <c r="A106" i="13" s="1"/>
  <c r="X105" i="14"/>
  <c r="Q105" i="14"/>
  <c r="K105" i="14"/>
  <c r="H105" i="14"/>
  <c r="G105" i="14"/>
  <c r="J105" i="14" s="1"/>
  <c r="O105" i="14" s="1"/>
  <c r="D105" i="14"/>
  <c r="A105" i="13" s="1"/>
  <c r="X104" i="14"/>
  <c r="Q104" i="14"/>
  <c r="K104" i="14"/>
  <c r="H104" i="14"/>
  <c r="G104" i="14"/>
  <c r="D104" i="14"/>
  <c r="A104" i="13" s="1"/>
  <c r="X103" i="14"/>
  <c r="Q103" i="14"/>
  <c r="K103" i="14"/>
  <c r="H103" i="14"/>
  <c r="G103" i="14"/>
  <c r="J103" i="14" s="1"/>
  <c r="O103" i="14" s="1"/>
  <c r="D103" i="14"/>
  <c r="A103" i="13" s="1"/>
  <c r="X102" i="14"/>
  <c r="Q102" i="14"/>
  <c r="K102" i="14"/>
  <c r="H102" i="14"/>
  <c r="G102" i="14"/>
  <c r="D102" i="14"/>
  <c r="A102" i="13" s="1"/>
  <c r="D102" i="13" s="1"/>
  <c r="X101" i="14"/>
  <c r="Q101" i="14"/>
  <c r="K101" i="14"/>
  <c r="H101" i="14"/>
  <c r="G101" i="14"/>
  <c r="J101" i="14" s="1"/>
  <c r="O101" i="14" s="1"/>
  <c r="M101" i="14" s="1"/>
  <c r="D101" i="14"/>
  <c r="A101" i="13" s="1"/>
  <c r="X100" i="14"/>
  <c r="Q100" i="14"/>
  <c r="K100" i="14"/>
  <c r="H100" i="14"/>
  <c r="G100" i="14"/>
  <c r="D100" i="14"/>
  <c r="A100" i="13" s="1"/>
  <c r="D100" i="13" s="1"/>
  <c r="X99" i="14"/>
  <c r="Q99" i="14"/>
  <c r="K99" i="14"/>
  <c r="H99" i="14"/>
  <c r="G99" i="14"/>
  <c r="J99" i="14" s="1"/>
  <c r="O99" i="14" s="1"/>
  <c r="D99" i="14"/>
  <c r="A99" i="13" s="1"/>
  <c r="D99" i="13" s="1"/>
  <c r="X98" i="14"/>
  <c r="Q98" i="14"/>
  <c r="K98" i="14"/>
  <c r="H98" i="14"/>
  <c r="G98" i="14"/>
  <c r="D98" i="14"/>
  <c r="A98" i="13" s="1"/>
  <c r="X97" i="14"/>
  <c r="Q97" i="14"/>
  <c r="K97" i="14"/>
  <c r="H97" i="14"/>
  <c r="G97" i="14"/>
  <c r="D97" i="14"/>
  <c r="A97" i="13" s="1"/>
  <c r="D97" i="13" s="1"/>
  <c r="X96" i="14"/>
  <c r="Q96" i="14"/>
  <c r="K96" i="14"/>
  <c r="H96" i="14"/>
  <c r="G96" i="14"/>
  <c r="D96" i="14"/>
  <c r="A96" i="13" s="1"/>
  <c r="X95" i="14"/>
  <c r="Q95" i="14"/>
  <c r="K95" i="14"/>
  <c r="H95" i="14"/>
  <c r="G95" i="14"/>
  <c r="J95" i="14" s="1"/>
  <c r="O95" i="14" s="1"/>
  <c r="M95" i="14" s="1"/>
  <c r="D95" i="14"/>
  <c r="A95" i="13" s="1"/>
  <c r="X94" i="14"/>
  <c r="Q94" i="14"/>
  <c r="K94" i="14"/>
  <c r="J94" i="14"/>
  <c r="O94" i="14" s="1"/>
  <c r="N94" i="14" s="1"/>
  <c r="H94" i="14"/>
  <c r="G94" i="14"/>
  <c r="D94" i="14"/>
  <c r="A94" i="13" s="1"/>
  <c r="D94" i="13" s="1"/>
  <c r="X93" i="14"/>
  <c r="Q93" i="14"/>
  <c r="K93" i="14"/>
  <c r="H93" i="14"/>
  <c r="G93" i="14"/>
  <c r="J93" i="14" s="1"/>
  <c r="O93" i="14" s="1"/>
  <c r="L93" i="14" s="1"/>
  <c r="D93" i="14"/>
  <c r="A93" i="13" s="1"/>
  <c r="X92" i="14"/>
  <c r="Q92" i="14"/>
  <c r="K92" i="14"/>
  <c r="H92" i="14"/>
  <c r="G92" i="14"/>
  <c r="D92" i="14"/>
  <c r="A92" i="13" s="1"/>
  <c r="X91" i="14"/>
  <c r="Q91" i="14"/>
  <c r="K91" i="14"/>
  <c r="H91" i="14"/>
  <c r="G91" i="14"/>
  <c r="J91" i="14" s="1"/>
  <c r="O91" i="14" s="1"/>
  <c r="D91" i="14"/>
  <c r="A91" i="13" s="1"/>
  <c r="X90" i="14"/>
  <c r="Q90" i="14"/>
  <c r="K90" i="14"/>
  <c r="H90" i="14"/>
  <c r="G90" i="14"/>
  <c r="J90" i="14" s="1"/>
  <c r="O90" i="14" s="1"/>
  <c r="D90" i="14"/>
  <c r="A90" i="13" s="1"/>
  <c r="D90" i="13" s="1"/>
  <c r="X89" i="14"/>
  <c r="Q89" i="14"/>
  <c r="K89" i="14"/>
  <c r="H89" i="14"/>
  <c r="G89" i="14"/>
  <c r="J89" i="14" s="1"/>
  <c r="O89" i="14" s="1"/>
  <c r="D89" i="14"/>
  <c r="A89" i="13" s="1"/>
  <c r="D89" i="13" s="1"/>
  <c r="X88" i="14"/>
  <c r="Q88" i="14"/>
  <c r="K88" i="14"/>
  <c r="H88" i="14"/>
  <c r="G88" i="14"/>
  <c r="J88" i="14" s="1"/>
  <c r="O88" i="14" s="1"/>
  <c r="D88" i="14"/>
  <c r="A88" i="13" s="1"/>
  <c r="C88" i="13" s="1"/>
  <c r="X87" i="14"/>
  <c r="Q87" i="14"/>
  <c r="K87" i="14"/>
  <c r="H87" i="14"/>
  <c r="G87" i="14"/>
  <c r="D87" i="14"/>
  <c r="A87" i="13" s="1"/>
  <c r="X86" i="14"/>
  <c r="Q86" i="14"/>
  <c r="K86" i="14"/>
  <c r="H86" i="14"/>
  <c r="G86" i="14"/>
  <c r="I86" i="14" s="1"/>
  <c r="E86" i="14" s="1"/>
  <c r="D86" i="14"/>
  <c r="A86" i="13" s="1"/>
  <c r="X85" i="14"/>
  <c r="Q85" i="14"/>
  <c r="K85" i="14"/>
  <c r="H85" i="14"/>
  <c r="G85" i="14"/>
  <c r="J85" i="14" s="1"/>
  <c r="O85" i="14" s="1"/>
  <c r="L85" i="14" s="1"/>
  <c r="D85" i="14"/>
  <c r="A85" i="13" s="1"/>
  <c r="X84" i="14"/>
  <c r="Q84" i="14"/>
  <c r="K84" i="14"/>
  <c r="H84" i="14"/>
  <c r="G84" i="14"/>
  <c r="J84" i="14" s="1"/>
  <c r="O84" i="14" s="1"/>
  <c r="D84" i="14"/>
  <c r="A84" i="13" s="1"/>
  <c r="X83" i="14"/>
  <c r="Q83" i="14"/>
  <c r="K83" i="14"/>
  <c r="H83" i="14"/>
  <c r="G83" i="14"/>
  <c r="D83" i="14"/>
  <c r="A83" i="13" s="1"/>
  <c r="D83" i="13" s="1"/>
  <c r="X82" i="14"/>
  <c r="Q82" i="14"/>
  <c r="K82" i="14"/>
  <c r="H82" i="14"/>
  <c r="G82" i="14"/>
  <c r="J82" i="14" s="1"/>
  <c r="O82" i="14" s="1"/>
  <c r="D82" i="14"/>
  <c r="A82" i="13" s="1"/>
  <c r="C82" i="13" s="1"/>
  <c r="X81" i="14"/>
  <c r="Q81" i="14"/>
  <c r="K81" i="14"/>
  <c r="H81" i="14"/>
  <c r="G81" i="14"/>
  <c r="D81" i="14"/>
  <c r="A81" i="13" s="1"/>
  <c r="X80" i="14"/>
  <c r="Q80" i="14"/>
  <c r="K80" i="14"/>
  <c r="H80" i="14"/>
  <c r="G80" i="14"/>
  <c r="J80" i="14" s="1"/>
  <c r="O80" i="14" s="1"/>
  <c r="D80" i="14"/>
  <c r="A80" i="13" s="1"/>
  <c r="D80" i="13" s="1"/>
  <c r="X79" i="14"/>
  <c r="Q79" i="14"/>
  <c r="K79" i="14"/>
  <c r="H79" i="14"/>
  <c r="G79" i="14"/>
  <c r="J79" i="14" s="1"/>
  <c r="O79" i="14" s="1"/>
  <c r="N79" i="14" s="1"/>
  <c r="D79" i="14"/>
  <c r="A79" i="13" s="1"/>
  <c r="D79" i="13" s="1"/>
  <c r="X78" i="14"/>
  <c r="Q78" i="14"/>
  <c r="K78" i="14"/>
  <c r="H78" i="14"/>
  <c r="G78" i="14"/>
  <c r="J78" i="14" s="1"/>
  <c r="O78" i="14" s="1"/>
  <c r="D78" i="14"/>
  <c r="A78" i="13" s="1"/>
  <c r="X77" i="14"/>
  <c r="Q77" i="14"/>
  <c r="K77" i="14"/>
  <c r="H77" i="14"/>
  <c r="G77" i="14"/>
  <c r="D77" i="14"/>
  <c r="A77" i="13" s="1"/>
  <c r="X76" i="14"/>
  <c r="Q76" i="14"/>
  <c r="K76" i="14"/>
  <c r="H76" i="14"/>
  <c r="G76" i="14"/>
  <c r="J76" i="14" s="1"/>
  <c r="O76" i="14" s="1"/>
  <c r="D76" i="14"/>
  <c r="A76" i="13" s="1"/>
  <c r="X75" i="14"/>
  <c r="Q75" i="14"/>
  <c r="K75" i="14"/>
  <c r="J75" i="14"/>
  <c r="O75" i="14" s="1"/>
  <c r="H75" i="14"/>
  <c r="G75" i="14"/>
  <c r="D75" i="14"/>
  <c r="A75" i="13" s="1"/>
  <c r="D75" i="13" s="1"/>
  <c r="X74" i="14"/>
  <c r="Q74" i="14"/>
  <c r="K74" i="14"/>
  <c r="H74" i="14"/>
  <c r="G74" i="14"/>
  <c r="D74" i="14"/>
  <c r="A74" i="13" s="1"/>
  <c r="D74" i="13" s="1"/>
  <c r="X73" i="14"/>
  <c r="Q73" i="14"/>
  <c r="K73" i="14"/>
  <c r="H73" i="14"/>
  <c r="G73" i="14"/>
  <c r="D73" i="14"/>
  <c r="A73" i="13" s="1"/>
  <c r="D73" i="13" s="1"/>
  <c r="X72" i="14"/>
  <c r="Q72" i="14"/>
  <c r="K72" i="14"/>
  <c r="H72" i="14"/>
  <c r="G72" i="14"/>
  <c r="D72" i="14"/>
  <c r="A72" i="13" s="1"/>
  <c r="X71" i="14"/>
  <c r="Q71" i="14"/>
  <c r="K71" i="14"/>
  <c r="H71" i="14"/>
  <c r="G71" i="14"/>
  <c r="J71" i="14" s="1"/>
  <c r="O71" i="14" s="1"/>
  <c r="N71" i="14" s="1"/>
  <c r="D71" i="14"/>
  <c r="A71" i="13" s="1"/>
  <c r="X70" i="14"/>
  <c r="Q70" i="14"/>
  <c r="K70" i="14"/>
  <c r="H70" i="14"/>
  <c r="G70" i="14"/>
  <c r="D70" i="14"/>
  <c r="A70" i="13" s="1"/>
  <c r="D70" i="13" s="1"/>
  <c r="X69" i="14"/>
  <c r="Q69" i="14"/>
  <c r="K69" i="14"/>
  <c r="H69" i="14"/>
  <c r="G69" i="14"/>
  <c r="D69" i="14"/>
  <c r="A69" i="13" s="1"/>
  <c r="X68" i="14"/>
  <c r="Q68" i="14"/>
  <c r="K68" i="14"/>
  <c r="H68" i="14"/>
  <c r="G68" i="14"/>
  <c r="D68" i="14"/>
  <c r="A68" i="13" s="1"/>
  <c r="X67" i="14"/>
  <c r="Q67" i="14"/>
  <c r="K67" i="14"/>
  <c r="H67" i="14"/>
  <c r="G67" i="14"/>
  <c r="J67" i="14" s="1"/>
  <c r="O67" i="14" s="1"/>
  <c r="D67" i="14"/>
  <c r="A67" i="13" s="1"/>
  <c r="D67" i="13" s="1"/>
  <c r="X66" i="14"/>
  <c r="Q66" i="14"/>
  <c r="K66" i="14"/>
  <c r="H66" i="14"/>
  <c r="G66" i="14"/>
  <c r="D66" i="14"/>
  <c r="A66" i="13" s="1"/>
  <c r="C66" i="13" s="1"/>
  <c r="X65" i="14"/>
  <c r="Q65" i="14"/>
  <c r="K65" i="14"/>
  <c r="H65" i="14"/>
  <c r="G65" i="14"/>
  <c r="J65" i="14" s="1"/>
  <c r="O65" i="14" s="1"/>
  <c r="D65" i="14"/>
  <c r="A65" i="13" s="1"/>
  <c r="D65" i="13" s="1"/>
  <c r="X64" i="14"/>
  <c r="Q64" i="14"/>
  <c r="K64" i="14"/>
  <c r="H64" i="14"/>
  <c r="G64" i="14"/>
  <c r="J64" i="14" s="1"/>
  <c r="O64" i="14" s="1"/>
  <c r="P64" i="14" s="1"/>
  <c r="D64" i="14"/>
  <c r="A64" i="13" s="1"/>
  <c r="D64" i="13" s="1"/>
  <c r="X63" i="14"/>
  <c r="Q63" i="14"/>
  <c r="K63" i="14"/>
  <c r="H63" i="14"/>
  <c r="G63" i="14"/>
  <c r="J63" i="14" s="1"/>
  <c r="O63" i="14" s="1"/>
  <c r="N63" i="14" s="1"/>
  <c r="D63" i="14"/>
  <c r="A63" i="13" s="1"/>
  <c r="X62" i="14"/>
  <c r="Q62" i="14"/>
  <c r="K62" i="14"/>
  <c r="H62" i="14"/>
  <c r="G62" i="14"/>
  <c r="J62" i="14" s="1"/>
  <c r="O62" i="14" s="1"/>
  <c r="M62" i="14" s="1"/>
  <c r="D62" i="14"/>
  <c r="A62" i="13" s="1"/>
  <c r="D62" i="13" s="1"/>
  <c r="X61" i="14"/>
  <c r="Q61" i="14"/>
  <c r="K61" i="14"/>
  <c r="H61" i="14"/>
  <c r="G61" i="14"/>
  <c r="D61" i="14"/>
  <c r="A61" i="13" s="1"/>
  <c r="D61" i="13" s="1"/>
  <c r="X60" i="14"/>
  <c r="Q60" i="14"/>
  <c r="K60" i="14"/>
  <c r="H60" i="14"/>
  <c r="G60" i="14"/>
  <c r="J60" i="14" s="1"/>
  <c r="O60" i="14" s="1"/>
  <c r="P60" i="14" s="1"/>
  <c r="D60" i="14"/>
  <c r="A60" i="13" s="1"/>
  <c r="X59" i="14"/>
  <c r="Q59" i="14"/>
  <c r="K59" i="14"/>
  <c r="H59" i="14"/>
  <c r="G59" i="14"/>
  <c r="J59" i="14" s="1"/>
  <c r="O59" i="14" s="1"/>
  <c r="D59" i="14"/>
  <c r="A59" i="13" s="1"/>
  <c r="X58" i="14"/>
  <c r="Q58" i="14"/>
  <c r="K58" i="14"/>
  <c r="H58" i="14"/>
  <c r="I58" i="14" s="1"/>
  <c r="E58" i="14" s="1"/>
  <c r="G58" i="14"/>
  <c r="J58" i="14" s="1"/>
  <c r="O58" i="14" s="1"/>
  <c r="N58" i="14" s="1"/>
  <c r="D58" i="14"/>
  <c r="A58" i="13" s="1"/>
  <c r="D58" i="13" s="1"/>
  <c r="X57" i="14"/>
  <c r="Q57" i="14"/>
  <c r="K57" i="14"/>
  <c r="H57" i="14"/>
  <c r="G57" i="14"/>
  <c r="J57" i="14" s="1"/>
  <c r="O57" i="14" s="1"/>
  <c r="L57" i="14" s="1"/>
  <c r="D57" i="14"/>
  <c r="A57" i="13" s="1"/>
  <c r="D57" i="13" s="1"/>
  <c r="X56" i="14"/>
  <c r="Q56" i="14"/>
  <c r="K56" i="14"/>
  <c r="H56" i="14"/>
  <c r="G56" i="14"/>
  <c r="J56" i="14" s="1"/>
  <c r="O56" i="14" s="1"/>
  <c r="M56" i="14" s="1"/>
  <c r="D56" i="14"/>
  <c r="A56" i="13" s="1"/>
  <c r="D56" i="13" s="1"/>
  <c r="X55" i="14"/>
  <c r="Q55" i="14"/>
  <c r="K55" i="14"/>
  <c r="H55" i="14"/>
  <c r="G55" i="14"/>
  <c r="D55" i="14"/>
  <c r="A55" i="13" s="1"/>
  <c r="D55" i="13" s="1"/>
  <c r="X54" i="14"/>
  <c r="Q54" i="14"/>
  <c r="K54" i="14"/>
  <c r="H54" i="14"/>
  <c r="G54" i="14"/>
  <c r="D54" i="14"/>
  <c r="A54" i="13" s="1"/>
  <c r="C54" i="13" s="1"/>
  <c r="X53" i="14"/>
  <c r="Q53" i="14"/>
  <c r="K53" i="14"/>
  <c r="H53" i="14"/>
  <c r="G53" i="14"/>
  <c r="D53" i="14"/>
  <c r="A53" i="13" s="1"/>
  <c r="X52" i="14"/>
  <c r="Q52" i="14"/>
  <c r="K52" i="14"/>
  <c r="H52" i="14"/>
  <c r="G52" i="14"/>
  <c r="J52" i="14" s="1"/>
  <c r="O52" i="14" s="1"/>
  <c r="D52" i="14"/>
  <c r="A52" i="13" s="1"/>
  <c r="X51" i="14"/>
  <c r="Q51" i="14"/>
  <c r="K51" i="14"/>
  <c r="H51" i="14"/>
  <c r="G51" i="14"/>
  <c r="D51" i="14"/>
  <c r="A51" i="13" s="1"/>
  <c r="X50" i="14"/>
  <c r="Q50" i="14"/>
  <c r="K50" i="14"/>
  <c r="H50" i="14"/>
  <c r="G50" i="14"/>
  <c r="J50" i="14" s="1"/>
  <c r="O50" i="14" s="1"/>
  <c r="D50" i="14"/>
  <c r="A50" i="13" s="1"/>
  <c r="X49" i="14"/>
  <c r="Q49" i="14"/>
  <c r="K49" i="14"/>
  <c r="H49" i="14"/>
  <c r="G49" i="14"/>
  <c r="J49" i="14" s="1"/>
  <c r="O49" i="14" s="1"/>
  <c r="M49" i="14" s="1"/>
  <c r="D49" i="14"/>
  <c r="A49" i="13" s="1"/>
  <c r="X48" i="14"/>
  <c r="Q48" i="14"/>
  <c r="K48" i="14"/>
  <c r="H48" i="14"/>
  <c r="I48" i="14" s="1"/>
  <c r="E48" i="14" s="1"/>
  <c r="G48" i="14"/>
  <c r="J48" i="14" s="1"/>
  <c r="O48" i="14" s="1"/>
  <c r="D48" i="14"/>
  <c r="A48" i="13" s="1"/>
  <c r="X47" i="14"/>
  <c r="Q47" i="14"/>
  <c r="K47" i="14"/>
  <c r="H47" i="14"/>
  <c r="G47" i="14"/>
  <c r="D47" i="14"/>
  <c r="A47" i="13" s="1"/>
  <c r="X46" i="14"/>
  <c r="Q46" i="14"/>
  <c r="K46" i="14"/>
  <c r="H46" i="14"/>
  <c r="G46" i="14"/>
  <c r="J46" i="14" s="1"/>
  <c r="O46" i="14" s="1"/>
  <c r="P46" i="14" s="1"/>
  <c r="D46" i="14"/>
  <c r="A46" i="13" s="1"/>
  <c r="X45" i="14"/>
  <c r="Q45" i="14"/>
  <c r="K45" i="14"/>
  <c r="H45" i="14"/>
  <c r="G45" i="14"/>
  <c r="D45" i="14"/>
  <c r="A45" i="13" s="1"/>
  <c r="X44" i="14"/>
  <c r="Q44" i="14"/>
  <c r="K44" i="14"/>
  <c r="H44" i="14"/>
  <c r="I44" i="14" s="1"/>
  <c r="E44" i="14" s="1"/>
  <c r="G44" i="14"/>
  <c r="D44" i="14"/>
  <c r="A44" i="13" s="1"/>
  <c r="X43" i="14"/>
  <c r="Q43" i="14"/>
  <c r="K43" i="14"/>
  <c r="H43" i="14"/>
  <c r="G43" i="14"/>
  <c r="D43" i="14"/>
  <c r="A43" i="13" s="1"/>
  <c r="D43" i="13" s="1"/>
  <c r="X42" i="14"/>
  <c r="Q42" i="14"/>
  <c r="K42" i="14"/>
  <c r="H42" i="14"/>
  <c r="G42" i="14"/>
  <c r="J42" i="14" s="1"/>
  <c r="O42" i="14" s="1"/>
  <c r="D42" i="14"/>
  <c r="A42" i="13" s="1"/>
  <c r="X41" i="14"/>
  <c r="Q41" i="14"/>
  <c r="K41" i="14"/>
  <c r="H41" i="14"/>
  <c r="G41" i="14"/>
  <c r="J41" i="14" s="1"/>
  <c r="O41" i="14" s="1"/>
  <c r="N41" i="14" s="1"/>
  <c r="D41" i="14"/>
  <c r="A41" i="13" s="1"/>
  <c r="X40" i="14"/>
  <c r="Q40" i="14"/>
  <c r="K40" i="14"/>
  <c r="H40" i="14"/>
  <c r="G40" i="14"/>
  <c r="J40" i="14" s="1"/>
  <c r="O40" i="14" s="1"/>
  <c r="D40" i="14"/>
  <c r="A40" i="13" s="1"/>
  <c r="D40" i="13" s="1"/>
  <c r="X39" i="14"/>
  <c r="Q39" i="14"/>
  <c r="K39" i="14"/>
  <c r="H39" i="14"/>
  <c r="G39" i="14"/>
  <c r="D39" i="14"/>
  <c r="A39" i="13" s="1"/>
  <c r="X38" i="14"/>
  <c r="Q38" i="14"/>
  <c r="K38" i="14"/>
  <c r="H38" i="14"/>
  <c r="G38" i="14"/>
  <c r="D38" i="14"/>
  <c r="A38" i="13" s="1"/>
  <c r="X37" i="14"/>
  <c r="Q37" i="14"/>
  <c r="K37" i="14"/>
  <c r="H37" i="14"/>
  <c r="G37" i="14"/>
  <c r="J37" i="14" s="1"/>
  <c r="O37" i="14" s="1"/>
  <c r="D37" i="14"/>
  <c r="A37" i="13" s="1"/>
  <c r="X36" i="14"/>
  <c r="Q36" i="14"/>
  <c r="K36" i="14"/>
  <c r="H36" i="14"/>
  <c r="G36" i="14"/>
  <c r="D36" i="14"/>
  <c r="A36" i="13" s="1"/>
  <c r="X35" i="14"/>
  <c r="Q35" i="14"/>
  <c r="K35" i="14"/>
  <c r="H35" i="14"/>
  <c r="G35" i="14"/>
  <c r="J35" i="14" s="1"/>
  <c r="O35" i="14" s="1"/>
  <c r="D35" i="14"/>
  <c r="A35" i="13" s="1"/>
  <c r="D35" i="13" s="1"/>
  <c r="X34" i="14"/>
  <c r="Q34" i="14"/>
  <c r="K34" i="14"/>
  <c r="H34" i="14"/>
  <c r="G34" i="14"/>
  <c r="D34" i="14"/>
  <c r="A34" i="13" s="1"/>
  <c r="X33" i="14"/>
  <c r="Q33" i="14"/>
  <c r="K33" i="14"/>
  <c r="H33" i="14"/>
  <c r="G33" i="14"/>
  <c r="J33" i="14" s="1"/>
  <c r="O33" i="14" s="1"/>
  <c r="M33" i="14" s="1"/>
  <c r="D33" i="14"/>
  <c r="A33" i="13" s="1"/>
  <c r="X32" i="14"/>
  <c r="Q32" i="14"/>
  <c r="K32" i="14"/>
  <c r="H32" i="14"/>
  <c r="G32" i="14"/>
  <c r="D32" i="14"/>
  <c r="A32" i="13" s="1"/>
  <c r="C32" i="13" s="1"/>
  <c r="X31" i="14"/>
  <c r="Q31" i="14"/>
  <c r="K31" i="14"/>
  <c r="H31" i="14"/>
  <c r="G31" i="14"/>
  <c r="D31" i="14"/>
  <c r="A31" i="13" s="1"/>
  <c r="D31" i="13" s="1"/>
  <c r="X30" i="14"/>
  <c r="Q30" i="14"/>
  <c r="K30" i="14"/>
  <c r="H30" i="14"/>
  <c r="G30" i="14"/>
  <c r="J30" i="14" s="1"/>
  <c r="O30" i="14" s="1"/>
  <c r="N30" i="14" s="1"/>
  <c r="D30" i="14"/>
  <c r="A30" i="13" s="1"/>
  <c r="D30" i="13" s="1"/>
  <c r="X29" i="14"/>
  <c r="Q29" i="14"/>
  <c r="K29" i="14"/>
  <c r="H29" i="14"/>
  <c r="G29" i="14"/>
  <c r="J29" i="14" s="1"/>
  <c r="O29" i="14" s="1"/>
  <c r="M29" i="14" s="1"/>
  <c r="D29" i="14"/>
  <c r="A29" i="13" s="1"/>
  <c r="X28" i="14"/>
  <c r="Q28" i="14"/>
  <c r="K28" i="14"/>
  <c r="H28" i="14"/>
  <c r="G28" i="14"/>
  <c r="J28" i="14" s="1"/>
  <c r="O28" i="14" s="1"/>
  <c r="N28" i="14" s="1"/>
  <c r="D28" i="14"/>
  <c r="A28" i="13" s="1"/>
  <c r="X27" i="14"/>
  <c r="Q27" i="14"/>
  <c r="K27" i="14"/>
  <c r="H27" i="14"/>
  <c r="G27" i="14"/>
  <c r="D27" i="14"/>
  <c r="A27" i="13" s="1"/>
  <c r="C27" i="13" s="1"/>
  <c r="X26" i="14"/>
  <c r="Q26" i="14"/>
  <c r="K26" i="14"/>
  <c r="H26" i="14"/>
  <c r="G26" i="14"/>
  <c r="D26" i="14"/>
  <c r="A26" i="13" s="1"/>
  <c r="C26" i="13" s="1"/>
  <c r="X25" i="14"/>
  <c r="Q25" i="14"/>
  <c r="K25" i="14"/>
  <c r="H25" i="14"/>
  <c r="G25" i="14"/>
  <c r="J25" i="14" s="1"/>
  <c r="O25" i="14" s="1"/>
  <c r="D25" i="14"/>
  <c r="A25" i="13" s="1"/>
  <c r="X24" i="14"/>
  <c r="Q24" i="14"/>
  <c r="K24" i="14"/>
  <c r="H24" i="14"/>
  <c r="G24" i="14"/>
  <c r="J24" i="14" s="1"/>
  <c r="O24" i="14" s="1"/>
  <c r="D24" i="14"/>
  <c r="A24" i="13" s="1"/>
  <c r="X23" i="14"/>
  <c r="Q23" i="14"/>
  <c r="K23" i="14"/>
  <c r="H23" i="14"/>
  <c r="G23" i="14"/>
  <c r="J23" i="14" s="1"/>
  <c r="O23" i="14" s="1"/>
  <c r="D23" i="14"/>
  <c r="A23" i="13" s="1"/>
  <c r="X22" i="14"/>
  <c r="Q22" i="14"/>
  <c r="K22" i="14"/>
  <c r="H22" i="14"/>
  <c r="G22" i="14"/>
  <c r="J22" i="14" s="1"/>
  <c r="O22" i="14" s="1"/>
  <c r="L22" i="14" s="1"/>
  <c r="D22" i="14"/>
  <c r="A22" i="13" s="1"/>
  <c r="X21" i="14"/>
  <c r="Q21" i="14"/>
  <c r="K21" i="14"/>
  <c r="H21" i="14"/>
  <c r="G21" i="14"/>
  <c r="J21" i="14" s="1"/>
  <c r="O21" i="14" s="1"/>
  <c r="D21" i="14"/>
  <c r="A21" i="13" s="1"/>
  <c r="X20" i="14"/>
  <c r="Q20" i="14"/>
  <c r="K20" i="14"/>
  <c r="H20" i="14"/>
  <c r="G20" i="14"/>
  <c r="D20" i="14"/>
  <c r="A20" i="13" s="1"/>
  <c r="X19" i="14"/>
  <c r="Q19" i="14"/>
  <c r="K19" i="14"/>
  <c r="H19" i="14"/>
  <c r="G19" i="14"/>
  <c r="D19" i="14"/>
  <c r="A19" i="13" s="1"/>
  <c r="C19" i="13" s="1"/>
  <c r="X18" i="14"/>
  <c r="Q18" i="14"/>
  <c r="K18" i="14"/>
  <c r="H18" i="14"/>
  <c r="G18" i="14"/>
  <c r="J18" i="14" s="1"/>
  <c r="O18" i="14" s="1"/>
  <c r="L18" i="14" s="1"/>
  <c r="D18" i="14"/>
  <c r="A18" i="13" s="1"/>
  <c r="C18" i="13" s="1"/>
  <c r="X17" i="14"/>
  <c r="Q17" i="14"/>
  <c r="K17" i="14"/>
  <c r="H17" i="14"/>
  <c r="G17" i="14"/>
  <c r="J17" i="14" s="1"/>
  <c r="O17" i="14" s="1"/>
  <c r="D17" i="14"/>
  <c r="A17" i="13" s="1"/>
  <c r="D17" i="13" s="1"/>
  <c r="X16" i="14"/>
  <c r="Q16" i="14"/>
  <c r="K16" i="14"/>
  <c r="H16" i="14"/>
  <c r="G16" i="14"/>
  <c r="J16" i="14" s="1"/>
  <c r="O16" i="14" s="1"/>
  <c r="D16" i="14"/>
  <c r="A16" i="13" s="1"/>
  <c r="C16" i="13" s="1"/>
  <c r="X15" i="14"/>
  <c r="Q15" i="14"/>
  <c r="K15" i="14"/>
  <c r="H15" i="14"/>
  <c r="G15" i="14"/>
  <c r="D15" i="14"/>
  <c r="A15" i="13" s="1"/>
  <c r="X14" i="14"/>
  <c r="Q14" i="14"/>
  <c r="K14" i="14"/>
  <c r="H14" i="14"/>
  <c r="G14" i="14"/>
  <c r="J14" i="14" s="1"/>
  <c r="O14" i="14" s="1"/>
  <c r="D14" i="14"/>
  <c r="A14" i="13" s="1"/>
  <c r="X13" i="14"/>
  <c r="Q13" i="14"/>
  <c r="K13" i="14"/>
  <c r="H13" i="14"/>
  <c r="G13" i="14"/>
  <c r="D13" i="14"/>
  <c r="A13" i="13" s="1"/>
  <c r="C13" i="13" s="1"/>
  <c r="X12" i="14"/>
  <c r="Q12" i="14"/>
  <c r="K12" i="14"/>
  <c r="H12" i="14"/>
  <c r="G12" i="14"/>
  <c r="D12" i="14"/>
  <c r="A12" i="13" s="1"/>
  <c r="X11" i="14"/>
  <c r="Q11" i="14"/>
  <c r="K11" i="14"/>
  <c r="H11" i="14"/>
  <c r="G11" i="14"/>
  <c r="D11" i="14"/>
  <c r="A11" i="13" s="1"/>
  <c r="C11" i="13" s="1"/>
  <c r="X10" i="14"/>
  <c r="Q10" i="14"/>
  <c r="K10" i="14"/>
  <c r="H10" i="14"/>
  <c r="G10" i="14"/>
  <c r="J10" i="14" s="1"/>
  <c r="O10" i="14" s="1"/>
  <c r="M10" i="14" s="1"/>
  <c r="D10" i="14"/>
  <c r="A10" i="13" s="1"/>
  <c r="X9" i="14"/>
  <c r="Q9" i="14"/>
  <c r="K9" i="14"/>
  <c r="H9" i="14"/>
  <c r="G9" i="14"/>
  <c r="J9" i="14" s="1"/>
  <c r="O9" i="14" s="1"/>
  <c r="N9" i="14" s="1"/>
  <c r="D9" i="14"/>
  <c r="A9" i="13" s="1"/>
  <c r="D9" i="13" s="1"/>
  <c r="X8" i="14"/>
  <c r="Q8" i="14"/>
  <c r="K8" i="14"/>
  <c r="H8" i="14"/>
  <c r="G8" i="14"/>
  <c r="J8" i="14" s="1"/>
  <c r="O8" i="14" s="1"/>
  <c r="D8" i="14"/>
  <c r="A8" i="13" s="1"/>
  <c r="X7" i="14"/>
  <c r="Q7" i="14"/>
  <c r="K7" i="14"/>
  <c r="H7" i="14"/>
  <c r="G7" i="14"/>
  <c r="J7" i="14" s="1"/>
  <c r="O7" i="14" s="1"/>
  <c r="D7" i="14"/>
  <c r="A7" i="13" s="1"/>
  <c r="C7" i="13" s="1"/>
  <c r="X6" i="14"/>
  <c r="Q6" i="14"/>
  <c r="K6" i="14"/>
  <c r="H6" i="14"/>
  <c r="G6" i="14"/>
  <c r="J6" i="14" s="1"/>
  <c r="O6" i="14" s="1"/>
  <c r="N6" i="14" s="1"/>
  <c r="D6" i="14"/>
  <c r="A6" i="13" s="1"/>
  <c r="X5" i="14"/>
  <c r="Q5" i="14"/>
  <c r="K5" i="14"/>
  <c r="H5" i="14"/>
  <c r="G5" i="14"/>
  <c r="D5" i="14"/>
  <c r="A5" i="13" s="1"/>
  <c r="X4" i="14"/>
  <c r="Q4" i="14"/>
  <c r="K4" i="14"/>
  <c r="H4" i="14"/>
  <c r="G4" i="14"/>
  <c r="D4" i="14"/>
  <c r="A4" i="13" s="1"/>
  <c r="X3" i="14"/>
  <c r="Q3" i="14"/>
  <c r="K3" i="14"/>
  <c r="H3" i="14"/>
  <c r="G3" i="14"/>
  <c r="J3" i="14" s="1"/>
  <c r="O3" i="14" s="1"/>
  <c r="P3" i="14" s="1"/>
  <c r="F3" i="14"/>
  <c r="F4" i="14" s="1"/>
  <c r="F5" i="14" s="1"/>
  <c r="F6" i="14" s="1"/>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F114" i="14" s="1"/>
  <c r="F115" i="14" s="1"/>
  <c r="F116" i="14" s="1"/>
  <c r="F117" i="14" s="1"/>
  <c r="F118" i="14" s="1"/>
  <c r="F119" i="14" s="1"/>
  <c r="F120" i="14" s="1"/>
  <c r="F121" i="14" s="1"/>
  <c r="F122" i="14" s="1"/>
  <c r="F123" i="14" s="1"/>
  <c r="F124" i="14" s="1"/>
  <c r="F125" i="14" s="1"/>
  <c r="F126" i="14" s="1"/>
  <c r="F127" i="14" s="1"/>
  <c r="F128" i="14" s="1"/>
  <c r="F129" i="14" s="1"/>
  <c r="F130" i="14" s="1"/>
  <c r="F131" i="14" s="1"/>
  <c r="F132" i="14" s="1"/>
  <c r="F133" i="14" s="1"/>
  <c r="F134" i="14" s="1"/>
  <c r="F135" i="14" s="1"/>
  <c r="F136" i="14" s="1"/>
  <c r="F137" i="14" s="1"/>
  <c r="F138" i="14" s="1"/>
  <c r="F139" i="14" s="1"/>
  <c r="F140" i="14" s="1"/>
  <c r="F141" i="14" s="1"/>
  <c r="F142" i="14" s="1"/>
  <c r="F143" i="14" s="1"/>
  <c r="F144" i="14" s="1"/>
  <c r="F145" i="14" s="1"/>
  <c r="F146" i="14" s="1"/>
  <c r="F147" i="14" s="1"/>
  <c r="F148" i="14" s="1"/>
  <c r="F149" i="14" s="1"/>
  <c r="F150" i="14" s="1"/>
  <c r="F151" i="14" s="1"/>
  <c r="F152" i="14" s="1"/>
  <c r="F153" i="14" s="1"/>
  <c r="F154" i="14" s="1"/>
  <c r="F155" i="14" s="1"/>
  <c r="F156" i="14" s="1"/>
  <c r="F157" i="14" s="1"/>
  <c r="F158" i="14" s="1"/>
  <c r="F159" i="14" s="1"/>
  <c r="F160" i="14" s="1"/>
  <c r="F161" i="14" s="1"/>
  <c r="F162" i="14" s="1"/>
  <c r="F163" i="14" s="1"/>
  <c r="F164" i="14" s="1"/>
  <c r="F165" i="14" s="1"/>
  <c r="F166" i="14" s="1"/>
  <c r="F167" i="14" s="1"/>
  <c r="F168" i="14" s="1"/>
  <c r="F169" i="14" s="1"/>
  <c r="F170" i="14" s="1"/>
  <c r="F171" i="14" s="1"/>
  <c r="F172" i="14" s="1"/>
  <c r="F173" i="14" s="1"/>
  <c r="F174" i="14" s="1"/>
  <c r="F175" i="14" s="1"/>
  <c r="F176" i="14" s="1"/>
  <c r="F177" i="14" s="1"/>
  <c r="F178" i="14" s="1"/>
  <c r="F179" i="14" s="1"/>
  <c r="F180" i="14" s="1"/>
  <c r="F181" i="14" s="1"/>
  <c r="F182" i="14" s="1"/>
  <c r="F183" i="14" s="1"/>
  <c r="F184" i="14" s="1"/>
  <c r="F185" i="14" s="1"/>
  <c r="F186" i="14" s="1"/>
  <c r="F187" i="14" s="1"/>
  <c r="F188" i="14" s="1"/>
  <c r="F189" i="14" s="1"/>
  <c r="F190" i="14" s="1"/>
  <c r="F191" i="14" s="1"/>
  <c r="F192" i="14" s="1"/>
  <c r="F193" i="14" s="1"/>
  <c r="F194" i="14" s="1"/>
  <c r="F195" i="14" s="1"/>
  <c r="F196" i="14" s="1"/>
  <c r="F197" i="14" s="1"/>
  <c r="F198" i="14" s="1"/>
  <c r="F199" i="14" s="1"/>
  <c r="F200" i="14" s="1"/>
  <c r="F201" i="14" s="1"/>
  <c r="F202" i="14" s="1"/>
  <c r="F203" i="14" s="1"/>
  <c r="F204" i="14" s="1"/>
  <c r="D3" i="14"/>
  <c r="A3" i="13" s="1"/>
  <c r="X2" i="14"/>
  <c r="B2" i="13" s="1"/>
  <c r="Q2" i="14"/>
  <c r="K2" i="14"/>
  <c r="H2" i="14"/>
  <c r="G2" i="14"/>
  <c r="J2" i="14" s="1"/>
  <c r="O2" i="14" s="1"/>
  <c r="D2" i="14"/>
  <c r="B242" i="13"/>
  <c r="A242" i="13"/>
  <c r="B241" i="13"/>
  <c r="A241" i="13"/>
  <c r="B240" i="13"/>
  <c r="A240" i="13"/>
  <c r="B239" i="13"/>
  <c r="A239" i="13"/>
  <c r="D239" i="13" s="1"/>
  <c r="B238" i="13"/>
  <c r="A238" i="13"/>
  <c r="B237" i="13"/>
  <c r="A237" i="13"/>
  <c r="B236" i="13"/>
  <c r="A236" i="13"/>
  <c r="C236" i="13" s="1"/>
  <c r="B235" i="13"/>
  <c r="A235" i="13"/>
  <c r="D235" i="13" s="1"/>
  <c r="B234" i="13"/>
  <c r="A234" i="13"/>
  <c r="D234" i="13" s="1"/>
  <c r="B233" i="13"/>
  <c r="A233" i="13"/>
  <c r="B232" i="13"/>
  <c r="A232" i="13"/>
  <c r="C232" i="13" s="1"/>
  <c r="B231" i="13"/>
  <c r="A231" i="13"/>
  <c r="B230" i="13"/>
  <c r="A230" i="13"/>
  <c r="B229" i="13"/>
  <c r="A229" i="13"/>
  <c r="D229" i="13" s="1"/>
  <c r="B228" i="13"/>
  <c r="A228" i="13"/>
  <c r="D228" i="13" s="1"/>
  <c r="B227" i="13"/>
  <c r="A227" i="13"/>
  <c r="B226" i="13"/>
  <c r="A226" i="13"/>
  <c r="D226" i="13" s="1"/>
  <c r="B225" i="13"/>
  <c r="A225" i="13"/>
  <c r="D225" i="13" s="1"/>
  <c r="B224" i="13"/>
  <c r="A224" i="13"/>
  <c r="B223" i="13"/>
  <c r="A223" i="13"/>
  <c r="D223" i="13" s="1"/>
  <c r="B222" i="13"/>
  <c r="A222" i="13"/>
  <c r="D222" i="13" s="1"/>
  <c r="B221" i="13"/>
  <c r="A221" i="13"/>
  <c r="D221" i="13" s="1"/>
  <c r="B220" i="13"/>
  <c r="A220" i="13"/>
  <c r="C220" i="13" s="1"/>
  <c r="B219" i="13"/>
  <c r="A219" i="13"/>
  <c r="D219" i="13" s="1"/>
  <c r="B218" i="13"/>
  <c r="A218" i="13"/>
  <c r="B217" i="13"/>
  <c r="A217" i="13"/>
  <c r="B216" i="13"/>
  <c r="A216" i="13"/>
  <c r="D216" i="13" s="1"/>
  <c r="B215" i="13"/>
  <c r="A215" i="13"/>
  <c r="D215" i="13" s="1"/>
  <c r="B214" i="13"/>
  <c r="A214" i="13"/>
  <c r="B213" i="13"/>
  <c r="A213" i="13"/>
  <c r="D213" i="13" s="1"/>
  <c r="B212" i="13"/>
  <c r="A212" i="13"/>
  <c r="B211" i="13"/>
  <c r="A211" i="13"/>
  <c r="D211" i="13" s="1"/>
  <c r="B210" i="13"/>
  <c r="A210" i="13"/>
  <c r="D210" i="13" s="1"/>
  <c r="B209" i="13"/>
  <c r="A209" i="13"/>
  <c r="B208" i="13"/>
  <c r="A208" i="13"/>
  <c r="C208" i="13" s="1"/>
  <c r="B207" i="13"/>
  <c r="A207" i="13"/>
  <c r="D207" i="13" s="1"/>
  <c r="B206" i="13"/>
  <c r="A206" i="13"/>
  <c r="B205" i="13"/>
  <c r="A205" i="13"/>
  <c r="D205" i="13" s="1"/>
  <c r="B204" i="13"/>
  <c r="A204" i="13"/>
  <c r="C204" i="13" s="1"/>
  <c r="B203" i="13"/>
  <c r="A203" i="13"/>
  <c r="D203" i="13" s="1"/>
  <c r="B202" i="13"/>
  <c r="A202" i="13"/>
  <c r="C202" i="13" s="1"/>
  <c r="B201" i="13"/>
  <c r="A201" i="13"/>
  <c r="B200" i="13"/>
  <c r="A200" i="13"/>
  <c r="C200" i="13" s="1"/>
  <c r="B199" i="13"/>
  <c r="A199" i="13"/>
  <c r="B198" i="13"/>
  <c r="A198" i="13"/>
  <c r="D198" i="13" s="1"/>
  <c r="B197" i="13"/>
  <c r="A197" i="13"/>
  <c r="D197" i="13" s="1"/>
  <c r="B196" i="13"/>
  <c r="A196" i="13"/>
  <c r="B195" i="13"/>
  <c r="A195" i="13"/>
  <c r="D195" i="13" s="1"/>
  <c r="B194" i="13"/>
  <c r="A194" i="13"/>
  <c r="B193" i="13"/>
  <c r="A193" i="13"/>
  <c r="D193" i="13" s="1"/>
  <c r="B192" i="13"/>
  <c r="A192" i="13"/>
  <c r="C192" i="13" s="1"/>
  <c r="B191" i="13"/>
  <c r="A191" i="13"/>
  <c r="B190" i="13"/>
  <c r="A190" i="13"/>
  <c r="B189" i="13"/>
  <c r="A189" i="13"/>
  <c r="D189" i="13" s="1"/>
  <c r="B188" i="13"/>
  <c r="A188" i="13"/>
  <c r="B187" i="13"/>
  <c r="A187" i="13"/>
  <c r="B186" i="13"/>
  <c r="A186" i="13"/>
  <c r="B185" i="13"/>
  <c r="A185" i="13"/>
  <c r="B184" i="13"/>
  <c r="A184" i="13"/>
  <c r="D184" i="13" s="1"/>
  <c r="B183" i="13"/>
  <c r="A183" i="13"/>
  <c r="B182" i="13"/>
  <c r="A182" i="13"/>
  <c r="C182" i="13" s="1"/>
  <c r="B181" i="13"/>
  <c r="A181" i="13"/>
  <c r="D181" i="13" s="1"/>
  <c r="B180" i="13"/>
  <c r="A180" i="13"/>
  <c r="B179" i="13"/>
  <c r="A179" i="13"/>
  <c r="D179" i="13" s="1"/>
  <c r="B178" i="13"/>
  <c r="A178" i="13"/>
  <c r="B177" i="13"/>
  <c r="A177" i="13"/>
  <c r="D177" i="13" s="1"/>
  <c r="B176" i="13"/>
  <c r="A176" i="13"/>
  <c r="C176" i="13" s="1"/>
  <c r="B175" i="13"/>
  <c r="A175" i="13"/>
  <c r="D175" i="13" s="1"/>
  <c r="B174" i="13"/>
  <c r="A174" i="13"/>
  <c r="D174" i="13" s="1"/>
  <c r="B173" i="13"/>
  <c r="A173" i="13"/>
  <c r="D173" i="13" s="1"/>
  <c r="B172" i="13"/>
  <c r="A172" i="13"/>
  <c r="B171" i="13"/>
  <c r="A171" i="13"/>
  <c r="D171" i="13" s="1"/>
  <c r="B170" i="13"/>
  <c r="A170" i="13"/>
  <c r="D170" i="13" s="1"/>
  <c r="B169" i="13"/>
  <c r="A169" i="13"/>
  <c r="B168" i="13"/>
  <c r="A168" i="13"/>
  <c r="D168" i="13" s="1"/>
  <c r="B167" i="13"/>
  <c r="A167" i="13"/>
  <c r="D167" i="13" s="1"/>
  <c r="B166" i="13"/>
  <c r="A166" i="13"/>
  <c r="D166" i="13" s="1"/>
  <c r="N156" i="9"/>
  <c r="P155" i="9"/>
  <c r="O155" i="9"/>
  <c r="K155" i="9"/>
  <c r="J155" i="9"/>
  <c r="M155" i="9" s="1"/>
  <c r="L155" i="9" s="1"/>
  <c r="G155" i="9"/>
  <c r="O154" i="9"/>
  <c r="P154" i="9" s="1"/>
  <c r="K154" i="9"/>
  <c r="J154" i="9"/>
  <c r="M154" i="9" s="1"/>
  <c r="L154" i="9" s="1"/>
  <c r="G154" i="9"/>
  <c r="O153" i="9"/>
  <c r="P153" i="9" s="1"/>
  <c r="K153" i="9"/>
  <c r="J153" i="9"/>
  <c r="M153" i="9" s="1"/>
  <c r="L153" i="9" s="1"/>
  <c r="G153" i="9"/>
  <c r="O152" i="9"/>
  <c r="P152" i="9" s="1"/>
  <c r="K152" i="9"/>
  <c r="J152" i="9"/>
  <c r="M152" i="9" s="1"/>
  <c r="L152" i="9" s="1"/>
  <c r="G152" i="9"/>
  <c r="O151" i="9"/>
  <c r="P151" i="9" s="1"/>
  <c r="K151" i="9"/>
  <c r="J151" i="9"/>
  <c r="M151" i="9" s="1"/>
  <c r="L151" i="9" s="1"/>
  <c r="G151" i="9"/>
  <c r="O150" i="9"/>
  <c r="P150" i="9" s="1"/>
  <c r="K150" i="9"/>
  <c r="J150" i="9"/>
  <c r="M150" i="9" s="1"/>
  <c r="L150" i="9" s="1"/>
  <c r="G150" i="9"/>
  <c r="O149" i="9"/>
  <c r="P149" i="9" s="1"/>
  <c r="K149" i="9"/>
  <c r="J149" i="9"/>
  <c r="M149" i="9" s="1"/>
  <c r="L149" i="9" s="1"/>
  <c r="G149" i="9"/>
  <c r="O148" i="9"/>
  <c r="P148" i="9" s="1"/>
  <c r="K148" i="9"/>
  <c r="J148" i="9"/>
  <c r="M148" i="9" s="1"/>
  <c r="L148" i="9" s="1"/>
  <c r="G148" i="9"/>
  <c r="O147" i="9"/>
  <c r="P147" i="9" s="1"/>
  <c r="K147" i="9"/>
  <c r="J147" i="9"/>
  <c r="M147" i="9" s="1"/>
  <c r="L147" i="9" s="1"/>
  <c r="G147" i="9"/>
  <c r="O146" i="9"/>
  <c r="P146" i="9" s="1"/>
  <c r="K146" i="9"/>
  <c r="J146" i="9"/>
  <c r="M146" i="9" s="1"/>
  <c r="L146" i="9" s="1"/>
  <c r="G146" i="9"/>
  <c r="O145" i="9"/>
  <c r="P145" i="9" s="1"/>
  <c r="K145" i="9"/>
  <c r="J145" i="9"/>
  <c r="M145" i="9" s="1"/>
  <c r="L145" i="9" s="1"/>
  <c r="G145" i="9"/>
  <c r="O144" i="9"/>
  <c r="P144" i="9" s="1"/>
  <c r="K144" i="9"/>
  <c r="J144" i="9"/>
  <c r="M144" i="9" s="1"/>
  <c r="L144" i="9" s="1"/>
  <c r="G144" i="9"/>
  <c r="O143" i="9"/>
  <c r="P143" i="9" s="1"/>
  <c r="K143" i="9"/>
  <c r="J143" i="9"/>
  <c r="M143" i="9" s="1"/>
  <c r="L143" i="9" s="1"/>
  <c r="G143" i="9"/>
  <c r="O142" i="9"/>
  <c r="P142" i="9" s="1"/>
  <c r="K142" i="9"/>
  <c r="J142" i="9"/>
  <c r="M142" i="9" s="1"/>
  <c r="L142" i="9" s="1"/>
  <c r="G142" i="9"/>
  <c r="O141" i="9"/>
  <c r="P141" i="9" s="1"/>
  <c r="K141" i="9"/>
  <c r="J141" i="9"/>
  <c r="M141" i="9" s="1"/>
  <c r="L141" i="9" s="1"/>
  <c r="G141" i="9"/>
  <c r="O140" i="9"/>
  <c r="P140" i="9" s="1"/>
  <c r="K140" i="9"/>
  <c r="J140" i="9"/>
  <c r="M140" i="9" s="1"/>
  <c r="L140" i="9" s="1"/>
  <c r="G140" i="9"/>
  <c r="O139" i="9"/>
  <c r="P139" i="9" s="1"/>
  <c r="K139" i="9"/>
  <c r="J139" i="9"/>
  <c r="M139" i="9" s="1"/>
  <c r="L139" i="9" s="1"/>
  <c r="G139" i="9"/>
  <c r="O138" i="9"/>
  <c r="P138" i="9" s="1"/>
  <c r="K138" i="9"/>
  <c r="J138" i="9"/>
  <c r="M138" i="9" s="1"/>
  <c r="L138" i="9" s="1"/>
  <c r="G138" i="9"/>
  <c r="O137" i="9"/>
  <c r="P137" i="9" s="1"/>
  <c r="K137" i="9"/>
  <c r="J137" i="9"/>
  <c r="M137" i="9" s="1"/>
  <c r="L137" i="9" s="1"/>
  <c r="G137" i="9"/>
  <c r="O136" i="9"/>
  <c r="P136" i="9" s="1"/>
  <c r="K136" i="9"/>
  <c r="J136" i="9"/>
  <c r="M136" i="9" s="1"/>
  <c r="L136" i="9" s="1"/>
  <c r="G136" i="9"/>
  <c r="O135" i="9"/>
  <c r="P135" i="9" s="1"/>
  <c r="K135" i="9"/>
  <c r="J135" i="9"/>
  <c r="M135" i="9" s="1"/>
  <c r="L135" i="9" s="1"/>
  <c r="G135" i="9"/>
  <c r="O134" i="9"/>
  <c r="P134" i="9" s="1"/>
  <c r="K134" i="9"/>
  <c r="J134" i="9"/>
  <c r="M134" i="9" s="1"/>
  <c r="L134" i="9" s="1"/>
  <c r="G134" i="9"/>
  <c r="O133" i="9"/>
  <c r="P133" i="9" s="1"/>
  <c r="K133" i="9"/>
  <c r="J133" i="9"/>
  <c r="M133" i="9" s="1"/>
  <c r="L133" i="9" s="1"/>
  <c r="G133" i="9"/>
  <c r="O132" i="9"/>
  <c r="P132" i="9" s="1"/>
  <c r="K132" i="9"/>
  <c r="J132" i="9"/>
  <c r="M132" i="9" s="1"/>
  <c r="L132" i="9" s="1"/>
  <c r="G132" i="9"/>
  <c r="O131" i="9"/>
  <c r="P131" i="9" s="1"/>
  <c r="K131" i="9"/>
  <c r="J131" i="9"/>
  <c r="M131" i="9" s="1"/>
  <c r="L131" i="9" s="1"/>
  <c r="G131" i="9"/>
  <c r="O130" i="9"/>
  <c r="P130" i="9" s="1"/>
  <c r="K130" i="9"/>
  <c r="J130" i="9"/>
  <c r="M130" i="9" s="1"/>
  <c r="L130" i="9" s="1"/>
  <c r="G130" i="9"/>
  <c r="O129" i="9"/>
  <c r="P129" i="9" s="1"/>
  <c r="K129" i="9"/>
  <c r="J129" i="9"/>
  <c r="M129" i="9" s="1"/>
  <c r="L129" i="9" s="1"/>
  <c r="G129" i="9"/>
  <c r="O128" i="9"/>
  <c r="P128" i="9" s="1"/>
  <c r="K128" i="9"/>
  <c r="J128" i="9"/>
  <c r="M128" i="9" s="1"/>
  <c r="L128" i="9" s="1"/>
  <c r="G128" i="9"/>
  <c r="O127" i="9"/>
  <c r="P127" i="9" s="1"/>
  <c r="K127" i="9"/>
  <c r="J127" i="9"/>
  <c r="M127" i="9" s="1"/>
  <c r="L127" i="9" s="1"/>
  <c r="G127" i="9"/>
  <c r="O126" i="9"/>
  <c r="P126" i="9" s="1"/>
  <c r="K126" i="9"/>
  <c r="J126" i="9"/>
  <c r="M126" i="9" s="1"/>
  <c r="L126" i="9" s="1"/>
  <c r="G126" i="9"/>
  <c r="O125" i="9"/>
  <c r="P125" i="9" s="1"/>
  <c r="K125" i="9"/>
  <c r="J125" i="9"/>
  <c r="M125" i="9" s="1"/>
  <c r="L125" i="9" s="1"/>
  <c r="G125" i="9"/>
  <c r="O124" i="9"/>
  <c r="P124" i="9" s="1"/>
  <c r="K124" i="9"/>
  <c r="J124" i="9"/>
  <c r="M124" i="9" s="1"/>
  <c r="L124" i="9" s="1"/>
  <c r="G124" i="9"/>
  <c r="O123" i="9"/>
  <c r="P123" i="9" s="1"/>
  <c r="K123" i="9"/>
  <c r="J123" i="9"/>
  <c r="M123" i="9" s="1"/>
  <c r="L123" i="9" s="1"/>
  <c r="G123" i="9"/>
  <c r="O122" i="9"/>
  <c r="P122" i="9" s="1"/>
  <c r="K122" i="9"/>
  <c r="J122" i="9"/>
  <c r="M122" i="9" s="1"/>
  <c r="L122" i="9" s="1"/>
  <c r="G122" i="9"/>
  <c r="O121" i="9"/>
  <c r="P121" i="9" s="1"/>
  <c r="K121" i="9"/>
  <c r="J121" i="9"/>
  <c r="M121" i="9" s="1"/>
  <c r="L121" i="9" s="1"/>
  <c r="G121" i="9"/>
  <c r="O120" i="9"/>
  <c r="P120" i="9" s="1"/>
  <c r="K120" i="9"/>
  <c r="J120" i="9"/>
  <c r="M120" i="9" s="1"/>
  <c r="L120" i="9" s="1"/>
  <c r="G120" i="9"/>
  <c r="O119" i="9"/>
  <c r="P119" i="9" s="1"/>
  <c r="K119" i="9"/>
  <c r="J119" i="9"/>
  <c r="M119" i="9" s="1"/>
  <c r="L119" i="9" s="1"/>
  <c r="G119" i="9"/>
  <c r="O118" i="9"/>
  <c r="P118" i="9" s="1"/>
  <c r="K118" i="9"/>
  <c r="J118" i="9"/>
  <c r="M118" i="9" s="1"/>
  <c r="L118" i="9" s="1"/>
  <c r="G118" i="9"/>
  <c r="P117" i="9"/>
  <c r="O117" i="9"/>
  <c r="K117" i="9"/>
  <c r="J117" i="9"/>
  <c r="M117" i="9" s="1"/>
  <c r="L117" i="9" s="1"/>
  <c r="G117" i="9"/>
  <c r="O116" i="9"/>
  <c r="P116" i="9" s="1"/>
  <c r="K116" i="9"/>
  <c r="J116" i="9"/>
  <c r="M116" i="9" s="1"/>
  <c r="L116" i="9" s="1"/>
  <c r="G116" i="9"/>
  <c r="O115" i="9"/>
  <c r="P115" i="9" s="1"/>
  <c r="K115" i="9"/>
  <c r="J115" i="9"/>
  <c r="M115" i="9" s="1"/>
  <c r="L115" i="9" s="1"/>
  <c r="G115" i="9"/>
  <c r="O114" i="9"/>
  <c r="P114" i="9" s="1"/>
  <c r="K114" i="9"/>
  <c r="J114" i="9"/>
  <c r="M114" i="9" s="1"/>
  <c r="L114" i="9" s="1"/>
  <c r="G114" i="9"/>
  <c r="O113" i="9"/>
  <c r="P113" i="9" s="1"/>
  <c r="K113" i="9"/>
  <c r="J113" i="9"/>
  <c r="M113" i="9" s="1"/>
  <c r="L113" i="9" s="1"/>
  <c r="G113" i="9"/>
  <c r="O112" i="9"/>
  <c r="P112" i="9" s="1"/>
  <c r="K112" i="9"/>
  <c r="J112" i="9"/>
  <c r="M112" i="9" s="1"/>
  <c r="L112" i="9" s="1"/>
  <c r="G112" i="9"/>
  <c r="O111" i="9"/>
  <c r="P111" i="9" s="1"/>
  <c r="K111" i="9"/>
  <c r="J111" i="9"/>
  <c r="M111" i="9" s="1"/>
  <c r="L111" i="9" s="1"/>
  <c r="G111" i="9"/>
  <c r="O110" i="9"/>
  <c r="P110" i="9" s="1"/>
  <c r="K110" i="9"/>
  <c r="J110" i="9"/>
  <c r="M110" i="9" s="1"/>
  <c r="L110" i="9" s="1"/>
  <c r="G110" i="9"/>
  <c r="O109" i="9"/>
  <c r="P109" i="9" s="1"/>
  <c r="K109" i="9"/>
  <c r="J109" i="9"/>
  <c r="M109" i="9" s="1"/>
  <c r="L109" i="9" s="1"/>
  <c r="G109" i="9"/>
  <c r="O108" i="9"/>
  <c r="P108" i="9" s="1"/>
  <c r="K108" i="9"/>
  <c r="J108" i="9"/>
  <c r="M108" i="9" s="1"/>
  <c r="L108" i="9" s="1"/>
  <c r="G108" i="9"/>
  <c r="O107" i="9"/>
  <c r="P107" i="9" s="1"/>
  <c r="K107" i="9"/>
  <c r="J107" i="9"/>
  <c r="M107" i="9" s="1"/>
  <c r="L107" i="9" s="1"/>
  <c r="G107" i="9"/>
  <c r="O106" i="9"/>
  <c r="P106" i="9" s="1"/>
  <c r="K106" i="9"/>
  <c r="J106" i="9"/>
  <c r="M106" i="9" s="1"/>
  <c r="L106" i="9" s="1"/>
  <c r="G106" i="9"/>
  <c r="O105" i="9"/>
  <c r="P105" i="9" s="1"/>
  <c r="K105" i="9"/>
  <c r="J105" i="9"/>
  <c r="M105" i="9" s="1"/>
  <c r="L105" i="9" s="1"/>
  <c r="G105" i="9"/>
  <c r="O104" i="9"/>
  <c r="P104" i="9" s="1"/>
  <c r="K104" i="9"/>
  <c r="J104" i="9"/>
  <c r="M104" i="9" s="1"/>
  <c r="L104" i="9" s="1"/>
  <c r="G104" i="9"/>
  <c r="O103" i="9"/>
  <c r="P103" i="9" s="1"/>
  <c r="K103" i="9"/>
  <c r="J103" i="9"/>
  <c r="M103" i="9" s="1"/>
  <c r="L103" i="9" s="1"/>
  <c r="G103" i="9"/>
  <c r="O102" i="9"/>
  <c r="P102" i="9" s="1"/>
  <c r="K102" i="9"/>
  <c r="J102" i="9"/>
  <c r="M102" i="9" s="1"/>
  <c r="L102" i="9" s="1"/>
  <c r="G102" i="9"/>
  <c r="O101" i="9"/>
  <c r="P101" i="9" s="1"/>
  <c r="K101" i="9"/>
  <c r="J101" i="9"/>
  <c r="M101" i="9" s="1"/>
  <c r="L101" i="9" s="1"/>
  <c r="G101" i="9"/>
  <c r="O100" i="9"/>
  <c r="P100" i="9" s="1"/>
  <c r="K100" i="9"/>
  <c r="J100" i="9"/>
  <c r="M100" i="9" s="1"/>
  <c r="L100" i="9" s="1"/>
  <c r="G100" i="9"/>
  <c r="O99" i="9"/>
  <c r="P99" i="9" s="1"/>
  <c r="K99" i="9"/>
  <c r="J99" i="9"/>
  <c r="M99" i="9" s="1"/>
  <c r="L99" i="9" s="1"/>
  <c r="G99" i="9"/>
  <c r="O98" i="9"/>
  <c r="P98" i="9" s="1"/>
  <c r="K98" i="9"/>
  <c r="J98" i="9"/>
  <c r="M98" i="9" s="1"/>
  <c r="L98" i="9" s="1"/>
  <c r="G98" i="9"/>
  <c r="O97" i="9"/>
  <c r="P97" i="9" s="1"/>
  <c r="K97" i="9"/>
  <c r="J97" i="9"/>
  <c r="M97" i="9" s="1"/>
  <c r="L97" i="9" s="1"/>
  <c r="G97" i="9"/>
  <c r="O96" i="9"/>
  <c r="P96" i="9" s="1"/>
  <c r="K96" i="9"/>
  <c r="J96" i="9"/>
  <c r="M96" i="9" s="1"/>
  <c r="L96" i="9" s="1"/>
  <c r="G96" i="9"/>
  <c r="O95" i="9"/>
  <c r="P95" i="9" s="1"/>
  <c r="K95" i="9"/>
  <c r="J95" i="9"/>
  <c r="M95" i="9" s="1"/>
  <c r="L95" i="9" s="1"/>
  <c r="G95" i="9"/>
  <c r="O94" i="9"/>
  <c r="P94" i="9" s="1"/>
  <c r="K94" i="9"/>
  <c r="J94" i="9"/>
  <c r="M94" i="9" s="1"/>
  <c r="L94" i="9" s="1"/>
  <c r="G94" i="9"/>
  <c r="O93" i="9"/>
  <c r="P93" i="9" s="1"/>
  <c r="K93" i="9"/>
  <c r="J93" i="9"/>
  <c r="M93" i="9" s="1"/>
  <c r="L93" i="9" s="1"/>
  <c r="G93" i="9"/>
  <c r="O92" i="9"/>
  <c r="P92" i="9" s="1"/>
  <c r="K92" i="9"/>
  <c r="J92" i="9"/>
  <c r="M92" i="9" s="1"/>
  <c r="L92" i="9" s="1"/>
  <c r="G92" i="9"/>
  <c r="O91" i="9"/>
  <c r="P91" i="9" s="1"/>
  <c r="K91" i="9"/>
  <c r="J91" i="9"/>
  <c r="M91" i="9" s="1"/>
  <c r="L91" i="9" s="1"/>
  <c r="G91" i="9"/>
  <c r="O90" i="9"/>
  <c r="P90" i="9" s="1"/>
  <c r="K90" i="9"/>
  <c r="J90" i="9"/>
  <c r="M90" i="9" s="1"/>
  <c r="L90" i="9" s="1"/>
  <c r="G90" i="9"/>
  <c r="O89" i="9"/>
  <c r="P89" i="9" s="1"/>
  <c r="K89" i="9"/>
  <c r="J89" i="9"/>
  <c r="M89" i="9" s="1"/>
  <c r="L89" i="9" s="1"/>
  <c r="G89" i="9"/>
  <c r="O88" i="9"/>
  <c r="P88" i="9" s="1"/>
  <c r="K88" i="9"/>
  <c r="J88" i="9"/>
  <c r="M88" i="9" s="1"/>
  <c r="L88" i="9" s="1"/>
  <c r="G88" i="9"/>
  <c r="O87" i="9"/>
  <c r="P87" i="9" s="1"/>
  <c r="K87" i="9"/>
  <c r="J87" i="9"/>
  <c r="M87" i="9" s="1"/>
  <c r="L87" i="9" s="1"/>
  <c r="G87" i="9"/>
  <c r="O86" i="9"/>
  <c r="P86" i="9" s="1"/>
  <c r="K86" i="9"/>
  <c r="J86" i="9"/>
  <c r="M86" i="9" s="1"/>
  <c r="L86" i="9" s="1"/>
  <c r="G86" i="9"/>
  <c r="O85" i="9"/>
  <c r="P85" i="9" s="1"/>
  <c r="K85" i="9"/>
  <c r="J85" i="9"/>
  <c r="M85" i="9" s="1"/>
  <c r="L85" i="9" s="1"/>
  <c r="G85" i="9"/>
  <c r="O84" i="9"/>
  <c r="P84" i="9" s="1"/>
  <c r="K84" i="9"/>
  <c r="J84" i="9"/>
  <c r="M84" i="9" s="1"/>
  <c r="L84" i="9" s="1"/>
  <c r="G84" i="9"/>
  <c r="O83" i="9"/>
  <c r="P83" i="9" s="1"/>
  <c r="K83" i="9"/>
  <c r="J83" i="9"/>
  <c r="M83" i="9" s="1"/>
  <c r="L83" i="9" s="1"/>
  <c r="G83" i="9"/>
  <c r="O82" i="9"/>
  <c r="P82" i="9" s="1"/>
  <c r="K82" i="9"/>
  <c r="J82" i="9"/>
  <c r="M82" i="9" s="1"/>
  <c r="L82" i="9" s="1"/>
  <c r="G82" i="9"/>
  <c r="O81" i="9"/>
  <c r="P81" i="9" s="1"/>
  <c r="K81" i="9"/>
  <c r="J81" i="9"/>
  <c r="M81" i="9" s="1"/>
  <c r="L81" i="9" s="1"/>
  <c r="G81" i="9"/>
  <c r="O80" i="9"/>
  <c r="P80" i="9" s="1"/>
  <c r="K80" i="9"/>
  <c r="J80" i="9"/>
  <c r="M80" i="9" s="1"/>
  <c r="L80" i="9" s="1"/>
  <c r="G80" i="9"/>
  <c r="O79" i="9"/>
  <c r="P79" i="9" s="1"/>
  <c r="K79" i="9"/>
  <c r="J79" i="9"/>
  <c r="M79" i="9" s="1"/>
  <c r="L79" i="9" s="1"/>
  <c r="G79" i="9"/>
  <c r="O78" i="9"/>
  <c r="P78" i="9" s="1"/>
  <c r="K78" i="9"/>
  <c r="J78" i="9"/>
  <c r="M78" i="9" s="1"/>
  <c r="L78" i="9" s="1"/>
  <c r="G78" i="9"/>
  <c r="O77" i="9"/>
  <c r="P77" i="9" s="1"/>
  <c r="K77" i="9"/>
  <c r="J77" i="9"/>
  <c r="M77" i="9" s="1"/>
  <c r="L77" i="9" s="1"/>
  <c r="G77" i="9"/>
  <c r="O76" i="9"/>
  <c r="P76" i="9" s="1"/>
  <c r="K76" i="9"/>
  <c r="J76" i="9"/>
  <c r="M76" i="9" s="1"/>
  <c r="L76" i="9" s="1"/>
  <c r="G76" i="9"/>
  <c r="O75" i="9"/>
  <c r="P75" i="9" s="1"/>
  <c r="K75" i="9"/>
  <c r="J75" i="9"/>
  <c r="M75" i="9" s="1"/>
  <c r="L75" i="9" s="1"/>
  <c r="G75" i="9"/>
  <c r="P74" i="9"/>
  <c r="O74" i="9"/>
  <c r="K74" i="9"/>
  <c r="J74" i="9"/>
  <c r="M74" i="9" s="1"/>
  <c r="L74" i="9" s="1"/>
  <c r="G74" i="9"/>
  <c r="O73" i="9"/>
  <c r="P73" i="9" s="1"/>
  <c r="K73" i="9"/>
  <c r="J73" i="9"/>
  <c r="M73" i="9" s="1"/>
  <c r="L73" i="9" s="1"/>
  <c r="G73" i="9"/>
  <c r="O72" i="9"/>
  <c r="P72" i="9" s="1"/>
  <c r="K72" i="9"/>
  <c r="J72" i="9"/>
  <c r="M72" i="9" s="1"/>
  <c r="L72" i="9" s="1"/>
  <c r="G72" i="9"/>
  <c r="O71" i="9"/>
  <c r="P71" i="9" s="1"/>
  <c r="K71" i="9"/>
  <c r="J71" i="9"/>
  <c r="M71" i="9" s="1"/>
  <c r="L71" i="9" s="1"/>
  <c r="G71" i="9"/>
  <c r="O70" i="9"/>
  <c r="P70" i="9" s="1"/>
  <c r="K70" i="9"/>
  <c r="J70" i="9"/>
  <c r="M70" i="9" s="1"/>
  <c r="L70" i="9" s="1"/>
  <c r="G70" i="9"/>
  <c r="O69" i="9"/>
  <c r="P69" i="9" s="1"/>
  <c r="K69" i="9"/>
  <c r="J69" i="9"/>
  <c r="M69" i="9" s="1"/>
  <c r="L69" i="9" s="1"/>
  <c r="G69" i="9"/>
  <c r="O68" i="9"/>
  <c r="P68" i="9" s="1"/>
  <c r="K68" i="9"/>
  <c r="J68" i="9"/>
  <c r="M68" i="9" s="1"/>
  <c r="L68" i="9" s="1"/>
  <c r="G68" i="9"/>
  <c r="O67" i="9"/>
  <c r="P67" i="9" s="1"/>
  <c r="K67" i="9"/>
  <c r="J67" i="9"/>
  <c r="M67" i="9" s="1"/>
  <c r="L67" i="9" s="1"/>
  <c r="G67" i="9"/>
  <c r="O66" i="9"/>
  <c r="P66" i="9" s="1"/>
  <c r="K66" i="9"/>
  <c r="J66" i="9"/>
  <c r="M66" i="9" s="1"/>
  <c r="L66" i="9" s="1"/>
  <c r="G66" i="9"/>
  <c r="O65" i="9"/>
  <c r="P65" i="9" s="1"/>
  <c r="K65" i="9"/>
  <c r="J65" i="9"/>
  <c r="M65" i="9" s="1"/>
  <c r="L65" i="9" s="1"/>
  <c r="G65" i="9"/>
  <c r="O64" i="9"/>
  <c r="P64" i="9" s="1"/>
  <c r="K64" i="9"/>
  <c r="J64" i="9"/>
  <c r="M64" i="9" s="1"/>
  <c r="L64" i="9" s="1"/>
  <c r="G64" i="9"/>
  <c r="O63" i="9"/>
  <c r="P63" i="9" s="1"/>
  <c r="K63" i="9"/>
  <c r="J63" i="9"/>
  <c r="M63" i="9" s="1"/>
  <c r="L63" i="9" s="1"/>
  <c r="G63" i="9"/>
  <c r="O62" i="9"/>
  <c r="P62" i="9" s="1"/>
  <c r="K62" i="9"/>
  <c r="J62" i="9"/>
  <c r="M62" i="9" s="1"/>
  <c r="L62" i="9" s="1"/>
  <c r="G62" i="9"/>
  <c r="O61" i="9"/>
  <c r="P61" i="9" s="1"/>
  <c r="K61" i="9"/>
  <c r="J61" i="9"/>
  <c r="M61" i="9" s="1"/>
  <c r="L61" i="9" s="1"/>
  <c r="G61" i="9"/>
  <c r="O60" i="9"/>
  <c r="P60" i="9" s="1"/>
  <c r="K60" i="9"/>
  <c r="J60" i="9"/>
  <c r="M60" i="9" s="1"/>
  <c r="L60" i="9" s="1"/>
  <c r="G60" i="9"/>
  <c r="O59" i="9"/>
  <c r="P59" i="9" s="1"/>
  <c r="K59" i="9"/>
  <c r="J59" i="9"/>
  <c r="M59" i="9" s="1"/>
  <c r="L59" i="9" s="1"/>
  <c r="G59" i="9"/>
  <c r="O58" i="9"/>
  <c r="P58" i="9" s="1"/>
  <c r="K58" i="9"/>
  <c r="J58" i="9"/>
  <c r="M58" i="9" s="1"/>
  <c r="L58" i="9" s="1"/>
  <c r="G58" i="9"/>
  <c r="O57" i="9"/>
  <c r="P57" i="9" s="1"/>
  <c r="K57" i="9"/>
  <c r="J57" i="9"/>
  <c r="M57" i="9" s="1"/>
  <c r="L57" i="9" s="1"/>
  <c r="G57" i="9"/>
  <c r="O56" i="9"/>
  <c r="P56" i="9" s="1"/>
  <c r="K56" i="9"/>
  <c r="J56" i="9"/>
  <c r="M56" i="9" s="1"/>
  <c r="L56" i="9" s="1"/>
  <c r="G56" i="9"/>
  <c r="O55" i="9"/>
  <c r="P55" i="9" s="1"/>
  <c r="K55" i="9"/>
  <c r="J55" i="9"/>
  <c r="M55" i="9" s="1"/>
  <c r="L55" i="9" s="1"/>
  <c r="G55" i="9"/>
  <c r="O54" i="9"/>
  <c r="P54" i="9" s="1"/>
  <c r="K54" i="9"/>
  <c r="J54" i="9"/>
  <c r="M54" i="9" s="1"/>
  <c r="L54" i="9" s="1"/>
  <c r="G54" i="9"/>
  <c r="O53" i="9"/>
  <c r="P53" i="9" s="1"/>
  <c r="K53" i="9"/>
  <c r="J53" i="9"/>
  <c r="M53" i="9" s="1"/>
  <c r="L53" i="9" s="1"/>
  <c r="G53" i="9"/>
  <c r="O52" i="9"/>
  <c r="P52" i="9" s="1"/>
  <c r="K52" i="9"/>
  <c r="J52" i="9"/>
  <c r="M52" i="9" s="1"/>
  <c r="L52" i="9" s="1"/>
  <c r="G52" i="9"/>
  <c r="O51" i="9"/>
  <c r="P51" i="9" s="1"/>
  <c r="K51" i="9"/>
  <c r="J51" i="9"/>
  <c r="M51" i="9" s="1"/>
  <c r="L51" i="9" s="1"/>
  <c r="G51" i="9"/>
  <c r="O50" i="9"/>
  <c r="P50" i="9" s="1"/>
  <c r="K50" i="9"/>
  <c r="J50" i="9"/>
  <c r="M50" i="9" s="1"/>
  <c r="L50" i="9" s="1"/>
  <c r="G50" i="9"/>
  <c r="O49" i="9"/>
  <c r="P49" i="9" s="1"/>
  <c r="K49" i="9"/>
  <c r="J49" i="9"/>
  <c r="M49" i="9" s="1"/>
  <c r="L49" i="9" s="1"/>
  <c r="G49" i="9"/>
  <c r="O48" i="9"/>
  <c r="P48" i="9" s="1"/>
  <c r="K48" i="9"/>
  <c r="J48" i="9"/>
  <c r="M48" i="9" s="1"/>
  <c r="L48" i="9" s="1"/>
  <c r="G48" i="9"/>
  <c r="O47" i="9"/>
  <c r="P47" i="9" s="1"/>
  <c r="K47" i="9"/>
  <c r="J47" i="9"/>
  <c r="M47" i="9" s="1"/>
  <c r="L47" i="9" s="1"/>
  <c r="G47" i="9"/>
  <c r="O46" i="9"/>
  <c r="P46" i="9" s="1"/>
  <c r="K46" i="9"/>
  <c r="J46" i="9"/>
  <c r="M46" i="9" s="1"/>
  <c r="L46" i="9" s="1"/>
  <c r="G46" i="9"/>
  <c r="O45" i="9"/>
  <c r="P45" i="9" s="1"/>
  <c r="K45" i="9"/>
  <c r="J45" i="9"/>
  <c r="M45" i="9" s="1"/>
  <c r="L45" i="9" s="1"/>
  <c r="G45" i="9"/>
  <c r="O44" i="9"/>
  <c r="P44" i="9" s="1"/>
  <c r="K44" i="9"/>
  <c r="J44" i="9"/>
  <c r="M44" i="9" s="1"/>
  <c r="L44" i="9" s="1"/>
  <c r="G44" i="9"/>
  <c r="O43" i="9"/>
  <c r="P43" i="9" s="1"/>
  <c r="K43" i="9"/>
  <c r="J43" i="9"/>
  <c r="M43" i="9" s="1"/>
  <c r="L43" i="9" s="1"/>
  <c r="G43" i="9"/>
  <c r="O42" i="9"/>
  <c r="P42" i="9" s="1"/>
  <c r="K42" i="9"/>
  <c r="J42" i="9"/>
  <c r="M42" i="9" s="1"/>
  <c r="L42" i="9" s="1"/>
  <c r="G42" i="9"/>
  <c r="O41" i="9"/>
  <c r="P41" i="9" s="1"/>
  <c r="K41" i="9"/>
  <c r="J41" i="9"/>
  <c r="M41" i="9" s="1"/>
  <c r="L41" i="9" s="1"/>
  <c r="G41" i="9"/>
  <c r="O40" i="9"/>
  <c r="P40" i="9" s="1"/>
  <c r="K40" i="9"/>
  <c r="J40" i="9"/>
  <c r="M40" i="9" s="1"/>
  <c r="L40" i="9" s="1"/>
  <c r="G40" i="9"/>
  <c r="O39" i="9"/>
  <c r="P39" i="9" s="1"/>
  <c r="K39" i="9"/>
  <c r="J39" i="9"/>
  <c r="M39" i="9" s="1"/>
  <c r="L39" i="9" s="1"/>
  <c r="G39" i="9"/>
  <c r="O38" i="9"/>
  <c r="P38" i="9" s="1"/>
  <c r="K38" i="9"/>
  <c r="J38" i="9"/>
  <c r="M38" i="9" s="1"/>
  <c r="L38" i="9" s="1"/>
  <c r="G38" i="9"/>
  <c r="O37" i="9"/>
  <c r="P37" i="9" s="1"/>
  <c r="K37" i="9"/>
  <c r="J37" i="9"/>
  <c r="M37" i="9" s="1"/>
  <c r="L37" i="9" s="1"/>
  <c r="G37" i="9"/>
  <c r="O36" i="9"/>
  <c r="P36" i="9" s="1"/>
  <c r="K36" i="9"/>
  <c r="J36" i="9"/>
  <c r="M36" i="9" s="1"/>
  <c r="L36" i="9" s="1"/>
  <c r="G36" i="9"/>
  <c r="O35" i="9"/>
  <c r="P35" i="9" s="1"/>
  <c r="K35" i="9"/>
  <c r="J35" i="9"/>
  <c r="M35" i="9" s="1"/>
  <c r="L35" i="9" s="1"/>
  <c r="G35" i="9"/>
  <c r="O34" i="9"/>
  <c r="P34" i="9" s="1"/>
  <c r="K34" i="9"/>
  <c r="J34" i="9"/>
  <c r="M34" i="9" s="1"/>
  <c r="L34" i="9" s="1"/>
  <c r="G34" i="9"/>
  <c r="O33" i="9"/>
  <c r="P33" i="9" s="1"/>
  <c r="K33" i="9"/>
  <c r="J33" i="9"/>
  <c r="M33" i="9" s="1"/>
  <c r="L33" i="9" s="1"/>
  <c r="G33" i="9"/>
  <c r="O32" i="9"/>
  <c r="P32" i="9" s="1"/>
  <c r="K32" i="9"/>
  <c r="J32" i="9"/>
  <c r="M32" i="9" s="1"/>
  <c r="L32" i="9" s="1"/>
  <c r="G32" i="9"/>
  <c r="O31" i="9"/>
  <c r="P31" i="9" s="1"/>
  <c r="K31" i="9"/>
  <c r="J31" i="9"/>
  <c r="M31" i="9" s="1"/>
  <c r="L31" i="9" s="1"/>
  <c r="G31" i="9"/>
  <c r="O30" i="9"/>
  <c r="P30" i="9" s="1"/>
  <c r="K30" i="9"/>
  <c r="J30" i="9"/>
  <c r="M30" i="9" s="1"/>
  <c r="L30" i="9" s="1"/>
  <c r="G30" i="9"/>
  <c r="O29" i="9"/>
  <c r="P29" i="9" s="1"/>
  <c r="K29" i="9"/>
  <c r="J29" i="9"/>
  <c r="M29" i="9" s="1"/>
  <c r="L29" i="9" s="1"/>
  <c r="G29" i="9"/>
  <c r="O28" i="9"/>
  <c r="P28" i="9" s="1"/>
  <c r="K28" i="9"/>
  <c r="J28" i="9"/>
  <c r="M28" i="9" s="1"/>
  <c r="L28" i="9" s="1"/>
  <c r="G28" i="9"/>
  <c r="O27" i="9"/>
  <c r="P27" i="9" s="1"/>
  <c r="K27" i="9"/>
  <c r="J27" i="9"/>
  <c r="M27" i="9" s="1"/>
  <c r="L27" i="9" s="1"/>
  <c r="G27" i="9"/>
  <c r="O26" i="9"/>
  <c r="P26" i="9" s="1"/>
  <c r="K26" i="9"/>
  <c r="J26" i="9"/>
  <c r="M26" i="9" s="1"/>
  <c r="L26" i="9" s="1"/>
  <c r="G26" i="9"/>
  <c r="O25" i="9"/>
  <c r="P25" i="9" s="1"/>
  <c r="K25" i="9"/>
  <c r="J25" i="9"/>
  <c r="M25" i="9" s="1"/>
  <c r="L25" i="9" s="1"/>
  <c r="G25" i="9"/>
  <c r="O24" i="9"/>
  <c r="P24" i="9" s="1"/>
  <c r="K24" i="9"/>
  <c r="J24" i="9"/>
  <c r="M24" i="9" s="1"/>
  <c r="L24" i="9" s="1"/>
  <c r="G24" i="9"/>
  <c r="O23" i="9"/>
  <c r="P23" i="9" s="1"/>
  <c r="K23" i="9"/>
  <c r="J23" i="9"/>
  <c r="M23" i="9" s="1"/>
  <c r="L23" i="9" s="1"/>
  <c r="G23" i="9"/>
  <c r="O22" i="9"/>
  <c r="P22" i="9" s="1"/>
  <c r="K22" i="9"/>
  <c r="J22" i="9"/>
  <c r="M22" i="9" s="1"/>
  <c r="L22" i="9" s="1"/>
  <c r="G22" i="9"/>
  <c r="O21" i="9"/>
  <c r="P21" i="9" s="1"/>
  <c r="K21" i="9"/>
  <c r="J21" i="9"/>
  <c r="M21" i="9" s="1"/>
  <c r="L21" i="9" s="1"/>
  <c r="G21" i="9"/>
  <c r="O20" i="9"/>
  <c r="P20" i="9" s="1"/>
  <c r="J20" i="9"/>
  <c r="H20" i="9"/>
  <c r="G20" i="9"/>
  <c r="O19" i="9"/>
  <c r="P19" i="9" s="1"/>
  <c r="J19" i="9"/>
  <c r="H19" i="9"/>
  <c r="G19" i="9"/>
  <c r="P18" i="9"/>
  <c r="O18" i="9"/>
  <c r="J18" i="9"/>
  <c r="M18" i="9" s="1"/>
  <c r="L18" i="9" s="1"/>
  <c r="G18" i="9"/>
  <c r="O17" i="9"/>
  <c r="P17" i="9" s="1"/>
  <c r="J17" i="9"/>
  <c r="M17" i="9" s="1"/>
  <c r="L17" i="9" s="1"/>
  <c r="G17" i="9"/>
  <c r="O16" i="9"/>
  <c r="P16" i="9" s="1"/>
  <c r="J16" i="9"/>
  <c r="M16" i="9" s="1"/>
  <c r="L16" i="9" s="1"/>
  <c r="G16" i="9"/>
  <c r="O15" i="9"/>
  <c r="P15" i="9" s="1"/>
  <c r="J15" i="9"/>
  <c r="M15" i="9" s="1"/>
  <c r="L15" i="9" s="1"/>
  <c r="G15" i="9"/>
  <c r="O14" i="9"/>
  <c r="P14" i="9" s="1"/>
  <c r="J14" i="9"/>
  <c r="M14" i="9" s="1"/>
  <c r="L14" i="9" s="1"/>
  <c r="G14" i="9"/>
  <c r="O13" i="9"/>
  <c r="P13" i="9" s="1"/>
  <c r="J13" i="9"/>
  <c r="M13" i="9" s="1"/>
  <c r="L13" i="9" s="1"/>
  <c r="G13" i="9"/>
  <c r="O12" i="9"/>
  <c r="P12" i="9" s="1"/>
  <c r="J12" i="9"/>
  <c r="M12" i="9" s="1"/>
  <c r="L12" i="9" s="1"/>
  <c r="G12" i="9"/>
  <c r="O11" i="9"/>
  <c r="J11" i="9"/>
  <c r="M11" i="9" s="1"/>
  <c r="L11" i="9" s="1"/>
  <c r="G11" i="9"/>
  <c r="N10" i="9"/>
  <c r="J10" i="9"/>
  <c r="G10" i="9"/>
  <c r="N9" i="9"/>
  <c r="J9" i="9"/>
  <c r="G9" i="9"/>
  <c r="N8" i="9"/>
  <c r="O8" i="9" s="1"/>
  <c r="J8" i="9"/>
  <c r="G8" i="9"/>
  <c r="N7" i="9"/>
  <c r="O7" i="9" s="1"/>
  <c r="P7" i="9" s="1"/>
  <c r="J7" i="9"/>
  <c r="G7" i="9"/>
  <c r="N6" i="9"/>
  <c r="O6" i="9" s="1"/>
  <c r="P6" i="9" s="1"/>
  <c r="J6" i="9"/>
  <c r="G6" i="9"/>
  <c r="N5" i="9"/>
  <c r="O5" i="9" s="1"/>
  <c r="P5" i="9" s="1"/>
  <c r="J5" i="9"/>
  <c r="G5" i="9"/>
  <c r="N4" i="9"/>
  <c r="O4" i="9" s="1"/>
  <c r="P4" i="9" s="1"/>
  <c r="J4" i="9"/>
  <c r="G4" i="9"/>
  <c r="N3" i="9"/>
  <c r="O3" i="9" s="1"/>
  <c r="J3" i="9"/>
  <c r="G3" i="9"/>
  <c r="N2" i="9"/>
  <c r="O2" i="9" s="1"/>
  <c r="J2" i="9"/>
  <c r="G2" i="9"/>
  <c r="A57" i="8"/>
  <c r="A56" i="8"/>
  <c r="A55" i="8"/>
  <c r="B55" i="8" s="1"/>
  <c r="A54" i="8"/>
  <c r="G54" i="8" s="1"/>
  <c r="A53" i="8"/>
  <c r="G53" i="8" s="1"/>
  <c r="A52" i="8"/>
  <c r="A51" i="8"/>
  <c r="A50" i="8"/>
  <c r="A49" i="8"/>
  <c r="A48" i="8"/>
  <c r="B48" i="8" s="1"/>
  <c r="A47" i="8"/>
  <c r="A46" i="8"/>
  <c r="G46" i="8" s="1"/>
  <c r="A45" i="8"/>
  <c r="G45" i="8" s="1"/>
  <c r="A44" i="8"/>
  <c r="A43" i="8"/>
  <c r="A42" i="8"/>
  <c r="A41" i="8"/>
  <c r="B41" i="8" s="1"/>
  <c r="A40" i="8"/>
  <c r="A39" i="8"/>
  <c r="A38" i="8"/>
  <c r="G38" i="8" s="1"/>
  <c r="A37" i="8"/>
  <c r="G37" i="8" s="1"/>
  <c r="A36" i="8"/>
  <c r="G36" i="8" s="1"/>
  <c r="A35" i="8"/>
  <c r="A34" i="8"/>
  <c r="A33" i="8"/>
  <c r="B33" i="8" s="1"/>
  <c r="A32" i="8"/>
  <c r="A31" i="8"/>
  <c r="A30" i="8"/>
  <c r="G30" i="8" s="1"/>
  <c r="A29" i="8"/>
  <c r="G29" i="8" s="1"/>
  <c r="A28" i="8"/>
  <c r="A27" i="8"/>
  <c r="A26" i="8"/>
  <c r="B26" i="8" s="1"/>
  <c r="A25" i="8"/>
  <c r="A24" i="8"/>
  <c r="A23" i="8"/>
  <c r="A22" i="8"/>
  <c r="G22" i="8" s="1"/>
  <c r="A21" i="8"/>
  <c r="G21" i="8" s="1"/>
  <c r="A20" i="8"/>
  <c r="G20" i="8" s="1"/>
  <c r="A19" i="8"/>
  <c r="A18" i="8"/>
  <c r="B18" i="8" s="1"/>
  <c r="A17" i="8"/>
  <c r="A16" i="8"/>
  <c r="A15" i="8"/>
  <c r="A14" i="8"/>
  <c r="G14" i="8" s="1"/>
  <c r="A13" i="8"/>
  <c r="G13" i="8" s="1"/>
  <c r="A12" i="8"/>
  <c r="G12" i="8" s="1"/>
  <c r="A11" i="8"/>
  <c r="A10" i="8"/>
  <c r="B10" i="8" s="1"/>
  <c r="A9" i="8"/>
  <c r="A8" i="8"/>
  <c r="A7" i="8"/>
  <c r="A6" i="8"/>
  <c r="G6" i="8" s="1"/>
  <c r="A5" i="8"/>
  <c r="G5" i="8" s="1"/>
  <c r="A4" i="8"/>
  <c r="A3" i="8"/>
  <c r="B3" i="8" s="1"/>
  <c r="A2" i="8"/>
  <c r="H2747" i="6"/>
  <c r="D2747" i="6"/>
  <c r="L2747" i="6" s="1"/>
  <c r="B2747" i="6"/>
  <c r="G2746" i="6"/>
  <c r="F2746" i="6"/>
  <c r="D2746" i="6"/>
  <c r="L2746" i="6" s="1"/>
  <c r="A2746" i="6"/>
  <c r="C2746" i="6" s="1"/>
  <c r="G2745" i="6"/>
  <c r="F2745" i="6"/>
  <c r="D2745" i="6"/>
  <c r="L2745" i="6" s="1"/>
  <c r="A2745" i="6"/>
  <c r="G2744" i="6"/>
  <c r="F2744" i="6"/>
  <c r="D2744" i="6"/>
  <c r="L2744" i="6" s="1"/>
  <c r="A2744" i="6"/>
  <c r="C2744" i="6" s="1"/>
  <c r="G2743" i="6"/>
  <c r="F2743" i="6"/>
  <c r="D2743" i="6"/>
  <c r="L2743" i="6" s="1"/>
  <c r="A2743" i="6"/>
  <c r="C2743" i="6" s="1"/>
  <c r="G2742" i="6"/>
  <c r="F2742" i="6"/>
  <c r="D2742" i="6"/>
  <c r="A2742" i="6"/>
  <c r="C2742" i="6" s="1"/>
  <c r="G2741" i="6"/>
  <c r="F2741" i="6"/>
  <c r="D2741" i="6"/>
  <c r="A2741" i="6"/>
  <c r="G2740" i="6"/>
  <c r="F2740" i="6"/>
  <c r="D2740" i="6"/>
  <c r="L2740" i="6" s="1"/>
  <c r="A2740" i="6"/>
  <c r="G2739" i="6"/>
  <c r="F2739" i="6"/>
  <c r="D2739" i="6"/>
  <c r="L2739" i="6" s="1"/>
  <c r="A2739" i="6"/>
  <c r="C2739" i="6" s="1"/>
  <c r="G2738" i="6"/>
  <c r="F2738" i="6"/>
  <c r="D2738" i="6"/>
  <c r="A2738" i="6"/>
  <c r="G2737" i="6"/>
  <c r="F2737" i="6"/>
  <c r="D2737" i="6"/>
  <c r="A2737" i="6"/>
  <c r="C2737" i="6" s="1"/>
  <c r="G2736" i="6"/>
  <c r="F2736" i="6"/>
  <c r="D2736" i="6"/>
  <c r="A2736" i="6"/>
  <c r="G2735" i="6"/>
  <c r="F2735" i="6"/>
  <c r="D2735" i="6"/>
  <c r="L2735" i="6" s="1"/>
  <c r="A2735" i="6"/>
  <c r="C2735" i="6" s="1"/>
  <c r="G2734" i="6"/>
  <c r="F2734" i="6"/>
  <c r="D2734" i="6"/>
  <c r="A2734" i="6"/>
  <c r="G2733" i="6"/>
  <c r="F2733" i="6"/>
  <c r="D2733" i="6"/>
  <c r="A2733" i="6"/>
  <c r="G2732" i="6"/>
  <c r="F2732" i="6"/>
  <c r="D2732" i="6"/>
  <c r="A2732" i="6"/>
  <c r="G2731" i="6"/>
  <c r="F2731" i="6"/>
  <c r="D2731" i="6"/>
  <c r="L2731" i="6" s="1"/>
  <c r="A2731" i="6"/>
  <c r="C2731" i="6" s="1"/>
  <c r="G2730" i="6"/>
  <c r="F2730" i="6"/>
  <c r="D2730" i="6"/>
  <c r="A2730" i="6"/>
  <c r="C2730" i="6" s="1"/>
  <c r="G2729" i="6"/>
  <c r="F2729" i="6"/>
  <c r="D2729" i="6"/>
  <c r="A2729" i="6"/>
  <c r="C2729" i="6" s="1"/>
  <c r="G2728" i="6"/>
  <c r="F2728" i="6"/>
  <c r="D2728" i="6"/>
  <c r="A2728" i="6"/>
  <c r="G2727" i="6"/>
  <c r="H2727" i="6" s="1"/>
  <c r="F2727" i="6"/>
  <c r="D2727" i="6"/>
  <c r="L2727" i="6" s="1"/>
  <c r="A2727" i="6"/>
  <c r="G2726" i="6"/>
  <c r="H2726" i="6" s="1"/>
  <c r="F2726" i="6"/>
  <c r="D2726" i="6"/>
  <c r="L2726" i="6" s="1"/>
  <c r="A2726" i="6"/>
  <c r="C2726" i="6" s="1"/>
  <c r="G2725" i="6"/>
  <c r="F2725" i="6"/>
  <c r="D2725" i="6"/>
  <c r="A2725" i="6"/>
  <c r="G2724" i="6"/>
  <c r="F2724" i="6"/>
  <c r="D2724" i="6"/>
  <c r="A2724" i="6"/>
  <c r="G2723" i="6"/>
  <c r="F2723" i="6"/>
  <c r="D2723" i="6"/>
  <c r="A2723" i="6"/>
  <c r="G2722" i="6"/>
  <c r="F2722" i="6"/>
  <c r="D2722" i="6"/>
  <c r="A2722" i="6"/>
  <c r="C2722" i="6" s="1"/>
  <c r="G2721" i="6"/>
  <c r="F2721" i="6"/>
  <c r="D2721" i="6"/>
  <c r="L2721" i="6" s="1"/>
  <c r="A2721" i="6"/>
  <c r="C2721" i="6" s="1"/>
  <c r="G2720" i="6"/>
  <c r="F2720" i="6"/>
  <c r="D2720" i="6"/>
  <c r="A2720" i="6"/>
  <c r="G2719" i="6"/>
  <c r="F2719" i="6"/>
  <c r="D2719" i="6"/>
  <c r="A2719" i="6"/>
  <c r="C2719" i="6" s="1"/>
  <c r="G2718" i="6"/>
  <c r="F2718" i="6"/>
  <c r="D2718" i="6"/>
  <c r="L2718" i="6" s="1"/>
  <c r="A2718" i="6"/>
  <c r="C2718" i="6" s="1"/>
  <c r="G2717" i="6"/>
  <c r="F2717" i="6"/>
  <c r="D2717" i="6"/>
  <c r="L2717" i="6" s="1"/>
  <c r="A2717" i="6"/>
  <c r="G2716" i="6"/>
  <c r="F2716" i="6"/>
  <c r="D2716" i="6"/>
  <c r="A2716" i="6"/>
  <c r="G2715" i="6"/>
  <c r="F2715" i="6"/>
  <c r="D2715" i="6"/>
  <c r="L2715" i="6" s="1"/>
  <c r="A2715" i="6"/>
  <c r="C2715" i="6" s="1"/>
  <c r="G2714" i="6"/>
  <c r="F2714" i="6"/>
  <c r="D2714" i="6"/>
  <c r="A2714" i="6"/>
  <c r="G2713" i="6"/>
  <c r="F2713" i="6"/>
  <c r="D2713" i="6"/>
  <c r="L2713" i="6" s="1"/>
  <c r="A2713" i="6"/>
  <c r="G2712" i="6"/>
  <c r="F2712" i="6"/>
  <c r="D2712" i="6"/>
  <c r="A2712" i="6"/>
  <c r="G2711" i="6"/>
  <c r="F2711" i="6"/>
  <c r="D2711" i="6"/>
  <c r="A2711" i="6"/>
  <c r="G2710" i="6"/>
  <c r="F2710" i="6"/>
  <c r="D2710" i="6"/>
  <c r="L2710" i="6" s="1"/>
  <c r="A2710" i="6"/>
  <c r="C2710" i="6" s="1"/>
  <c r="G2709" i="6"/>
  <c r="F2709" i="6"/>
  <c r="D2709" i="6"/>
  <c r="A2709" i="6"/>
  <c r="G2708" i="6"/>
  <c r="F2708" i="6"/>
  <c r="D2708" i="6"/>
  <c r="L2708" i="6" s="1"/>
  <c r="A2708" i="6"/>
  <c r="G2707" i="6"/>
  <c r="H2707" i="6" s="1"/>
  <c r="F2707" i="6"/>
  <c r="D2707" i="6"/>
  <c r="A2707" i="6"/>
  <c r="C2707" i="6" s="1"/>
  <c r="G2706" i="6"/>
  <c r="F2706" i="6"/>
  <c r="E2706" i="6"/>
  <c r="D2706" i="6"/>
  <c r="L2706" i="6" s="1"/>
  <c r="A2706" i="6"/>
  <c r="C2706" i="6" s="1"/>
  <c r="G2705" i="6"/>
  <c r="F2705" i="6"/>
  <c r="D2705" i="6"/>
  <c r="A2705" i="6"/>
  <c r="G2704" i="6"/>
  <c r="F2704" i="6"/>
  <c r="D2704" i="6"/>
  <c r="A2704" i="6"/>
  <c r="G2703" i="6"/>
  <c r="F2703" i="6"/>
  <c r="D2703" i="6"/>
  <c r="A2703" i="6"/>
  <c r="C2703" i="6" s="1"/>
  <c r="G2702" i="6"/>
  <c r="F2702" i="6"/>
  <c r="D2702" i="6"/>
  <c r="L2702" i="6" s="1"/>
  <c r="A2702" i="6"/>
  <c r="G2701" i="6"/>
  <c r="F2701" i="6"/>
  <c r="D2701" i="6"/>
  <c r="A2701" i="6"/>
  <c r="G2700" i="6"/>
  <c r="F2700" i="6"/>
  <c r="D2700" i="6"/>
  <c r="L2700" i="6" s="1"/>
  <c r="A2700" i="6"/>
  <c r="G2699" i="6"/>
  <c r="F2699" i="6"/>
  <c r="D2699" i="6"/>
  <c r="L2699" i="6" s="1"/>
  <c r="A2699" i="6"/>
  <c r="C2699" i="6" s="1"/>
  <c r="G2698" i="6"/>
  <c r="F2698" i="6"/>
  <c r="D2698" i="6"/>
  <c r="A2698" i="6"/>
  <c r="C2698" i="6" s="1"/>
  <c r="G2697" i="6"/>
  <c r="F2697" i="6"/>
  <c r="D2697" i="6"/>
  <c r="L2697" i="6" s="1"/>
  <c r="A2697" i="6"/>
  <c r="G2696" i="6"/>
  <c r="F2696" i="6"/>
  <c r="D2696" i="6"/>
  <c r="L2696" i="6" s="1"/>
  <c r="A2696" i="6"/>
  <c r="G2695" i="6"/>
  <c r="F2695" i="6"/>
  <c r="D2695" i="6"/>
  <c r="L2695" i="6" s="1"/>
  <c r="A2695" i="6"/>
  <c r="G2694" i="6"/>
  <c r="F2694" i="6"/>
  <c r="D2694" i="6"/>
  <c r="A2694" i="6"/>
  <c r="C2694" i="6" s="1"/>
  <c r="G2693" i="6"/>
  <c r="F2693" i="6"/>
  <c r="D2693" i="6"/>
  <c r="A2693" i="6"/>
  <c r="C2693" i="6" s="1"/>
  <c r="G2692" i="6"/>
  <c r="F2692" i="6"/>
  <c r="D2692" i="6"/>
  <c r="A2692" i="6"/>
  <c r="C2692" i="6" s="1"/>
  <c r="G2691" i="6"/>
  <c r="F2691" i="6"/>
  <c r="D2691" i="6"/>
  <c r="A2691" i="6"/>
  <c r="G2690" i="6"/>
  <c r="F2690" i="6"/>
  <c r="D2690" i="6"/>
  <c r="L2690" i="6" s="1"/>
  <c r="B2690" i="6"/>
  <c r="A2690" i="6"/>
  <c r="C2690" i="6" s="1"/>
  <c r="G2689" i="6"/>
  <c r="F2689" i="6"/>
  <c r="D2689" i="6"/>
  <c r="L2689" i="6" s="1"/>
  <c r="A2689" i="6"/>
  <c r="G2688" i="6"/>
  <c r="F2688" i="6"/>
  <c r="D2688" i="6"/>
  <c r="A2688" i="6"/>
  <c r="G2687" i="6"/>
  <c r="F2687" i="6"/>
  <c r="D2687" i="6"/>
  <c r="A2687" i="6"/>
  <c r="G2686" i="6"/>
  <c r="H2686" i="6" s="1"/>
  <c r="F2686" i="6"/>
  <c r="D2686" i="6"/>
  <c r="A2686" i="6"/>
  <c r="C2686" i="6" s="1"/>
  <c r="G2685" i="6"/>
  <c r="F2685" i="6"/>
  <c r="D2685" i="6"/>
  <c r="A2685" i="6"/>
  <c r="C2685" i="6" s="1"/>
  <c r="G2684" i="6"/>
  <c r="F2684" i="6"/>
  <c r="D2684" i="6"/>
  <c r="A2684" i="6"/>
  <c r="G2683" i="6"/>
  <c r="H2683" i="6" s="1"/>
  <c r="F2683" i="6"/>
  <c r="D2683" i="6"/>
  <c r="A2683" i="6"/>
  <c r="C2683" i="6" s="1"/>
  <c r="G2682" i="6"/>
  <c r="F2682" i="6"/>
  <c r="D2682" i="6"/>
  <c r="A2682" i="6"/>
  <c r="G2681" i="6"/>
  <c r="F2681" i="6"/>
  <c r="D2681" i="6"/>
  <c r="A2681" i="6"/>
  <c r="G2680" i="6"/>
  <c r="F2680" i="6"/>
  <c r="D2680" i="6"/>
  <c r="A2680" i="6"/>
  <c r="G2679" i="6"/>
  <c r="F2679" i="6"/>
  <c r="D2679" i="6"/>
  <c r="A2679" i="6"/>
  <c r="C2679" i="6" s="1"/>
  <c r="G2678" i="6"/>
  <c r="F2678" i="6"/>
  <c r="D2678" i="6"/>
  <c r="A2678" i="6"/>
  <c r="G2677" i="6"/>
  <c r="F2677" i="6"/>
  <c r="D2677" i="6"/>
  <c r="L2677" i="6" s="1"/>
  <c r="A2677" i="6"/>
  <c r="G2676" i="6"/>
  <c r="F2676" i="6"/>
  <c r="D2676" i="6"/>
  <c r="L2676" i="6" s="1"/>
  <c r="A2676" i="6"/>
  <c r="G2675" i="6"/>
  <c r="F2675" i="6"/>
  <c r="D2675" i="6"/>
  <c r="L2675" i="6" s="1"/>
  <c r="A2675" i="6"/>
  <c r="C2675" i="6" s="1"/>
  <c r="G2674" i="6"/>
  <c r="H2674" i="6" s="1"/>
  <c r="F2674" i="6"/>
  <c r="D2674" i="6"/>
  <c r="A2674" i="6"/>
  <c r="C2674" i="6" s="1"/>
  <c r="G2673" i="6"/>
  <c r="H2673" i="6" s="1"/>
  <c r="F2673" i="6"/>
  <c r="D2673" i="6"/>
  <c r="A2673" i="6"/>
  <c r="G2672" i="6"/>
  <c r="H2672" i="6" s="1"/>
  <c r="F2672" i="6"/>
  <c r="D2672" i="6"/>
  <c r="L2672" i="6" s="1"/>
  <c r="A2672" i="6"/>
  <c r="G2671" i="6"/>
  <c r="F2671" i="6"/>
  <c r="D2671" i="6"/>
  <c r="A2671" i="6"/>
  <c r="C2671" i="6" s="1"/>
  <c r="G2670" i="6"/>
  <c r="F2670" i="6"/>
  <c r="D2670" i="6"/>
  <c r="A2670" i="6"/>
  <c r="G2669" i="6"/>
  <c r="F2669" i="6"/>
  <c r="D2669" i="6"/>
  <c r="L2669" i="6" s="1"/>
  <c r="A2669" i="6"/>
  <c r="G2668" i="6"/>
  <c r="F2668" i="6"/>
  <c r="D2668" i="6"/>
  <c r="A2668" i="6"/>
  <c r="C2668" i="6" s="1"/>
  <c r="G2667" i="6"/>
  <c r="F2667" i="6"/>
  <c r="D2667" i="6"/>
  <c r="L2667" i="6" s="1"/>
  <c r="A2667" i="6"/>
  <c r="G2666" i="6"/>
  <c r="F2666" i="6"/>
  <c r="D2666" i="6"/>
  <c r="L2666" i="6" s="1"/>
  <c r="A2666" i="6"/>
  <c r="B2666" i="6" s="1"/>
  <c r="G2665" i="6"/>
  <c r="F2665" i="6"/>
  <c r="D2665" i="6"/>
  <c r="A2665" i="6"/>
  <c r="B2665" i="6" s="1"/>
  <c r="G2664" i="6"/>
  <c r="F2664" i="6"/>
  <c r="D2664" i="6"/>
  <c r="A2664" i="6"/>
  <c r="G2663" i="6"/>
  <c r="H2663" i="6" s="1"/>
  <c r="F2663" i="6"/>
  <c r="E2663" i="6"/>
  <c r="D2663" i="6"/>
  <c r="L2663" i="6" s="1"/>
  <c r="B2663" i="6"/>
  <c r="A2663" i="6"/>
  <c r="C2663" i="6" s="1"/>
  <c r="G2662" i="6"/>
  <c r="F2662" i="6"/>
  <c r="D2662" i="6"/>
  <c r="A2662" i="6"/>
  <c r="G2661" i="6"/>
  <c r="F2661" i="6"/>
  <c r="D2661" i="6"/>
  <c r="A2661" i="6"/>
  <c r="C2661" i="6" s="1"/>
  <c r="G2660" i="6"/>
  <c r="F2660" i="6"/>
  <c r="D2660" i="6"/>
  <c r="A2660" i="6"/>
  <c r="G2659" i="6"/>
  <c r="F2659" i="6"/>
  <c r="D2659" i="6"/>
  <c r="L2659" i="6" s="1"/>
  <c r="A2659" i="6"/>
  <c r="G2658" i="6"/>
  <c r="F2658" i="6"/>
  <c r="D2658" i="6"/>
  <c r="L2658" i="6" s="1"/>
  <c r="A2658" i="6"/>
  <c r="G2657" i="6"/>
  <c r="F2657" i="6"/>
  <c r="D2657" i="6"/>
  <c r="L2657" i="6" s="1"/>
  <c r="A2657" i="6"/>
  <c r="G2656" i="6"/>
  <c r="F2656" i="6"/>
  <c r="D2656" i="6"/>
  <c r="L2656" i="6" s="1"/>
  <c r="A2656" i="6"/>
  <c r="G2655" i="6"/>
  <c r="F2655" i="6"/>
  <c r="D2655" i="6"/>
  <c r="A2655" i="6"/>
  <c r="B2655" i="6" s="1"/>
  <c r="G2654" i="6"/>
  <c r="F2654" i="6"/>
  <c r="D2654" i="6"/>
  <c r="A2654" i="6"/>
  <c r="C2654" i="6" s="1"/>
  <c r="G2653" i="6"/>
  <c r="F2653" i="6"/>
  <c r="D2653" i="6"/>
  <c r="A2653" i="6"/>
  <c r="G2652" i="6"/>
  <c r="F2652" i="6"/>
  <c r="D2652" i="6"/>
  <c r="A2652" i="6"/>
  <c r="G2651" i="6"/>
  <c r="F2651" i="6"/>
  <c r="D2651" i="6"/>
  <c r="A2651" i="6"/>
  <c r="B2651" i="6" s="1"/>
  <c r="G2650" i="6"/>
  <c r="F2650" i="6"/>
  <c r="D2650" i="6"/>
  <c r="L2650" i="6" s="1"/>
  <c r="A2650" i="6"/>
  <c r="G2649" i="6"/>
  <c r="F2649" i="6"/>
  <c r="D2649" i="6"/>
  <c r="A2649" i="6"/>
  <c r="G2648" i="6"/>
  <c r="F2648" i="6"/>
  <c r="D2648" i="6"/>
  <c r="A2648" i="6"/>
  <c r="G2647" i="6"/>
  <c r="F2647" i="6"/>
  <c r="D2647" i="6"/>
  <c r="L2647" i="6" s="1"/>
  <c r="A2647" i="6"/>
  <c r="C2647" i="6" s="1"/>
  <c r="G2646" i="6"/>
  <c r="H2646" i="6" s="1"/>
  <c r="F2646" i="6"/>
  <c r="D2646" i="6"/>
  <c r="A2646" i="6"/>
  <c r="C2646" i="6" s="1"/>
  <c r="G2645" i="6"/>
  <c r="H2645" i="6" s="1"/>
  <c r="F2645" i="6"/>
  <c r="D2645" i="6"/>
  <c r="L2645" i="6" s="1"/>
  <c r="A2645" i="6"/>
  <c r="C2645" i="6" s="1"/>
  <c r="G2644" i="6"/>
  <c r="H2644" i="6" s="1"/>
  <c r="F2644" i="6"/>
  <c r="D2644" i="6"/>
  <c r="A2644" i="6"/>
  <c r="G2643" i="6"/>
  <c r="F2643" i="6"/>
  <c r="E2643" i="6"/>
  <c r="D2643" i="6"/>
  <c r="L2643" i="6" s="1"/>
  <c r="A2643" i="6"/>
  <c r="G2642" i="6"/>
  <c r="F2642" i="6"/>
  <c r="H2642" i="6" s="1"/>
  <c r="D2642" i="6"/>
  <c r="A2642" i="6"/>
  <c r="G2641" i="6"/>
  <c r="F2641" i="6"/>
  <c r="D2641" i="6"/>
  <c r="A2641" i="6"/>
  <c r="C2641" i="6" s="1"/>
  <c r="G2640" i="6"/>
  <c r="F2640" i="6"/>
  <c r="H2640" i="6" s="1"/>
  <c r="D2640" i="6"/>
  <c r="A2640" i="6"/>
  <c r="C2640" i="6" s="1"/>
  <c r="G2639" i="6"/>
  <c r="F2639" i="6"/>
  <c r="D2639" i="6"/>
  <c r="A2639" i="6"/>
  <c r="G2638" i="6"/>
  <c r="F2638" i="6"/>
  <c r="D2638" i="6"/>
  <c r="A2638" i="6"/>
  <c r="G2637" i="6"/>
  <c r="F2637" i="6"/>
  <c r="D2637" i="6"/>
  <c r="A2637" i="6"/>
  <c r="G2636" i="6"/>
  <c r="F2636" i="6"/>
  <c r="D2636" i="6"/>
  <c r="A2636" i="6"/>
  <c r="C2636" i="6" s="1"/>
  <c r="G2635" i="6"/>
  <c r="F2635" i="6"/>
  <c r="D2635" i="6"/>
  <c r="A2635" i="6"/>
  <c r="G2634" i="6"/>
  <c r="F2634" i="6"/>
  <c r="D2634" i="6"/>
  <c r="A2634" i="6"/>
  <c r="B2634" i="6" s="1"/>
  <c r="G2633" i="6"/>
  <c r="F2633" i="6"/>
  <c r="D2633" i="6"/>
  <c r="A2633" i="6"/>
  <c r="G2632" i="6"/>
  <c r="F2632" i="6"/>
  <c r="D2632" i="6"/>
  <c r="A2632" i="6"/>
  <c r="G2631" i="6"/>
  <c r="F2631" i="6"/>
  <c r="D2631" i="6"/>
  <c r="A2631" i="6"/>
  <c r="G2630" i="6"/>
  <c r="F2630" i="6"/>
  <c r="D2630" i="6"/>
  <c r="L2630" i="6" s="1"/>
  <c r="A2630" i="6"/>
  <c r="G2629" i="6"/>
  <c r="F2629" i="6"/>
  <c r="D2629" i="6"/>
  <c r="A2629" i="6"/>
  <c r="G2628" i="6"/>
  <c r="F2628" i="6"/>
  <c r="D2628" i="6"/>
  <c r="A2628" i="6"/>
  <c r="G2627" i="6"/>
  <c r="F2627" i="6"/>
  <c r="D2627" i="6"/>
  <c r="A2627" i="6"/>
  <c r="C2627" i="6" s="1"/>
  <c r="G2626" i="6"/>
  <c r="F2626" i="6"/>
  <c r="D2626" i="6"/>
  <c r="A2626" i="6"/>
  <c r="C2626" i="6" s="1"/>
  <c r="G2625" i="6"/>
  <c r="F2625" i="6"/>
  <c r="D2625" i="6"/>
  <c r="L2625" i="6" s="1"/>
  <c r="A2625" i="6"/>
  <c r="G2624" i="6"/>
  <c r="F2624" i="6"/>
  <c r="D2624" i="6"/>
  <c r="A2624" i="6"/>
  <c r="G2623" i="6"/>
  <c r="F2623" i="6"/>
  <c r="D2623" i="6"/>
  <c r="L2623" i="6" s="1"/>
  <c r="A2623" i="6"/>
  <c r="G2622" i="6"/>
  <c r="F2622" i="6"/>
  <c r="D2622" i="6"/>
  <c r="A2622" i="6"/>
  <c r="C2622" i="6" s="1"/>
  <c r="G2621" i="6"/>
  <c r="F2621" i="6"/>
  <c r="D2621" i="6"/>
  <c r="A2621" i="6"/>
  <c r="G2620" i="6"/>
  <c r="F2620" i="6"/>
  <c r="D2620" i="6"/>
  <c r="A2620" i="6"/>
  <c r="G2619" i="6"/>
  <c r="F2619" i="6"/>
  <c r="D2619" i="6"/>
  <c r="A2619" i="6"/>
  <c r="G2618" i="6"/>
  <c r="F2618" i="6"/>
  <c r="D2618" i="6"/>
  <c r="A2618" i="6"/>
  <c r="G2617" i="6"/>
  <c r="F2617" i="6"/>
  <c r="D2617" i="6"/>
  <c r="L2617" i="6" s="1"/>
  <c r="A2617" i="6"/>
  <c r="G2616" i="6"/>
  <c r="F2616" i="6"/>
  <c r="D2616" i="6"/>
  <c r="A2616" i="6"/>
  <c r="G2615" i="6"/>
  <c r="F2615" i="6"/>
  <c r="D2615" i="6"/>
  <c r="A2615" i="6"/>
  <c r="C2615" i="6" s="1"/>
  <c r="G2614" i="6"/>
  <c r="F2614" i="6"/>
  <c r="D2614" i="6"/>
  <c r="A2614" i="6"/>
  <c r="G2613" i="6"/>
  <c r="F2613" i="6"/>
  <c r="D2613" i="6"/>
  <c r="L2613" i="6" s="1"/>
  <c r="A2613" i="6"/>
  <c r="G2612" i="6"/>
  <c r="F2612" i="6"/>
  <c r="D2612" i="6"/>
  <c r="L2612" i="6" s="1"/>
  <c r="A2612" i="6"/>
  <c r="C2612" i="6" s="1"/>
  <c r="G2611" i="6"/>
  <c r="F2611" i="6"/>
  <c r="D2611" i="6"/>
  <c r="A2611" i="6"/>
  <c r="G2610" i="6"/>
  <c r="F2610" i="6"/>
  <c r="D2610" i="6"/>
  <c r="A2610" i="6"/>
  <c r="G2609" i="6"/>
  <c r="F2609" i="6"/>
  <c r="D2609" i="6"/>
  <c r="A2609" i="6"/>
  <c r="C2609" i="6" s="1"/>
  <c r="G2608" i="6"/>
  <c r="F2608" i="6"/>
  <c r="D2608" i="6"/>
  <c r="A2608" i="6"/>
  <c r="C2608" i="6" s="1"/>
  <c r="G2607" i="6"/>
  <c r="F2607" i="6"/>
  <c r="E2607" i="6"/>
  <c r="D2607" i="6"/>
  <c r="L2607" i="6" s="1"/>
  <c r="A2607" i="6"/>
  <c r="G2606" i="6"/>
  <c r="F2606" i="6"/>
  <c r="D2606" i="6"/>
  <c r="L2606" i="6" s="1"/>
  <c r="A2606" i="6"/>
  <c r="G2605" i="6"/>
  <c r="F2605" i="6"/>
  <c r="D2605" i="6"/>
  <c r="L2605" i="6" s="1"/>
  <c r="A2605" i="6"/>
  <c r="G2604" i="6"/>
  <c r="F2604" i="6"/>
  <c r="D2604" i="6"/>
  <c r="A2604" i="6"/>
  <c r="C2604" i="6" s="1"/>
  <c r="G2603" i="6"/>
  <c r="F2603" i="6"/>
  <c r="D2603" i="6"/>
  <c r="A2603" i="6"/>
  <c r="G2602" i="6"/>
  <c r="F2602" i="6"/>
  <c r="D2602" i="6"/>
  <c r="A2602" i="6"/>
  <c r="G2601" i="6"/>
  <c r="F2601" i="6"/>
  <c r="D2601" i="6"/>
  <c r="A2601" i="6"/>
  <c r="C2601" i="6" s="1"/>
  <c r="G2600" i="6"/>
  <c r="F2600" i="6"/>
  <c r="D2600" i="6"/>
  <c r="L2600" i="6" s="1"/>
  <c r="A2600" i="6"/>
  <c r="G2599" i="6"/>
  <c r="F2599" i="6"/>
  <c r="D2599" i="6"/>
  <c r="A2599" i="6"/>
  <c r="G2598" i="6"/>
  <c r="F2598" i="6"/>
  <c r="D2598" i="6"/>
  <c r="A2598" i="6"/>
  <c r="C2598" i="6" s="1"/>
  <c r="G2597" i="6"/>
  <c r="F2597" i="6"/>
  <c r="D2597" i="6"/>
  <c r="A2597" i="6"/>
  <c r="G2596" i="6"/>
  <c r="F2596" i="6"/>
  <c r="D2596" i="6"/>
  <c r="A2596" i="6"/>
  <c r="G2595" i="6"/>
  <c r="F2595" i="6"/>
  <c r="D2595" i="6"/>
  <c r="A2595" i="6"/>
  <c r="G2594" i="6"/>
  <c r="F2594" i="6"/>
  <c r="D2594" i="6"/>
  <c r="A2594" i="6"/>
  <c r="B2594" i="6" s="1"/>
  <c r="G2593" i="6"/>
  <c r="F2593" i="6"/>
  <c r="D2593" i="6"/>
  <c r="L2593" i="6" s="1"/>
  <c r="A2593" i="6"/>
  <c r="G2592" i="6"/>
  <c r="F2592" i="6"/>
  <c r="D2592" i="6"/>
  <c r="L2592" i="6" s="1"/>
  <c r="A2592" i="6"/>
  <c r="G2591" i="6"/>
  <c r="F2591" i="6"/>
  <c r="D2591" i="6"/>
  <c r="A2591" i="6"/>
  <c r="G2590" i="6"/>
  <c r="F2590" i="6"/>
  <c r="D2590" i="6"/>
  <c r="A2590" i="6"/>
  <c r="C2590" i="6" s="1"/>
  <c r="G2589" i="6"/>
  <c r="F2589" i="6"/>
  <c r="D2589" i="6"/>
  <c r="A2589" i="6"/>
  <c r="G2588" i="6"/>
  <c r="F2588" i="6"/>
  <c r="D2588" i="6"/>
  <c r="A2588" i="6"/>
  <c r="G2587" i="6"/>
  <c r="F2587" i="6"/>
  <c r="D2587" i="6"/>
  <c r="A2587" i="6"/>
  <c r="G2586" i="6"/>
  <c r="F2586" i="6"/>
  <c r="D2586" i="6"/>
  <c r="L2586" i="6" s="1"/>
  <c r="A2586" i="6"/>
  <c r="G2585" i="6"/>
  <c r="F2585" i="6"/>
  <c r="D2585" i="6"/>
  <c r="A2585" i="6"/>
  <c r="G2584" i="6"/>
  <c r="F2584" i="6"/>
  <c r="D2584" i="6"/>
  <c r="A2584" i="6"/>
  <c r="G2583" i="6"/>
  <c r="H2583" i="6" s="1"/>
  <c r="F2583" i="6"/>
  <c r="E2583" i="6"/>
  <c r="D2583" i="6"/>
  <c r="L2583" i="6" s="1"/>
  <c r="A2583" i="6"/>
  <c r="C2583" i="6" s="1"/>
  <c r="G2582" i="6"/>
  <c r="F2582" i="6"/>
  <c r="D2582" i="6"/>
  <c r="A2582" i="6"/>
  <c r="C2582" i="6" s="1"/>
  <c r="G2581" i="6"/>
  <c r="F2581" i="6"/>
  <c r="D2581" i="6"/>
  <c r="L2581" i="6" s="1"/>
  <c r="A2581" i="6"/>
  <c r="G2580" i="6"/>
  <c r="F2580" i="6"/>
  <c r="D2580" i="6"/>
  <c r="A2580" i="6"/>
  <c r="G2579" i="6"/>
  <c r="F2579" i="6"/>
  <c r="D2579" i="6"/>
  <c r="A2579" i="6"/>
  <c r="C2579" i="6" s="1"/>
  <c r="G2578" i="6"/>
  <c r="F2578" i="6"/>
  <c r="D2578" i="6"/>
  <c r="A2578" i="6"/>
  <c r="G2577" i="6"/>
  <c r="F2577" i="6"/>
  <c r="D2577" i="6"/>
  <c r="A2577" i="6"/>
  <c r="C2577" i="6" s="1"/>
  <c r="G2576" i="6"/>
  <c r="F2576" i="6"/>
  <c r="D2576" i="6"/>
  <c r="A2576" i="6"/>
  <c r="C2576" i="6" s="1"/>
  <c r="G2575" i="6"/>
  <c r="F2575" i="6"/>
  <c r="D2575" i="6"/>
  <c r="A2575" i="6"/>
  <c r="B2575" i="6" s="1"/>
  <c r="G2574" i="6"/>
  <c r="F2574" i="6"/>
  <c r="D2574" i="6"/>
  <c r="A2574" i="6"/>
  <c r="G2573" i="6"/>
  <c r="F2573" i="6"/>
  <c r="D2573" i="6"/>
  <c r="A2573" i="6"/>
  <c r="G2572" i="6"/>
  <c r="F2572" i="6"/>
  <c r="D2572" i="6"/>
  <c r="A2572" i="6"/>
  <c r="C2572" i="6" s="1"/>
  <c r="G2571" i="6"/>
  <c r="F2571" i="6"/>
  <c r="D2571" i="6"/>
  <c r="A2571" i="6"/>
  <c r="G2570" i="6"/>
  <c r="F2570" i="6"/>
  <c r="D2570" i="6"/>
  <c r="A2570" i="6"/>
  <c r="G2569" i="6"/>
  <c r="F2569" i="6"/>
  <c r="D2569" i="6"/>
  <c r="A2569" i="6"/>
  <c r="G2568" i="6"/>
  <c r="F2568" i="6"/>
  <c r="D2568" i="6"/>
  <c r="A2568" i="6"/>
  <c r="G2567" i="6"/>
  <c r="F2567" i="6"/>
  <c r="D2567" i="6"/>
  <c r="A2567" i="6"/>
  <c r="G2566" i="6"/>
  <c r="F2566" i="6"/>
  <c r="D2566" i="6"/>
  <c r="A2566" i="6"/>
  <c r="G2565" i="6"/>
  <c r="F2565" i="6"/>
  <c r="D2565" i="6"/>
  <c r="A2565" i="6"/>
  <c r="G2564" i="6"/>
  <c r="F2564" i="6"/>
  <c r="D2564" i="6"/>
  <c r="L2564" i="6" s="1"/>
  <c r="A2564" i="6"/>
  <c r="G2563" i="6"/>
  <c r="F2563" i="6"/>
  <c r="H2563" i="6" s="1"/>
  <c r="D2563" i="6"/>
  <c r="B2563" i="6"/>
  <c r="A2563" i="6"/>
  <c r="G2562" i="6"/>
  <c r="F2562" i="6"/>
  <c r="D2562" i="6"/>
  <c r="A2562" i="6"/>
  <c r="G2561" i="6"/>
  <c r="F2561" i="6"/>
  <c r="E2561" i="6"/>
  <c r="D2561" i="6"/>
  <c r="L2561" i="6" s="1"/>
  <c r="A2561" i="6"/>
  <c r="G2560" i="6"/>
  <c r="F2560" i="6"/>
  <c r="D2560" i="6"/>
  <c r="A2560" i="6"/>
  <c r="G2559" i="6"/>
  <c r="F2559" i="6"/>
  <c r="D2559" i="6"/>
  <c r="A2559" i="6"/>
  <c r="B2559" i="6" s="1"/>
  <c r="G2558" i="6"/>
  <c r="F2558" i="6"/>
  <c r="D2558" i="6"/>
  <c r="A2558" i="6"/>
  <c r="C2558" i="6" s="1"/>
  <c r="G2557" i="6"/>
  <c r="F2557" i="6"/>
  <c r="D2557" i="6"/>
  <c r="B2557" i="6"/>
  <c r="A2557" i="6"/>
  <c r="C2557" i="6" s="1"/>
  <c r="G2556" i="6"/>
  <c r="F2556" i="6"/>
  <c r="D2556" i="6"/>
  <c r="A2556" i="6"/>
  <c r="G2555" i="6"/>
  <c r="H2555" i="6" s="1"/>
  <c r="F2555" i="6"/>
  <c r="D2555" i="6"/>
  <c r="A2555" i="6"/>
  <c r="G2554" i="6"/>
  <c r="H2554" i="6" s="1"/>
  <c r="F2554" i="6"/>
  <c r="D2554" i="6"/>
  <c r="A2554" i="6"/>
  <c r="G2553" i="6"/>
  <c r="F2553" i="6"/>
  <c r="D2553" i="6"/>
  <c r="A2553" i="6"/>
  <c r="G2552" i="6"/>
  <c r="F2552" i="6"/>
  <c r="D2552" i="6"/>
  <c r="A2552" i="6"/>
  <c r="G2551" i="6"/>
  <c r="F2551" i="6"/>
  <c r="D2551" i="6"/>
  <c r="A2551" i="6"/>
  <c r="C2551" i="6" s="1"/>
  <c r="G2550" i="6"/>
  <c r="F2550" i="6"/>
  <c r="D2550" i="6"/>
  <c r="A2550" i="6"/>
  <c r="G2549" i="6"/>
  <c r="F2549" i="6"/>
  <c r="D2549" i="6"/>
  <c r="L2549" i="6" s="1"/>
  <c r="A2549" i="6"/>
  <c r="G2548" i="6"/>
  <c r="H2548" i="6" s="1"/>
  <c r="F2548" i="6"/>
  <c r="D2548" i="6"/>
  <c r="L2548" i="6" s="1"/>
  <c r="A2548" i="6"/>
  <c r="G2547" i="6"/>
  <c r="F2547" i="6"/>
  <c r="E2547" i="6"/>
  <c r="D2547" i="6"/>
  <c r="L2547" i="6" s="1"/>
  <c r="A2547" i="6"/>
  <c r="G2546" i="6"/>
  <c r="F2546" i="6"/>
  <c r="D2546" i="6"/>
  <c r="A2546" i="6"/>
  <c r="G2545" i="6"/>
  <c r="F2545" i="6"/>
  <c r="D2545" i="6"/>
  <c r="A2545" i="6"/>
  <c r="C2545" i="6" s="1"/>
  <c r="G2544" i="6"/>
  <c r="F2544" i="6"/>
  <c r="D2544" i="6"/>
  <c r="A2544" i="6"/>
  <c r="C2544" i="6" s="1"/>
  <c r="G2543" i="6"/>
  <c r="F2543" i="6"/>
  <c r="D2543" i="6"/>
  <c r="L2543" i="6" s="1"/>
  <c r="A2543" i="6"/>
  <c r="C2543" i="6" s="1"/>
  <c r="G2542" i="6"/>
  <c r="F2542" i="6"/>
  <c r="H2542" i="6" s="1"/>
  <c r="D2542" i="6"/>
  <c r="L2542" i="6" s="1"/>
  <c r="A2542" i="6"/>
  <c r="C2542" i="6" s="1"/>
  <c r="G2541" i="6"/>
  <c r="F2541" i="6"/>
  <c r="D2541" i="6"/>
  <c r="L2541" i="6" s="1"/>
  <c r="A2541" i="6"/>
  <c r="C2541" i="6" s="1"/>
  <c r="G2540" i="6"/>
  <c r="F2540" i="6"/>
  <c r="D2540" i="6"/>
  <c r="L2540" i="6" s="1"/>
  <c r="A2540" i="6"/>
  <c r="C2540" i="6" s="1"/>
  <c r="G2539" i="6"/>
  <c r="F2539" i="6"/>
  <c r="D2539" i="6"/>
  <c r="A2539" i="6"/>
  <c r="G2538" i="6"/>
  <c r="F2538" i="6"/>
  <c r="D2538" i="6"/>
  <c r="A2538" i="6"/>
  <c r="G2537" i="6"/>
  <c r="F2537" i="6"/>
  <c r="D2537" i="6"/>
  <c r="A2537" i="6"/>
  <c r="C2537" i="6" s="1"/>
  <c r="G2536" i="6"/>
  <c r="F2536" i="6"/>
  <c r="D2536" i="6"/>
  <c r="A2536" i="6"/>
  <c r="G2535" i="6"/>
  <c r="F2535" i="6"/>
  <c r="D2535" i="6"/>
  <c r="A2535" i="6"/>
  <c r="G2534" i="6"/>
  <c r="F2534" i="6"/>
  <c r="D2534" i="6"/>
  <c r="A2534" i="6"/>
  <c r="G2533" i="6"/>
  <c r="F2533" i="6"/>
  <c r="D2533" i="6"/>
  <c r="A2533" i="6"/>
  <c r="G2532" i="6"/>
  <c r="F2532" i="6"/>
  <c r="H2532" i="6" s="1"/>
  <c r="D2532" i="6"/>
  <c r="A2532" i="6"/>
  <c r="G2531" i="6"/>
  <c r="F2531" i="6"/>
  <c r="D2531" i="6"/>
  <c r="A2531" i="6"/>
  <c r="G2530" i="6"/>
  <c r="F2530" i="6"/>
  <c r="D2530" i="6"/>
  <c r="L2530" i="6" s="1"/>
  <c r="A2530" i="6"/>
  <c r="G2529" i="6"/>
  <c r="F2529" i="6"/>
  <c r="D2529" i="6"/>
  <c r="L2529" i="6" s="1"/>
  <c r="A2529" i="6"/>
  <c r="C2529" i="6" s="1"/>
  <c r="G2528" i="6"/>
  <c r="F2528" i="6"/>
  <c r="D2528" i="6"/>
  <c r="L2528" i="6" s="1"/>
  <c r="A2528" i="6"/>
  <c r="G2527" i="6"/>
  <c r="F2527" i="6"/>
  <c r="D2527" i="6"/>
  <c r="L2527" i="6" s="1"/>
  <c r="A2527" i="6"/>
  <c r="G2526" i="6"/>
  <c r="F2526" i="6"/>
  <c r="D2526" i="6"/>
  <c r="A2526" i="6"/>
  <c r="C2526" i="6" s="1"/>
  <c r="G2525" i="6"/>
  <c r="F2525" i="6"/>
  <c r="D2525" i="6"/>
  <c r="A2525" i="6"/>
  <c r="C2525" i="6" s="1"/>
  <c r="G2524" i="6"/>
  <c r="F2524" i="6"/>
  <c r="D2524" i="6"/>
  <c r="A2524" i="6"/>
  <c r="G2523" i="6"/>
  <c r="F2523" i="6"/>
  <c r="D2523" i="6"/>
  <c r="A2523" i="6"/>
  <c r="C2523" i="6" s="1"/>
  <c r="G2522" i="6"/>
  <c r="F2522" i="6"/>
  <c r="D2522" i="6"/>
  <c r="A2522" i="6"/>
  <c r="G2521" i="6"/>
  <c r="F2521" i="6"/>
  <c r="D2521" i="6"/>
  <c r="A2521" i="6"/>
  <c r="G2520" i="6"/>
  <c r="F2520" i="6"/>
  <c r="D2520" i="6"/>
  <c r="A2520" i="6"/>
  <c r="G2519" i="6"/>
  <c r="F2519" i="6"/>
  <c r="D2519" i="6"/>
  <c r="A2519" i="6"/>
  <c r="C2519" i="6" s="1"/>
  <c r="G2518" i="6"/>
  <c r="F2518" i="6"/>
  <c r="D2518" i="6"/>
  <c r="A2518" i="6"/>
  <c r="G2517" i="6"/>
  <c r="F2517" i="6"/>
  <c r="D2517" i="6"/>
  <c r="L2517" i="6" s="1"/>
  <c r="A2517" i="6"/>
  <c r="G2516" i="6"/>
  <c r="F2516" i="6"/>
  <c r="D2516" i="6"/>
  <c r="A2516" i="6"/>
  <c r="G2515" i="6"/>
  <c r="F2515" i="6"/>
  <c r="D2515" i="6"/>
  <c r="A2515" i="6"/>
  <c r="G2514" i="6"/>
  <c r="F2514" i="6"/>
  <c r="D2514" i="6"/>
  <c r="A2514" i="6"/>
  <c r="G2513" i="6"/>
  <c r="F2513" i="6"/>
  <c r="D2513" i="6"/>
  <c r="A2513" i="6"/>
  <c r="C2513" i="6" s="1"/>
  <c r="G2512" i="6"/>
  <c r="F2512" i="6"/>
  <c r="D2512" i="6"/>
  <c r="A2512" i="6"/>
  <c r="C2512" i="6" s="1"/>
  <c r="G2511" i="6"/>
  <c r="F2511" i="6"/>
  <c r="D2511" i="6"/>
  <c r="A2511" i="6"/>
  <c r="G2510" i="6"/>
  <c r="F2510" i="6"/>
  <c r="D2510" i="6"/>
  <c r="L2510" i="6" s="1"/>
  <c r="A2510" i="6"/>
  <c r="G2509" i="6"/>
  <c r="F2509" i="6"/>
  <c r="D2509" i="6"/>
  <c r="L2509" i="6" s="1"/>
  <c r="A2509" i="6"/>
  <c r="G2508" i="6"/>
  <c r="H2508" i="6" s="1"/>
  <c r="F2508" i="6"/>
  <c r="E2508" i="6"/>
  <c r="D2508" i="6"/>
  <c r="L2508" i="6" s="1"/>
  <c r="A2508" i="6"/>
  <c r="C2508" i="6" s="1"/>
  <c r="G2507" i="6"/>
  <c r="F2507" i="6"/>
  <c r="D2507" i="6"/>
  <c r="L2507" i="6" s="1"/>
  <c r="A2507" i="6"/>
  <c r="G2506" i="6"/>
  <c r="F2506" i="6"/>
  <c r="D2506" i="6"/>
  <c r="L2506" i="6" s="1"/>
  <c r="A2506" i="6"/>
  <c r="G2505" i="6"/>
  <c r="F2505" i="6"/>
  <c r="D2505" i="6"/>
  <c r="A2505" i="6"/>
  <c r="G2504" i="6"/>
  <c r="F2504" i="6"/>
  <c r="D2504" i="6"/>
  <c r="A2504" i="6"/>
  <c r="G2503" i="6"/>
  <c r="F2503" i="6"/>
  <c r="D2503" i="6"/>
  <c r="L2503" i="6" s="1"/>
  <c r="A2503" i="6"/>
  <c r="C2503" i="6" s="1"/>
  <c r="G2502" i="6"/>
  <c r="F2502" i="6"/>
  <c r="D2502" i="6"/>
  <c r="L2502" i="6" s="1"/>
  <c r="A2502" i="6"/>
  <c r="G2501" i="6"/>
  <c r="F2501" i="6"/>
  <c r="D2501" i="6"/>
  <c r="A2501" i="6"/>
  <c r="G2500" i="6"/>
  <c r="F2500" i="6"/>
  <c r="D2500" i="6"/>
  <c r="A2500" i="6"/>
  <c r="G2499" i="6"/>
  <c r="F2499" i="6"/>
  <c r="H2499" i="6" s="1"/>
  <c r="D2499" i="6"/>
  <c r="L2499" i="6" s="1"/>
  <c r="A2499" i="6"/>
  <c r="G2498" i="6"/>
  <c r="F2498" i="6"/>
  <c r="D2498" i="6"/>
  <c r="L2498" i="6" s="1"/>
  <c r="A2498" i="6"/>
  <c r="G2497" i="6"/>
  <c r="F2497" i="6"/>
  <c r="D2497" i="6"/>
  <c r="L2497" i="6" s="1"/>
  <c r="A2497" i="6"/>
  <c r="C2497" i="6" s="1"/>
  <c r="G2496" i="6"/>
  <c r="F2496" i="6"/>
  <c r="D2496" i="6"/>
  <c r="A2496" i="6"/>
  <c r="G2495" i="6"/>
  <c r="F2495" i="6"/>
  <c r="D2495" i="6"/>
  <c r="A2495" i="6"/>
  <c r="G2494" i="6"/>
  <c r="F2494" i="6"/>
  <c r="D2494" i="6"/>
  <c r="L2494" i="6" s="1"/>
  <c r="A2494" i="6"/>
  <c r="C2494" i="6" s="1"/>
  <c r="G2493" i="6"/>
  <c r="F2493" i="6"/>
  <c r="D2493" i="6"/>
  <c r="A2493" i="6"/>
  <c r="G2492" i="6"/>
  <c r="F2492" i="6"/>
  <c r="D2492" i="6"/>
  <c r="A2492" i="6"/>
  <c r="C2492" i="6" s="1"/>
  <c r="G2491" i="6"/>
  <c r="F2491" i="6"/>
  <c r="D2491" i="6"/>
  <c r="A2491" i="6"/>
  <c r="G2490" i="6"/>
  <c r="F2490" i="6"/>
  <c r="D2490" i="6"/>
  <c r="A2490" i="6"/>
  <c r="C2490" i="6" s="1"/>
  <c r="G2489" i="6"/>
  <c r="F2489" i="6"/>
  <c r="D2489" i="6"/>
  <c r="L2489" i="6" s="1"/>
  <c r="A2489" i="6"/>
  <c r="C2489" i="6" s="1"/>
  <c r="G2488" i="6"/>
  <c r="F2488" i="6"/>
  <c r="D2488" i="6"/>
  <c r="A2488" i="6"/>
  <c r="G2487" i="6"/>
  <c r="F2487" i="6"/>
  <c r="D2487" i="6"/>
  <c r="L2487" i="6" s="1"/>
  <c r="A2487" i="6"/>
  <c r="C2487" i="6" s="1"/>
  <c r="G2486" i="6"/>
  <c r="F2486" i="6"/>
  <c r="D2486" i="6"/>
  <c r="A2486" i="6"/>
  <c r="C2486" i="6" s="1"/>
  <c r="G2485" i="6"/>
  <c r="F2485" i="6"/>
  <c r="D2485" i="6"/>
  <c r="L2485" i="6" s="1"/>
  <c r="A2485" i="6"/>
  <c r="B2485" i="6" s="1"/>
  <c r="G2484" i="6"/>
  <c r="F2484" i="6"/>
  <c r="D2484" i="6"/>
  <c r="L2484" i="6" s="1"/>
  <c r="A2484" i="6"/>
  <c r="G2483" i="6"/>
  <c r="F2483" i="6"/>
  <c r="D2483" i="6"/>
  <c r="L2483" i="6" s="1"/>
  <c r="A2483" i="6"/>
  <c r="G2482" i="6"/>
  <c r="F2482" i="6"/>
  <c r="D2482" i="6"/>
  <c r="L2482" i="6" s="1"/>
  <c r="A2482" i="6"/>
  <c r="G2481" i="6"/>
  <c r="F2481" i="6"/>
  <c r="D2481" i="6"/>
  <c r="L2481" i="6" s="1"/>
  <c r="A2481" i="6"/>
  <c r="C2481" i="6" s="1"/>
  <c r="G2480" i="6"/>
  <c r="F2480" i="6"/>
  <c r="D2480" i="6"/>
  <c r="A2480" i="6"/>
  <c r="C2480" i="6" s="1"/>
  <c r="G2479" i="6"/>
  <c r="F2479" i="6"/>
  <c r="D2479" i="6"/>
  <c r="A2479" i="6"/>
  <c r="G2478" i="6"/>
  <c r="F2478" i="6"/>
  <c r="D2478" i="6"/>
  <c r="L2478" i="6" s="1"/>
  <c r="A2478" i="6"/>
  <c r="G2477" i="6"/>
  <c r="F2477" i="6"/>
  <c r="D2477" i="6"/>
  <c r="L2477" i="6" s="1"/>
  <c r="A2477" i="6"/>
  <c r="G2476" i="6"/>
  <c r="F2476" i="6"/>
  <c r="D2476" i="6"/>
  <c r="L2476" i="6" s="1"/>
  <c r="A2476" i="6"/>
  <c r="C2476" i="6" s="1"/>
  <c r="G2475" i="6"/>
  <c r="F2475" i="6"/>
  <c r="D2475" i="6"/>
  <c r="L2475" i="6" s="1"/>
  <c r="A2475" i="6"/>
  <c r="G2474" i="6"/>
  <c r="H2474" i="6" s="1"/>
  <c r="F2474" i="6"/>
  <c r="D2474" i="6"/>
  <c r="A2474" i="6"/>
  <c r="C2474" i="6" s="1"/>
  <c r="G2473" i="6"/>
  <c r="F2473" i="6"/>
  <c r="D2473" i="6"/>
  <c r="A2473" i="6"/>
  <c r="G2472" i="6"/>
  <c r="F2472" i="6"/>
  <c r="D2472" i="6"/>
  <c r="A2472" i="6"/>
  <c r="C2472" i="6" s="1"/>
  <c r="G2471" i="6"/>
  <c r="F2471" i="6"/>
  <c r="D2471" i="6"/>
  <c r="A2471" i="6"/>
  <c r="G2470" i="6"/>
  <c r="F2470" i="6"/>
  <c r="D2470" i="6"/>
  <c r="A2470" i="6"/>
  <c r="C2470" i="6" s="1"/>
  <c r="G2469" i="6"/>
  <c r="F2469" i="6"/>
  <c r="D2469" i="6"/>
  <c r="A2469" i="6"/>
  <c r="G2468" i="6"/>
  <c r="H2468" i="6" s="1"/>
  <c r="F2468" i="6"/>
  <c r="D2468" i="6"/>
  <c r="A2468" i="6"/>
  <c r="G2467" i="6"/>
  <c r="F2467" i="6"/>
  <c r="D2467" i="6"/>
  <c r="L2467" i="6" s="1"/>
  <c r="A2467" i="6"/>
  <c r="G2466" i="6"/>
  <c r="F2466" i="6"/>
  <c r="D2466" i="6"/>
  <c r="L2466" i="6" s="1"/>
  <c r="A2466" i="6"/>
  <c r="C2466" i="6" s="1"/>
  <c r="G2465" i="6"/>
  <c r="F2465" i="6"/>
  <c r="D2465" i="6"/>
  <c r="A2465" i="6"/>
  <c r="G2464" i="6"/>
  <c r="F2464" i="6"/>
  <c r="D2464" i="6"/>
  <c r="A2464" i="6"/>
  <c r="G2463" i="6"/>
  <c r="F2463" i="6"/>
  <c r="D2463" i="6"/>
  <c r="L2463" i="6" s="1"/>
  <c r="A2463" i="6"/>
  <c r="G2462" i="6"/>
  <c r="F2462" i="6"/>
  <c r="D2462" i="6"/>
  <c r="L2462" i="6" s="1"/>
  <c r="A2462" i="6"/>
  <c r="C2462" i="6" s="1"/>
  <c r="G2461" i="6"/>
  <c r="F2461" i="6"/>
  <c r="D2461" i="6"/>
  <c r="L2461" i="6" s="1"/>
  <c r="A2461" i="6"/>
  <c r="B2461" i="6" s="1"/>
  <c r="G2460" i="6"/>
  <c r="F2460" i="6"/>
  <c r="D2460" i="6"/>
  <c r="A2460" i="6"/>
  <c r="G2459" i="6"/>
  <c r="F2459" i="6"/>
  <c r="D2459" i="6"/>
  <c r="L2459" i="6" s="1"/>
  <c r="A2459" i="6"/>
  <c r="C2459" i="6" s="1"/>
  <c r="G2458" i="6"/>
  <c r="F2458" i="6"/>
  <c r="D2458" i="6"/>
  <c r="A2458" i="6"/>
  <c r="G2457" i="6"/>
  <c r="F2457" i="6"/>
  <c r="D2457" i="6"/>
  <c r="A2457" i="6"/>
  <c r="G2456" i="6"/>
  <c r="F2456" i="6"/>
  <c r="D2456" i="6"/>
  <c r="L2456" i="6" s="1"/>
  <c r="A2456" i="6"/>
  <c r="G2455" i="6"/>
  <c r="H2455" i="6" s="1"/>
  <c r="F2455" i="6"/>
  <c r="E2455" i="6"/>
  <c r="D2455" i="6"/>
  <c r="L2455" i="6" s="1"/>
  <c r="A2455" i="6"/>
  <c r="C2455" i="6" s="1"/>
  <c r="G2454" i="6"/>
  <c r="F2454" i="6"/>
  <c r="H2454" i="6" s="1"/>
  <c r="D2454" i="6"/>
  <c r="A2454" i="6"/>
  <c r="C2454" i="6" s="1"/>
  <c r="G2453" i="6"/>
  <c r="F2453" i="6"/>
  <c r="D2453" i="6"/>
  <c r="L2453" i="6" s="1"/>
  <c r="A2453" i="6"/>
  <c r="G2452" i="6"/>
  <c r="F2452" i="6"/>
  <c r="D2452" i="6"/>
  <c r="L2452" i="6" s="1"/>
  <c r="A2452" i="6"/>
  <c r="G2451" i="6"/>
  <c r="F2451" i="6"/>
  <c r="D2451" i="6"/>
  <c r="A2451" i="6"/>
  <c r="C2451" i="6" s="1"/>
  <c r="G2450" i="6"/>
  <c r="F2450" i="6"/>
  <c r="D2450" i="6"/>
  <c r="L2450" i="6" s="1"/>
  <c r="A2450" i="6"/>
  <c r="G2449" i="6"/>
  <c r="F2449" i="6"/>
  <c r="D2449" i="6"/>
  <c r="L2449" i="6" s="1"/>
  <c r="A2449" i="6"/>
  <c r="G2448" i="6"/>
  <c r="F2448" i="6"/>
  <c r="D2448" i="6"/>
  <c r="L2448" i="6" s="1"/>
  <c r="A2448" i="6"/>
  <c r="C2448" i="6" s="1"/>
  <c r="G2447" i="6"/>
  <c r="F2447" i="6"/>
  <c r="D2447" i="6"/>
  <c r="L2447" i="6" s="1"/>
  <c r="A2447" i="6"/>
  <c r="C2447" i="6" s="1"/>
  <c r="G2446" i="6"/>
  <c r="F2446" i="6"/>
  <c r="D2446" i="6"/>
  <c r="L2446" i="6" s="1"/>
  <c r="A2446" i="6"/>
  <c r="G2445" i="6"/>
  <c r="F2445" i="6"/>
  <c r="D2445" i="6"/>
  <c r="L2445" i="6" s="1"/>
  <c r="A2445" i="6"/>
  <c r="G2444" i="6"/>
  <c r="F2444" i="6"/>
  <c r="D2444" i="6"/>
  <c r="A2444" i="6"/>
  <c r="G2443" i="6"/>
  <c r="F2443" i="6"/>
  <c r="D2443" i="6"/>
  <c r="A2443" i="6"/>
  <c r="G2442" i="6"/>
  <c r="F2442" i="6"/>
  <c r="D2442" i="6"/>
  <c r="A2442" i="6"/>
  <c r="G2441" i="6"/>
  <c r="F2441" i="6"/>
  <c r="D2441" i="6"/>
  <c r="A2441" i="6"/>
  <c r="C2441" i="6" s="1"/>
  <c r="G2440" i="6"/>
  <c r="F2440" i="6"/>
  <c r="D2440" i="6"/>
  <c r="A2440" i="6"/>
  <c r="G2439" i="6"/>
  <c r="F2439" i="6"/>
  <c r="D2439" i="6"/>
  <c r="A2439" i="6"/>
  <c r="G2438" i="6"/>
  <c r="F2438" i="6"/>
  <c r="D2438" i="6"/>
  <c r="L2438" i="6" s="1"/>
  <c r="A2438" i="6"/>
  <c r="G2437" i="6"/>
  <c r="F2437" i="6"/>
  <c r="D2437" i="6"/>
  <c r="L2437" i="6" s="1"/>
  <c r="A2437" i="6"/>
  <c r="G2436" i="6"/>
  <c r="F2436" i="6"/>
  <c r="D2436" i="6"/>
  <c r="L2436" i="6" s="1"/>
  <c r="A2436" i="6"/>
  <c r="C2436" i="6" s="1"/>
  <c r="G2435" i="6"/>
  <c r="F2435" i="6"/>
  <c r="D2435" i="6"/>
  <c r="A2435" i="6"/>
  <c r="G2434" i="6"/>
  <c r="F2434" i="6"/>
  <c r="D2434" i="6"/>
  <c r="A2434" i="6"/>
  <c r="G2433" i="6"/>
  <c r="F2433" i="6"/>
  <c r="D2433" i="6"/>
  <c r="L2433" i="6" s="1"/>
  <c r="A2433" i="6"/>
  <c r="G2432" i="6"/>
  <c r="F2432" i="6"/>
  <c r="D2432" i="6"/>
  <c r="A2432" i="6"/>
  <c r="G2431" i="6"/>
  <c r="F2431" i="6"/>
  <c r="D2431" i="6"/>
  <c r="L2431" i="6" s="1"/>
  <c r="A2431" i="6"/>
  <c r="G2430" i="6"/>
  <c r="H2430" i="6" s="1"/>
  <c r="F2430" i="6"/>
  <c r="E2430" i="6"/>
  <c r="D2430" i="6"/>
  <c r="L2430" i="6" s="1"/>
  <c r="A2430" i="6"/>
  <c r="G2429" i="6"/>
  <c r="F2429" i="6"/>
  <c r="H2429" i="6" s="1"/>
  <c r="D2429" i="6"/>
  <c r="L2429" i="6" s="1"/>
  <c r="B2429" i="6"/>
  <c r="A2429" i="6"/>
  <c r="G2428" i="6"/>
  <c r="H2428" i="6" s="1"/>
  <c r="F2428" i="6"/>
  <c r="E2428" i="6"/>
  <c r="D2428" i="6"/>
  <c r="L2428" i="6" s="1"/>
  <c r="A2428" i="6"/>
  <c r="C2428" i="6" s="1"/>
  <c r="G2427" i="6"/>
  <c r="F2427" i="6"/>
  <c r="D2427" i="6"/>
  <c r="A2427" i="6"/>
  <c r="G2426" i="6"/>
  <c r="F2426" i="6"/>
  <c r="D2426" i="6"/>
  <c r="A2426" i="6"/>
  <c r="G2425" i="6"/>
  <c r="F2425" i="6"/>
  <c r="D2425" i="6"/>
  <c r="A2425" i="6"/>
  <c r="C2425" i="6" s="1"/>
  <c r="G2424" i="6"/>
  <c r="F2424" i="6"/>
  <c r="D2424" i="6"/>
  <c r="A2424" i="6"/>
  <c r="G2423" i="6"/>
  <c r="F2423" i="6"/>
  <c r="D2423" i="6"/>
  <c r="A2423" i="6"/>
  <c r="G2422" i="6"/>
  <c r="F2422" i="6"/>
  <c r="D2422" i="6"/>
  <c r="A2422" i="6"/>
  <c r="G2421" i="6"/>
  <c r="H2421" i="6" s="1"/>
  <c r="F2421" i="6"/>
  <c r="D2421" i="6"/>
  <c r="A2421" i="6"/>
  <c r="B2421" i="6" s="1"/>
  <c r="G2420" i="6"/>
  <c r="F2420" i="6"/>
  <c r="D2420" i="6"/>
  <c r="L2420" i="6" s="1"/>
  <c r="A2420" i="6"/>
  <c r="C2420" i="6" s="1"/>
  <c r="G2419" i="6"/>
  <c r="F2419" i="6"/>
  <c r="D2419" i="6"/>
  <c r="A2419" i="6"/>
  <c r="G2418" i="6"/>
  <c r="H2418" i="6" s="1"/>
  <c r="F2418" i="6"/>
  <c r="E2418" i="6"/>
  <c r="D2418" i="6"/>
  <c r="L2418" i="6" s="1"/>
  <c r="A2418" i="6"/>
  <c r="G2417" i="6"/>
  <c r="F2417" i="6"/>
  <c r="D2417" i="6"/>
  <c r="A2417" i="6"/>
  <c r="C2417" i="6" s="1"/>
  <c r="G2416" i="6"/>
  <c r="F2416" i="6"/>
  <c r="D2416" i="6"/>
  <c r="A2416" i="6"/>
  <c r="G2415" i="6"/>
  <c r="F2415" i="6"/>
  <c r="D2415" i="6"/>
  <c r="A2415" i="6"/>
  <c r="G2414" i="6"/>
  <c r="F2414" i="6"/>
  <c r="D2414" i="6"/>
  <c r="A2414" i="6"/>
  <c r="G2413" i="6"/>
  <c r="F2413" i="6"/>
  <c r="D2413" i="6"/>
  <c r="A2413" i="6"/>
  <c r="B2413" i="6" s="1"/>
  <c r="G2412" i="6"/>
  <c r="F2412" i="6"/>
  <c r="D2412" i="6"/>
  <c r="L2412" i="6" s="1"/>
  <c r="A2412" i="6"/>
  <c r="G2411" i="6"/>
  <c r="F2411" i="6"/>
  <c r="D2411" i="6"/>
  <c r="L2411" i="6" s="1"/>
  <c r="A2411" i="6"/>
  <c r="G2410" i="6"/>
  <c r="F2410" i="6"/>
  <c r="D2410" i="6"/>
  <c r="A2410" i="6"/>
  <c r="G2409" i="6"/>
  <c r="F2409" i="6"/>
  <c r="D2409" i="6"/>
  <c r="L2409" i="6" s="1"/>
  <c r="A2409" i="6"/>
  <c r="G2408" i="6"/>
  <c r="F2408" i="6"/>
  <c r="D2408" i="6"/>
  <c r="A2408" i="6"/>
  <c r="G2407" i="6"/>
  <c r="F2407" i="6"/>
  <c r="D2407" i="6"/>
  <c r="A2407" i="6"/>
  <c r="G2406" i="6"/>
  <c r="F2406" i="6"/>
  <c r="D2406" i="6"/>
  <c r="L2406" i="6" s="1"/>
  <c r="A2406" i="6"/>
  <c r="G2405" i="6"/>
  <c r="F2405" i="6"/>
  <c r="D2405" i="6"/>
  <c r="L2405" i="6" s="1"/>
  <c r="A2405" i="6"/>
  <c r="G2404" i="6"/>
  <c r="F2404" i="6"/>
  <c r="D2404" i="6"/>
  <c r="A2404" i="6"/>
  <c r="C2404" i="6" s="1"/>
  <c r="G2403" i="6"/>
  <c r="F2403" i="6"/>
  <c r="D2403" i="6"/>
  <c r="A2403" i="6"/>
  <c r="G2402" i="6"/>
  <c r="H2402" i="6" s="1"/>
  <c r="F2402" i="6"/>
  <c r="D2402" i="6"/>
  <c r="L2402" i="6" s="1"/>
  <c r="A2402" i="6"/>
  <c r="G2401" i="6"/>
  <c r="F2401" i="6"/>
  <c r="H2401" i="6" s="1"/>
  <c r="D2401" i="6"/>
  <c r="A2401" i="6"/>
  <c r="G2400" i="6"/>
  <c r="F2400" i="6"/>
  <c r="D2400" i="6"/>
  <c r="A2400" i="6"/>
  <c r="C2400" i="6" s="1"/>
  <c r="G2399" i="6"/>
  <c r="F2399" i="6"/>
  <c r="D2399" i="6"/>
  <c r="A2399" i="6"/>
  <c r="G2398" i="6"/>
  <c r="F2398" i="6"/>
  <c r="H2398" i="6" s="1"/>
  <c r="D2398" i="6"/>
  <c r="L2398" i="6" s="1"/>
  <c r="A2398" i="6"/>
  <c r="G2397" i="6"/>
  <c r="F2397" i="6"/>
  <c r="D2397" i="6"/>
  <c r="A2397" i="6"/>
  <c r="C2397" i="6" s="1"/>
  <c r="G2396" i="6"/>
  <c r="F2396" i="6"/>
  <c r="D2396" i="6"/>
  <c r="A2396" i="6"/>
  <c r="C2396" i="6" s="1"/>
  <c r="G2395" i="6"/>
  <c r="F2395" i="6"/>
  <c r="D2395" i="6"/>
  <c r="L2395" i="6" s="1"/>
  <c r="A2395" i="6"/>
  <c r="G2394" i="6"/>
  <c r="F2394" i="6"/>
  <c r="D2394" i="6"/>
  <c r="L2394" i="6" s="1"/>
  <c r="A2394" i="6"/>
  <c r="G2393" i="6"/>
  <c r="F2393" i="6"/>
  <c r="D2393" i="6"/>
  <c r="A2393" i="6"/>
  <c r="C2393" i="6" s="1"/>
  <c r="G2392" i="6"/>
  <c r="F2392" i="6"/>
  <c r="D2392" i="6"/>
  <c r="A2392" i="6"/>
  <c r="G2391" i="6"/>
  <c r="F2391" i="6"/>
  <c r="D2391" i="6"/>
  <c r="A2391" i="6"/>
  <c r="G2390" i="6"/>
  <c r="F2390" i="6"/>
  <c r="D2390" i="6"/>
  <c r="A2390" i="6"/>
  <c r="G2389" i="6"/>
  <c r="F2389" i="6"/>
  <c r="D2389" i="6"/>
  <c r="A2389" i="6"/>
  <c r="B2389" i="6" s="1"/>
  <c r="G2388" i="6"/>
  <c r="F2388" i="6"/>
  <c r="D2388" i="6"/>
  <c r="L2388" i="6" s="1"/>
  <c r="A2388" i="6"/>
  <c r="C2388" i="6" s="1"/>
  <c r="G2387" i="6"/>
  <c r="F2387" i="6"/>
  <c r="D2387" i="6"/>
  <c r="A2387" i="6"/>
  <c r="G2386" i="6"/>
  <c r="F2386" i="6"/>
  <c r="D2386" i="6"/>
  <c r="A2386" i="6"/>
  <c r="G2385" i="6"/>
  <c r="F2385" i="6"/>
  <c r="D2385" i="6"/>
  <c r="L2385" i="6" s="1"/>
  <c r="A2385" i="6"/>
  <c r="C2385" i="6" s="1"/>
  <c r="G2384" i="6"/>
  <c r="H2384" i="6" s="1"/>
  <c r="F2384" i="6"/>
  <c r="D2384" i="6"/>
  <c r="L2384" i="6" s="1"/>
  <c r="A2384" i="6"/>
  <c r="C2384" i="6" s="1"/>
  <c r="G2383" i="6"/>
  <c r="F2383" i="6"/>
  <c r="D2383" i="6"/>
  <c r="A2383" i="6"/>
  <c r="G2382" i="6"/>
  <c r="H2382" i="6" s="1"/>
  <c r="F2382" i="6"/>
  <c r="D2382" i="6"/>
  <c r="L2382" i="6" s="1"/>
  <c r="A2382" i="6"/>
  <c r="G2381" i="6"/>
  <c r="F2381" i="6"/>
  <c r="D2381" i="6"/>
  <c r="L2381" i="6" s="1"/>
  <c r="A2381" i="6"/>
  <c r="C2381" i="6" s="1"/>
  <c r="G2380" i="6"/>
  <c r="F2380" i="6"/>
  <c r="D2380" i="6"/>
  <c r="A2380" i="6"/>
  <c r="G2379" i="6"/>
  <c r="F2379" i="6"/>
  <c r="E2379" i="6"/>
  <c r="D2379" i="6"/>
  <c r="L2379" i="6" s="1"/>
  <c r="A2379" i="6"/>
  <c r="C2379" i="6" s="1"/>
  <c r="G2378" i="6"/>
  <c r="F2378" i="6"/>
  <c r="D2378" i="6"/>
  <c r="A2378" i="6"/>
  <c r="G2377" i="6"/>
  <c r="F2377" i="6"/>
  <c r="D2377" i="6"/>
  <c r="A2377" i="6"/>
  <c r="G2376" i="6"/>
  <c r="F2376" i="6"/>
  <c r="D2376" i="6"/>
  <c r="A2376" i="6"/>
  <c r="G2375" i="6"/>
  <c r="F2375" i="6"/>
  <c r="D2375" i="6"/>
  <c r="A2375" i="6"/>
  <c r="G2374" i="6"/>
  <c r="F2374" i="6"/>
  <c r="D2374" i="6"/>
  <c r="A2374" i="6"/>
  <c r="G2373" i="6"/>
  <c r="F2373" i="6"/>
  <c r="D2373" i="6"/>
  <c r="L2373" i="6" s="1"/>
  <c r="A2373" i="6"/>
  <c r="B2373" i="6" s="1"/>
  <c r="G2372" i="6"/>
  <c r="F2372" i="6"/>
  <c r="D2372" i="6"/>
  <c r="L2372" i="6" s="1"/>
  <c r="A2372" i="6"/>
  <c r="G2371" i="6"/>
  <c r="F2371" i="6"/>
  <c r="D2371" i="6"/>
  <c r="L2371" i="6" s="1"/>
  <c r="A2371" i="6"/>
  <c r="G2370" i="6"/>
  <c r="F2370" i="6"/>
  <c r="D2370" i="6"/>
  <c r="L2370" i="6" s="1"/>
  <c r="A2370" i="6"/>
  <c r="C2370" i="6" s="1"/>
  <c r="G2369" i="6"/>
  <c r="F2369" i="6"/>
  <c r="D2369" i="6"/>
  <c r="L2369" i="6" s="1"/>
  <c r="A2369" i="6"/>
  <c r="G2368" i="6"/>
  <c r="F2368" i="6"/>
  <c r="D2368" i="6"/>
  <c r="L2368" i="6" s="1"/>
  <c r="A2368" i="6"/>
  <c r="C2368" i="6" s="1"/>
  <c r="G2367" i="6"/>
  <c r="F2367" i="6"/>
  <c r="D2367" i="6"/>
  <c r="A2367" i="6"/>
  <c r="G2366" i="6"/>
  <c r="F2366" i="6"/>
  <c r="D2366" i="6"/>
  <c r="A2366" i="6"/>
  <c r="G2365" i="6"/>
  <c r="F2365" i="6"/>
  <c r="D2365" i="6"/>
  <c r="L2365" i="6" s="1"/>
  <c r="A2365" i="6"/>
  <c r="G2364" i="6"/>
  <c r="F2364" i="6"/>
  <c r="D2364" i="6"/>
  <c r="L2364" i="6" s="1"/>
  <c r="A2364" i="6"/>
  <c r="G2363" i="6"/>
  <c r="F2363" i="6"/>
  <c r="D2363" i="6"/>
  <c r="L2363" i="6" s="1"/>
  <c r="A2363" i="6"/>
  <c r="G2362" i="6"/>
  <c r="F2362" i="6"/>
  <c r="D2362" i="6"/>
  <c r="L2362" i="6" s="1"/>
  <c r="A2362" i="6"/>
  <c r="C2362" i="6" s="1"/>
  <c r="G2361" i="6"/>
  <c r="F2361" i="6"/>
  <c r="D2361" i="6"/>
  <c r="L2361" i="6" s="1"/>
  <c r="A2361" i="6"/>
  <c r="C2361" i="6" s="1"/>
  <c r="G2360" i="6"/>
  <c r="F2360" i="6"/>
  <c r="D2360" i="6"/>
  <c r="L2360" i="6" s="1"/>
  <c r="A2360" i="6"/>
  <c r="C2360" i="6" s="1"/>
  <c r="G2359" i="6"/>
  <c r="F2359" i="6"/>
  <c r="D2359" i="6"/>
  <c r="A2359" i="6"/>
  <c r="G2358" i="6"/>
  <c r="F2358" i="6"/>
  <c r="D2358" i="6"/>
  <c r="L2358" i="6" s="1"/>
  <c r="A2358" i="6"/>
  <c r="G2357" i="6"/>
  <c r="F2357" i="6"/>
  <c r="D2357" i="6"/>
  <c r="A2357" i="6"/>
  <c r="C2357" i="6" s="1"/>
  <c r="G2356" i="6"/>
  <c r="F2356" i="6"/>
  <c r="D2356" i="6"/>
  <c r="L2356" i="6" s="1"/>
  <c r="A2356" i="6"/>
  <c r="G2355" i="6"/>
  <c r="F2355" i="6"/>
  <c r="D2355" i="6"/>
  <c r="A2355" i="6"/>
  <c r="C2355" i="6" s="1"/>
  <c r="G2354" i="6"/>
  <c r="F2354" i="6"/>
  <c r="D2354" i="6"/>
  <c r="A2354" i="6"/>
  <c r="C2354" i="6" s="1"/>
  <c r="G2353" i="6"/>
  <c r="F2353" i="6"/>
  <c r="D2353" i="6"/>
  <c r="L2353" i="6" s="1"/>
  <c r="A2353" i="6"/>
  <c r="G2352" i="6"/>
  <c r="F2352" i="6"/>
  <c r="D2352" i="6"/>
  <c r="L2352" i="6" s="1"/>
  <c r="A2352" i="6"/>
  <c r="G2351" i="6"/>
  <c r="F2351" i="6"/>
  <c r="D2351" i="6"/>
  <c r="L2351" i="6" s="1"/>
  <c r="A2351" i="6"/>
  <c r="G2350" i="6"/>
  <c r="F2350" i="6"/>
  <c r="D2350" i="6"/>
  <c r="A2350" i="6"/>
  <c r="G2349" i="6"/>
  <c r="F2349" i="6"/>
  <c r="D2349" i="6"/>
  <c r="L2349" i="6" s="1"/>
  <c r="A2349" i="6"/>
  <c r="G2348" i="6"/>
  <c r="F2348" i="6"/>
  <c r="D2348" i="6"/>
  <c r="A2348" i="6"/>
  <c r="G2347" i="6"/>
  <c r="F2347" i="6"/>
  <c r="D2347" i="6"/>
  <c r="L2347" i="6" s="1"/>
  <c r="A2347" i="6"/>
  <c r="G2346" i="6"/>
  <c r="F2346" i="6"/>
  <c r="D2346" i="6"/>
  <c r="L2346" i="6" s="1"/>
  <c r="A2346" i="6"/>
  <c r="G2345" i="6"/>
  <c r="F2345" i="6"/>
  <c r="D2345" i="6"/>
  <c r="L2345" i="6" s="1"/>
  <c r="A2345" i="6"/>
  <c r="G2344" i="6"/>
  <c r="F2344" i="6"/>
  <c r="D2344" i="6"/>
  <c r="L2344" i="6" s="1"/>
  <c r="A2344" i="6"/>
  <c r="G2343" i="6"/>
  <c r="F2343" i="6"/>
  <c r="D2343" i="6"/>
  <c r="L2343" i="6" s="1"/>
  <c r="A2343" i="6"/>
  <c r="G2342" i="6"/>
  <c r="F2342" i="6"/>
  <c r="D2342" i="6"/>
  <c r="A2342" i="6"/>
  <c r="G2341" i="6"/>
  <c r="F2341" i="6"/>
  <c r="D2341" i="6"/>
  <c r="A2341" i="6"/>
  <c r="G2340" i="6"/>
  <c r="H2340" i="6" s="1"/>
  <c r="F2340" i="6"/>
  <c r="D2340" i="6"/>
  <c r="A2340" i="6"/>
  <c r="G2339" i="6"/>
  <c r="F2339" i="6"/>
  <c r="D2339" i="6"/>
  <c r="L2339" i="6" s="1"/>
  <c r="A2339" i="6"/>
  <c r="G2338" i="6"/>
  <c r="F2338" i="6"/>
  <c r="D2338" i="6"/>
  <c r="L2338" i="6" s="1"/>
  <c r="A2338" i="6"/>
  <c r="G2337" i="6"/>
  <c r="F2337" i="6"/>
  <c r="E2337" i="6"/>
  <c r="D2337" i="6"/>
  <c r="L2337" i="6" s="1"/>
  <c r="A2337" i="6"/>
  <c r="C2337" i="6" s="1"/>
  <c r="G2336" i="6"/>
  <c r="F2336" i="6"/>
  <c r="D2336" i="6"/>
  <c r="A2336" i="6"/>
  <c r="C2336" i="6" s="1"/>
  <c r="G2335" i="6"/>
  <c r="F2335" i="6"/>
  <c r="D2335" i="6"/>
  <c r="A2335" i="6"/>
  <c r="G2334" i="6"/>
  <c r="F2334" i="6"/>
  <c r="D2334" i="6"/>
  <c r="L2334" i="6" s="1"/>
  <c r="A2334" i="6"/>
  <c r="G2333" i="6"/>
  <c r="F2333" i="6"/>
  <c r="D2333" i="6"/>
  <c r="A2333" i="6"/>
  <c r="C2333" i="6" s="1"/>
  <c r="G2332" i="6"/>
  <c r="F2332" i="6"/>
  <c r="D2332" i="6"/>
  <c r="L2332" i="6" s="1"/>
  <c r="A2332" i="6"/>
  <c r="G2331" i="6"/>
  <c r="F2331" i="6"/>
  <c r="D2331" i="6"/>
  <c r="L2331" i="6" s="1"/>
  <c r="A2331" i="6"/>
  <c r="G2330" i="6"/>
  <c r="F2330" i="6"/>
  <c r="D2330" i="6"/>
  <c r="L2330" i="6" s="1"/>
  <c r="A2330" i="6"/>
  <c r="G2329" i="6"/>
  <c r="F2329" i="6"/>
  <c r="D2329" i="6"/>
  <c r="L2329" i="6" s="1"/>
  <c r="A2329" i="6"/>
  <c r="C2329" i="6" s="1"/>
  <c r="G2328" i="6"/>
  <c r="F2328" i="6"/>
  <c r="D2328" i="6"/>
  <c r="A2328" i="6"/>
  <c r="C2328" i="6" s="1"/>
  <c r="G2327" i="6"/>
  <c r="F2327" i="6"/>
  <c r="D2327" i="6"/>
  <c r="A2327" i="6"/>
  <c r="G2326" i="6"/>
  <c r="F2326" i="6"/>
  <c r="D2326" i="6"/>
  <c r="L2326" i="6" s="1"/>
  <c r="A2326" i="6"/>
  <c r="G2325" i="6"/>
  <c r="F2325" i="6"/>
  <c r="D2325" i="6"/>
  <c r="A2325" i="6"/>
  <c r="C2325" i="6" s="1"/>
  <c r="G2324" i="6"/>
  <c r="F2324" i="6"/>
  <c r="D2324" i="6"/>
  <c r="A2324" i="6"/>
  <c r="G2323" i="6"/>
  <c r="F2323" i="6"/>
  <c r="D2323" i="6"/>
  <c r="L2323" i="6" s="1"/>
  <c r="A2323" i="6"/>
  <c r="C2323" i="6" s="1"/>
  <c r="G2322" i="6"/>
  <c r="F2322" i="6"/>
  <c r="D2322" i="6"/>
  <c r="L2322" i="6" s="1"/>
  <c r="A2322" i="6"/>
  <c r="C2322" i="6" s="1"/>
  <c r="G2321" i="6"/>
  <c r="F2321" i="6"/>
  <c r="D2321" i="6"/>
  <c r="A2321" i="6"/>
  <c r="G2320" i="6"/>
  <c r="F2320" i="6"/>
  <c r="D2320" i="6"/>
  <c r="L2320" i="6" s="1"/>
  <c r="A2320" i="6"/>
  <c r="G2319" i="6"/>
  <c r="F2319" i="6"/>
  <c r="D2319" i="6"/>
  <c r="L2319" i="6" s="1"/>
  <c r="A2319" i="6"/>
  <c r="C2319" i="6" s="1"/>
  <c r="G2318" i="6"/>
  <c r="F2318" i="6"/>
  <c r="D2318" i="6"/>
  <c r="L2318" i="6" s="1"/>
  <c r="A2318" i="6"/>
  <c r="C2318" i="6" s="1"/>
  <c r="G2317" i="6"/>
  <c r="F2317" i="6"/>
  <c r="D2317" i="6"/>
  <c r="L2317" i="6" s="1"/>
  <c r="A2317" i="6"/>
  <c r="C2317" i="6" s="1"/>
  <c r="G2316" i="6"/>
  <c r="F2316" i="6"/>
  <c r="D2316" i="6"/>
  <c r="L2316" i="6" s="1"/>
  <c r="A2316" i="6"/>
  <c r="C2316" i="6" s="1"/>
  <c r="G2315" i="6"/>
  <c r="F2315" i="6"/>
  <c r="D2315" i="6"/>
  <c r="L2315" i="6" s="1"/>
  <c r="A2315" i="6"/>
  <c r="C2315" i="6" s="1"/>
  <c r="G2314" i="6"/>
  <c r="F2314" i="6"/>
  <c r="D2314" i="6"/>
  <c r="L2314" i="6" s="1"/>
  <c r="A2314" i="6"/>
  <c r="G2313" i="6"/>
  <c r="F2313" i="6"/>
  <c r="D2313" i="6"/>
  <c r="L2313" i="6" s="1"/>
  <c r="A2313" i="6"/>
  <c r="G2312" i="6"/>
  <c r="F2312" i="6"/>
  <c r="D2312" i="6"/>
  <c r="A2312" i="6"/>
  <c r="G2311" i="6"/>
  <c r="F2311" i="6"/>
  <c r="D2311" i="6"/>
  <c r="L2311" i="6" s="1"/>
  <c r="A2311" i="6"/>
  <c r="G2310" i="6"/>
  <c r="F2310" i="6"/>
  <c r="D2310" i="6"/>
  <c r="L2310" i="6" s="1"/>
  <c r="A2310" i="6"/>
  <c r="G2309" i="6"/>
  <c r="F2309" i="6"/>
  <c r="D2309" i="6"/>
  <c r="A2309" i="6"/>
  <c r="C2309" i="6" s="1"/>
  <c r="G2308" i="6"/>
  <c r="F2308" i="6"/>
  <c r="D2308" i="6"/>
  <c r="L2308" i="6" s="1"/>
  <c r="A2308" i="6"/>
  <c r="G2307" i="6"/>
  <c r="F2307" i="6"/>
  <c r="D2307" i="6"/>
  <c r="L2307" i="6" s="1"/>
  <c r="A2307" i="6"/>
  <c r="G2306" i="6"/>
  <c r="F2306" i="6"/>
  <c r="D2306" i="6"/>
  <c r="L2306" i="6" s="1"/>
  <c r="A2306" i="6"/>
  <c r="G2305" i="6"/>
  <c r="F2305" i="6"/>
  <c r="D2305" i="6"/>
  <c r="A2305" i="6"/>
  <c r="G2304" i="6"/>
  <c r="F2304" i="6"/>
  <c r="D2304" i="6"/>
  <c r="L2304" i="6" s="1"/>
  <c r="A2304" i="6"/>
  <c r="G2303" i="6"/>
  <c r="F2303" i="6"/>
  <c r="D2303" i="6"/>
  <c r="A2303" i="6"/>
  <c r="G2302" i="6"/>
  <c r="F2302" i="6"/>
  <c r="D2302" i="6"/>
  <c r="L2302" i="6" s="1"/>
  <c r="A2302" i="6"/>
  <c r="G2301" i="6"/>
  <c r="F2301" i="6"/>
  <c r="D2301" i="6"/>
  <c r="A2301" i="6"/>
  <c r="C2301" i="6" s="1"/>
  <c r="G2300" i="6"/>
  <c r="F2300" i="6"/>
  <c r="D2300" i="6"/>
  <c r="L2300" i="6" s="1"/>
  <c r="A2300" i="6"/>
  <c r="C2300" i="6" s="1"/>
  <c r="G2299" i="6"/>
  <c r="F2299" i="6"/>
  <c r="D2299" i="6"/>
  <c r="A2299" i="6"/>
  <c r="G2298" i="6"/>
  <c r="F2298" i="6"/>
  <c r="E2298" i="6"/>
  <c r="D2298" i="6"/>
  <c r="L2298" i="6" s="1"/>
  <c r="A2298" i="6"/>
  <c r="G2297" i="6"/>
  <c r="F2297" i="6"/>
  <c r="D2297" i="6"/>
  <c r="A2297" i="6"/>
  <c r="C2297" i="6" s="1"/>
  <c r="G2296" i="6"/>
  <c r="F2296" i="6"/>
  <c r="D2296" i="6"/>
  <c r="A2296" i="6"/>
  <c r="G2295" i="6"/>
  <c r="F2295" i="6"/>
  <c r="D2295" i="6"/>
  <c r="A2295" i="6"/>
  <c r="G2294" i="6"/>
  <c r="F2294" i="6"/>
  <c r="D2294" i="6"/>
  <c r="A2294" i="6"/>
  <c r="G2293" i="6"/>
  <c r="F2293" i="6"/>
  <c r="D2293" i="6"/>
  <c r="A2293" i="6"/>
  <c r="C2293" i="6" s="1"/>
  <c r="G2292" i="6"/>
  <c r="F2292" i="6"/>
  <c r="D2292" i="6"/>
  <c r="A2292" i="6"/>
  <c r="G2291" i="6"/>
  <c r="F2291" i="6"/>
  <c r="E2291" i="6"/>
  <c r="D2291" i="6"/>
  <c r="L2291" i="6" s="1"/>
  <c r="A2291" i="6"/>
  <c r="G2290" i="6"/>
  <c r="F2290" i="6"/>
  <c r="D2290" i="6"/>
  <c r="A2290" i="6"/>
  <c r="G2289" i="6"/>
  <c r="F2289" i="6"/>
  <c r="D2289" i="6"/>
  <c r="A2289" i="6"/>
  <c r="C2289" i="6" s="1"/>
  <c r="G2288" i="6"/>
  <c r="F2288" i="6"/>
  <c r="D2288" i="6"/>
  <c r="A2288" i="6"/>
  <c r="C2288" i="6" s="1"/>
  <c r="G2287" i="6"/>
  <c r="F2287" i="6"/>
  <c r="D2287" i="6"/>
  <c r="A2287" i="6"/>
  <c r="G2286" i="6"/>
  <c r="F2286" i="6"/>
  <c r="D2286" i="6"/>
  <c r="A2286" i="6"/>
  <c r="G2285" i="6"/>
  <c r="H2285" i="6" s="1"/>
  <c r="F2285" i="6"/>
  <c r="D2285" i="6"/>
  <c r="A2285" i="6"/>
  <c r="G2284" i="6"/>
  <c r="F2284" i="6"/>
  <c r="D2284" i="6"/>
  <c r="L2284" i="6" s="1"/>
  <c r="A2284" i="6"/>
  <c r="G2283" i="6"/>
  <c r="F2283" i="6"/>
  <c r="D2283" i="6"/>
  <c r="L2283" i="6" s="1"/>
  <c r="A2283" i="6"/>
  <c r="G2282" i="6"/>
  <c r="F2282" i="6"/>
  <c r="D2282" i="6"/>
  <c r="L2282" i="6" s="1"/>
  <c r="A2282" i="6"/>
  <c r="C2282" i="6" s="1"/>
  <c r="G2281" i="6"/>
  <c r="F2281" i="6"/>
  <c r="D2281" i="6"/>
  <c r="L2281" i="6" s="1"/>
  <c r="A2281" i="6"/>
  <c r="G2280" i="6"/>
  <c r="F2280" i="6"/>
  <c r="D2280" i="6"/>
  <c r="A2280" i="6"/>
  <c r="G2279" i="6"/>
  <c r="F2279" i="6"/>
  <c r="D2279" i="6"/>
  <c r="A2279" i="6"/>
  <c r="G2278" i="6"/>
  <c r="F2278" i="6"/>
  <c r="D2278" i="6"/>
  <c r="L2278" i="6" s="1"/>
  <c r="A2278" i="6"/>
  <c r="G2277" i="6"/>
  <c r="F2277" i="6"/>
  <c r="D2277" i="6"/>
  <c r="A2277" i="6"/>
  <c r="G2276" i="6"/>
  <c r="F2276" i="6"/>
  <c r="D2276" i="6"/>
  <c r="A2276" i="6"/>
  <c r="G2275" i="6"/>
  <c r="F2275" i="6"/>
  <c r="D2275" i="6"/>
  <c r="A2275" i="6"/>
  <c r="G2274" i="6"/>
  <c r="F2274" i="6"/>
  <c r="D2274" i="6"/>
  <c r="A2274" i="6"/>
  <c r="G2273" i="6"/>
  <c r="F2273" i="6"/>
  <c r="D2273" i="6"/>
  <c r="A2273" i="6"/>
  <c r="B2273" i="6" s="1"/>
  <c r="G2272" i="6"/>
  <c r="F2272" i="6"/>
  <c r="D2272" i="6"/>
  <c r="L2272" i="6" s="1"/>
  <c r="A2272" i="6"/>
  <c r="C2272" i="6" s="1"/>
  <c r="G2271" i="6"/>
  <c r="F2271" i="6"/>
  <c r="D2271" i="6"/>
  <c r="A2271" i="6"/>
  <c r="G2270" i="6"/>
  <c r="H2270" i="6" s="1"/>
  <c r="F2270" i="6"/>
  <c r="E2270" i="6"/>
  <c r="D2270" i="6"/>
  <c r="L2270" i="6" s="1"/>
  <c r="A2270" i="6"/>
  <c r="G2269" i="6"/>
  <c r="F2269" i="6"/>
  <c r="D2269" i="6"/>
  <c r="A2269" i="6"/>
  <c r="G2268" i="6"/>
  <c r="F2268" i="6"/>
  <c r="D2268" i="6"/>
  <c r="L2268" i="6" s="1"/>
  <c r="A2268" i="6"/>
  <c r="C2268" i="6" s="1"/>
  <c r="G2267" i="6"/>
  <c r="F2267" i="6"/>
  <c r="D2267" i="6"/>
  <c r="A2267" i="6"/>
  <c r="G2266" i="6"/>
  <c r="F2266" i="6"/>
  <c r="D2266" i="6"/>
  <c r="A2266" i="6"/>
  <c r="C2266" i="6" s="1"/>
  <c r="G2265" i="6"/>
  <c r="F2265" i="6"/>
  <c r="D2265" i="6"/>
  <c r="A2265" i="6"/>
  <c r="G2264" i="6"/>
  <c r="F2264" i="6"/>
  <c r="D2264" i="6"/>
  <c r="L2264" i="6" s="1"/>
  <c r="A2264" i="6"/>
  <c r="G2263" i="6"/>
  <c r="F2263" i="6"/>
  <c r="D2263" i="6"/>
  <c r="A2263" i="6"/>
  <c r="G2262" i="6"/>
  <c r="F2262" i="6"/>
  <c r="D2262" i="6"/>
  <c r="A2262" i="6"/>
  <c r="G2261" i="6"/>
  <c r="F2261" i="6"/>
  <c r="D2261" i="6"/>
  <c r="A2261" i="6"/>
  <c r="G2260" i="6"/>
  <c r="F2260" i="6"/>
  <c r="D2260" i="6"/>
  <c r="L2260" i="6" s="1"/>
  <c r="A2260" i="6"/>
  <c r="C2260" i="6" s="1"/>
  <c r="G2259" i="6"/>
  <c r="F2259" i="6"/>
  <c r="D2259" i="6"/>
  <c r="A2259" i="6"/>
  <c r="G2258" i="6"/>
  <c r="F2258" i="6"/>
  <c r="D2258" i="6"/>
  <c r="A2258" i="6"/>
  <c r="G2257" i="6"/>
  <c r="H2257" i="6" s="1"/>
  <c r="F2257" i="6"/>
  <c r="D2257" i="6"/>
  <c r="L2257" i="6" s="1"/>
  <c r="A2257" i="6"/>
  <c r="G2256" i="6"/>
  <c r="F2256" i="6"/>
  <c r="D2256" i="6"/>
  <c r="L2256" i="6" s="1"/>
  <c r="A2256" i="6"/>
  <c r="C2256" i="6" s="1"/>
  <c r="G2255" i="6"/>
  <c r="F2255" i="6"/>
  <c r="E2255" i="6"/>
  <c r="D2255" i="6"/>
  <c r="L2255" i="6" s="1"/>
  <c r="A2255" i="6"/>
  <c r="G2254" i="6"/>
  <c r="F2254" i="6"/>
  <c r="D2254" i="6"/>
  <c r="L2254" i="6" s="1"/>
  <c r="A2254" i="6"/>
  <c r="G2253" i="6"/>
  <c r="F2253" i="6"/>
  <c r="D2253" i="6"/>
  <c r="A2253" i="6"/>
  <c r="G2252" i="6"/>
  <c r="F2252" i="6"/>
  <c r="D2252" i="6"/>
  <c r="L2252" i="6" s="1"/>
  <c r="A2252" i="6"/>
  <c r="G2251" i="6"/>
  <c r="F2251" i="6"/>
  <c r="D2251" i="6"/>
  <c r="L2251" i="6" s="1"/>
  <c r="A2251" i="6"/>
  <c r="G2250" i="6"/>
  <c r="F2250" i="6"/>
  <c r="D2250" i="6"/>
  <c r="L2250" i="6" s="1"/>
  <c r="A2250" i="6"/>
  <c r="G2249" i="6"/>
  <c r="F2249" i="6"/>
  <c r="D2249" i="6"/>
  <c r="L2249" i="6" s="1"/>
  <c r="A2249" i="6"/>
  <c r="C2249" i="6" s="1"/>
  <c r="G2248" i="6"/>
  <c r="F2248" i="6"/>
  <c r="D2248" i="6"/>
  <c r="A2248" i="6"/>
  <c r="C2248" i="6" s="1"/>
  <c r="G2247" i="6"/>
  <c r="F2247" i="6"/>
  <c r="D2247" i="6"/>
  <c r="A2247" i="6"/>
  <c r="G2246" i="6"/>
  <c r="F2246" i="6"/>
  <c r="D2246" i="6"/>
  <c r="A2246" i="6"/>
  <c r="G2245" i="6"/>
  <c r="F2245" i="6"/>
  <c r="D2245" i="6"/>
  <c r="A2245" i="6"/>
  <c r="C2245" i="6" s="1"/>
  <c r="G2244" i="6"/>
  <c r="F2244" i="6"/>
  <c r="D2244" i="6"/>
  <c r="A2244" i="6"/>
  <c r="G2243" i="6"/>
  <c r="F2243" i="6"/>
  <c r="D2243" i="6"/>
  <c r="L2243" i="6" s="1"/>
  <c r="A2243" i="6"/>
  <c r="C2243" i="6" s="1"/>
  <c r="G2242" i="6"/>
  <c r="F2242" i="6"/>
  <c r="D2242" i="6"/>
  <c r="L2242" i="6" s="1"/>
  <c r="A2242" i="6"/>
  <c r="C2242" i="6" s="1"/>
  <c r="G2241" i="6"/>
  <c r="F2241" i="6"/>
  <c r="D2241" i="6"/>
  <c r="L2241" i="6" s="1"/>
  <c r="A2241" i="6"/>
  <c r="G2240" i="6"/>
  <c r="F2240" i="6"/>
  <c r="D2240" i="6"/>
  <c r="A2240" i="6"/>
  <c r="G2239" i="6"/>
  <c r="F2239" i="6"/>
  <c r="D2239" i="6"/>
  <c r="A2239" i="6"/>
  <c r="G2238" i="6"/>
  <c r="F2238" i="6"/>
  <c r="D2238" i="6"/>
  <c r="A2238" i="6"/>
  <c r="G2237" i="6"/>
  <c r="F2237" i="6"/>
  <c r="D2237" i="6"/>
  <c r="L2237" i="6" s="1"/>
  <c r="A2237" i="6"/>
  <c r="G2236" i="6"/>
  <c r="F2236" i="6"/>
  <c r="D2236" i="6"/>
  <c r="L2236" i="6" s="1"/>
  <c r="A2236" i="6"/>
  <c r="G2235" i="6"/>
  <c r="F2235" i="6"/>
  <c r="D2235" i="6"/>
  <c r="L2235" i="6" s="1"/>
  <c r="A2235" i="6"/>
  <c r="G2234" i="6"/>
  <c r="F2234" i="6"/>
  <c r="D2234" i="6"/>
  <c r="L2234" i="6" s="1"/>
  <c r="A2234" i="6"/>
  <c r="G2233" i="6"/>
  <c r="H2233" i="6" s="1"/>
  <c r="F2233" i="6"/>
  <c r="D2233" i="6"/>
  <c r="A2233" i="6"/>
  <c r="C2233" i="6" s="1"/>
  <c r="G2232" i="6"/>
  <c r="F2232" i="6"/>
  <c r="D2232" i="6"/>
  <c r="L2232" i="6" s="1"/>
  <c r="A2232" i="6"/>
  <c r="C2232" i="6" s="1"/>
  <c r="G2231" i="6"/>
  <c r="F2231" i="6"/>
  <c r="D2231" i="6"/>
  <c r="A2231" i="6"/>
  <c r="G2230" i="6"/>
  <c r="H2230" i="6" s="1"/>
  <c r="F2230" i="6"/>
  <c r="D2230" i="6"/>
  <c r="A2230" i="6"/>
  <c r="G2229" i="6"/>
  <c r="H2229" i="6" s="1"/>
  <c r="F2229" i="6"/>
  <c r="D2229" i="6"/>
  <c r="L2229" i="6" s="1"/>
  <c r="A2229" i="6"/>
  <c r="C2229" i="6" s="1"/>
  <c r="G2228" i="6"/>
  <c r="H2228" i="6" s="1"/>
  <c r="F2228" i="6"/>
  <c r="E2228" i="6"/>
  <c r="D2228" i="6"/>
  <c r="L2228" i="6" s="1"/>
  <c r="A2228" i="6"/>
  <c r="C2228" i="6" s="1"/>
  <c r="G2227" i="6"/>
  <c r="F2227" i="6"/>
  <c r="D2227" i="6"/>
  <c r="A2227" i="6"/>
  <c r="C2227" i="6" s="1"/>
  <c r="G2226" i="6"/>
  <c r="F2226" i="6"/>
  <c r="D2226" i="6"/>
  <c r="A2226" i="6"/>
  <c r="C2226" i="6" s="1"/>
  <c r="G2225" i="6"/>
  <c r="F2225" i="6"/>
  <c r="D2225" i="6"/>
  <c r="A2225" i="6"/>
  <c r="G2224" i="6"/>
  <c r="F2224" i="6"/>
  <c r="D2224" i="6"/>
  <c r="L2224" i="6" s="1"/>
  <c r="A2224" i="6"/>
  <c r="G2223" i="6"/>
  <c r="F2223" i="6"/>
  <c r="D2223" i="6"/>
  <c r="L2223" i="6" s="1"/>
  <c r="A2223" i="6"/>
  <c r="G2222" i="6"/>
  <c r="F2222" i="6"/>
  <c r="D2222" i="6"/>
  <c r="L2222" i="6" s="1"/>
  <c r="A2222" i="6"/>
  <c r="G2221" i="6"/>
  <c r="F2221" i="6"/>
  <c r="D2221" i="6"/>
  <c r="A2221" i="6"/>
  <c r="G2220" i="6"/>
  <c r="F2220" i="6"/>
  <c r="D2220" i="6"/>
  <c r="L2220" i="6" s="1"/>
  <c r="A2220" i="6"/>
  <c r="G2219" i="6"/>
  <c r="F2219" i="6"/>
  <c r="D2219" i="6"/>
  <c r="L2219" i="6" s="1"/>
  <c r="A2219" i="6"/>
  <c r="G2218" i="6"/>
  <c r="F2218" i="6"/>
  <c r="D2218" i="6"/>
  <c r="L2218" i="6" s="1"/>
  <c r="A2218" i="6"/>
  <c r="G2217" i="6"/>
  <c r="F2217" i="6"/>
  <c r="D2217" i="6"/>
  <c r="L2217" i="6" s="1"/>
  <c r="A2217" i="6"/>
  <c r="C2217" i="6" s="1"/>
  <c r="G2216" i="6"/>
  <c r="F2216" i="6"/>
  <c r="D2216" i="6"/>
  <c r="A2216" i="6"/>
  <c r="G2215" i="6"/>
  <c r="F2215" i="6"/>
  <c r="D2215" i="6"/>
  <c r="L2215" i="6" s="1"/>
  <c r="A2215" i="6"/>
  <c r="G2214" i="6"/>
  <c r="F2214" i="6"/>
  <c r="D2214" i="6"/>
  <c r="A2214" i="6"/>
  <c r="G2213" i="6"/>
  <c r="F2213" i="6"/>
  <c r="H2213" i="6" s="1"/>
  <c r="D2213" i="6"/>
  <c r="L2213" i="6" s="1"/>
  <c r="B2213" i="6"/>
  <c r="A2213" i="6"/>
  <c r="G2212" i="6"/>
  <c r="F2212" i="6"/>
  <c r="D2212" i="6"/>
  <c r="L2212" i="6" s="1"/>
  <c r="A2212" i="6"/>
  <c r="G2211" i="6"/>
  <c r="H2211" i="6" s="1"/>
  <c r="F2211" i="6"/>
  <c r="D2211" i="6"/>
  <c r="L2211" i="6" s="1"/>
  <c r="A2211" i="6"/>
  <c r="G2210" i="6"/>
  <c r="F2210" i="6"/>
  <c r="D2210" i="6"/>
  <c r="L2210" i="6" s="1"/>
  <c r="A2210" i="6"/>
  <c r="G2209" i="6"/>
  <c r="H2209" i="6" s="1"/>
  <c r="F2209" i="6"/>
  <c r="D2209" i="6"/>
  <c r="L2209" i="6" s="1"/>
  <c r="A2209" i="6"/>
  <c r="C2209" i="6" s="1"/>
  <c r="G2208" i="6"/>
  <c r="H2208" i="6" s="1"/>
  <c r="F2208" i="6"/>
  <c r="D2208" i="6"/>
  <c r="L2208" i="6" s="1"/>
  <c r="A2208" i="6"/>
  <c r="G2207" i="6"/>
  <c r="F2207" i="6"/>
  <c r="D2207" i="6"/>
  <c r="L2207" i="6" s="1"/>
  <c r="A2207" i="6"/>
  <c r="C2207" i="6" s="1"/>
  <c r="G2206" i="6"/>
  <c r="F2206" i="6"/>
  <c r="E2206" i="6"/>
  <c r="D2206" i="6"/>
  <c r="L2206" i="6" s="1"/>
  <c r="A2206" i="6"/>
  <c r="C2206" i="6" s="1"/>
  <c r="G2205" i="6"/>
  <c r="F2205" i="6"/>
  <c r="D2205" i="6"/>
  <c r="L2205" i="6" s="1"/>
  <c r="A2205" i="6"/>
  <c r="C2205" i="6" s="1"/>
  <c r="G2204" i="6"/>
  <c r="F2204" i="6"/>
  <c r="D2204" i="6"/>
  <c r="L2204" i="6" s="1"/>
  <c r="A2204" i="6"/>
  <c r="G2203" i="6"/>
  <c r="F2203" i="6"/>
  <c r="D2203" i="6"/>
  <c r="L2203" i="6" s="1"/>
  <c r="A2203" i="6"/>
  <c r="C2203" i="6" s="1"/>
  <c r="G2202" i="6"/>
  <c r="F2202" i="6"/>
  <c r="D2202" i="6"/>
  <c r="A2202" i="6"/>
  <c r="G2201" i="6"/>
  <c r="F2201" i="6"/>
  <c r="D2201" i="6"/>
  <c r="A2201" i="6"/>
  <c r="G2200" i="6"/>
  <c r="F2200" i="6"/>
  <c r="D2200" i="6"/>
  <c r="A2200" i="6"/>
  <c r="G2199" i="6"/>
  <c r="F2199" i="6"/>
  <c r="D2199" i="6"/>
  <c r="A2199" i="6"/>
  <c r="G2198" i="6"/>
  <c r="F2198" i="6"/>
  <c r="D2198" i="6"/>
  <c r="A2198" i="6"/>
  <c r="G2197" i="6"/>
  <c r="F2197" i="6"/>
  <c r="D2197" i="6"/>
  <c r="L2197" i="6" s="1"/>
  <c r="A2197" i="6"/>
  <c r="G2196" i="6"/>
  <c r="F2196" i="6"/>
  <c r="D2196" i="6"/>
  <c r="A2196" i="6"/>
  <c r="G2195" i="6"/>
  <c r="F2195" i="6"/>
  <c r="D2195" i="6"/>
  <c r="L2195" i="6" s="1"/>
  <c r="A2195" i="6"/>
  <c r="G2194" i="6"/>
  <c r="F2194" i="6"/>
  <c r="D2194" i="6"/>
  <c r="L2194" i="6" s="1"/>
  <c r="A2194" i="6"/>
  <c r="G2193" i="6"/>
  <c r="F2193" i="6"/>
  <c r="D2193" i="6"/>
  <c r="L2193" i="6" s="1"/>
  <c r="A2193" i="6"/>
  <c r="G2192" i="6"/>
  <c r="F2192" i="6"/>
  <c r="D2192" i="6"/>
  <c r="L2192" i="6" s="1"/>
  <c r="A2192" i="6"/>
  <c r="G2191" i="6"/>
  <c r="F2191" i="6"/>
  <c r="D2191" i="6"/>
  <c r="L2191" i="6" s="1"/>
  <c r="A2191" i="6"/>
  <c r="C2191" i="6" s="1"/>
  <c r="G2190" i="6"/>
  <c r="H2190" i="6" s="1"/>
  <c r="F2190" i="6"/>
  <c r="D2190" i="6"/>
  <c r="A2190" i="6"/>
  <c r="C2190" i="6" s="1"/>
  <c r="G2189" i="6"/>
  <c r="H2189" i="6" s="1"/>
  <c r="F2189" i="6"/>
  <c r="D2189" i="6"/>
  <c r="L2189" i="6" s="1"/>
  <c r="A2189" i="6"/>
  <c r="G2188" i="6"/>
  <c r="F2188" i="6"/>
  <c r="E2188" i="6"/>
  <c r="D2188" i="6"/>
  <c r="L2188" i="6" s="1"/>
  <c r="B2188" i="6"/>
  <c r="A2188" i="6"/>
  <c r="C2188" i="6" s="1"/>
  <c r="G2187" i="6"/>
  <c r="F2187" i="6"/>
  <c r="E2187" i="6"/>
  <c r="D2187" i="6"/>
  <c r="L2187" i="6" s="1"/>
  <c r="A2187" i="6"/>
  <c r="C2187" i="6" s="1"/>
  <c r="G2186" i="6"/>
  <c r="F2186" i="6"/>
  <c r="D2186" i="6"/>
  <c r="A2186" i="6"/>
  <c r="G2185" i="6"/>
  <c r="F2185" i="6"/>
  <c r="D2185" i="6"/>
  <c r="A2185" i="6"/>
  <c r="C2185" i="6" s="1"/>
  <c r="G2184" i="6"/>
  <c r="F2184" i="6"/>
  <c r="D2184" i="6"/>
  <c r="A2184" i="6"/>
  <c r="G2183" i="6"/>
  <c r="F2183" i="6"/>
  <c r="D2183" i="6"/>
  <c r="A2183" i="6"/>
  <c r="G2182" i="6"/>
  <c r="F2182" i="6"/>
  <c r="D2182" i="6"/>
  <c r="A2182" i="6"/>
  <c r="G2181" i="6"/>
  <c r="F2181" i="6"/>
  <c r="D2181" i="6"/>
  <c r="A2181" i="6"/>
  <c r="G2180" i="6"/>
  <c r="F2180" i="6"/>
  <c r="D2180" i="6"/>
  <c r="A2180" i="6"/>
  <c r="G2179" i="6"/>
  <c r="F2179" i="6"/>
  <c r="D2179" i="6"/>
  <c r="L2179" i="6" s="1"/>
  <c r="A2179" i="6"/>
  <c r="G2178" i="6"/>
  <c r="F2178" i="6"/>
  <c r="D2178" i="6"/>
  <c r="A2178" i="6"/>
  <c r="G2177" i="6"/>
  <c r="F2177" i="6"/>
  <c r="D2177" i="6"/>
  <c r="A2177" i="6"/>
  <c r="G2176" i="6"/>
  <c r="F2176" i="6"/>
  <c r="D2176" i="6"/>
  <c r="L2176" i="6" s="1"/>
  <c r="A2176" i="6"/>
  <c r="G2175" i="6"/>
  <c r="F2175" i="6"/>
  <c r="D2175" i="6"/>
  <c r="A2175" i="6"/>
  <c r="G2174" i="6"/>
  <c r="F2174" i="6"/>
  <c r="D2174" i="6"/>
  <c r="A2174" i="6"/>
  <c r="G2173" i="6"/>
  <c r="F2173" i="6"/>
  <c r="D2173" i="6"/>
  <c r="L2173" i="6" s="1"/>
  <c r="A2173" i="6"/>
  <c r="C2173" i="6" s="1"/>
  <c r="G2172" i="6"/>
  <c r="F2172" i="6"/>
  <c r="E2172" i="6"/>
  <c r="D2172" i="6"/>
  <c r="L2172" i="6" s="1"/>
  <c r="A2172" i="6"/>
  <c r="C2172" i="6" s="1"/>
  <c r="G2171" i="6"/>
  <c r="F2171" i="6"/>
  <c r="D2171" i="6"/>
  <c r="L2171" i="6" s="1"/>
  <c r="A2171" i="6"/>
  <c r="G2170" i="6"/>
  <c r="F2170" i="6"/>
  <c r="D2170" i="6"/>
  <c r="A2170" i="6"/>
  <c r="G2169" i="6"/>
  <c r="F2169" i="6"/>
  <c r="D2169" i="6"/>
  <c r="L2169" i="6" s="1"/>
  <c r="B2169" i="6"/>
  <c r="A2169" i="6"/>
  <c r="C2169" i="6" s="1"/>
  <c r="G2168" i="6"/>
  <c r="H2168" i="6" s="1"/>
  <c r="F2168" i="6"/>
  <c r="E2168" i="6"/>
  <c r="D2168" i="6"/>
  <c r="L2168" i="6" s="1"/>
  <c r="A2168" i="6"/>
  <c r="G2167" i="6"/>
  <c r="F2167" i="6"/>
  <c r="D2167" i="6"/>
  <c r="L2167" i="6" s="1"/>
  <c r="A2167" i="6"/>
  <c r="G2166" i="6"/>
  <c r="F2166" i="6"/>
  <c r="H2166" i="6" s="1"/>
  <c r="D2166" i="6"/>
  <c r="A2166" i="6"/>
  <c r="G2165" i="6"/>
  <c r="F2165" i="6"/>
  <c r="D2165" i="6"/>
  <c r="L2165" i="6" s="1"/>
  <c r="A2165" i="6"/>
  <c r="C2165" i="6" s="1"/>
  <c r="G2164" i="6"/>
  <c r="F2164" i="6"/>
  <c r="D2164" i="6"/>
  <c r="A2164" i="6"/>
  <c r="C2164" i="6" s="1"/>
  <c r="G2163" i="6"/>
  <c r="F2163" i="6"/>
  <c r="D2163" i="6"/>
  <c r="A2163" i="6"/>
  <c r="G2162" i="6"/>
  <c r="F2162" i="6"/>
  <c r="D2162" i="6"/>
  <c r="L2162" i="6" s="1"/>
  <c r="A2162" i="6"/>
  <c r="G2161" i="6"/>
  <c r="F2161" i="6"/>
  <c r="D2161" i="6"/>
  <c r="A2161" i="6"/>
  <c r="G2160" i="6"/>
  <c r="F2160" i="6"/>
  <c r="D2160" i="6"/>
  <c r="A2160" i="6"/>
  <c r="G2159" i="6"/>
  <c r="F2159" i="6"/>
  <c r="D2159" i="6"/>
  <c r="A2159" i="6"/>
  <c r="G2158" i="6"/>
  <c r="F2158" i="6"/>
  <c r="D2158" i="6"/>
  <c r="A2158" i="6"/>
  <c r="G2157" i="6"/>
  <c r="F2157" i="6"/>
  <c r="D2157" i="6"/>
  <c r="A2157" i="6"/>
  <c r="G2156" i="6"/>
  <c r="F2156" i="6"/>
  <c r="D2156" i="6"/>
  <c r="L2156" i="6" s="1"/>
  <c r="A2156" i="6"/>
  <c r="G2155" i="6"/>
  <c r="F2155" i="6"/>
  <c r="D2155" i="6"/>
  <c r="L2155" i="6" s="1"/>
  <c r="A2155" i="6"/>
  <c r="G2154" i="6"/>
  <c r="F2154" i="6"/>
  <c r="D2154" i="6"/>
  <c r="A2154" i="6"/>
  <c r="C2154" i="6" s="1"/>
  <c r="G2153" i="6"/>
  <c r="F2153" i="6"/>
  <c r="D2153" i="6"/>
  <c r="A2153" i="6"/>
  <c r="C2153" i="6" s="1"/>
  <c r="G2152" i="6"/>
  <c r="F2152" i="6"/>
  <c r="D2152" i="6"/>
  <c r="A2152" i="6"/>
  <c r="G2151" i="6"/>
  <c r="F2151" i="6"/>
  <c r="D2151" i="6"/>
  <c r="A2151" i="6"/>
  <c r="G2150" i="6"/>
  <c r="F2150" i="6"/>
  <c r="D2150" i="6"/>
  <c r="A2150" i="6"/>
  <c r="G2149" i="6"/>
  <c r="F2149" i="6"/>
  <c r="D2149" i="6"/>
  <c r="A2149" i="6"/>
  <c r="G2148" i="6"/>
  <c r="F2148" i="6"/>
  <c r="D2148" i="6"/>
  <c r="A2148" i="6"/>
  <c r="G2147" i="6"/>
  <c r="F2147" i="6"/>
  <c r="D2147" i="6"/>
  <c r="L2147" i="6" s="1"/>
  <c r="A2147" i="6"/>
  <c r="G2146" i="6"/>
  <c r="F2146" i="6"/>
  <c r="D2146" i="6"/>
  <c r="A2146" i="6"/>
  <c r="G2145" i="6"/>
  <c r="F2145" i="6"/>
  <c r="H2145" i="6" s="1"/>
  <c r="D2145" i="6"/>
  <c r="A2145" i="6"/>
  <c r="G2144" i="6"/>
  <c r="F2144" i="6"/>
  <c r="D2144" i="6"/>
  <c r="L2144" i="6" s="1"/>
  <c r="A2144" i="6"/>
  <c r="G2143" i="6"/>
  <c r="F2143" i="6"/>
  <c r="D2143" i="6"/>
  <c r="L2143" i="6" s="1"/>
  <c r="A2143" i="6"/>
  <c r="G2142" i="6"/>
  <c r="F2142" i="6"/>
  <c r="D2142" i="6"/>
  <c r="A2142" i="6"/>
  <c r="G2141" i="6"/>
  <c r="F2141" i="6"/>
  <c r="D2141" i="6"/>
  <c r="A2141" i="6"/>
  <c r="G2140" i="6"/>
  <c r="F2140" i="6"/>
  <c r="D2140" i="6"/>
  <c r="A2140" i="6"/>
  <c r="G2139" i="6"/>
  <c r="F2139" i="6"/>
  <c r="D2139" i="6"/>
  <c r="L2139" i="6" s="1"/>
  <c r="A2139" i="6"/>
  <c r="G2138" i="6"/>
  <c r="F2138" i="6"/>
  <c r="D2138" i="6"/>
  <c r="A2138" i="6"/>
  <c r="G2137" i="6"/>
  <c r="F2137" i="6"/>
  <c r="D2137" i="6"/>
  <c r="A2137" i="6"/>
  <c r="G2136" i="6"/>
  <c r="F2136" i="6"/>
  <c r="D2136" i="6"/>
  <c r="L2136" i="6" s="1"/>
  <c r="A2136" i="6"/>
  <c r="G2135" i="6"/>
  <c r="F2135" i="6"/>
  <c r="D2135" i="6"/>
  <c r="A2135" i="6"/>
  <c r="G2134" i="6"/>
  <c r="F2134" i="6"/>
  <c r="D2134" i="6"/>
  <c r="A2134" i="6"/>
  <c r="G2133" i="6"/>
  <c r="F2133" i="6"/>
  <c r="D2133" i="6"/>
  <c r="A2133" i="6"/>
  <c r="G2132" i="6"/>
  <c r="F2132" i="6"/>
  <c r="D2132" i="6"/>
  <c r="A2132" i="6"/>
  <c r="C2132" i="6" s="1"/>
  <c r="G2131" i="6"/>
  <c r="F2131" i="6"/>
  <c r="D2131" i="6"/>
  <c r="A2131" i="6"/>
  <c r="G2130" i="6"/>
  <c r="F2130" i="6"/>
  <c r="D2130" i="6"/>
  <c r="A2130" i="6"/>
  <c r="G2129" i="6"/>
  <c r="F2129" i="6"/>
  <c r="D2129" i="6"/>
  <c r="A2129" i="6"/>
  <c r="G2128" i="6"/>
  <c r="F2128" i="6"/>
  <c r="D2128" i="6"/>
  <c r="A2128" i="6"/>
  <c r="B2128" i="6" s="1"/>
  <c r="G2127" i="6"/>
  <c r="F2127" i="6"/>
  <c r="D2127" i="6"/>
  <c r="A2127" i="6"/>
  <c r="G2126" i="6"/>
  <c r="F2126" i="6"/>
  <c r="D2126" i="6"/>
  <c r="A2126" i="6"/>
  <c r="G2125" i="6"/>
  <c r="F2125" i="6"/>
  <c r="D2125" i="6"/>
  <c r="L2125" i="6" s="1"/>
  <c r="A2125" i="6"/>
  <c r="B2125" i="6" s="1"/>
  <c r="G2124" i="6"/>
  <c r="F2124" i="6"/>
  <c r="D2124" i="6"/>
  <c r="A2124" i="6"/>
  <c r="G2123" i="6"/>
  <c r="F2123" i="6"/>
  <c r="D2123" i="6"/>
  <c r="A2123" i="6"/>
  <c r="G2122" i="6"/>
  <c r="F2122" i="6"/>
  <c r="D2122" i="6"/>
  <c r="A2122" i="6"/>
  <c r="G2121" i="6"/>
  <c r="F2121" i="6"/>
  <c r="D2121" i="6"/>
  <c r="A2121" i="6"/>
  <c r="G2120" i="6"/>
  <c r="F2120" i="6"/>
  <c r="D2120" i="6"/>
  <c r="L2120" i="6" s="1"/>
  <c r="A2120" i="6"/>
  <c r="G2119" i="6"/>
  <c r="F2119" i="6"/>
  <c r="D2119" i="6"/>
  <c r="A2119" i="6"/>
  <c r="G2118" i="6"/>
  <c r="F2118" i="6"/>
  <c r="E2118" i="6"/>
  <c r="D2118" i="6"/>
  <c r="L2118" i="6" s="1"/>
  <c r="A2118" i="6"/>
  <c r="G2117" i="6"/>
  <c r="F2117" i="6"/>
  <c r="D2117" i="6"/>
  <c r="A2117" i="6"/>
  <c r="G2116" i="6"/>
  <c r="F2116" i="6"/>
  <c r="D2116" i="6"/>
  <c r="L2116" i="6" s="1"/>
  <c r="A2116" i="6"/>
  <c r="C2116" i="6" s="1"/>
  <c r="G2115" i="6"/>
  <c r="F2115" i="6"/>
  <c r="D2115" i="6"/>
  <c r="A2115" i="6"/>
  <c r="G2114" i="6"/>
  <c r="F2114" i="6"/>
  <c r="D2114" i="6"/>
  <c r="A2114" i="6"/>
  <c r="G2113" i="6"/>
  <c r="F2113" i="6"/>
  <c r="D2113" i="6"/>
  <c r="A2113" i="6"/>
  <c r="G2112" i="6"/>
  <c r="F2112" i="6"/>
  <c r="D2112" i="6"/>
  <c r="A2112" i="6"/>
  <c r="G2111" i="6"/>
  <c r="F2111" i="6"/>
  <c r="D2111" i="6"/>
  <c r="A2111" i="6"/>
  <c r="G2110" i="6"/>
  <c r="F2110" i="6"/>
  <c r="D2110" i="6"/>
  <c r="A2110" i="6"/>
  <c r="G2109" i="6"/>
  <c r="F2109" i="6"/>
  <c r="D2109" i="6"/>
  <c r="A2109" i="6"/>
  <c r="G2108" i="6"/>
  <c r="F2108" i="6"/>
  <c r="D2108" i="6"/>
  <c r="A2108" i="6"/>
  <c r="G2107" i="6"/>
  <c r="F2107" i="6"/>
  <c r="D2107" i="6"/>
  <c r="A2107" i="6"/>
  <c r="G2106" i="6"/>
  <c r="F2106" i="6"/>
  <c r="D2106" i="6"/>
  <c r="A2106" i="6"/>
  <c r="G2105" i="6"/>
  <c r="F2105" i="6"/>
  <c r="D2105" i="6"/>
  <c r="A2105" i="6"/>
  <c r="G2104" i="6"/>
  <c r="F2104" i="6"/>
  <c r="D2104" i="6"/>
  <c r="L2104" i="6" s="1"/>
  <c r="A2104" i="6"/>
  <c r="G2103" i="6"/>
  <c r="F2103" i="6"/>
  <c r="D2103" i="6"/>
  <c r="A2103" i="6"/>
  <c r="G2102" i="6"/>
  <c r="F2102" i="6"/>
  <c r="D2102" i="6"/>
  <c r="A2102" i="6"/>
  <c r="G2101" i="6"/>
  <c r="F2101" i="6"/>
  <c r="D2101" i="6"/>
  <c r="A2101" i="6"/>
  <c r="G2100" i="6"/>
  <c r="F2100" i="6"/>
  <c r="D2100" i="6"/>
  <c r="A2100" i="6"/>
  <c r="C2100" i="6" s="1"/>
  <c r="G2099" i="6"/>
  <c r="F2099" i="6"/>
  <c r="D2099" i="6"/>
  <c r="A2099" i="6"/>
  <c r="G2098" i="6"/>
  <c r="F2098" i="6"/>
  <c r="D2098" i="6"/>
  <c r="A2098" i="6"/>
  <c r="G2097" i="6"/>
  <c r="F2097" i="6"/>
  <c r="D2097" i="6"/>
  <c r="A2097" i="6"/>
  <c r="G2096" i="6"/>
  <c r="F2096" i="6"/>
  <c r="D2096" i="6"/>
  <c r="A2096" i="6"/>
  <c r="G2095" i="6"/>
  <c r="F2095" i="6"/>
  <c r="D2095" i="6"/>
  <c r="A2095" i="6"/>
  <c r="G2094" i="6"/>
  <c r="F2094" i="6"/>
  <c r="D2094" i="6"/>
  <c r="A2094" i="6"/>
  <c r="G2093" i="6"/>
  <c r="F2093" i="6"/>
  <c r="D2093" i="6"/>
  <c r="A2093" i="6"/>
  <c r="C2093" i="6" s="1"/>
  <c r="G2092" i="6"/>
  <c r="F2092" i="6"/>
  <c r="D2092" i="6"/>
  <c r="A2092" i="6"/>
  <c r="G2091" i="6"/>
  <c r="F2091" i="6"/>
  <c r="D2091" i="6"/>
  <c r="A2091" i="6"/>
  <c r="B2091" i="6" s="1"/>
  <c r="G2090" i="6"/>
  <c r="F2090" i="6"/>
  <c r="D2090" i="6"/>
  <c r="A2090" i="6"/>
  <c r="G2089" i="6"/>
  <c r="F2089" i="6"/>
  <c r="D2089" i="6"/>
  <c r="A2089" i="6"/>
  <c r="G2088" i="6"/>
  <c r="F2088" i="6"/>
  <c r="D2088" i="6"/>
  <c r="A2088" i="6"/>
  <c r="G2087" i="6"/>
  <c r="F2087" i="6"/>
  <c r="D2087" i="6"/>
  <c r="A2087" i="6"/>
  <c r="C2087" i="6" s="1"/>
  <c r="G2086" i="6"/>
  <c r="F2086" i="6"/>
  <c r="D2086" i="6"/>
  <c r="L2086" i="6" s="1"/>
  <c r="A2086" i="6"/>
  <c r="C2086" i="6" s="1"/>
  <c r="G2085" i="6"/>
  <c r="F2085" i="6"/>
  <c r="D2085" i="6"/>
  <c r="A2085" i="6"/>
  <c r="G2084" i="6"/>
  <c r="F2084" i="6"/>
  <c r="D2084" i="6"/>
  <c r="L2084" i="6" s="1"/>
  <c r="A2084" i="6"/>
  <c r="G2083" i="6"/>
  <c r="F2083" i="6"/>
  <c r="D2083" i="6"/>
  <c r="L2083" i="6" s="1"/>
  <c r="A2083" i="6"/>
  <c r="G2082" i="6"/>
  <c r="F2082" i="6"/>
  <c r="D2082" i="6"/>
  <c r="A2082" i="6"/>
  <c r="G2081" i="6"/>
  <c r="F2081" i="6"/>
  <c r="D2081" i="6"/>
  <c r="A2081" i="6"/>
  <c r="G2080" i="6"/>
  <c r="F2080" i="6"/>
  <c r="D2080" i="6"/>
  <c r="A2080" i="6"/>
  <c r="G2079" i="6"/>
  <c r="F2079" i="6"/>
  <c r="D2079" i="6"/>
  <c r="A2079" i="6"/>
  <c r="G2078" i="6"/>
  <c r="F2078" i="6"/>
  <c r="D2078" i="6"/>
  <c r="A2078" i="6"/>
  <c r="G2077" i="6"/>
  <c r="F2077" i="6"/>
  <c r="D2077" i="6"/>
  <c r="L2077" i="6" s="1"/>
  <c r="A2077" i="6"/>
  <c r="G2076" i="6"/>
  <c r="F2076" i="6"/>
  <c r="D2076" i="6"/>
  <c r="L2076" i="6" s="1"/>
  <c r="A2076" i="6"/>
  <c r="C2076" i="6" s="1"/>
  <c r="G2075" i="6"/>
  <c r="F2075" i="6"/>
  <c r="D2075" i="6"/>
  <c r="A2075" i="6"/>
  <c r="G2074" i="6"/>
  <c r="F2074" i="6"/>
  <c r="D2074" i="6"/>
  <c r="L2074" i="6" s="1"/>
  <c r="A2074" i="6"/>
  <c r="G2073" i="6"/>
  <c r="F2073" i="6"/>
  <c r="D2073" i="6"/>
  <c r="A2073" i="6"/>
  <c r="G2072" i="6"/>
  <c r="F2072" i="6"/>
  <c r="D2072" i="6"/>
  <c r="A2072" i="6"/>
  <c r="G2071" i="6"/>
  <c r="F2071" i="6"/>
  <c r="D2071" i="6"/>
  <c r="L2071" i="6" s="1"/>
  <c r="A2071" i="6"/>
  <c r="C2071" i="6" s="1"/>
  <c r="G2070" i="6"/>
  <c r="F2070" i="6"/>
  <c r="D2070" i="6"/>
  <c r="A2070" i="6"/>
  <c r="G2069" i="6"/>
  <c r="F2069" i="6"/>
  <c r="D2069" i="6"/>
  <c r="A2069" i="6"/>
  <c r="G2068" i="6"/>
  <c r="F2068" i="6"/>
  <c r="D2068" i="6"/>
  <c r="A2068" i="6"/>
  <c r="C2068" i="6" s="1"/>
  <c r="G2067" i="6"/>
  <c r="F2067" i="6"/>
  <c r="D2067" i="6"/>
  <c r="L2067" i="6" s="1"/>
  <c r="A2067" i="6"/>
  <c r="G2066" i="6"/>
  <c r="F2066" i="6"/>
  <c r="D2066" i="6"/>
  <c r="A2066" i="6"/>
  <c r="G2065" i="6"/>
  <c r="F2065" i="6"/>
  <c r="D2065" i="6"/>
  <c r="A2065" i="6"/>
  <c r="G2064" i="6"/>
  <c r="F2064" i="6"/>
  <c r="D2064" i="6"/>
  <c r="A2064" i="6"/>
  <c r="G2063" i="6"/>
  <c r="F2063" i="6"/>
  <c r="D2063" i="6"/>
  <c r="A2063" i="6"/>
  <c r="C2063" i="6" s="1"/>
  <c r="G2062" i="6"/>
  <c r="F2062" i="6"/>
  <c r="D2062" i="6"/>
  <c r="A2062" i="6"/>
  <c r="G2061" i="6"/>
  <c r="F2061" i="6"/>
  <c r="D2061" i="6"/>
  <c r="A2061" i="6"/>
  <c r="C2061" i="6" s="1"/>
  <c r="G2060" i="6"/>
  <c r="F2060" i="6"/>
  <c r="D2060" i="6"/>
  <c r="A2060" i="6"/>
  <c r="G2059" i="6"/>
  <c r="F2059" i="6"/>
  <c r="D2059" i="6"/>
  <c r="A2059" i="6"/>
  <c r="G2058" i="6"/>
  <c r="F2058" i="6"/>
  <c r="D2058" i="6"/>
  <c r="A2058" i="6"/>
  <c r="G2057" i="6"/>
  <c r="F2057" i="6"/>
  <c r="D2057" i="6"/>
  <c r="L2057" i="6" s="1"/>
  <c r="A2057" i="6"/>
  <c r="G2056" i="6"/>
  <c r="F2056" i="6"/>
  <c r="D2056" i="6"/>
  <c r="A2056" i="6"/>
  <c r="G2055" i="6"/>
  <c r="F2055" i="6"/>
  <c r="D2055" i="6"/>
  <c r="A2055" i="6"/>
  <c r="C2055" i="6" s="1"/>
  <c r="G2054" i="6"/>
  <c r="F2054" i="6"/>
  <c r="D2054" i="6"/>
  <c r="L2054" i="6" s="1"/>
  <c r="A2054" i="6"/>
  <c r="C2054" i="6" s="1"/>
  <c r="G2053" i="6"/>
  <c r="F2053" i="6"/>
  <c r="D2053" i="6"/>
  <c r="A2053" i="6"/>
  <c r="G2052" i="6"/>
  <c r="F2052" i="6"/>
  <c r="D2052" i="6"/>
  <c r="A2052" i="6"/>
  <c r="G2051" i="6"/>
  <c r="F2051" i="6"/>
  <c r="D2051" i="6"/>
  <c r="L2051" i="6" s="1"/>
  <c r="A2051" i="6"/>
  <c r="G2050" i="6"/>
  <c r="F2050" i="6"/>
  <c r="D2050" i="6"/>
  <c r="A2050" i="6"/>
  <c r="G2049" i="6"/>
  <c r="F2049" i="6"/>
  <c r="D2049" i="6"/>
  <c r="L2049" i="6" s="1"/>
  <c r="A2049" i="6"/>
  <c r="G2048" i="6"/>
  <c r="F2048" i="6"/>
  <c r="D2048" i="6"/>
  <c r="A2048" i="6"/>
  <c r="G2047" i="6"/>
  <c r="F2047" i="6"/>
  <c r="D2047" i="6"/>
  <c r="A2047" i="6"/>
  <c r="G2046" i="6"/>
  <c r="F2046" i="6"/>
  <c r="D2046" i="6"/>
  <c r="A2046" i="6"/>
  <c r="G2045" i="6"/>
  <c r="F2045" i="6"/>
  <c r="D2045" i="6"/>
  <c r="A2045" i="6"/>
  <c r="C2045" i="6" s="1"/>
  <c r="G2044" i="6"/>
  <c r="F2044" i="6"/>
  <c r="D2044" i="6"/>
  <c r="L2044" i="6" s="1"/>
  <c r="A2044" i="6"/>
  <c r="G2043" i="6"/>
  <c r="F2043" i="6"/>
  <c r="D2043" i="6"/>
  <c r="L2043" i="6" s="1"/>
  <c r="A2043" i="6"/>
  <c r="G2042" i="6"/>
  <c r="F2042" i="6"/>
  <c r="D2042" i="6"/>
  <c r="L2042" i="6" s="1"/>
  <c r="A2042" i="6"/>
  <c r="G2041" i="6"/>
  <c r="F2041" i="6"/>
  <c r="D2041" i="6"/>
  <c r="A2041" i="6"/>
  <c r="G2040" i="6"/>
  <c r="F2040" i="6"/>
  <c r="D2040" i="6"/>
  <c r="A2040" i="6"/>
  <c r="G2039" i="6"/>
  <c r="F2039" i="6"/>
  <c r="D2039" i="6"/>
  <c r="L2039" i="6" s="1"/>
  <c r="A2039" i="6"/>
  <c r="G2038" i="6"/>
  <c r="F2038" i="6"/>
  <c r="D2038" i="6"/>
  <c r="A2038" i="6"/>
  <c r="G2037" i="6"/>
  <c r="F2037" i="6"/>
  <c r="D2037" i="6"/>
  <c r="A2037" i="6"/>
  <c r="C2037" i="6" s="1"/>
  <c r="G2036" i="6"/>
  <c r="F2036" i="6"/>
  <c r="D2036" i="6"/>
  <c r="A2036" i="6"/>
  <c r="C2036" i="6" s="1"/>
  <c r="G2035" i="6"/>
  <c r="F2035" i="6"/>
  <c r="D2035" i="6"/>
  <c r="L2035" i="6" s="1"/>
  <c r="A2035" i="6"/>
  <c r="G2034" i="6"/>
  <c r="F2034" i="6"/>
  <c r="D2034" i="6"/>
  <c r="A2034" i="6"/>
  <c r="G2033" i="6"/>
  <c r="F2033" i="6"/>
  <c r="D2033" i="6"/>
  <c r="A2033" i="6"/>
  <c r="C2033" i="6" s="1"/>
  <c r="G2032" i="6"/>
  <c r="F2032" i="6"/>
  <c r="D2032" i="6"/>
  <c r="A2032" i="6"/>
  <c r="G2031" i="6"/>
  <c r="F2031" i="6"/>
  <c r="D2031" i="6"/>
  <c r="L2031" i="6" s="1"/>
  <c r="A2031" i="6"/>
  <c r="G2030" i="6"/>
  <c r="F2030" i="6"/>
  <c r="D2030" i="6"/>
  <c r="A2030" i="6"/>
  <c r="B2030" i="6" s="1"/>
  <c r="G2029" i="6"/>
  <c r="F2029" i="6"/>
  <c r="D2029" i="6"/>
  <c r="A2029" i="6"/>
  <c r="G2028" i="6"/>
  <c r="F2028" i="6"/>
  <c r="D2028" i="6"/>
  <c r="L2028" i="6" s="1"/>
  <c r="A2028" i="6"/>
  <c r="G2027" i="6"/>
  <c r="F2027" i="6"/>
  <c r="D2027" i="6"/>
  <c r="L2027" i="6" s="1"/>
  <c r="A2027" i="6"/>
  <c r="G2026" i="6"/>
  <c r="F2026" i="6"/>
  <c r="D2026" i="6"/>
  <c r="A2026" i="6"/>
  <c r="B2026" i="6" s="1"/>
  <c r="G2025" i="6"/>
  <c r="F2025" i="6"/>
  <c r="D2025" i="6"/>
  <c r="A2025" i="6"/>
  <c r="G2024" i="6"/>
  <c r="F2024" i="6"/>
  <c r="D2024" i="6"/>
  <c r="A2024" i="6"/>
  <c r="C2024" i="6" s="1"/>
  <c r="G2023" i="6"/>
  <c r="F2023" i="6"/>
  <c r="D2023" i="6"/>
  <c r="L2023" i="6" s="1"/>
  <c r="A2023" i="6"/>
  <c r="G2022" i="6"/>
  <c r="F2022" i="6"/>
  <c r="D2022" i="6"/>
  <c r="L2022" i="6" s="1"/>
  <c r="A2022" i="6"/>
  <c r="B2022" i="6" s="1"/>
  <c r="G2021" i="6"/>
  <c r="F2021" i="6"/>
  <c r="D2021" i="6"/>
  <c r="A2021" i="6"/>
  <c r="G2020" i="6"/>
  <c r="F2020" i="6"/>
  <c r="D2020" i="6"/>
  <c r="A2020" i="6"/>
  <c r="G2019" i="6"/>
  <c r="F2019" i="6"/>
  <c r="D2019" i="6"/>
  <c r="L2019" i="6" s="1"/>
  <c r="A2019" i="6"/>
  <c r="G2018" i="6"/>
  <c r="F2018" i="6"/>
  <c r="D2018" i="6"/>
  <c r="A2018" i="6"/>
  <c r="B2018" i="6" s="1"/>
  <c r="G2017" i="6"/>
  <c r="F2017" i="6"/>
  <c r="D2017" i="6"/>
  <c r="A2017" i="6"/>
  <c r="C2017" i="6" s="1"/>
  <c r="G2016" i="6"/>
  <c r="F2016" i="6"/>
  <c r="D2016" i="6"/>
  <c r="A2016" i="6"/>
  <c r="C2016" i="6" s="1"/>
  <c r="G2015" i="6"/>
  <c r="F2015" i="6"/>
  <c r="D2015" i="6"/>
  <c r="L2015" i="6" s="1"/>
  <c r="A2015" i="6"/>
  <c r="G2014" i="6"/>
  <c r="F2014" i="6"/>
  <c r="D2014" i="6"/>
  <c r="A2014" i="6"/>
  <c r="G2013" i="6"/>
  <c r="F2013" i="6"/>
  <c r="D2013" i="6"/>
  <c r="A2013" i="6"/>
  <c r="G2012" i="6"/>
  <c r="F2012" i="6"/>
  <c r="D2012" i="6"/>
  <c r="L2012" i="6" s="1"/>
  <c r="A2012" i="6"/>
  <c r="G2011" i="6"/>
  <c r="F2011" i="6"/>
  <c r="D2011" i="6"/>
  <c r="L2011" i="6" s="1"/>
  <c r="A2011" i="6"/>
  <c r="G2010" i="6"/>
  <c r="F2010" i="6"/>
  <c r="D2010" i="6"/>
  <c r="A2010" i="6"/>
  <c r="B2010" i="6" s="1"/>
  <c r="G2009" i="6"/>
  <c r="F2009" i="6"/>
  <c r="D2009" i="6"/>
  <c r="A2009" i="6"/>
  <c r="G2008" i="6"/>
  <c r="F2008" i="6"/>
  <c r="D2008" i="6"/>
  <c r="A2008" i="6"/>
  <c r="G2007" i="6"/>
  <c r="F2007" i="6"/>
  <c r="D2007" i="6"/>
  <c r="L2007" i="6" s="1"/>
  <c r="A2007" i="6"/>
  <c r="G2006" i="6"/>
  <c r="F2006" i="6"/>
  <c r="D2006" i="6"/>
  <c r="A2006" i="6"/>
  <c r="G2005" i="6"/>
  <c r="F2005" i="6"/>
  <c r="D2005" i="6"/>
  <c r="A2005" i="6"/>
  <c r="C2005" i="6" s="1"/>
  <c r="G2004" i="6"/>
  <c r="F2004" i="6"/>
  <c r="D2004" i="6"/>
  <c r="A2004" i="6"/>
  <c r="C2004" i="6" s="1"/>
  <c r="G2003" i="6"/>
  <c r="F2003" i="6"/>
  <c r="D2003" i="6"/>
  <c r="L2003" i="6" s="1"/>
  <c r="A2003" i="6"/>
  <c r="G2002" i="6"/>
  <c r="F2002" i="6"/>
  <c r="D2002" i="6"/>
  <c r="L2002" i="6" s="1"/>
  <c r="A2002" i="6"/>
  <c r="G2001" i="6"/>
  <c r="F2001" i="6"/>
  <c r="D2001" i="6"/>
  <c r="A2001" i="6"/>
  <c r="C2001" i="6" s="1"/>
  <c r="G2000" i="6"/>
  <c r="F2000" i="6"/>
  <c r="D2000" i="6"/>
  <c r="A2000" i="6"/>
  <c r="G1999" i="6"/>
  <c r="F1999" i="6"/>
  <c r="H1999" i="6" s="1"/>
  <c r="D1999" i="6"/>
  <c r="L1999" i="6" s="1"/>
  <c r="A1999" i="6"/>
  <c r="G1998" i="6"/>
  <c r="F1998" i="6"/>
  <c r="D1998" i="6"/>
  <c r="L1998" i="6" s="1"/>
  <c r="A1998" i="6"/>
  <c r="B1998" i="6" s="1"/>
  <c r="G1997" i="6"/>
  <c r="F1997" i="6"/>
  <c r="D1997" i="6"/>
  <c r="A1997" i="6"/>
  <c r="G1996" i="6"/>
  <c r="F1996" i="6"/>
  <c r="D1996" i="6"/>
  <c r="L1996" i="6" s="1"/>
  <c r="A1996" i="6"/>
  <c r="C1996" i="6" s="1"/>
  <c r="G1995" i="6"/>
  <c r="F1995" i="6"/>
  <c r="D1995" i="6"/>
  <c r="L1995" i="6" s="1"/>
  <c r="A1995" i="6"/>
  <c r="G1994" i="6"/>
  <c r="F1994" i="6"/>
  <c r="D1994" i="6"/>
  <c r="L1994" i="6" s="1"/>
  <c r="A1994" i="6"/>
  <c r="G1993" i="6"/>
  <c r="F1993" i="6"/>
  <c r="D1993" i="6"/>
  <c r="A1993" i="6"/>
  <c r="G1992" i="6"/>
  <c r="F1992" i="6"/>
  <c r="D1992" i="6"/>
  <c r="L1992" i="6" s="1"/>
  <c r="A1992" i="6"/>
  <c r="C1992" i="6" s="1"/>
  <c r="G1991" i="6"/>
  <c r="F1991" i="6"/>
  <c r="D1991" i="6"/>
  <c r="L1991" i="6" s="1"/>
  <c r="A1991" i="6"/>
  <c r="G1990" i="6"/>
  <c r="F1990" i="6"/>
  <c r="D1990" i="6"/>
  <c r="L1990" i="6" s="1"/>
  <c r="A1990" i="6"/>
  <c r="B1990" i="6" s="1"/>
  <c r="G1989" i="6"/>
  <c r="F1989" i="6"/>
  <c r="D1989" i="6"/>
  <c r="A1989" i="6"/>
  <c r="G1988" i="6"/>
  <c r="F1988" i="6"/>
  <c r="D1988" i="6"/>
  <c r="A1988" i="6"/>
  <c r="C1988" i="6" s="1"/>
  <c r="G1987" i="6"/>
  <c r="F1987" i="6"/>
  <c r="H1987" i="6" s="1"/>
  <c r="D1987" i="6"/>
  <c r="L1987" i="6" s="1"/>
  <c r="A1987" i="6"/>
  <c r="G1986" i="6"/>
  <c r="F1986" i="6"/>
  <c r="D1986" i="6"/>
  <c r="A1986" i="6"/>
  <c r="C1986" i="6" s="1"/>
  <c r="G1985" i="6"/>
  <c r="F1985" i="6"/>
  <c r="H1985" i="6" s="1"/>
  <c r="D1985" i="6"/>
  <c r="A1985" i="6"/>
  <c r="C1985" i="6" s="1"/>
  <c r="G1984" i="6"/>
  <c r="F1984" i="6"/>
  <c r="D1984" i="6"/>
  <c r="B1984" i="6"/>
  <c r="A1984" i="6"/>
  <c r="C1984" i="6" s="1"/>
  <c r="G1983" i="6"/>
  <c r="F1983" i="6"/>
  <c r="H1983" i="6" s="1"/>
  <c r="D1983" i="6"/>
  <c r="L1983" i="6" s="1"/>
  <c r="A1983" i="6"/>
  <c r="G1982" i="6"/>
  <c r="F1982" i="6"/>
  <c r="D1982" i="6"/>
  <c r="L1982" i="6" s="1"/>
  <c r="A1982" i="6"/>
  <c r="C1982" i="6" s="1"/>
  <c r="G1981" i="6"/>
  <c r="F1981" i="6"/>
  <c r="D1981" i="6"/>
  <c r="A1981" i="6"/>
  <c r="G1980" i="6"/>
  <c r="F1980" i="6"/>
  <c r="D1980" i="6"/>
  <c r="L1980" i="6" s="1"/>
  <c r="A1980" i="6"/>
  <c r="C1980" i="6" s="1"/>
  <c r="G1979" i="6"/>
  <c r="F1979" i="6"/>
  <c r="D1979" i="6"/>
  <c r="L1979" i="6" s="1"/>
  <c r="A1979" i="6"/>
  <c r="G1978" i="6"/>
  <c r="F1978" i="6"/>
  <c r="D1978" i="6"/>
  <c r="L1978" i="6" s="1"/>
  <c r="A1978" i="6"/>
  <c r="C1978" i="6" s="1"/>
  <c r="G1977" i="6"/>
  <c r="F1977" i="6"/>
  <c r="D1977" i="6"/>
  <c r="A1977" i="6"/>
  <c r="G1976" i="6"/>
  <c r="F1976" i="6"/>
  <c r="D1976" i="6"/>
  <c r="L1976" i="6" s="1"/>
  <c r="A1976" i="6"/>
  <c r="G1975" i="6"/>
  <c r="F1975" i="6"/>
  <c r="D1975" i="6"/>
  <c r="L1975" i="6" s="1"/>
  <c r="A1975" i="6"/>
  <c r="G1974" i="6"/>
  <c r="F1974" i="6"/>
  <c r="D1974" i="6"/>
  <c r="A1974" i="6"/>
  <c r="G1973" i="6"/>
  <c r="F1973" i="6"/>
  <c r="D1973" i="6"/>
  <c r="A1973" i="6"/>
  <c r="G1972" i="6"/>
  <c r="F1972" i="6"/>
  <c r="D1972" i="6"/>
  <c r="A1972" i="6"/>
  <c r="C1972" i="6" s="1"/>
  <c r="G1971" i="6"/>
  <c r="F1971" i="6"/>
  <c r="D1971" i="6"/>
  <c r="L1971" i="6" s="1"/>
  <c r="A1971" i="6"/>
  <c r="G1970" i="6"/>
  <c r="F1970" i="6"/>
  <c r="D1970" i="6"/>
  <c r="A1970" i="6"/>
  <c r="G1969" i="6"/>
  <c r="F1969" i="6"/>
  <c r="D1969" i="6"/>
  <c r="A1969" i="6"/>
  <c r="C1969" i="6" s="1"/>
  <c r="G1968" i="6"/>
  <c r="F1968" i="6"/>
  <c r="D1968" i="6"/>
  <c r="A1968" i="6"/>
  <c r="G1967" i="6"/>
  <c r="F1967" i="6"/>
  <c r="D1967" i="6"/>
  <c r="L1967" i="6" s="1"/>
  <c r="A1967" i="6"/>
  <c r="G1966" i="6"/>
  <c r="F1966" i="6"/>
  <c r="D1966" i="6"/>
  <c r="A1966" i="6"/>
  <c r="B1966" i="6" s="1"/>
  <c r="G1965" i="6"/>
  <c r="F1965" i="6"/>
  <c r="D1965" i="6"/>
  <c r="L1965" i="6" s="1"/>
  <c r="A1965" i="6"/>
  <c r="G1964" i="6"/>
  <c r="F1964" i="6"/>
  <c r="D1964" i="6"/>
  <c r="L1964" i="6" s="1"/>
  <c r="A1964" i="6"/>
  <c r="C1964" i="6" s="1"/>
  <c r="G1963" i="6"/>
  <c r="F1963" i="6"/>
  <c r="H1963" i="6" s="1"/>
  <c r="D1963" i="6"/>
  <c r="A1963" i="6"/>
  <c r="G1962" i="6"/>
  <c r="F1962" i="6"/>
  <c r="D1962" i="6"/>
  <c r="A1962" i="6"/>
  <c r="C1962" i="6" s="1"/>
  <c r="G1961" i="6"/>
  <c r="F1961" i="6"/>
  <c r="D1961" i="6"/>
  <c r="A1961" i="6"/>
  <c r="G1960" i="6"/>
  <c r="F1960" i="6"/>
  <c r="D1960" i="6"/>
  <c r="L1960" i="6" s="1"/>
  <c r="A1960" i="6"/>
  <c r="C1960" i="6" s="1"/>
  <c r="G1959" i="6"/>
  <c r="F1959" i="6"/>
  <c r="D1959" i="6"/>
  <c r="L1959" i="6" s="1"/>
  <c r="A1959" i="6"/>
  <c r="G1958" i="6"/>
  <c r="F1958" i="6"/>
  <c r="D1958" i="6"/>
  <c r="L1958" i="6" s="1"/>
  <c r="A1958" i="6"/>
  <c r="G1957" i="6"/>
  <c r="F1957" i="6"/>
  <c r="D1957" i="6"/>
  <c r="A1957" i="6"/>
  <c r="C1957" i="6" s="1"/>
  <c r="G1956" i="6"/>
  <c r="F1956" i="6"/>
  <c r="D1956" i="6"/>
  <c r="A1956" i="6"/>
  <c r="C1956" i="6" s="1"/>
  <c r="G1955" i="6"/>
  <c r="F1955" i="6"/>
  <c r="D1955" i="6"/>
  <c r="L1955" i="6" s="1"/>
  <c r="A1955" i="6"/>
  <c r="G1954" i="6"/>
  <c r="F1954" i="6"/>
  <c r="D1954" i="6"/>
  <c r="A1954" i="6"/>
  <c r="C1954" i="6" s="1"/>
  <c r="G1953" i="6"/>
  <c r="F1953" i="6"/>
  <c r="D1953" i="6"/>
  <c r="A1953" i="6"/>
  <c r="B1953" i="6" s="1"/>
  <c r="G1952" i="6"/>
  <c r="F1952" i="6"/>
  <c r="D1952" i="6"/>
  <c r="A1952" i="6"/>
  <c r="G1951" i="6"/>
  <c r="F1951" i="6"/>
  <c r="D1951" i="6"/>
  <c r="L1951" i="6" s="1"/>
  <c r="A1951" i="6"/>
  <c r="G1950" i="6"/>
  <c r="F1950" i="6"/>
  <c r="D1950" i="6"/>
  <c r="A1950" i="6"/>
  <c r="B1950" i="6" s="1"/>
  <c r="G1949" i="6"/>
  <c r="F1949" i="6"/>
  <c r="D1949" i="6"/>
  <c r="L1949" i="6" s="1"/>
  <c r="A1949" i="6"/>
  <c r="G1948" i="6"/>
  <c r="F1948" i="6"/>
  <c r="D1948" i="6"/>
  <c r="L1948" i="6" s="1"/>
  <c r="A1948" i="6"/>
  <c r="C1948" i="6" s="1"/>
  <c r="G1947" i="6"/>
  <c r="F1947" i="6"/>
  <c r="D1947" i="6"/>
  <c r="L1947" i="6" s="1"/>
  <c r="A1947" i="6"/>
  <c r="G1946" i="6"/>
  <c r="F1946" i="6"/>
  <c r="D1946" i="6"/>
  <c r="L1946" i="6" s="1"/>
  <c r="A1946" i="6"/>
  <c r="B1946" i="6" s="1"/>
  <c r="G1945" i="6"/>
  <c r="F1945" i="6"/>
  <c r="D1945" i="6"/>
  <c r="A1945" i="6"/>
  <c r="C1945" i="6" s="1"/>
  <c r="G1944" i="6"/>
  <c r="F1944" i="6"/>
  <c r="D1944" i="6"/>
  <c r="L1944" i="6" s="1"/>
  <c r="A1944" i="6"/>
  <c r="C1944" i="6" s="1"/>
  <c r="G1943" i="6"/>
  <c r="F1943" i="6"/>
  <c r="D1943" i="6"/>
  <c r="L1943" i="6" s="1"/>
  <c r="A1943" i="6"/>
  <c r="G1942" i="6"/>
  <c r="F1942" i="6"/>
  <c r="D1942" i="6"/>
  <c r="A1942" i="6"/>
  <c r="G1941" i="6"/>
  <c r="F1941" i="6"/>
  <c r="D1941" i="6"/>
  <c r="A1941" i="6"/>
  <c r="G1940" i="6"/>
  <c r="F1940" i="6"/>
  <c r="D1940" i="6"/>
  <c r="A1940" i="6"/>
  <c r="C1940" i="6" s="1"/>
  <c r="G1939" i="6"/>
  <c r="F1939" i="6"/>
  <c r="D1939" i="6"/>
  <c r="L1939" i="6" s="1"/>
  <c r="A1939" i="6"/>
  <c r="G1938" i="6"/>
  <c r="F1938" i="6"/>
  <c r="D1938" i="6"/>
  <c r="A1938" i="6"/>
  <c r="C1938" i="6" s="1"/>
  <c r="G1937" i="6"/>
  <c r="F1937" i="6"/>
  <c r="D1937" i="6"/>
  <c r="A1937" i="6"/>
  <c r="B1937" i="6" s="1"/>
  <c r="G1936" i="6"/>
  <c r="F1936" i="6"/>
  <c r="D1936" i="6"/>
  <c r="A1936" i="6"/>
  <c r="G1935" i="6"/>
  <c r="F1935" i="6"/>
  <c r="D1935" i="6"/>
  <c r="L1935" i="6" s="1"/>
  <c r="A1935" i="6"/>
  <c r="G1934" i="6"/>
  <c r="F1934" i="6"/>
  <c r="D1934" i="6"/>
  <c r="A1934" i="6"/>
  <c r="B1934" i="6" s="1"/>
  <c r="G1933" i="6"/>
  <c r="F1933" i="6"/>
  <c r="D1933" i="6"/>
  <c r="L1933" i="6" s="1"/>
  <c r="A1933" i="6"/>
  <c r="G1932" i="6"/>
  <c r="F1932" i="6"/>
  <c r="D1932" i="6"/>
  <c r="L1932" i="6" s="1"/>
  <c r="A1932" i="6"/>
  <c r="G1931" i="6"/>
  <c r="F1931" i="6"/>
  <c r="D1931" i="6"/>
  <c r="L1931" i="6" s="1"/>
  <c r="A1931" i="6"/>
  <c r="G1930" i="6"/>
  <c r="F1930" i="6"/>
  <c r="D1930" i="6"/>
  <c r="A1930" i="6"/>
  <c r="G1929" i="6"/>
  <c r="F1929" i="6"/>
  <c r="D1929" i="6"/>
  <c r="A1929" i="6"/>
  <c r="G1928" i="6"/>
  <c r="F1928" i="6"/>
  <c r="D1928" i="6"/>
  <c r="L1928" i="6" s="1"/>
  <c r="A1928" i="6"/>
  <c r="C1928" i="6" s="1"/>
  <c r="G1927" i="6"/>
  <c r="F1927" i="6"/>
  <c r="D1927" i="6"/>
  <c r="L1927" i="6" s="1"/>
  <c r="A1927" i="6"/>
  <c r="G1926" i="6"/>
  <c r="F1926" i="6"/>
  <c r="D1926" i="6"/>
  <c r="A1926" i="6"/>
  <c r="G1925" i="6"/>
  <c r="F1925" i="6"/>
  <c r="D1925" i="6"/>
  <c r="A1925" i="6"/>
  <c r="C1925" i="6" s="1"/>
  <c r="G1924" i="6"/>
  <c r="F1924" i="6"/>
  <c r="D1924" i="6"/>
  <c r="L1924" i="6" s="1"/>
  <c r="A1924" i="6"/>
  <c r="C1924" i="6" s="1"/>
  <c r="G1923" i="6"/>
  <c r="F1923" i="6"/>
  <c r="D1923" i="6"/>
  <c r="A1923" i="6"/>
  <c r="G1922" i="6"/>
  <c r="F1922" i="6"/>
  <c r="D1922" i="6"/>
  <c r="A1922" i="6"/>
  <c r="C1922" i="6" s="1"/>
  <c r="G1921" i="6"/>
  <c r="F1921" i="6"/>
  <c r="D1921" i="6"/>
  <c r="A1921" i="6"/>
  <c r="G1920" i="6"/>
  <c r="F1920" i="6"/>
  <c r="D1920" i="6"/>
  <c r="A1920" i="6"/>
  <c r="G1919" i="6"/>
  <c r="F1919" i="6"/>
  <c r="D1919" i="6"/>
  <c r="L1919" i="6" s="1"/>
  <c r="A1919" i="6"/>
  <c r="G1918" i="6"/>
  <c r="F1918" i="6"/>
  <c r="H1918" i="6" s="1"/>
  <c r="D1918" i="6"/>
  <c r="L1918" i="6" s="1"/>
  <c r="A1918" i="6"/>
  <c r="G1917" i="6"/>
  <c r="F1917" i="6"/>
  <c r="D1917" i="6"/>
  <c r="A1917" i="6"/>
  <c r="C1917" i="6" s="1"/>
  <c r="G1916" i="6"/>
  <c r="F1916" i="6"/>
  <c r="D1916" i="6"/>
  <c r="A1916" i="6"/>
  <c r="C1916" i="6" s="1"/>
  <c r="G1915" i="6"/>
  <c r="F1915" i="6"/>
  <c r="D1915" i="6"/>
  <c r="L1915" i="6" s="1"/>
  <c r="A1915" i="6"/>
  <c r="G1914" i="6"/>
  <c r="F1914" i="6"/>
  <c r="D1914" i="6"/>
  <c r="L1914" i="6" s="1"/>
  <c r="A1914" i="6"/>
  <c r="G1913" i="6"/>
  <c r="F1913" i="6"/>
  <c r="D1913" i="6"/>
  <c r="L1913" i="6" s="1"/>
  <c r="A1913" i="6"/>
  <c r="G1912" i="6"/>
  <c r="F1912" i="6"/>
  <c r="D1912" i="6"/>
  <c r="B1912" i="6"/>
  <c r="A1912" i="6"/>
  <c r="C1912" i="6" s="1"/>
  <c r="G1911" i="6"/>
  <c r="H1911" i="6" s="1"/>
  <c r="F1911" i="6"/>
  <c r="D1911" i="6"/>
  <c r="L1911" i="6" s="1"/>
  <c r="A1911" i="6"/>
  <c r="G1910" i="6"/>
  <c r="F1910" i="6"/>
  <c r="E1910" i="6"/>
  <c r="D1910" i="6"/>
  <c r="L1910" i="6" s="1"/>
  <c r="A1910" i="6"/>
  <c r="C1910" i="6" s="1"/>
  <c r="G1909" i="6"/>
  <c r="F1909" i="6"/>
  <c r="D1909" i="6"/>
  <c r="A1909" i="6"/>
  <c r="C1909" i="6" s="1"/>
  <c r="G1908" i="6"/>
  <c r="F1908" i="6"/>
  <c r="D1908" i="6"/>
  <c r="L1908" i="6" s="1"/>
  <c r="A1908" i="6"/>
  <c r="C1908" i="6" s="1"/>
  <c r="G1907" i="6"/>
  <c r="F1907" i="6"/>
  <c r="D1907" i="6"/>
  <c r="A1907" i="6"/>
  <c r="G1906" i="6"/>
  <c r="F1906" i="6"/>
  <c r="D1906" i="6"/>
  <c r="L1906" i="6" s="1"/>
  <c r="A1906" i="6"/>
  <c r="C1906" i="6" s="1"/>
  <c r="G1905" i="6"/>
  <c r="F1905" i="6"/>
  <c r="D1905" i="6"/>
  <c r="A1905" i="6"/>
  <c r="C1905" i="6" s="1"/>
  <c r="G1904" i="6"/>
  <c r="F1904" i="6"/>
  <c r="D1904" i="6"/>
  <c r="A1904" i="6"/>
  <c r="B1904" i="6" s="1"/>
  <c r="G1903" i="6"/>
  <c r="F1903" i="6"/>
  <c r="H1903" i="6" s="1"/>
  <c r="D1903" i="6"/>
  <c r="L1903" i="6" s="1"/>
  <c r="A1903" i="6"/>
  <c r="G1902" i="6"/>
  <c r="F1902" i="6"/>
  <c r="D1902" i="6"/>
  <c r="L1902" i="6" s="1"/>
  <c r="A1902" i="6"/>
  <c r="G1901" i="6"/>
  <c r="F1901" i="6"/>
  <c r="D1901" i="6"/>
  <c r="A1901" i="6"/>
  <c r="B1901" i="6" s="1"/>
  <c r="G1900" i="6"/>
  <c r="F1900" i="6"/>
  <c r="D1900" i="6"/>
  <c r="L1900" i="6" s="1"/>
  <c r="A1900" i="6"/>
  <c r="C1900" i="6" s="1"/>
  <c r="G1899" i="6"/>
  <c r="F1899" i="6"/>
  <c r="D1899" i="6"/>
  <c r="L1899" i="6" s="1"/>
  <c r="A1899" i="6"/>
  <c r="G1898" i="6"/>
  <c r="F1898" i="6"/>
  <c r="D1898" i="6"/>
  <c r="A1898" i="6"/>
  <c r="G1897" i="6"/>
  <c r="F1897" i="6"/>
  <c r="D1897" i="6"/>
  <c r="L1897" i="6" s="1"/>
  <c r="A1897" i="6"/>
  <c r="C1897" i="6" s="1"/>
  <c r="G1896" i="6"/>
  <c r="F1896" i="6"/>
  <c r="D1896" i="6"/>
  <c r="L1896" i="6" s="1"/>
  <c r="A1896" i="6"/>
  <c r="C1896" i="6" s="1"/>
  <c r="G1895" i="6"/>
  <c r="F1895" i="6"/>
  <c r="D1895" i="6"/>
  <c r="L1895" i="6" s="1"/>
  <c r="A1895" i="6"/>
  <c r="G1894" i="6"/>
  <c r="F1894" i="6"/>
  <c r="D1894" i="6"/>
  <c r="L1894" i="6" s="1"/>
  <c r="A1894" i="6"/>
  <c r="C1894" i="6" s="1"/>
  <c r="G1893" i="6"/>
  <c r="F1893" i="6"/>
  <c r="D1893" i="6"/>
  <c r="A1893" i="6"/>
  <c r="C1893" i="6" s="1"/>
  <c r="G1892" i="6"/>
  <c r="F1892" i="6"/>
  <c r="D1892" i="6"/>
  <c r="L1892" i="6" s="1"/>
  <c r="A1892" i="6"/>
  <c r="C1892" i="6" s="1"/>
  <c r="G1891" i="6"/>
  <c r="F1891" i="6"/>
  <c r="D1891" i="6"/>
  <c r="A1891" i="6"/>
  <c r="G1890" i="6"/>
  <c r="F1890" i="6"/>
  <c r="D1890" i="6"/>
  <c r="A1890" i="6"/>
  <c r="C1890" i="6" s="1"/>
  <c r="G1889" i="6"/>
  <c r="F1889" i="6"/>
  <c r="D1889" i="6"/>
  <c r="A1889" i="6"/>
  <c r="C1889" i="6" s="1"/>
  <c r="G1888" i="6"/>
  <c r="F1888" i="6"/>
  <c r="D1888" i="6"/>
  <c r="A1888" i="6"/>
  <c r="G1887" i="6"/>
  <c r="F1887" i="6"/>
  <c r="D1887" i="6"/>
  <c r="L1887" i="6" s="1"/>
  <c r="A1887" i="6"/>
  <c r="G1886" i="6"/>
  <c r="H1886" i="6" s="1"/>
  <c r="F1886" i="6"/>
  <c r="D1886" i="6"/>
  <c r="L1886" i="6" s="1"/>
  <c r="A1886" i="6"/>
  <c r="G1885" i="6"/>
  <c r="F1885" i="6"/>
  <c r="D1885" i="6"/>
  <c r="A1885" i="6"/>
  <c r="G1884" i="6"/>
  <c r="F1884" i="6"/>
  <c r="D1884" i="6"/>
  <c r="L1884" i="6" s="1"/>
  <c r="A1884" i="6"/>
  <c r="C1884" i="6" s="1"/>
  <c r="G1883" i="6"/>
  <c r="F1883" i="6"/>
  <c r="D1883" i="6"/>
  <c r="L1883" i="6" s="1"/>
  <c r="A1883" i="6"/>
  <c r="G1882" i="6"/>
  <c r="F1882" i="6"/>
  <c r="E1882" i="6"/>
  <c r="D1882" i="6"/>
  <c r="L1882" i="6" s="1"/>
  <c r="A1882" i="6"/>
  <c r="G1881" i="6"/>
  <c r="F1881" i="6"/>
  <c r="D1881" i="6"/>
  <c r="L1881" i="6" s="1"/>
  <c r="A1881" i="6"/>
  <c r="C1881" i="6" s="1"/>
  <c r="G1880" i="6"/>
  <c r="F1880" i="6"/>
  <c r="D1880" i="6"/>
  <c r="L1880" i="6" s="1"/>
  <c r="A1880" i="6"/>
  <c r="G1879" i="6"/>
  <c r="F1879" i="6"/>
  <c r="D1879" i="6"/>
  <c r="L1879" i="6" s="1"/>
  <c r="A1879" i="6"/>
  <c r="G1878" i="6"/>
  <c r="F1878" i="6"/>
  <c r="D1878" i="6"/>
  <c r="L1878" i="6" s="1"/>
  <c r="A1878" i="6"/>
  <c r="C1878" i="6" s="1"/>
  <c r="G1877" i="6"/>
  <c r="F1877" i="6"/>
  <c r="D1877" i="6"/>
  <c r="A1877" i="6"/>
  <c r="C1877" i="6" s="1"/>
  <c r="G1876" i="6"/>
  <c r="F1876" i="6"/>
  <c r="D1876" i="6"/>
  <c r="L1876" i="6" s="1"/>
  <c r="A1876" i="6"/>
  <c r="C1876" i="6" s="1"/>
  <c r="G1875" i="6"/>
  <c r="F1875" i="6"/>
  <c r="D1875" i="6"/>
  <c r="A1875" i="6"/>
  <c r="G1874" i="6"/>
  <c r="F1874" i="6"/>
  <c r="D1874" i="6"/>
  <c r="A1874" i="6"/>
  <c r="C1874" i="6" s="1"/>
  <c r="G1873" i="6"/>
  <c r="F1873" i="6"/>
  <c r="D1873" i="6"/>
  <c r="A1873" i="6"/>
  <c r="G1872" i="6"/>
  <c r="F1872" i="6"/>
  <c r="D1872" i="6"/>
  <c r="A1872" i="6"/>
  <c r="B1872" i="6" s="1"/>
  <c r="G1871" i="6"/>
  <c r="F1871" i="6"/>
  <c r="D1871" i="6"/>
  <c r="L1871" i="6" s="1"/>
  <c r="A1871" i="6"/>
  <c r="G1870" i="6"/>
  <c r="F1870" i="6"/>
  <c r="D1870" i="6"/>
  <c r="L1870" i="6" s="1"/>
  <c r="A1870" i="6"/>
  <c r="G1869" i="6"/>
  <c r="F1869" i="6"/>
  <c r="H1869" i="6" s="1"/>
  <c r="D1869" i="6"/>
  <c r="B1869" i="6"/>
  <c r="A1869" i="6"/>
  <c r="G1868" i="6"/>
  <c r="F1868" i="6"/>
  <c r="D1868" i="6"/>
  <c r="L1868" i="6" s="1"/>
  <c r="A1868" i="6"/>
  <c r="G1867" i="6"/>
  <c r="F1867" i="6"/>
  <c r="D1867" i="6"/>
  <c r="L1867" i="6" s="1"/>
  <c r="A1867" i="6"/>
  <c r="G1866" i="6"/>
  <c r="F1866" i="6"/>
  <c r="D1866" i="6"/>
  <c r="A1866" i="6"/>
  <c r="G1865" i="6"/>
  <c r="F1865" i="6"/>
  <c r="D1865" i="6"/>
  <c r="L1865" i="6" s="1"/>
  <c r="A1865" i="6"/>
  <c r="G1864" i="6"/>
  <c r="F1864" i="6"/>
  <c r="D1864" i="6"/>
  <c r="A1864" i="6"/>
  <c r="G1863" i="6"/>
  <c r="F1863" i="6"/>
  <c r="D1863" i="6"/>
  <c r="L1863" i="6" s="1"/>
  <c r="A1863" i="6"/>
  <c r="G1862" i="6"/>
  <c r="H1862" i="6" s="1"/>
  <c r="F1862" i="6"/>
  <c r="D1862" i="6"/>
  <c r="L1862" i="6" s="1"/>
  <c r="A1862" i="6"/>
  <c r="C1862" i="6" s="1"/>
  <c r="G1861" i="6"/>
  <c r="F1861" i="6"/>
  <c r="D1861" i="6"/>
  <c r="A1861" i="6"/>
  <c r="C1861" i="6" s="1"/>
  <c r="G1860" i="6"/>
  <c r="F1860" i="6"/>
  <c r="D1860" i="6"/>
  <c r="A1860" i="6"/>
  <c r="C1860" i="6" s="1"/>
  <c r="G1859" i="6"/>
  <c r="H1859" i="6" s="1"/>
  <c r="F1859" i="6"/>
  <c r="D1859" i="6"/>
  <c r="A1859" i="6"/>
  <c r="G1858" i="6"/>
  <c r="F1858" i="6"/>
  <c r="D1858" i="6"/>
  <c r="L1858" i="6" s="1"/>
  <c r="A1858" i="6"/>
  <c r="C1858" i="6" s="1"/>
  <c r="G1857" i="6"/>
  <c r="F1857" i="6"/>
  <c r="D1857" i="6"/>
  <c r="A1857" i="6"/>
  <c r="G1856" i="6"/>
  <c r="F1856" i="6"/>
  <c r="D1856" i="6"/>
  <c r="A1856" i="6"/>
  <c r="G1855" i="6"/>
  <c r="F1855" i="6"/>
  <c r="D1855" i="6"/>
  <c r="L1855" i="6" s="1"/>
  <c r="A1855" i="6"/>
  <c r="G1854" i="6"/>
  <c r="F1854" i="6"/>
  <c r="D1854" i="6"/>
  <c r="A1854" i="6"/>
  <c r="B1854" i="6" s="1"/>
  <c r="G1853" i="6"/>
  <c r="F1853" i="6"/>
  <c r="D1853" i="6"/>
  <c r="A1853" i="6"/>
  <c r="G1852" i="6"/>
  <c r="F1852" i="6"/>
  <c r="D1852" i="6"/>
  <c r="L1852" i="6" s="1"/>
  <c r="A1852" i="6"/>
  <c r="C1852" i="6" s="1"/>
  <c r="G1851" i="6"/>
  <c r="F1851" i="6"/>
  <c r="D1851" i="6"/>
  <c r="A1851" i="6"/>
  <c r="G1850" i="6"/>
  <c r="F1850" i="6"/>
  <c r="D1850" i="6"/>
  <c r="L1850" i="6" s="1"/>
  <c r="A1850" i="6"/>
  <c r="G1849" i="6"/>
  <c r="F1849" i="6"/>
  <c r="D1849" i="6"/>
  <c r="L1849" i="6" s="1"/>
  <c r="A1849" i="6"/>
  <c r="C1849" i="6" s="1"/>
  <c r="G1848" i="6"/>
  <c r="H1848" i="6" s="1"/>
  <c r="F1848" i="6"/>
  <c r="D1848" i="6"/>
  <c r="L1848" i="6" s="1"/>
  <c r="A1848" i="6"/>
  <c r="G1847" i="6"/>
  <c r="F1847" i="6"/>
  <c r="E1847" i="6"/>
  <c r="D1847" i="6"/>
  <c r="L1847" i="6" s="1"/>
  <c r="A1847" i="6"/>
  <c r="G1846" i="6"/>
  <c r="F1846" i="6"/>
  <c r="D1846" i="6"/>
  <c r="L1846" i="6" s="1"/>
  <c r="A1846" i="6"/>
  <c r="C1846" i="6" s="1"/>
  <c r="G1845" i="6"/>
  <c r="F1845" i="6"/>
  <c r="D1845" i="6"/>
  <c r="A1845" i="6"/>
  <c r="C1845" i="6" s="1"/>
  <c r="G1844" i="6"/>
  <c r="F1844" i="6"/>
  <c r="D1844" i="6"/>
  <c r="A1844" i="6"/>
  <c r="C1844" i="6" s="1"/>
  <c r="G1843" i="6"/>
  <c r="F1843" i="6"/>
  <c r="D1843" i="6"/>
  <c r="L1843" i="6" s="1"/>
  <c r="A1843" i="6"/>
  <c r="G1842" i="6"/>
  <c r="F1842" i="6"/>
  <c r="D1842" i="6"/>
  <c r="L1842" i="6" s="1"/>
  <c r="A1842" i="6"/>
  <c r="C1842" i="6" s="1"/>
  <c r="G1841" i="6"/>
  <c r="F1841" i="6"/>
  <c r="D1841" i="6"/>
  <c r="A1841" i="6"/>
  <c r="G1840" i="6"/>
  <c r="F1840" i="6"/>
  <c r="D1840" i="6"/>
  <c r="A1840" i="6"/>
  <c r="G1839" i="6"/>
  <c r="F1839" i="6"/>
  <c r="D1839" i="6"/>
  <c r="L1839" i="6" s="1"/>
  <c r="A1839" i="6"/>
  <c r="G1838" i="6"/>
  <c r="F1838" i="6"/>
  <c r="D1838" i="6"/>
  <c r="A1838" i="6"/>
  <c r="B1838" i="6" s="1"/>
  <c r="G1837" i="6"/>
  <c r="F1837" i="6"/>
  <c r="D1837" i="6"/>
  <c r="A1837" i="6"/>
  <c r="G1836" i="6"/>
  <c r="F1836" i="6"/>
  <c r="D1836" i="6"/>
  <c r="L1836" i="6" s="1"/>
  <c r="A1836" i="6"/>
  <c r="C1836" i="6" s="1"/>
  <c r="G1835" i="6"/>
  <c r="F1835" i="6"/>
  <c r="D1835" i="6"/>
  <c r="L1835" i="6" s="1"/>
  <c r="A1835" i="6"/>
  <c r="G1834" i="6"/>
  <c r="F1834" i="6"/>
  <c r="D1834" i="6"/>
  <c r="L1834" i="6" s="1"/>
  <c r="A1834" i="6"/>
  <c r="G1833" i="6"/>
  <c r="F1833" i="6"/>
  <c r="D1833" i="6"/>
  <c r="L1833" i="6" s="1"/>
  <c r="A1833" i="6"/>
  <c r="C1833" i="6" s="1"/>
  <c r="G1832" i="6"/>
  <c r="F1832" i="6"/>
  <c r="D1832" i="6"/>
  <c r="L1832" i="6" s="1"/>
  <c r="A1832" i="6"/>
  <c r="G1831" i="6"/>
  <c r="F1831" i="6"/>
  <c r="D1831" i="6"/>
  <c r="A1831" i="6"/>
  <c r="G1830" i="6"/>
  <c r="F1830" i="6"/>
  <c r="D1830" i="6"/>
  <c r="L1830" i="6" s="1"/>
  <c r="A1830" i="6"/>
  <c r="C1830" i="6" s="1"/>
  <c r="G1829" i="6"/>
  <c r="F1829" i="6"/>
  <c r="D1829" i="6"/>
  <c r="A1829" i="6"/>
  <c r="C1829" i="6" s="1"/>
  <c r="G1828" i="6"/>
  <c r="F1828" i="6"/>
  <c r="D1828" i="6"/>
  <c r="A1828" i="6"/>
  <c r="C1828" i="6" s="1"/>
  <c r="G1827" i="6"/>
  <c r="F1827" i="6"/>
  <c r="D1827" i="6"/>
  <c r="L1827" i="6" s="1"/>
  <c r="A1827" i="6"/>
  <c r="G1826" i="6"/>
  <c r="F1826" i="6"/>
  <c r="D1826" i="6"/>
  <c r="L1826" i="6" s="1"/>
  <c r="A1826" i="6"/>
  <c r="C1826" i="6" s="1"/>
  <c r="G1825" i="6"/>
  <c r="F1825" i="6"/>
  <c r="D1825" i="6"/>
  <c r="A1825" i="6"/>
  <c r="G1824" i="6"/>
  <c r="F1824" i="6"/>
  <c r="D1824" i="6"/>
  <c r="A1824" i="6"/>
  <c r="G1823" i="6"/>
  <c r="F1823" i="6"/>
  <c r="D1823" i="6"/>
  <c r="L1823" i="6" s="1"/>
  <c r="A1823" i="6"/>
  <c r="G1822" i="6"/>
  <c r="F1822" i="6"/>
  <c r="D1822" i="6"/>
  <c r="L1822" i="6" s="1"/>
  <c r="A1822" i="6"/>
  <c r="G1821" i="6"/>
  <c r="F1821" i="6"/>
  <c r="D1821" i="6"/>
  <c r="A1821" i="6"/>
  <c r="B1821" i="6" s="1"/>
  <c r="G1820" i="6"/>
  <c r="F1820" i="6"/>
  <c r="D1820" i="6"/>
  <c r="A1820" i="6"/>
  <c r="G1819" i="6"/>
  <c r="F1819" i="6"/>
  <c r="D1819" i="6"/>
  <c r="L1819" i="6" s="1"/>
  <c r="A1819" i="6"/>
  <c r="G1818" i="6"/>
  <c r="F1818" i="6"/>
  <c r="D1818" i="6"/>
  <c r="A1818" i="6"/>
  <c r="G1817" i="6"/>
  <c r="F1817" i="6"/>
  <c r="D1817" i="6"/>
  <c r="L1817" i="6" s="1"/>
  <c r="A1817" i="6"/>
  <c r="C1817" i="6" s="1"/>
  <c r="G1816" i="6"/>
  <c r="F1816" i="6"/>
  <c r="D1816" i="6"/>
  <c r="L1816" i="6" s="1"/>
  <c r="A1816" i="6"/>
  <c r="G1815" i="6"/>
  <c r="F1815" i="6"/>
  <c r="D1815" i="6"/>
  <c r="L1815" i="6" s="1"/>
  <c r="A1815" i="6"/>
  <c r="G1814" i="6"/>
  <c r="F1814" i="6"/>
  <c r="D1814" i="6"/>
  <c r="A1814" i="6"/>
  <c r="C1814" i="6" s="1"/>
  <c r="G1813" i="6"/>
  <c r="F1813" i="6"/>
  <c r="D1813" i="6"/>
  <c r="A1813" i="6"/>
  <c r="C1813" i="6" s="1"/>
  <c r="G1812" i="6"/>
  <c r="F1812" i="6"/>
  <c r="D1812" i="6"/>
  <c r="A1812" i="6"/>
  <c r="C1812" i="6" s="1"/>
  <c r="G1811" i="6"/>
  <c r="F1811" i="6"/>
  <c r="D1811" i="6"/>
  <c r="A1811" i="6"/>
  <c r="G1810" i="6"/>
  <c r="F1810" i="6"/>
  <c r="D1810" i="6"/>
  <c r="L1810" i="6" s="1"/>
  <c r="A1810" i="6"/>
  <c r="C1810" i="6" s="1"/>
  <c r="G1809" i="6"/>
  <c r="H1809" i="6" s="1"/>
  <c r="F1809" i="6"/>
  <c r="D1809" i="6"/>
  <c r="A1809" i="6"/>
  <c r="C1809" i="6" s="1"/>
  <c r="G1808" i="6"/>
  <c r="F1808" i="6"/>
  <c r="D1808" i="6"/>
  <c r="A1808" i="6"/>
  <c r="C1808" i="6" s="1"/>
  <c r="G1807" i="6"/>
  <c r="H1807" i="6" s="1"/>
  <c r="F1807" i="6"/>
  <c r="D1807" i="6"/>
  <c r="L1807" i="6" s="1"/>
  <c r="A1807" i="6"/>
  <c r="G1806" i="6"/>
  <c r="F1806" i="6"/>
  <c r="D1806" i="6"/>
  <c r="L1806" i="6" s="1"/>
  <c r="A1806" i="6"/>
  <c r="G1805" i="6"/>
  <c r="F1805" i="6"/>
  <c r="D1805" i="6"/>
  <c r="A1805" i="6"/>
  <c r="B1805" i="6" s="1"/>
  <c r="G1804" i="6"/>
  <c r="F1804" i="6"/>
  <c r="D1804" i="6"/>
  <c r="L1804" i="6" s="1"/>
  <c r="A1804" i="6"/>
  <c r="C1804" i="6" s="1"/>
  <c r="G1803" i="6"/>
  <c r="F1803" i="6"/>
  <c r="D1803" i="6"/>
  <c r="L1803" i="6" s="1"/>
  <c r="A1803" i="6"/>
  <c r="G1802" i="6"/>
  <c r="F1802" i="6"/>
  <c r="D1802" i="6"/>
  <c r="L1802" i="6" s="1"/>
  <c r="A1802" i="6"/>
  <c r="C1802" i="6" s="1"/>
  <c r="G1801" i="6"/>
  <c r="F1801" i="6"/>
  <c r="D1801" i="6"/>
  <c r="L1801" i="6" s="1"/>
  <c r="A1801" i="6"/>
  <c r="C1801" i="6" s="1"/>
  <c r="G1800" i="6"/>
  <c r="F1800" i="6"/>
  <c r="D1800" i="6"/>
  <c r="L1800" i="6" s="1"/>
  <c r="A1800" i="6"/>
  <c r="G1799" i="6"/>
  <c r="F1799" i="6"/>
  <c r="D1799" i="6"/>
  <c r="A1799" i="6"/>
  <c r="G1798" i="6"/>
  <c r="H1798" i="6" s="1"/>
  <c r="F1798" i="6"/>
  <c r="D1798" i="6"/>
  <c r="L1798" i="6" s="1"/>
  <c r="A1798" i="6"/>
  <c r="G1797" i="6"/>
  <c r="H1797" i="6" s="1"/>
  <c r="F1797" i="6"/>
  <c r="D1797" i="6"/>
  <c r="A1797" i="6"/>
  <c r="C1797" i="6" s="1"/>
  <c r="G1796" i="6"/>
  <c r="F1796" i="6"/>
  <c r="D1796" i="6"/>
  <c r="A1796" i="6"/>
  <c r="C1796" i="6" s="1"/>
  <c r="G1795" i="6"/>
  <c r="F1795" i="6"/>
  <c r="D1795" i="6"/>
  <c r="L1795" i="6" s="1"/>
  <c r="A1795" i="6"/>
  <c r="G1794" i="6"/>
  <c r="H1794" i="6" s="1"/>
  <c r="F1794" i="6"/>
  <c r="D1794" i="6"/>
  <c r="A1794" i="6"/>
  <c r="C1794" i="6" s="1"/>
  <c r="G1793" i="6"/>
  <c r="F1793" i="6"/>
  <c r="D1793" i="6"/>
  <c r="A1793" i="6"/>
  <c r="B1793" i="6" s="1"/>
  <c r="G1792" i="6"/>
  <c r="F1792" i="6"/>
  <c r="D1792" i="6"/>
  <c r="A1792" i="6"/>
  <c r="G1791" i="6"/>
  <c r="F1791" i="6"/>
  <c r="D1791" i="6"/>
  <c r="L1791" i="6" s="1"/>
  <c r="A1791" i="6"/>
  <c r="G1790" i="6"/>
  <c r="F1790" i="6"/>
  <c r="D1790" i="6"/>
  <c r="A1790" i="6"/>
  <c r="G1789" i="6"/>
  <c r="F1789" i="6"/>
  <c r="D1789" i="6"/>
  <c r="A1789" i="6"/>
  <c r="G1788" i="6"/>
  <c r="F1788" i="6"/>
  <c r="D1788" i="6"/>
  <c r="L1788" i="6" s="1"/>
  <c r="A1788" i="6"/>
  <c r="C1788" i="6" s="1"/>
  <c r="G1787" i="6"/>
  <c r="F1787" i="6"/>
  <c r="D1787" i="6"/>
  <c r="A1787" i="6"/>
  <c r="G1786" i="6"/>
  <c r="F1786" i="6"/>
  <c r="D1786" i="6"/>
  <c r="L1786" i="6" s="1"/>
  <c r="A1786" i="6"/>
  <c r="G1785" i="6"/>
  <c r="F1785" i="6"/>
  <c r="D1785" i="6"/>
  <c r="L1785" i="6" s="1"/>
  <c r="A1785" i="6"/>
  <c r="C1785" i="6" s="1"/>
  <c r="G1784" i="6"/>
  <c r="F1784" i="6"/>
  <c r="D1784" i="6"/>
  <c r="L1784" i="6" s="1"/>
  <c r="A1784" i="6"/>
  <c r="G1783" i="6"/>
  <c r="F1783" i="6"/>
  <c r="D1783" i="6"/>
  <c r="L1783" i="6" s="1"/>
  <c r="A1783" i="6"/>
  <c r="G1782" i="6"/>
  <c r="H1782" i="6" s="1"/>
  <c r="F1782" i="6"/>
  <c r="D1782" i="6"/>
  <c r="A1782" i="6"/>
  <c r="C1782" i="6" s="1"/>
  <c r="G1781" i="6"/>
  <c r="H1781" i="6" s="1"/>
  <c r="F1781" i="6"/>
  <c r="D1781" i="6"/>
  <c r="A1781" i="6"/>
  <c r="G1780" i="6"/>
  <c r="F1780" i="6"/>
  <c r="E1780" i="6"/>
  <c r="D1780" i="6"/>
  <c r="L1780" i="6" s="1"/>
  <c r="A1780" i="6"/>
  <c r="C1780" i="6" s="1"/>
  <c r="G1779" i="6"/>
  <c r="F1779" i="6"/>
  <c r="D1779" i="6"/>
  <c r="A1779" i="6"/>
  <c r="G1778" i="6"/>
  <c r="F1778" i="6"/>
  <c r="D1778" i="6"/>
  <c r="A1778" i="6"/>
  <c r="C1778" i="6" s="1"/>
  <c r="G1777" i="6"/>
  <c r="F1777" i="6"/>
  <c r="D1777" i="6"/>
  <c r="A1777" i="6"/>
  <c r="G1776" i="6"/>
  <c r="F1776" i="6"/>
  <c r="D1776" i="6"/>
  <c r="L1776" i="6" s="1"/>
  <c r="A1776" i="6"/>
  <c r="G1775" i="6"/>
  <c r="F1775" i="6"/>
  <c r="D1775" i="6"/>
  <c r="A1775" i="6"/>
  <c r="G1774" i="6"/>
  <c r="F1774" i="6"/>
  <c r="D1774" i="6"/>
  <c r="A1774" i="6"/>
  <c r="B1774" i="6" s="1"/>
  <c r="G1773" i="6"/>
  <c r="F1773" i="6"/>
  <c r="D1773" i="6"/>
  <c r="A1773" i="6"/>
  <c r="B1773" i="6" s="1"/>
  <c r="G1772" i="6"/>
  <c r="F1772" i="6"/>
  <c r="D1772" i="6"/>
  <c r="L1772" i="6" s="1"/>
  <c r="A1772" i="6"/>
  <c r="G1771" i="6"/>
  <c r="F1771" i="6"/>
  <c r="D1771" i="6"/>
  <c r="L1771" i="6" s="1"/>
  <c r="A1771" i="6"/>
  <c r="G1770" i="6"/>
  <c r="F1770" i="6"/>
  <c r="D1770" i="6"/>
  <c r="A1770" i="6"/>
  <c r="G1769" i="6"/>
  <c r="F1769" i="6"/>
  <c r="D1769" i="6"/>
  <c r="L1769" i="6" s="1"/>
  <c r="A1769" i="6"/>
  <c r="C1769" i="6" s="1"/>
  <c r="G1768" i="6"/>
  <c r="F1768" i="6"/>
  <c r="D1768" i="6"/>
  <c r="A1768" i="6"/>
  <c r="G1767" i="6"/>
  <c r="F1767" i="6"/>
  <c r="D1767" i="6"/>
  <c r="L1767" i="6" s="1"/>
  <c r="A1767" i="6"/>
  <c r="G1766" i="6"/>
  <c r="F1766" i="6"/>
  <c r="D1766" i="6"/>
  <c r="A1766" i="6"/>
  <c r="C1766" i="6" s="1"/>
  <c r="G1765" i="6"/>
  <c r="F1765" i="6"/>
  <c r="D1765" i="6"/>
  <c r="A1765" i="6"/>
  <c r="C1765" i="6" s="1"/>
  <c r="G1764" i="6"/>
  <c r="F1764" i="6"/>
  <c r="D1764" i="6"/>
  <c r="L1764" i="6" s="1"/>
  <c r="A1764" i="6"/>
  <c r="G1763" i="6"/>
  <c r="F1763" i="6"/>
  <c r="D1763" i="6"/>
  <c r="A1763" i="6"/>
  <c r="G1762" i="6"/>
  <c r="F1762" i="6"/>
  <c r="D1762" i="6"/>
  <c r="A1762" i="6"/>
  <c r="C1762" i="6" s="1"/>
  <c r="G1761" i="6"/>
  <c r="F1761" i="6"/>
  <c r="D1761" i="6"/>
  <c r="A1761" i="6"/>
  <c r="B1761" i="6" s="1"/>
  <c r="G1760" i="6"/>
  <c r="F1760" i="6"/>
  <c r="D1760" i="6"/>
  <c r="L1760" i="6" s="1"/>
  <c r="A1760" i="6"/>
  <c r="G1759" i="6"/>
  <c r="F1759" i="6"/>
  <c r="D1759" i="6"/>
  <c r="L1759" i="6" s="1"/>
  <c r="A1759" i="6"/>
  <c r="G1758" i="6"/>
  <c r="F1758" i="6"/>
  <c r="D1758" i="6"/>
  <c r="A1758" i="6"/>
  <c r="G1757" i="6"/>
  <c r="F1757" i="6"/>
  <c r="D1757" i="6"/>
  <c r="A1757" i="6"/>
  <c r="G1756" i="6"/>
  <c r="F1756" i="6"/>
  <c r="D1756" i="6"/>
  <c r="L1756" i="6" s="1"/>
  <c r="A1756" i="6"/>
  <c r="G1755" i="6"/>
  <c r="F1755" i="6"/>
  <c r="D1755" i="6"/>
  <c r="A1755" i="6"/>
  <c r="G1754" i="6"/>
  <c r="F1754" i="6"/>
  <c r="D1754" i="6"/>
  <c r="A1754" i="6"/>
  <c r="G1753" i="6"/>
  <c r="F1753" i="6"/>
  <c r="D1753" i="6"/>
  <c r="A1753" i="6"/>
  <c r="G1752" i="6"/>
  <c r="F1752" i="6"/>
  <c r="D1752" i="6"/>
  <c r="L1752" i="6" s="1"/>
  <c r="A1752" i="6"/>
  <c r="G1751" i="6"/>
  <c r="F1751" i="6"/>
  <c r="D1751" i="6"/>
  <c r="L1751" i="6" s="1"/>
  <c r="A1751" i="6"/>
  <c r="G1750" i="6"/>
  <c r="F1750" i="6"/>
  <c r="D1750" i="6"/>
  <c r="L1750" i="6" s="1"/>
  <c r="A1750" i="6"/>
  <c r="C1750" i="6" s="1"/>
  <c r="G1749" i="6"/>
  <c r="F1749" i="6"/>
  <c r="D1749" i="6"/>
  <c r="A1749" i="6"/>
  <c r="C1749" i="6" s="1"/>
  <c r="G1748" i="6"/>
  <c r="F1748" i="6"/>
  <c r="D1748" i="6"/>
  <c r="L1748" i="6" s="1"/>
  <c r="A1748" i="6"/>
  <c r="G1747" i="6"/>
  <c r="H1747" i="6" s="1"/>
  <c r="F1747" i="6"/>
  <c r="D1747" i="6"/>
  <c r="L1747" i="6" s="1"/>
  <c r="A1747" i="6"/>
  <c r="G1746" i="6"/>
  <c r="F1746" i="6"/>
  <c r="D1746" i="6"/>
  <c r="A1746" i="6"/>
  <c r="C1746" i="6" s="1"/>
  <c r="G1745" i="6"/>
  <c r="H1745" i="6" s="1"/>
  <c r="F1745" i="6"/>
  <c r="D1745" i="6"/>
  <c r="A1745" i="6"/>
  <c r="G1744" i="6"/>
  <c r="F1744" i="6"/>
  <c r="D1744" i="6"/>
  <c r="A1744" i="6"/>
  <c r="C1744" i="6" s="1"/>
  <c r="G1743" i="6"/>
  <c r="F1743" i="6"/>
  <c r="E1743" i="6"/>
  <c r="D1743" i="6"/>
  <c r="L1743" i="6" s="1"/>
  <c r="A1743" i="6"/>
  <c r="G1742" i="6"/>
  <c r="F1742" i="6"/>
  <c r="H1742" i="6" s="1"/>
  <c r="D1742" i="6"/>
  <c r="A1742" i="6"/>
  <c r="G1741" i="6"/>
  <c r="F1741" i="6"/>
  <c r="D1741" i="6"/>
  <c r="A1741" i="6"/>
  <c r="G1740" i="6"/>
  <c r="F1740" i="6"/>
  <c r="D1740" i="6"/>
  <c r="A1740" i="6"/>
  <c r="G1739" i="6"/>
  <c r="F1739" i="6"/>
  <c r="D1739" i="6"/>
  <c r="L1739" i="6" s="1"/>
  <c r="A1739" i="6"/>
  <c r="G1738" i="6"/>
  <c r="F1738" i="6"/>
  <c r="D1738" i="6"/>
  <c r="A1738" i="6"/>
  <c r="G1737" i="6"/>
  <c r="F1737" i="6"/>
  <c r="D1737" i="6"/>
  <c r="A1737" i="6"/>
  <c r="G1736" i="6"/>
  <c r="F1736" i="6"/>
  <c r="D1736" i="6"/>
  <c r="A1736" i="6"/>
  <c r="G1735" i="6"/>
  <c r="F1735" i="6"/>
  <c r="D1735" i="6"/>
  <c r="L1735" i="6" s="1"/>
  <c r="A1735" i="6"/>
  <c r="G1734" i="6"/>
  <c r="F1734" i="6"/>
  <c r="D1734" i="6"/>
  <c r="L1734" i="6" s="1"/>
  <c r="A1734" i="6"/>
  <c r="C1734" i="6" s="1"/>
  <c r="G1733" i="6"/>
  <c r="H1733" i="6" s="1"/>
  <c r="F1733" i="6"/>
  <c r="D1733" i="6"/>
  <c r="A1733" i="6"/>
  <c r="G1732" i="6"/>
  <c r="F1732" i="6"/>
  <c r="D1732" i="6"/>
  <c r="A1732" i="6"/>
  <c r="G1731" i="6"/>
  <c r="F1731" i="6"/>
  <c r="D1731" i="6"/>
  <c r="A1731" i="6"/>
  <c r="G1730" i="6"/>
  <c r="F1730" i="6"/>
  <c r="E1730" i="6"/>
  <c r="D1730" i="6"/>
  <c r="L1730" i="6" s="1"/>
  <c r="A1730" i="6"/>
  <c r="C1730" i="6" s="1"/>
  <c r="G1729" i="6"/>
  <c r="F1729" i="6"/>
  <c r="D1729" i="6"/>
  <c r="A1729" i="6"/>
  <c r="G1728" i="6"/>
  <c r="F1728" i="6"/>
  <c r="D1728" i="6"/>
  <c r="A1728" i="6"/>
  <c r="B1728" i="6" s="1"/>
  <c r="G1727" i="6"/>
  <c r="F1727" i="6"/>
  <c r="D1727" i="6"/>
  <c r="A1727" i="6"/>
  <c r="G1726" i="6"/>
  <c r="F1726" i="6"/>
  <c r="D1726" i="6"/>
  <c r="A1726" i="6"/>
  <c r="B1726" i="6" s="1"/>
  <c r="G1725" i="6"/>
  <c r="F1725" i="6"/>
  <c r="D1725" i="6"/>
  <c r="A1725" i="6"/>
  <c r="G1724" i="6"/>
  <c r="F1724" i="6"/>
  <c r="D1724" i="6"/>
  <c r="L1724" i="6" s="1"/>
  <c r="A1724" i="6"/>
  <c r="B1724" i="6" s="1"/>
  <c r="G1723" i="6"/>
  <c r="F1723" i="6"/>
  <c r="D1723" i="6"/>
  <c r="A1723" i="6"/>
  <c r="G1722" i="6"/>
  <c r="F1722" i="6"/>
  <c r="D1722" i="6"/>
  <c r="A1722" i="6"/>
  <c r="C1722" i="6" s="1"/>
  <c r="G1721" i="6"/>
  <c r="F1721" i="6"/>
  <c r="D1721" i="6"/>
  <c r="A1721" i="6"/>
  <c r="G1720" i="6"/>
  <c r="F1720" i="6"/>
  <c r="D1720" i="6"/>
  <c r="L1720" i="6" s="1"/>
  <c r="A1720" i="6"/>
  <c r="G1719" i="6"/>
  <c r="F1719" i="6"/>
  <c r="D1719" i="6"/>
  <c r="A1719" i="6"/>
  <c r="G1718" i="6"/>
  <c r="F1718" i="6"/>
  <c r="D1718" i="6"/>
  <c r="L1718" i="6" s="1"/>
  <c r="A1718" i="6"/>
  <c r="C1718" i="6" s="1"/>
  <c r="G1717" i="6"/>
  <c r="H1717" i="6" s="1"/>
  <c r="F1717" i="6"/>
  <c r="D1717" i="6"/>
  <c r="A1717" i="6"/>
  <c r="B1717" i="6" s="1"/>
  <c r="G1716" i="6"/>
  <c r="F1716" i="6"/>
  <c r="D1716" i="6"/>
  <c r="A1716" i="6"/>
  <c r="G1715" i="6"/>
  <c r="F1715" i="6"/>
  <c r="D1715" i="6"/>
  <c r="L1715" i="6" s="1"/>
  <c r="A1715" i="6"/>
  <c r="G1714" i="6"/>
  <c r="F1714" i="6"/>
  <c r="D1714" i="6"/>
  <c r="A1714" i="6"/>
  <c r="C1714" i="6" s="1"/>
  <c r="G1713" i="6"/>
  <c r="F1713" i="6"/>
  <c r="D1713" i="6"/>
  <c r="A1713" i="6"/>
  <c r="G1712" i="6"/>
  <c r="F1712" i="6"/>
  <c r="D1712" i="6"/>
  <c r="A1712" i="6"/>
  <c r="G1711" i="6"/>
  <c r="F1711" i="6"/>
  <c r="D1711" i="6"/>
  <c r="A1711" i="6"/>
  <c r="G1710" i="6"/>
  <c r="F1710" i="6"/>
  <c r="D1710" i="6"/>
  <c r="A1710" i="6"/>
  <c r="G1709" i="6"/>
  <c r="F1709" i="6"/>
  <c r="D1709" i="6"/>
  <c r="A1709" i="6"/>
  <c r="G1708" i="6"/>
  <c r="F1708" i="6"/>
  <c r="D1708" i="6"/>
  <c r="L1708" i="6" s="1"/>
  <c r="A1708" i="6"/>
  <c r="G1707" i="6"/>
  <c r="F1707" i="6"/>
  <c r="D1707" i="6"/>
  <c r="L1707" i="6" s="1"/>
  <c r="A1707" i="6"/>
  <c r="G1706" i="6"/>
  <c r="F1706" i="6"/>
  <c r="D1706" i="6"/>
  <c r="A1706" i="6"/>
  <c r="C1706" i="6" s="1"/>
  <c r="G1705" i="6"/>
  <c r="F1705" i="6"/>
  <c r="D1705" i="6"/>
  <c r="A1705" i="6"/>
  <c r="G1704" i="6"/>
  <c r="F1704" i="6"/>
  <c r="D1704" i="6"/>
  <c r="A1704" i="6"/>
  <c r="G1703" i="6"/>
  <c r="F1703" i="6"/>
  <c r="D1703" i="6"/>
  <c r="L1703" i="6" s="1"/>
  <c r="A1703" i="6"/>
  <c r="G1702" i="6"/>
  <c r="F1702" i="6"/>
  <c r="D1702" i="6"/>
  <c r="A1702" i="6"/>
  <c r="C1702" i="6" s="1"/>
  <c r="G1701" i="6"/>
  <c r="F1701" i="6"/>
  <c r="D1701" i="6"/>
  <c r="A1701" i="6"/>
  <c r="G1700" i="6"/>
  <c r="F1700" i="6"/>
  <c r="D1700" i="6"/>
  <c r="A1700" i="6"/>
  <c r="G1699" i="6"/>
  <c r="F1699" i="6"/>
  <c r="D1699" i="6"/>
  <c r="A1699" i="6"/>
  <c r="G1698" i="6"/>
  <c r="F1698" i="6"/>
  <c r="D1698" i="6"/>
  <c r="A1698" i="6"/>
  <c r="B1698" i="6" s="1"/>
  <c r="G1697" i="6"/>
  <c r="H1697" i="6" s="1"/>
  <c r="F1697" i="6"/>
  <c r="D1697" i="6"/>
  <c r="A1697" i="6"/>
  <c r="G1696" i="6"/>
  <c r="F1696" i="6"/>
  <c r="D1696" i="6"/>
  <c r="A1696" i="6"/>
  <c r="G1695" i="6"/>
  <c r="F1695" i="6"/>
  <c r="D1695" i="6"/>
  <c r="L1695" i="6" s="1"/>
  <c r="A1695" i="6"/>
  <c r="G1694" i="6"/>
  <c r="F1694" i="6"/>
  <c r="D1694" i="6"/>
  <c r="A1694" i="6"/>
  <c r="G1693" i="6"/>
  <c r="F1693" i="6"/>
  <c r="D1693" i="6"/>
  <c r="A1693" i="6"/>
  <c r="G1692" i="6"/>
  <c r="F1692" i="6"/>
  <c r="D1692" i="6"/>
  <c r="L1692" i="6" s="1"/>
  <c r="A1692" i="6"/>
  <c r="C1692" i="6" s="1"/>
  <c r="G1691" i="6"/>
  <c r="F1691" i="6"/>
  <c r="D1691" i="6"/>
  <c r="A1691" i="6"/>
  <c r="G1690" i="6"/>
  <c r="F1690" i="6"/>
  <c r="D1690" i="6"/>
  <c r="A1690" i="6"/>
  <c r="G1689" i="6"/>
  <c r="F1689" i="6"/>
  <c r="D1689" i="6"/>
  <c r="A1689" i="6"/>
  <c r="G1688" i="6"/>
  <c r="F1688" i="6"/>
  <c r="D1688" i="6"/>
  <c r="A1688" i="6"/>
  <c r="G1687" i="6"/>
  <c r="F1687" i="6"/>
  <c r="D1687" i="6"/>
  <c r="A1687" i="6"/>
  <c r="G1686" i="6"/>
  <c r="F1686" i="6"/>
  <c r="D1686" i="6"/>
  <c r="A1686" i="6"/>
  <c r="C1686" i="6" s="1"/>
  <c r="G1685" i="6"/>
  <c r="F1685" i="6"/>
  <c r="D1685" i="6"/>
  <c r="A1685" i="6"/>
  <c r="B1685" i="6" s="1"/>
  <c r="G1684" i="6"/>
  <c r="F1684" i="6"/>
  <c r="D1684" i="6"/>
  <c r="A1684" i="6"/>
  <c r="G1683" i="6"/>
  <c r="F1683" i="6"/>
  <c r="D1683" i="6"/>
  <c r="A1683" i="6"/>
  <c r="G1682" i="6"/>
  <c r="F1682" i="6"/>
  <c r="D1682" i="6"/>
  <c r="A1682" i="6"/>
  <c r="B1682" i="6" s="1"/>
  <c r="G1681" i="6"/>
  <c r="H1681" i="6" s="1"/>
  <c r="F1681" i="6"/>
  <c r="D1681" i="6"/>
  <c r="L1681" i="6" s="1"/>
  <c r="A1681" i="6"/>
  <c r="G1680" i="6"/>
  <c r="H1680" i="6" s="1"/>
  <c r="F1680" i="6"/>
  <c r="D1680" i="6"/>
  <c r="A1680" i="6"/>
  <c r="B1680" i="6" s="1"/>
  <c r="G1679" i="6"/>
  <c r="F1679" i="6"/>
  <c r="D1679" i="6"/>
  <c r="A1679" i="6"/>
  <c r="G1678" i="6"/>
  <c r="F1678" i="6"/>
  <c r="D1678" i="6"/>
  <c r="A1678" i="6"/>
  <c r="G1677" i="6"/>
  <c r="F1677" i="6"/>
  <c r="D1677" i="6"/>
  <c r="A1677" i="6"/>
  <c r="B1677" i="6" s="1"/>
  <c r="G1676" i="6"/>
  <c r="H1676" i="6" s="1"/>
  <c r="F1676" i="6"/>
  <c r="E1676" i="6"/>
  <c r="D1676" i="6"/>
  <c r="L1676" i="6" s="1"/>
  <c r="B1676" i="6"/>
  <c r="A1676" i="6"/>
  <c r="G1675" i="6"/>
  <c r="F1675" i="6"/>
  <c r="D1675" i="6"/>
  <c r="L1675" i="6" s="1"/>
  <c r="A1675" i="6"/>
  <c r="G1674" i="6"/>
  <c r="H1674" i="6" s="1"/>
  <c r="F1674" i="6"/>
  <c r="E1674" i="6"/>
  <c r="D1674" i="6"/>
  <c r="L1674" i="6" s="1"/>
  <c r="A1674" i="6"/>
  <c r="C1674" i="6" s="1"/>
  <c r="G1673" i="6"/>
  <c r="F1673" i="6"/>
  <c r="D1673" i="6"/>
  <c r="L1673" i="6" s="1"/>
  <c r="B1673" i="6"/>
  <c r="A1673" i="6"/>
  <c r="C1673" i="6" s="1"/>
  <c r="G1672" i="6"/>
  <c r="H1672" i="6" s="1"/>
  <c r="F1672" i="6"/>
  <c r="D1672" i="6"/>
  <c r="A1672" i="6"/>
  <c r="C1672" i="6" s="1"/>
  <c r="G1671" i="6"/>
  <c r="F1671" i="6"/>
  <c r="D1671" i="6"/>
  <c r="L1671" i="6" s="1"/>
  <c r="A1671" i="6"/>
  <c r="G1670" i="6"/>
  <c r="F1670" i="6"/>
  <c r="D1670" i="6"/>
  <c r="A1670" i="6"/>
  <c r="C1670" i="6" s="1"/>
  <c r="G1669" i="6"/>
  <c r="F1669" i="6"/>
  <c r="D1669" i="6"/>
  <c r="L1669" i="6" s="1"/>
  <c r="A1669" i="6"/>
  <c r="G1668" i="6"/>
  <c r="F1668" i="6"/>
  <c r="D1668" i="6"/>
  <c r="A1668" i="6"/>
  <c r="C1668" i="6" s="1"/>
  <c r="G1667" i="6"/>
  <c r="F1667" i="6"/>
  <c r="D1667" i="6"/>
  <c r="A1667" i="6"/>
  <c r="G1666" i="6"/>
  <c r="H1666" i="6" s="1"/>
  <c r="F1666" i="6"/>
  <c r="E1666" i="6"/>
  <c r="D1666" i="6"/>
  <c r="L1666" i="6" s="1"/>
  <c r="A1666" i="6"/>
  <c r="C1666" i="6" s="1"/>
  <c r="G1665" i="6"/>
  <c r="F1665" i="6"/>
  <c r="D1665" i="6"/>
  <c r="A1665" i="6"/>
  <c r="G1664" i="6"/>
  <c r="F1664" i="6"/>
  <c r="D1664" i="6"/>
  <c r="B1664" i="6"/>
  <c r="A1664" i="6"/>
  <c r="C1664" i="6" s="1"/>
  <c r="G1663" i="6"/>
  <c r="F1663" i="6"/>
  <c r="D1663" i="6"/>
  <c r="A1663" i="6"/>
  <c r="G1662" i="6"/>
  <c r="F1662" i="6"/>
  <c r="D1662" i="6"/>
  <c r="A1662" i="6"/>
  <c r="G1661" i="6"/>
  <c r="F1661" i="6"/>
  <c r="D1661" i="6"/>
  <c r="A1661" i="6"/>
  <c r="G1660" i="6"/>
  <c r="F1660" i="6"/>
  <c r="D1660" i="6"/>
  <c r="A1660" i="6"/>
  <c r="G1659" i="6"/>
  <c r="H1659" i="6" s="1"/>
  <c r="F1659" i="6"/>
  <c r="E1659" i="6"/>
  <c r="D1659" i="6"/>
  <c r="L1659" i="6" s="1"/>
  <c r="A1659" i="6"/>
  <c r="G1658" i="6"/>
  <c r="F1658" i="6"/>
  <c r="D1658" i="6"/>
  <c r="A1658" i="6"/>
  <c r="G1657" i="6"/>
  <c r="F1657" i="6"/>
  <c r="D1657" i="6"/>
  <c r="A1657" i="6"/>
  <c r="C1657" i="6" s="1"/>
  <c r="G1656" i="6"/>
  <c r="F1656" i="6"/>
  <c r="D1656" i="6"/>
  <c r="A1656" i="6"/>
  <c r="G1655" i="6"/>
  <c r="F1655" i="6"/>
  <c r="D1655" i="6"/>
  <c r="A1655" i="6"/>
  <c r="G1654" i="6"/>
  <c r="F1654" i="6"/>
  <c r="D1654" i="6"/>
  <c r="A1654" i="6"/>
  <c r="C1654" i="6" s="1"/>
  <c r="G1653" i="6"/>
  <c r="F1653" i="6"/>
  <c r="D1653" i="6"/>
  <c r="A1653" i="6"/>
  <c r="C1653" i="6" s="1"/>
  <c r="G1652" i="6"/>
  <c r="F1652" i="6"/>
  <c r="D1652" i="6"/>
  <c r="A1652" i="6"/>
  <c r="G1651" i="6"/>
  <c r="F1651" i="6"/>
  <c r="D1651" i="6"/>
  <c r="A1651" i="6"/>
  <c r="G1650" i="6"/>
  <c r="F1650" i="6"/>
  <c r="D1650" i="6"/>
  <c r="A1650" i="6"/>
  <c r="C1650" i="6" s="1"/>
  <c r="G1649" i="6"/>
  <c r="F1649" i="6"/>
  <c r="D1649" i="6"/>
  <c r="A1649" i="6"/>
  <c r="G1648" i="6"/>
  <c r="F1648" i="6"/>
  <c r="D1648" i="6"/>
  <c r="L1648" i="6" s="1"/>
  <c r="A1648" i="6"/>
  <c r="G1647" i="6"/>
  <c r="F1647" i="6"/>
  <c r="D1647" i="6"/>
  <c r="L1647" i="6" s="1"/>
  <c r="A1647" i="6"/>
  <c r="G1646" i="6"/>
  <c r="F1646" i="6"/>
  <c r="D1646" i="6"/>
  <c r="L1646" i="6" s="1"/>
  <c r="A1646" i="6"/>
  <c r="G1645" i="6"/>
  <c r="F1645" i="6"/>
  <c r="D1645" i="6"/>
  <c r="A1645" i="6"/>
  <c r="G1644" i="6"/>
  <c r="F1644" i="6"/>
  <c r="D1644" i="6"/>
  <c r="L1644" i="6" s="1"/>
  <c r="A1644" i="6"/>
  <c r="C1644" i="6" s="1"/>
  <c r="G1643" i="6"/>
  <c r="F1643" i="6"/>
  <c r="D1643" i="6"/>
  <c r="A1643" i="6"/>
  <c r="G1642" i="6"/>
  <c r="F1642" i="6"/>
  <c r="E1642" i="6"/>
  <c r="D1642" i="6"/>
  <c r="L1642" i="6" s="1"/>
  <c r="A1642" i="6"/>
  <c r="B1642" i="6" s="1"/>
  <c r="G1641" i="6"/>
  <c r="F1641" i="6"/>
  <c r="D1641" i="6"/>
  <c r="A1641" i="6"/>
  <c r="C1641" i="6" s="1"/>
  <c r="G1640" i="6"/>
  <c r="F1640" i="6"/>
  <c r="D1640" i="6"/>
  <c r="L1640" i="6" s="1"/>
  <c r="A1640" i="6"/>
  <c r="G1639" i="6"/>
  <c r="F1639" i="6"/>
  <c r="D1639" i="6"/>
  <c r="L1639" i="6" s="1"/>
  <c r="A1639" i="6"/>
  <c r="C1639" i="6" s="1"/>
  <c r="G1638" i="6"/>
  <c r="F1638" i="6"/>
  <c r="D1638" i="6"/>
  <c r="A1638" i="6"/>
  <c r="G1637" i="6"/>
  <c r="F1637" i="6"/>
  <c r="D1637" i="6"/>
  <c r="A1637" i="6"/>
  <c r="C1637" i="6" s="1"/>
  <c r="G1636" i="6"/>
  <c r="F1636" i="6"/>
  <c r="D1636" i="6"/>
  <c r="L1636" i="6" s="1"/>
  <c r="A1636" i="6"/>
  <c r="G1635" i="6"/>
  <c r="F1635" i="6"/>
  <c r="D1635" i="6"/>
  <c r="L1635" i="6" s="1"/>
  <c r="A1635" i="6"/>
  <c r="C1635" i="6" s="1"/>
  <c r="G1634" i="6"/>
  <c r="F1634" i="6"/>
  <c r="D1634" i="6"/>
  <c r="A1634" i="6"/>
  <c r="G1633" i="6"/>
  <c r="F1633" i="6"/>
  <c r="D1633" i="6"/>
  <c r="A1633" i="6"/>
  <c r="C1633" i="6" s="1"/>
  <c r="G1632" i="6"/>
  <c r="F1632" i="6"/>
  <c r="D1632" i="6"/>
  <c r="L1632" i="6" s="1"/>
  <c r="A1632" i="6"/>
  <c r="G1631" i="6"/>
  <c r="F1631" i="6"/>
  <c r="H1631" i="6" s="1"/>
  <c r="D1631" i="6"/>
  <c r="A1631" i="6"/>
  <c r="C1631" i="6" s="1"/>
  <c r="G1630" i="6"/>
  <c r="F1630" i="6"/>
  <c r="D1630" i="6"/>
  <c r="A1630" i="6"/>
  <c r="G1629" i="6"/>
  <c r="F1629" i="6"/>
  <c r="D1629" i="6"/>
  <c r="L1629" i="6" s="1"/>
  <c r="A1629" i="6"/>
  <c r="G1628" i="6"/>
  <c r="F1628" i="6"/>
  <c r="D1628" i="6"/>
  <c r="L1628" i="6" s="1"/>
  <c r="A1628" i="6"/>
  <c r="G1627" i="6"/>
  <c r="F1627" i="6"/>
  <c r="E1627" i="6"/>
  <c r="D1627" i="6"/>
  <c r="L1627" i="6" s="1"/>
  <c r="A1627" i="6"/>
  <c r="G1626" i="6"/>
  <c r="F1626" i="6"/>
  <c r="D1626" i="6"/>
  <c r="A1626" i="6"/>
  <c r="G1625" i="6"/>
  <c r="F1625" i="6"/>
  <c r="D1625" i="6"/>
  <c r="A1625" i="6"/>
  <c r="C1625" i="6" s="1"/>
  <c r="G1624" i="6"/>
  <c r="F1624" i="6"/>
  <c r="D1624" i="6"/>
  <c r="L1624" i="6" s="1"/>
  <c r="A1624" i="6"/>
  <c r="B1624" i="6" s="1"/>
  <c r="G1623" i="6"/>
  <c r="F1623" i="6"/>
  <c r="D1623" i="6"/>
  <c r="L1623" i="6" s="1"/>
  <c r="A1623" i="6"/>
  <c r="G1622" i="6"/>
  <c r="F1622" i="6"/>
  <c r="D1622" i="6"/>
  <c r="L1622" i="6" s="1"/>
  <c r="A1622" i="6"/>
  <c r="G1621" i="6"/>
  <c r="F1621" i="6"/>
  <c r="D1621" i="6"/>
  <c r="A1621" i="6"/>
  <c r="G1620" i="6"/>
  <c r="F1620" i="6"/>
  <c r="D1620" i="6"/>
  <c r="L1620" i="6" s="1"/>
  <c r="A1620" i="6"/>
  <c r="G1619" i="6"/>
  <c r="F1619" i="6"/>
  <c r="D1619" i="6"/>
  <c r="A1619" i="6"/>
  <c r="G1618" i="6"/>
  <c r="F1618" i="6"/>
  <c r="D1618" i="6"/>
  <c r="B1618" i="6"/>
  <c r="A1618" i="6"/>
  <c r="C1618" i="6" s="1"/>
  <c r="G1617" i="6"/>
  <c r="H1617" i="6" s="1"/>
  <c r="F1617" i="6"/>
  <c r="D1617" i="6"/>
  <c r="L1617" i="6" s="1"/>
  <c r="A1617" i="6"/>
  <c r="G1616" i="6"/>
  <c r="F1616" i="6"/>
  <c r="D1616" i="6"/>
  <c r="L1616" i="6" s="1"/>
  <c r="A1616" i="6"/>
  <c r="G1615" i="6"/>
  <c r="F1615" i="6"/>
  <c r="D1615" i="6"/>
  <c r="L1615" i="6" s="1"/>
  <c r="A1615" i="6"/>
  <c r="G1614" i="6"/>
  <c r="F1614" i="6"/>
  <c r="D1614" i="6"/>
  <c r="A1614" i="6"/>
  <c r="G1613" i="6"/>
  <c r="F1613" i="6"/>
  <c r="D1613" i="6"/>
  <c r="L1613" i="6" s="1"/>
  <c r="A1613" i="6"/>
  <c r="G1612" i="6"/>
  <c r="F1612" i="6"/>
  <c r="D1612" i="6"/>
  <c r="L1612" i="6" s="1"/>
  <c r="A1612" i="6"/>
  <c r="C1612" i="6" s="1"/>
  <c r="G1611" i="6"/>
  <c r="F1611" i="6"/>
  <c r="D1611" i="6"/>
  <c r="A1611" i="6"/>
  <c r="G1610" i="6"/>
  <c r="F1610" i="6"/>
  <c r="D1610" i="6"/>
  <c r="A1610" i="6"/>
  <c r="B1610" i="6" s="1"/>
  <c r="G1609" i="6"/>
  <c r="F1609" i="6"/>
  <c r="D1609" i="6"/>
  <c r="L1609" i="6" s="1"/>
  <c r="A1609" i="6"/>
  <c r="G1608" i="6"/>
  <c r="F1608" i="6"/>
  <c r="D1608" i="6"/>
  <c r="A1608" i="6"/>
  <c r="G1607" i="6"/>
  <c r="F1607" i="6"/>
  <c r="D1607" i="6"/>
  <c r="A1607" i="6"/>
  <c r="C1607" i="6" s="1"/>
  <c r="G1606" i="6"/>
  <c r="H1606" i="6" s="1"/>
  <c r="F1606" i="6"/>
  <c r="D1606" i="6"/>
  <c r="A1606" i="6"/>
  <c r="C1606" i="6" s="1"/>
  <c r="G1605" i="6"/>
  <c r="F1605" i="6"/>
  <c r="D1605" i="6"/>
  <c r="L1605" i="6" s="1"/>
  <c r="A1605" i="6"/>
  <c r="C1605" i="6" s="1"/>
  <c r="G1604" i="6"/>
  <c r="F1604" i="6"/>
  <c r="D1604" i="6"/>
  <c r="L1604" i="6" s="1"/>
  <c r="A1604" i="6"/>
  <c r="G1603" i="6"/>
  <c r="F1603" i="6"/>
  <c r="D1603" i="6"/>
  <c r="L1603" i="6" s="1"/>
  <c r="A1603" i="6"/>
  <c r="G1602" i="6"/>
  <c r="F1602" i="6"/>
  <c r="D1602" i="6"/>
  <c r="L1602" i="6" s="1"/>
  <c r="A1602" i="6"/>
  <c r="G1601" i="6"/>
  <c r="F1601" i="6"/>
  <c r="D1601" i="6"/>
  <c r="L1601" i="6" s="1"/>
  <c r="A1601" i="6"/>
  <c r="C1601" i="6" s="1"/>
  <c r="G1600" i="6"/>
  <c r="F1600" i="6"/>
  <c r="D1600" i="6"/>
  <c r="L1600" i="6" s="1"/>
  <c r="A1600" i="6"/>
  <c r="G1599" i="6"/>
  <c r="F1599" i="6"/>
  <c r="D1599" i="6"/>
  <c r="A1599" i="6"/>
  <c r="C1599" i="6" s="1"/>
  <c r="G1598" i="6"/>
  <c r="H1598" i="6" s="1"/>
  <c r="F1598" i="6"/>
  <c r="D1598" i="6"/>
  <c r="A1598" i="6"/>
  <c r="G1597" i="6"/>
  <c r="F1597" i="6"/>
  <c r="D1597" i="6"/>
  <c r="A1597" i="6"/>
  <c r="C1597" i="6" s="1"/>
  <c r="G1596" i="6"/>
  <c r="F1596" i="6"/>
  <c r="D1596" i="6"/>
  <c r="A1596" i="6"/>
  <c r="G1595" i="6"/>
  <c r="H1595" i="6" s="1"/>
  <c r="F1595" i="6"/>
  <c r="D1595" i="6"/>
  <c r="L1595" i="6" s="1"/>
  <c r="A1595" i="6"/>
  <c r="G1594" i="6"/>
  <c r="F1594" i="6"/>
  <c r="D1594" i="6"/>
  <c r="A1594" i="6"/>
  <c r="C1594" i="6" s="1"/>
  <c r="G1593" i="6"/>
  <c r="F1593" i="6"/>
  <c r="D1593" i="6"/>
  <c r="A1593" i="6"/>
  <c r="G1592" i="6"/>
  <c r="F1592" i="6"/>
  <c r="D1592" i="6"/>
  <c r="L1592" i="6" s="1"/>
  <c r="A1592" i="6"/>
  <c r="C1592" i="6" s="1"/>
  <c r="G1591" i="6"/>
  <c r="H1591" i="6" s="1"/>
  <c r="F1591" i="6"/>
  <c r="D1591" i="6"/>
  <c r="L1591" i="6" s="1"/>
  <c r="A1591" i="6"/>
  <c r="G1590" i="6"/>
  <c r="F1590" i="6"/>
  <c r="D1590" i="6"/>
  <c r="A1590" i="6"/>
  <c r="G1589" i="6"/>
  <c r="H1589" i="6" s="1"/>
  <c r="F1589" i="6"/>
  <c r="E1589" i="6"/>
  <c r="D1589" i="6"/>
  <c r="L1589" i="6" s="1"/>
  <c r="A1589" i="6"/>
  <c r="G1588" i="6"/>
  <c r="F1588" i="6"/>
  <c r="D1588" i="6"/>
  <c r="A1588" i="6"/>
  <c r="C1588" i="6" s="1"/>
  <c r="G1587" i="6"/>
  <c r="F1587" i="6"/>
  <c r="H1587" i="6" s="1"/>
  <c r="D1587" i="6"/>
  <c r="A1587" i="6"/>
  <c r="G1586" i="6"/>
  <c r="F1586" i="6"/>
  <c r="D1586" i="6"/>
  <c r="A1586" i="6"/>
  <c r="B1586" i="6" s="1"/>
  <c r="G1585" i="6"/>
  <c r="F1585" i="6"/>
  <c r="D1585" i="6"/>
  <c r="A1585" i="6"/>
  <c r="C1585" i="6" s="1"/>
  <c r="G1584" i="6"/>
  <c r="F1584" i="6"/>
  <c r="D1584" i="6"/>
  <c r="L1584" i="6" s="1"/>
  <c r="A1584" i="6"/>
  <c r="C1584" i="6" s="1"/>
  <c r="G1583" i="6"/>
  <c r="F1583" i="6"/>
  <c r="D1583" i="6"/>
  <c r="L1583" i="6" s="1"/>
  <c r="A1583" i="6"/>
  <c r="G1582" i="6"/>
  <c r="F1582" i="6"/>
  <c r="H1582" i="6" s="1"/>
  <c r="D1582" i="6"/>
  <c r="L1582" i="6" s="1"/>
  <c r="A1582" i="6"/>
  <c r="G1581" i="6"/>
  <c r="F1581" i="6"/>
  <c r="D1581" i="6"/>
  <c r="A1581" i="6"/>
  <c r="G1580" i="6"/>
  <c r="F1580" i="6"/>
  <c r="D1580" i="6"/>
  <c r="L1580" i="6" s="1"/>
  <c r="A1580" i="6"/>
  <c r="C1580" i="6" s="1"/>
  <c r="G1579" i="6"/>
  <c r="F1579" i="6"/>
  <c r="D1579" i="6"/>
  <c r="L1579" i="6" s="1"/>
  <c r="A1579" i="6"/>
  <c r="G1578" i="6"/>
  <c r="F1578" i="6"/>
  <c r="D1578" i="6"/>
  <c r="A1578" i="6"/>
  <c r="G1577" i="6"/>
  <c r="F1577" i="6"/>
  <c r="D1577" i="6"/>
  <c r="A1577" i="6"/>
  <c r="G1576" i="6"/>
  <c r="F1576" i="6"/>
  <c r="D1576" i="6"/>
  <c r="A1576" i="6"/>
  <c r="G1575" i="6"/>
  <c r="F1575" i="6"/>
  <c r="H1575" i="6" s="1"/>
  <c r="D1575" i="6"/>
  <c r="A1575" i="6"/>
  <c r="C1575" i="6" s="1"/>
  <c r="G1574" i="6"/>
  <c r="F1574" i="6"/>
  <c r="D1574" i="6"/>
  <c r="A1574" i="6"/>
  <c r="C1574" i="6" s="1"/>
  <c r="G1573" i="6"/>
  <c r="F1573" i="6"/>
  <c r="D1573" i="6"/>
  <c r="A1573" i="6"/>
  <c r="G1572" i="6"/>
  <c r="F1572" i="6"/>
  <c r="D1572" i="6"/>
  <c r="A1572" i="6"/>
  <c r="G1571" i="6"/>
  <c r="F1571" i="6"/>
  <c r="D1571" i="6"/>
  <c r="A1571" i="6"/>
  <c r="G1570" i="6"/>
  <c r="F1570" i="6"/>
  <c r="D1570" i="6"/>
  <c r="A1570" i="6"/>
  <c r="C1570" i="6" s="1"/>
  <c r="G1569" i="6"/>
  <c r="F1569" i="6"/>
  <c r="D1569" i="6"/>
  <c r="L1569" i="6" s="1"/>
  <c r="A1569" i="6"/>
  <c r="G1568" i="6"/>
  <c r="F1568" i="6"/>
  <c r="D1568" i="6"/>
  <c r="L1568" i="6" s="1"/>
  <c r="A1568" i="6"/>
  <c r="G1567" i="6"/>
  <c r="F1567" i="6"/>
  <c r="D1567" i="6"/>
  <c r="L1567" i="6" s="1"/>
  <c r="A1567" i="6"/>
  <c r="G1566" i="6"/>
  <c r="F1566" i="6"/>
  <c r="D1566" i="6"/>
  <c r="A1566" i="6"/>
  <c r="G1565" i="6"/>
  <c r="F1565" i="6"/>
  <c r="D1565" i="6"/>
  <c r="A1565" i="6"/>
  <c r="C1565" i="6" s="1"/>
  <c r="G1564" i="6"/>
  <c r="F1564" i="6"/>
  <c r="D1564" i="6"/>
  <c r="L1564" i="6" s="1"/>
  <c r="A1564" i="6"/>
  <c r="G1563" i="6"/>
  <c r="F1563" i="6"/>
  <c r="D1563" i="6"/>
  <c r="L1563" i="6" s="1"/>
  <c r="A1563" i="6"/>
  <c r="G1562" i="6"/>
  <c r="F1562" i="6"/>
  <c r="D1562" i="6"/>
  <c r="A1562" i="6"/>
  <c r="C1562" i="6" s="1"/>
  <c r="G1561" i="6"/>
  <c r="F1561" i="6"/>
  <c r="D1561" i="6"/>
  <c r="A1561" i="6"/>
  <c r="G1560" i="6"/>
  <c r="F1560" i="6"/>
  <c r="D1560" i="6"/>
  <c r="A1560" i="6"/>
  <c r="G1559" i="6"/>
  <c r="F1559" i="6"/>
  <c r="D1559" i="6"/>
  <c r="A1559" i="6"/>
  <c r="C1559" i="6" s="1"/>
  <c r="G1558" i="6"/>
  <c r="F1558" i="6"/>
  <c r="D1558" i="6"/>
  <c r="A1558" i="6"/>
  <c r="C1558" i="6" s="1"/>
  <c r="G1557" i="6"/>
  <c r="F1557" i="6"/>
  <c r="D1557" i="6"/>
  <c r="L1557" i="6" s="1"/>
  <c r="A1557" i="6"/>
  <c r="G1556" i="6"/>
  <c r="F1556" i="6"/>
  <c r="D1556" i="6"/>
  <c r="A1556" i="6"/>
  <c r="C1556" i="6" s="1"/>
  <c r="G1555" i="6"/>
  <c r="F1555" i="6"/>
  <c r="D1555" i="6"/>
  <c r="A1555" i="6"/>
  <c r="G1554" i="6"/>
  <c r="F1554" i="6"/>
  <c r="D1554" i="6"/>
  <c r="L1554" i="6" s="1"/>
  <c r="A1554" i="6"/>
  <c r="C1554" i="6" s="1"/>
  <c r="G1553" i="6"/>
  <c r="F1553" i="6"/>
  <c r="D1553" i="6"/>
  <c r="A1553" i="6"/>
  <c r="C1553" i="6" s="1"/>
  <c r="G1552" i="6"/>
  <c r="F1552" i="6"/>
  <c r="D1552" i="6"/>
  <c r="L1552" i="6" s="1"/>
  <c r="A1552" i="6"/>
  <c r="C1552" i="6" s="1"/>
  <c r="G1551" i="6"/>
  <c r="F1551" i="6"/>
  <c r="D1551" i="6"/>
  <c r="L1551" i="6" s="1"/>
  <c r="A1551" i="6"/>
  <c r="G1550" i="6"/>
  <c r="F1550" i="6"/>
  <c r="D1550" i="6"/>
  <c r="A1550" i="6"/>
  <c r="G1549" i="6"/>
  <c r="F1549" i="6"/>
  <c r="D1549" i="6"/>
  <c r="L1549" i="6" s="1"/>
  <c r="A1549" i="6"/>
  <c r="C1549" i="6" s="1"/>
  <c r="G1548" i="6"/>
  <c r="F1548" i="6"/>
  <c r="D1548" i="6"/>
  <c r="A1548" i="6"/>
  <c r="C1548" i="6" s="1"/>
  <c r="G1547" i="6"/>
  <c r="F1547" i="6"/>
  <c r="D1547" i="6"/>
  <c r="L1547" i="6" s="1"/>
  <c r="A1547" i="6"/>
  <c r="G1546" i="6"/>
  <c r="F1546" i="6"/>
  <c r="D1546" i="6"/>
  <c r="A1546" i="6"/>
  <c r="G1545" i="6"/>
  <c r="F1545" i="6"/>
  <c r="D1545" i="6"/>
  <c r="L1545" i="6" s="1"/>
  <c r="A1545" i="6"/>
  <c r="G1544" i="6"/>
  <c r="F1544" i="6"/>
  <c r="D1544" i="6"/>
  <c r="L1544" i="6" s="1"/>
  <c r="A1544" i="6"/>
  <c r="G1543" i="6"/>
  <c r="F1543" i="6"/>
  <c r="D1543" i="6"/>
  <c r="L1543" i="6" s="1"/>
  <c r="A1543" i="6"/>
  <c r="C1543" i="6" s="1"/>
  <c r="G1542" i="6"/>
  <c r="H1542" i="6" s="1"/>
  <c r="F1542" i="6"/>
  <c r="D1542" i="6"/>
  <c r="A1542" i="6"/>
  <c r="C1542" i="6" s="1"/>
  <c r="G1541" i="6"/>
  <c r="F1541" i="6"/>
  <c r="D1541" i="6"/>
  <c r="L1541" i="6" s="1"/>
  <c r="A1541" i="6"/>
  <c r="C1541" i="6" s="1"/>
  <c r="G1540" i="6"/>
  <c r="F1540" i="6"/>
  <c r="D1540" i="6"/>
  <c r="A1540" i="6"/>
  <c r="G1539" i="6"/>
  <c r="F1539" i="6"/>
  <c r="D1539" i="6"/>
  <c r="A1539" i="6"/>
  <c r="G1538" i="6"/>
  <c r="F1538" i="6"/>
  <c r="D1538" i="6"/>
  <c r="A1538" i="6"/>
  <c r="G1537" i="6"/>
  <c r="F1537" i="6"/>
  <c r="D1537" i="6"/>
  <c r="A1537" i="6"/>
  <c r="G1536" i="6"/>
  <c r="F1536" i="6"/>
  <c r="D1536" i="6"/>
  <c r="A1536" i="6"/>
  <c r="G1535" i="6"/>
  <c r="F1535" i="6"/>
  <c r="D1535" i="6"/>
  <c r="A1535" i="6"/>
  <c r="G1534" i="6"/>
  <c r="F1534" i="6"/>
  <c r="D1534" i="6"/>
  <c r="L1534" i="6" s="1"/>
  <c r="A1534" i="6"/>
  <c r="G1533" i="6"/>
  <c r="F1533" i="6"/>
  <c r="D1533" i="6"/>
  <c r="A1533" i="6"/>
  <c r="G1532" i="6"/>
  <c r="F1532" i="6"/>
  <c r="D1532" i="6"/>
  <c r="A1532" i="6"/>
  <c r="C1532" i="6" s="1"/>
  <c r="G1531" i="6"/>
  <c r="F1531" i="6"/>
  <c r="D1531" i="6"/>
  <c r="A1531" i="6"/>
  <c r="G1530" i="6"/>
  <c r="F1530" i="6"/>
  <c r="D1530" i="6"/>
  <c r="L1530" i="6" s="1"/>
  <c r="A1530" i="6"/>
  <c r="B1530" i="6" s="1"/>
  <c r="G1529" i="6"/>
  <c r="F1529" i="6"/>
  <c r="D1529" i="6"/>
  <c r="A1529" i="6"/>
  <c r="G1528" i="6"/>
  <c r="F1528" i="6"/>
  <c r="D1528" i="6"/>
  <c r="A1528" i="6"/>
  <c r="G1527" i="6"/>
  <c r="F1527" i="6"/>
  <c r="D1527" i="6"/>
  <c r="L1527" i="6" s="1"/>
  <c r="A1527" i="6"/>
  <c r="C1527" i="6" s="1"/>
  <c r="G1526" i="6"/>
  <c r="F1526" i="6"/>
  <c r="D1526" i="6"/>
  <c r="A1526" i="6"/>
  <c r="C1526" i="6" s="1"/>
  <c r="G1525" i="6"/>
  <c r="H1525" i="6" s="1"/>
  <c r="F1525" i="6"/>
  <c r="D1525" i="6"/>
  <c r="A1525" i="6"/>
  <c r="G1524" i="6"/>
  <c r="F1524" i="6"/>
  <c r="D1524" i="6"/>
  <c r="L1524" i="6" s="1"/>
  <c r="A1524" i="6"/>
  <c r="C1524" i="6" s="1"/>
  <c r="G1523" i="6"/>
  <c r="F1523" i="6"/>
  <c r="D1523" i="6"/>
  <c r="A1523" i="6"/>
  <c r="G1522" i="6"/>
  <c r="F1522" i="6"/>
  <c r="D1522" i="6"/>
  <c r="A1522" i="6"/>
  <c r="G1521" i="6"/>
  <c r="F1521" i="6"/>
  <c r="D1521" i="6"/>
  <c r="L1521" i="6" s="1"/>
  <c r="A1521" i="6"/>
  <c r="G1520" i="6"/>
  <c r="F1520" i="6"/>
  <c r="D1520" i="6"/>
  <c r="L1520" i="6" s="1"/>
  <c r="A1520" i="6"/>
  <c r="G1519" i="6"/>
  <c r="F1519" i="6"/>
  <c r="D1519" i="6"/>
  <c r="A1519" i="6"/>
  <c r="G1518" i="6"/>
  <c r="F1518" i="6"/>
  <c r="E1518" i="6"/>
  <c r="D1518" i="6"/>
  <c r="L1518" i="6" s="1"/>
  <c r="A1518" i="6"/>
  <c r="G1517" i="6"/>
  <c r="F1517" i="6"/>
  <c r="D1517" i="6"/>
  <c r="A1517" i="6"/>
  <c r="G1516" i="6"/>
  <c r="F1516" i="6"/>
  <c r="D1516" i="6"/>
  <c r="A1516" i="6"/>
  <c r="G1515" i="6"/>
  <c r="F1515" i="6"/>
  <c r="D1515" i="6"/>
  <c r="L1515" i="6" s="1"/>
  <c r="A1515" i="6"/>
  <c r="G1514" i="6"/>
  <c r="F1514" i="6"/>
  <c r="D1514" i="6"/>
  <c r="A1514" i="6"/>
  <c r="G1513" i="6"/>
  <c r="F1513" i="6"/>
  <c r="D1513" i="6"/>
  <c r="A1513" i="6"/>
  <c r="G1512" i="6"/>
  <c r="F1512" i="6"/>
  <c r="D1512" i="6"/>
  <c r="A1512" i="6"/>
  <c r="G1511" i="6"/>
  <c r="F1511" i="6"/>
  <c r="D1511" i="6"/>
  <c r="A1511" i="6"/>
  <c r="C1511" i="6" s="1"/>
  <c r="G1510" i="6"/>
  <c r="F1510" i="6"/>
  <c r="D1510" i="6"/>
  <c r="A1510" i="6"/>
  <c r="G1509" i="6"/>
  <c r="F1509" i="6"/>
  <c r="D1509" i="6"/>
  <c r="A1509" i="6"/>
  <c r="G1508" i="6"/>
  <c r="F1508" i="6"/>
  <c r="D1508" i="6"/>
  <c r="A1508" i="6"/>
  <c r="C1508" i="6" s="1"/>
  <c r="G1507" i="6"/>
  <c r="F1507" i="6"/>
  <c r="E1507" i="6"/>
  <c r="D1507" i="6"/>
  <c r="L1507" i="6" s="1"/>
  <c r="A1507" i="6"/>
  <c r="G1506" i="6"/>
  <c r="F1506" i="6"/>
  <c r="D1506" i="6"/>
  <c r="A1506" i="6"/>
  <c r="C1506" i="6" s="1"/>
  <c r="G1505" i="6"/>
  <c r="F1505" i="6"/>
  <c r="D1505" i="6"/>
  <c r="A1505" i="6"/>
  <c r="G1504" i="6"/>
  <c r="F1504" i="6"/>
  <c r="D1504" i="6"/>
  <c r="A1504" i="6"/>
  <c r="G1503" i="6"/>
  <c r="F1503" i="6"/>
  <c r="D1503" i="6"/>
  <c r="A1503" i="6"/>
  <c r="G1502" i="6"/>
  <c r="F1502" i="6"/>
  <c r="D1502" i="6"/>
  <c r="A1502" i="6"/>
  <c r="G1501" i="6"/>
  <c r="F1501" i="6"/>
  <c r="D1501" i="6"/>
  <c r="A1501" i="6"/>
  <c r="G1500" i="6"/>
  <c r="F1500" i="6"/>
  <c r="D1500" i="6"/>
  <c r="A1500" i="6"/>
  <c r="G1499" i="6"/>
  <c r="F1499" i="6"/>
  <c r="D1499" i="6"/>
  <c r="A1499" i="6"/>
  <c r="G1498" i="6"/>
  <c r="F1498" i="6"/>
  <c r="D1498" i="6"/>
  <c r="A1498" i="6"/>
  <c r="C1498" i="6" s="1"/>
  <c r="G1497" i="6"/>
  <c r="F1497" i="6"/>
  <c r="D1497" i="6"/>
  <c r="A1497" i="6"/>
  <c r="B1497" i="6" s="1"/>
  <c r="G1496" i="6"/>
  <c r="F1496" i="6"/>
  <c r="D1496" i="6"/>
  <c r="B1496" i="6"/>
  <c r="A1496" i="6"/>
  <c r="C1496" i="6" s="1"/>
  <c r="G1495" i="6"/>
  <c r="F1495" i="6"/>
  <c r="D1495" i="6"/>
  <c r="L1495" i="6" s="1"/>
  <c r="A1495" i="6"/>
  <c r="G1494" i="6"/>
  <c r="F1494" i="6"/>
  <c r="E1494" i="6"/>
  <c r="D1494" i="6"/>
  <c r="L1494" i="6" s="1"/>
  <c r="B1494" i="6"/>
  <c r="A1494" i="6"/>
  <c r="C1494" i="6" s="1"/>
  <c r="G1493" i="6"/>
  <c r="F1493" i="6"/>
  <c r="D1493" i="6"/>
  <c r="L1493" i="6" s="1"/>
  <c r="A1493" i="6"/>
  <c r="G1492" i="6"/>
  <c r="H1492" i="6" s="1"/>
  <c r="F1492" i="6"/>
  <c r="D1492" i="6"/>
  <c r="A1492" i="6"/>
  <c r="G1491" i="6"/>
  <c r="F1491" i="6"/>
  <c r="D1491" i="6"/>
  <c r="L1491" i="6" s="1"/>
  <c r="A1491" i="6"/>
  <c r="G1490" i="6"/>
  <c r="H1490" i="6" s="1"/>
  <c r="F1490" i="6"/>
  <c r="D1490" i="6"/>
  <c r="L1490" i="6" s="1"/>
  <c r="A1490" i="6"/>
  <c r="G1489" i="6"/>
  <c r="F1489" i="6"/>
  <c r="D1489" i="6"/>
  <c r="L1489" i="6" s="1"/>
  <c r="A1489" i="6"/>
  <c r="C1489" i="6" s="1"/>
  <c r="G1488" i="6"/>
  <c r="F1488" i="6"/>
  <c r="D1488" i="6"/>
  <c r="L1488" i="6" s="1"/>
  <c r="A1488" i="6"/>
  <c r="G1487" i="6"/>
  <c r="F1487" i="6"/>
  <c r="D1487" i="6"/>
  <c r="A1487" i="6"/>
  <c r="G1486" i="6"/>
  <c r="F1486" i="6"/>
  <c r="D1486" i="6"/>
  <c r="A1486" i="6"/>
  <c r="G1485" i="6"/>
  <c r="F1485" i="6"/>
  <c r="E1485" i="6"/>
  <c r="D1485" i="6"/>
  <c r="L1485" i="6" s="1"/>
  <c r="A1485" i="6"/>
  <c r="G1484" i="6"/>
  <c r="F1484" i="6"/>
  <c r="D1484" i="6"/>
  <c r="A1484" i="6"/>
  <c r="C1484" i="6" s="1"/>
  <c r="G1483" i="6"/>
  <c r="F1483" i="6"/>
  <c r="D1483" i="6"/>
  <c r="L1483" i="6" s="1"/>
  <c r="A1483" i="6"/>
  <c r="C1483" i="6" s="1"/>
  <c r="G1482" i="6"/>
  <c r="F1482" i="6"/>
  <c r="D1482" i="6"/>
  <c r="A1482" i="6"/>
  <c r="C1482" i="6" s="1"/>
  <c r="G1481" i="6"/>
  <c r="F1481" i="6"/>
  <c r="D1481" i="6"/>
  <c r="L1481" i="6" s="1"/>
  <c r="A1481" i="6"/>
  <c r="G1480" i="6"/>
  <c r="F1480" i="6"/>
  <c r="D1480" i="6"/>
  <c r="L1480" i="6" s="1"/>
  <c r="A1480" i="6"/>
  <c r="G1479" i="6"/>
  <c r="F1479" i="6"/>
  <c r="D1479" i="6"/>
  <c r="L1479" i="6" s="1"/>
  <c r="A1479" i="6"/>
  <c r="C1479" i="6" s="1"/>
  <c r="G1478" i="6"/>
  <c r="F1478" i="6"/>
  <c r="D1478" i="6"/>
  <c r="A1478" i="6"/>
  <c r="C1478" i="6" s="1"/>
  <c r="G1477" i="6"/>
  <c r="F1477" i="6"/>
  <c r="D1477" i="6"/>
  <c r="L1477" i="6" s="1"/>
  <c r="A1477" i="6"/>
  <c r="C1477" i="6" s="1"/>
  <c r="G1476" i="6"/>
  <c r="F1476" i="6"/>
  <c r="D1476" i="6"/>
  <c r="A1476" i="6"/>
  <c r="G1475" i="6"/>
  <c r="F1475" i="6"/>
  <c r="D1475" i="6"/>
  <c r="A1475" i="6"/>
  <c r="G1474" i="6"/>
  <c r="F1474" i="6"/>
  <c r="D1474" i="6"/>
  <c r="L1474" i="6" s="1"/>
  <c r="A1474" i="6"/>
  <c r="G1473" i="6"/>
  <c r="F1473" i="6"/>
  <c r="D1473" i="6"/>
  <c r="L1473" i="6" s="1"/>
  <c r="A1473" i="6"/>
  <c r="G1472" i="6"/>
  <c r="F1472" i="6"/>
  <c r="D1472" i="6"/>
  <c r="A1472" i="6"/>
  <c r="G1471" i="6"/>
  <c r="F1471" i="6"/>
  <c r="D1471" i="6"/>
  <c r="A1471" i="6"/>
  <c r="C1471" i="6" s="1"/>
  <c r="G1470" i="6"/>
  <c r="F1470" i="6"/>
  <c r="D1470" i="6"/>
  <c r="L1470" i="6" s="1"/>
  <c r="A1470" i="6"/>
  <c r="C1470" i="6" s="1"/>
  <c r="G1469" i="6"/>
  <c r="F1469" i="6"/>
  <c r="D1469" i="6"/>
  <c r="L1469" i="6" s="1"/>
  <c r="A1469" i="6"/>
  <c r="C1469" i="6" s="1"/>
  <c r="G1468" i="6"/>
  <c r="F1468" i="6"/>
  <c r="D1468" i="6"/>
  <c r="L1468" i="6" s="1"/>
  <c r="A1468" i="6"/>
  <c r="C1468" i="6" s="1"/>
  <c r="G1467" i="6"/>
  <c r="F1467" i="6"/>
  <c r="D1467" i="6"/>
  <c r="L1467" i="6" s="1"/>
  <c r="A1467" i="6"/>
  <c r="G1466" i="6"/>
  <c r="F1466" i="6"/>
  <c r="D1466" i="6"/>
  <c r="L1466" i="6" s="1"/>
  <c r="A1466" i="6"/>
  <c r="C1466" i="6" s="1"/>
  <c r="G1465" i="6"/>
  <c r="F1465" i="6"/>
  <c r="D1465" i="6"/>
  <c r="L1465" i="6" s="1"/>
  <c r="A1465" i="6"/>
  <c r="C1465" i="6" s="1"/>
  <c r="G1464" i="6"/>
  <c r="F1464" i="6"/>
  <c r="D1464" i="6"/>
  <c r="L1464" i="6" s="1"/>
  <c r="A1464" i="6"/>
  <c r="C1464" i="6" s="1"/>
  <c r="G1463" i="6"/>
  <c r="F1463" i="6"/>
  <c r="D1463" i="6"/>
  <c r="A1463" i="6"/>
  <c r="G1462" i="6"/>
  <c r="F1462" i="6"/>
  <c r="D1462" i="6"/>
  <c r="A1462" i="6"/>
  <c r="G1461" i="6"/>
  <c r="F1461" i="6"/>
  <c r="D1461" i="6"/>
  <c r="A1461" i="6"/>
  <c r="C1461" i="6" s="1"/>
  <c r="G1460" i="6"/>
  <c r="F1460" i="6"/>
  <c r="D1460" i="6"/>
  <c r="A1460" i="6"/>
  <c r="C1460" i="6" s="1"/>
  <c r="G1459" i="6"/>
  <c r="F1459" i="6"/>
  <c r="D1459" i="6"/>
  <c r="L1459" i="6" s="1"/>
  <c r="A1459" i="6"/>
  <c r="C1459" i="6" s="1"/>
  <c r="G1458" i="6"/>
  <c r="F1458" i="6"/>
  <c r="D1458" i="6"/>
  <c r="A1458" i="6"/>
  <c r="G1457" i="6"/>
  <c r="F1457" i="6"/>
  <c r="D1457" i="6"/>
  <c r="L1457" i="6" s="1"/>
  <c r="A1457" i="6"/>
  <c r="G1456" i="6"/>
  <c r="F1456" i="6"/>
  <c r="D1456" i="6"/>
  <c r="L1456" i="6" s="1"/>
  <c r="A1456" i="6"/>
  <c r="G1455" i="6"/>
  <c r="F1455" i="6"/>
  <c r="D1455" i="6"/>
  <c r="L1455" i="6" s="1"/>
  <c r="A1455" i="6"/>
  <c r="G1454" i="6"/>
  <c r="F1454" i="6"/>
  <c r="D1454" i="6"/>
  <c r="A1454" i="6"/>
  <c r="G1453" i="6"/>
  <c r="F1453" i="6"/>
  <c r="D1453" i="6"/>
  <c r="L1453" i="6" s="1"/>
  <c r="A1453" i="6"/>
  <c r="G1452" i="6"/>
  <c r="F1452" i="6"/>
  <c r="D1452" i="6"/>
  <c r="L1452" i="6" s="1"/>
  <c r="A1452" i="6"/>
  <c r="G1451" i="6"/>
  <c r="F1451" i="6"/>
  <c r="D1451" i="6"/>
  <c r="L1451" i="6" s="1"/>
  <c r="A1451" i="6"/>
  <c r="C1451" i="6" s="1"/>
  <c r="G1450" i="6"/>
  <c r="F1450" i="6"/>
  <c r="D1450" i="6"/>
  <c r="A1450" i="6"/>
  <c r="G1449" i="6"/>
  <c r="F1449" i="6"/>
  <c r="D1449" i="6"/>
  <c r="L1449" i="6" s="1"/>
  <c r="A1449" i="6"/>
  <c r="C1449" i="6" s="1"/>
  <c r="G1448" i="6"/>
  <c r="F1448" i="6"/>
  <c r="D1448" i="6"/>
  <c r="L1448" i="6" s="1"/>
  <c r="A1448" i="6"/>
  <c r="C1448" i="6" s="1"/>
  <c r="G1447" i="6"/>
  <c r="F1447" i="6"/>
  <c r="D1447" i="6"/>
  <c r="L1447" i="6" s="1"/>
  <c r="A1447" i="6"/>
  <c r="C1447" i="6" s="1"/>
  <c r="G1446" i="6"/>
  <c r="F1446" i="6"/>
  <c r="D1446" i="6"/>
  <c r="L1446" i="6" s="1"/>
  <c r="A1446" i="6"/>
  <c r="B1446" i="6" s="1"/>
  <c r="G1445" i="6"/>
  <c r="F1445" i="6"/>
  <c r="D1445" i="6"/>
  <c r="A1445" i="6"/>
  <c r="C1445" i="6" s="1"/>
  <c r="G1444" i="6"/>
  <c r="F1444" i="6"/>
  <c r="D1444" i="6"/>
  <c r="L1444" i="6" s="1"/>
  <c r="A1444" i="6"/>
  <c r="G1443" i="6"/>
  <c r="F1443" i="6"/>
  <c r="D1443" i="6"/>
  <c r="L1443" i="6" s="1"/>
  <c r="A1443" i="6"/>
  <c r="G1442" i="6"/>
  <c r="F1442" i="6"/>
  <c r="D1442" i="6"/>
  <c r="L1442" i="6" s="1"/>
  <c r="A1442" i="6"/>
  <c r="G1441" i="6"/>
  <c r="F1441" i="6"/>
  <c r="D1441" i="6"/>
  <c r="L1441" i="6" s="1"/>
  <c r="A1441" i="6"/>
  <c r="C1441" i="6" s="1"/>
  <c r="G1440" i="6"/>
  <c r="F1440" i="6"/>
  <c r="D1440" i="6"/>
  <c r="A1440" i="6"/>
  <c r="G1439" i="6"/>
  <c r="F1439" i="6"/>
  <c r="D1439" i="6"/>
  <c r="A1439" i="6"/>
  <c r="G1438" i="6"/>
  <c r="F1438" i="6"/>
  <c r="D1438" i="6"/>
  <c r="A1438" i="6"/>
  <c r="G1437" i="6"/>
  <c r="F1437" i="6"/>
  <c r="D1437" i="6"/>
  <c r="L1437" i="6" s="1"/>
  <c r="A1437" i="6"/>
  <c r="G1436" i="6"/>
  <c r="F1436" i="6"/>
  <c r="D1436" i="6"/>
  <c r="L1436" i="6" s="1"/>
  <c r="A1436" i="6"/>
  <c r="G1435" i="6"/>
  <c r="F1435" i="6"/>
  <c r="D1435" i="6"/>
  <c r="L1435" i="6" s="1"/>
  <c r="A1435" i="6"/>
  <c r="G1434" i="6"/>
  <c r="F1434" i="6"/>
  <c r="D1434" i="6"/>
  <c r="L1434" i="6" s="1"/>
  <c r="A1434" i="6"/>
  <c r="G1433" i="6"/>
  <c r="F1433" i="6"/>
  <c r="D1433" i="6"/>
  <c r="L1433" i="6" s="1"/>
  <c r="A1433" i="6"/>
  <c r="G1432" i="6"/>
  <c r="F1432" i="6"/>
  <c r="D1432" i="6"/>
  <c r="L1432" i="6" s="1"/>
  <c r="A1432" i="6"/>
  <c r="C1432" i="6" s="1"/>
  <c r="G1431" i="6"/>
  <c r="F1431" i="6"/>
  <c r="D1431" i="6"/>
  <c r="L1431" i="6" s="1"/>
  <c r="A1431" i="6"/>
  <c r="G1430" i="6"/>
  <c r="F1430" i="6"/>
  <c r="D1430" i="6"/>
  <c r="A1430" i="6"/>
  <c r="G1429" i="6"/>
  <c r="H1429" i="6" s="1"/>
  <c r="F1429" i="6"/>
  <c r="D1429" i="6"/>
  <c r="L1429" i="6" s="1"/>
  <c r="A1429" i="6"/>
  <c r="C1429" i="6" s="1"/>
  <c r="G1428" i="6"/>
  <c r="F1428" i="6"/>
  <c r="D1428" i="6"/>
  <c r="L1428" i="6" s="1"/>
  <c r="A1428" i="6"/>
  <c r="C1428" i="6" s="1"/>
  <c r="G1427" i="6"/>
  <c r="F1427" i="6"/>
  <c r="D1427" i="6"/>
  <c r="A1427" i="6"/>
  <c r="C1427" i="6" s="1"/>
  <c r="G1426" i="6"/>
  <c r="F1426" i="6"/>
  <c r="D1426" i="6"/>
  <c r="L1426" i="6" s="1"/>
  <c r="A1426" i="6"/>
  <c r="C1426" i="6" s="1"/>
  <c r="G1425" i="6"/>
  <c r="F1425" i="6"/>
  <c r="D1425" i="6"/>
  <c r="A1425" i="6"/>
  <c r="C1425" i="6" s="1"/>
  <c r="G1424" i="6"/>
  <c r="F1424" i="6"/>
  <c r="D1424" i="6"/>
  <c r="L1424" i="6" s="1"/>
  <c r="A1424" i="6"/>
  <c r="C1424" i="6" s="1"/>
  <c r="G1423" i="6"/>
  <c r="F1423" i="6"/>
  <c r="D1423" i="6"/>
  <c r="L1423" i="6" s="1"/>
  <c r="A1423" i="6"/>
  <c r="C1423" i="6" s="1"/>
  <c r="G1422" i="6"/>
  <c r="F1422" i="6"/>
  <c r="D1422" i="6"/>
  <c r="A1422" i="6"/>
  <c r="C1422" i="6" s="1"/>
  <c r="G1421" i="6"/>
  <c r="F1421" i="6"/>
  <c r="D1421" i="6"/>
  <c r="A1421" i="6"/>
  <c r="G1420" i="6"/>
  <c r="F1420" i="6"/>
  <c r="D1420" i="6"/>
  <c r="A1420" i="6"/>
  <c r="C1420" i="6" s="1"/>
  <c r="G1419" i="6"/>
  <c r="F1419" i="6"/>
  <c r="D1419" i="6"/>
  <c r="L1419" i="6" s="1"/>
  <c r="A1419" i="6"/>
  <c r="G1418" i="6"/>
  <c r="F1418" i="6"/>
  <c r="D1418" i="6"/>
  <c r="L1418" i="6" s="1"/>
  <c r="A1418" i="6"/>
  <c r="C1418" i="6" s="1"/>
  <c r="G1417" i="6"/>
  <c r="F1417" i="6"/>
  <c r="D1417" i="6"/>
  <c r="A1417" i="6"/>
  <c r="G1416" i="6"/>
  <c r="F1416" i="6"/>
  <c r="D1416" i="6"/>
  <c r="A1416" i="6"/>
  <c r="G1415" i="6"/>
  <c r="F1415" i="6"/>
  <c r="D1415" i="6"/>
  <c r="L1415" i="6" s="1"/>
  <c r="A1415" i="6"/>
  <c r="G1414" i="6"/>
  <c r="H1414" i="6" s="1"/>
  <c r="F1414" i="6"/>
  <c r="D1414" i="6"/>
  <c r="A1414" i="6"/>
  <c r="C1414" i="6" s="1"/>
  <c r="G1413" i="6"/>
  <c r="F1413" i="6"/>
  <c r="D1413" i="6"/>
  <c r="L1413" i="6" s="1"/>
  <c r="A1413" i="6"/>
  <c r="G1412" i="6"/>
  <c r="F1412" i="6"/>
  <c r="E1412" i="6"/>
  <c r="D1412" i="6"/>
  <c r="L1412" i="6" s="1"/>
  <c r="B1412" i="6"/>
  <c r="A1412" i="6"/>
  <c r="C1412" i="6" s="1"/>
  <c r="G1411" i="6"/>
  <c r="F1411" i="6"/>
  <c r="D1411" i="6"/>
  <c r="A1411" i="6"/>
  <c r="G1410" i="6"/>
  <c r="F1410" i="6"/>
  <c r="D1410" i="6"/>
  <c r="L1410" i="6" s="1"/>
  <c r="A1410" i="6"/>
  <c r="C1410" i="6" s="1"/>
  <c r="G1409" i="6"/>
  <c r="F1409" i="6"/>
  <c r="D1409" i="6"/>
  <c r="L1409" i="6" s="1"/>
  <c r="A1409" i="6"/>
  <c r="G1408" i="6"/>
  <c r="F1408" i="6"/>
  <c r="D1408" i="6"/>
  <c r="L1408" i="6" s="1"/>
  <c r="A1408" i="6"/>
  <c r="G1407" i="6"/>
  <c r="F1407" i="6"/>
  <c r="E1407" i="6"/>
  <c r="D1407" i="6"/>
  <c r="L1407" i="6" s="1"/>
  <c r="A1407" i="6"/>
  <c r="G1406" i="6"/>
  <c r="F1406" i="6"/>
  <c r="D1406" i="6"/>
  <c r="A1406" i="6"/>
  <c r="C1406" i="6" s="1"/>
  <c r="G1405" i="6"/>
  <c r="F1405" i="6"/>
  <c r="D1405" i="6"/>
  <c r="L1405" i="6" s="1"/>
  <c r="A1405" i="6"/>
  <c r="C1405" i="6" s="1"/>
  <c r="G1404" i="6"/>
  <c r="F1404" i="6"/>
  <c r="D1404" i="6"/>
  <c r="A1404" i="6"/>
  <c r="G1403" i="6"/>
  <c r="F1403" i="6"/>
  <c r="D1403" i="6"/>
  <c r="L1403" i="6" s="1"/>
  <c r="A1403" i="6"/>
  <c r="G1402" i="6"/>
  <c r="F1402" i="6"/>
  <c r="D1402" i="6"/>
  <c r="A1402" i="6"/>
  <c r="G1401" i="6"/>
  <c r="F1401" i="6"/>
  <c r="D1401" i="6"/>
  <c r="A1401" i="6"/>
  <c r="C1401" i="6" s="1"/>
  <c r="G1400" i="6"/>
  <c r="F1400" i="6"/>
  <c r="D1400" i="6"/>
  <c r="L1400" i="6" s="1"/>
  <c r="A1400" i="6"/>
  <c r="C1400" i="6" s="1"/>
  <c r="G1399" i="6"/>
  <c r="F1399" i="6"/>
  <c r="D1399" i="6"/>
  <c r="L1399" i="6" s="1"/>
  <c r="A1399" i="6"/>
  <c r="G1398" i="6"/>
  <c r="H1398" i="6" s="1"/>
  <c r="F1398" i="6"/>
  <c r="D1398" i="6"/>
  <c r="A1398" i="6"/>
  <c r="G1397" i="6"/>
  <c r="H1397" i="6" s="1"/>
  <c r="F1397" i="6"/>
  <c r="D1397" i="6"/>
  <c r="A1397" i="6"/>
  <c r="C1397" i="6" s="1"/>
  <c r="G1396" i="6"/>
  <c r="F1396" i="6"/>
  <c r="D1396" i="6"/>
  <c r="L1396" i="6" s="1"/>
  <c r="A1396" i="6"/>
  <c r="G1395" i="6"/>
  <c r="F1395" i="6"/>
  <c r="D1395" i="6"/>
  <c r="L1395" i="6" s="1"/>
  <c r="A1395" i="6"/>
  <c r="C1395" i="6" s="1"/>
  <c r="G1394" i="6"/>
  <c r="F1394" i="6"/>
  <c r="D1394" i="6"/>
  <c r="A1394" i="6"/>
  <c r="C1394" i="6" s="1"/>
  <c r="G1393" i="6"/>
  <c r="F1393" i="6"/>
  <c r="D1393" i="6"/>
  <c r="A1393" i="6"/>
  <c r="G1392" i="6"/>
  <c r="F1392" i="6"/>
  <c r="D1392" i="6"/>
  <c r="L1392" i="6" s="1"/>
  <c r="A1392" i="6"/>
  <c r="C1392" i="6" s="1"/>
  <c r="G1391" i="6"/>
  <c r="F1391" i="6"/>
  <c r="D1391" i="6"/>
  <c r="L1391" i="6" s="1"/>
  <c r="A1391" i="6"/>
  <c r="C1391" i="6" s="1"/>
  <c r="G1390" i="6"/>
  <c r="F1390" i="6"/>
  <c r="D1390" i="6"/>
  <c r="A1390" i="6"/>
  <c r="G1389" i="6"/>
  <c r="F1389" i="6"/>
  <c r="D1389" i="6"/>
  <c r="A1389" i="6"/>
  <c r="B1389" i="6" s="1"/>
  <c r="G1388" i="6"/>
  <c r="F1388" i="6"/>
  <c r="D1388" i="6"/>
  <c r="A1388" i="6"/>
  <c r="G1387" i="6"/>
  <c r="F1387" i="6"/>
  <c r="D1387" i="6"/>
  <c r="L1387" i="6" s="1"/>
  <c r="A1387" i="6"/>
  <c r="C1387" i="6" s="1"/>
  <c r="G1386" i="6"/>
  <c r="H1386" i="6" s="1"/>
  <c r="F1386" i="6"/>
  <c r="D1386" i="6"/>
  <c r="L1386" i="6" s="1"/>
  <c r="A1386" i="6"/>
  <c r="G1385" i="6"/>
  <c r="F1385" i="6"/>
  <c r="D1385" i="6"/>
  <c r="A1385" i="6"/>
  <c r="C1385" i="6" s="1"/>
  <c r="G1384" i="6"/>
  <c r="F1384" i="6"/>
  <c r="D1384" i="6"/>
  <c r="A1384" i="6"/>
  <c r="G1383" i="6"/>
  <c r="F1383" i="6"/>
  <c r="D1383" i="6"/>
  <c r="A1383" i="6"/>
  <c r="G1382" i="6"/>
  <c r="F1382" i="6"/>
  <c r="E1382" i="6"/>
  <c r="D1382" i="6"/>
  <c r="L1382" i="6" s="1"/>
  <c r="A1382" i="6"/>
  <c r="C1382" i="6" s="1"/>
  <c r="G1381" i="6"/>
  <c r="F1381" i="6"/>
  <c r="D1381" i="6"/>
  <c r="A1381" i="6"/>
  <c r="G1380" i="6"/>
  <c r="F1380" i="6"/>
  <c r="D1380" i="6"/>
  <c r="L1380" i="6" s="1"/>
  <c r="B1380" i="6"/>
  <c r="A1380" i="6"/>
  <c r="C1380" i="6" s="1"/>
  <c r="G1379" i="6"/>
  <c r="F1379" i="6"/>
  <c r="D1379" i="6"/>
  <c r="L1379" i="6" s="1"/>
  <c r="A1379" i="6"/>
  <c r="G1378" i="6"/>
  <c r="F1378" i="6"/>
  <c r="D1378" i="6"/>
  <c r="L1378" i="6" s="1"/>
  <c r="A1378" i="6"/>
  <c r="G1377" i="6"/>
  <c r="F1377" i="6"/>
  <c r="D1377" i="6"/>
  <c r="A1377" i="6"/>
  <c r="G1376" i="6"/>
  <c r="H1376" i="6" s="1"/>
  <c r="F1376" i="6"/>
  <c r="E1376" i="6"/>
  <c r="D1376" i="6"/>
  <c r="L1376" i="6" s="1"/>
  <c r="A1376" i="6"/>
  <c r="G1375" i="6"/>
  <c r="F1375" i="6"/>
  <c r="D1375" i="6"/>
  <c r="A1375" i="6"/>
  <c r="G1374" i="6"/>
  <c r="F1374" i="6"/>
  <c r="D1374" i="6"/>
  <c r="L1374" i="6" s="1"/>
  <c r="A1374" i="6"/>
  <c r="G1373" i="6"/>
  <c r="F1373" i="6"/>
  <c r="D1373" i="6"/>
  <c r="L1373" i="6" s="1"/>
  <c r="A1373" i="6"/>
  <c r="G1372" i="6"/>
  <c r="F1372" i="6"/>
  <c r="D1372" i="6"/>
  <c r="A1372" i="6"/>
  <c r="G1371" i="6"/>
  <c r="F1371" i="6"/>
  <c r="D1371" i="6"/>
  <c r="L1371" i="6" s="1"/>
  <c r="A1371" i="6"/>
  <c r="C1371" i="6" s="1"/>
  <c r="G1370" i="6"/>
  <c r="F1370" i="6"/>
  <c r="D1370" i="6"/>
  <c r="L1370" i="6" s="1"/>
  <c r="A1370" i="6"/>
  <c r="C1370" i="6" s="1"/>
  <c r="G1369" i="6"/>
  <c r="F1369" i="6"/>
  <c r="D1369" i="6"/>
  <c r="L1369" i="6" s="1"/>
  <c r="A1369" i="6"/>
  <c r="G1368" i="6"/>
  <c r="F1368" i="6"/>
  <c r="D1368" i="6"/>
  <c r="L1368" i="6" s="1"/>
  <c r="A1368" i="6"/>
  <c r="G1367" i="6"/>
  <c r="F1367" i="6"/>
  <c r="D1367" i="6"/>
  <c r="L1367" i="6" s="1"/>
  <c r="A1367" i="6"/>
  <c r="G1366" i="6"/>
  <c r="F1366" i="6"/>
  <c r="H1366" i="6" s="1"/>
  <c r="D1366" i="6"/>
  <c r="L1366" i="6" s="1"/>
  <c r="A1366" i="6"/>
  <c r="G1365" i="6"/>
  <c r="F1365" i="6"/>
  <c r="D1365" i="6"/>
  <c r="A1365" i="6"/>
  <c r="C1365" i="6" s="1"/>
  <c r="G1364" i="6"/>
  <c r="F1364" i="6"/>
  <c r="D1364" i="6"/>
  <c r="L1364" i="6" s="1"/>
  <c r="A1364" i="6"/>
  <c r="G1363" i="6"/>
  <c r="F1363" i="6"/>
  <c r="D1363" i="6"/>
  <c r="L1363" i="6" s="1"/>
  <c r="A1363" i="6"/>
  <c r="C1363" i="6" s="1"/>
  <c r="G1362" i="6"/>
  <c r="F1362" i="6"/>
  <c r="D1362" i="6"/>
  <c r="A1362" i="6"/>
  <c r="C1362" i="6" s="1"/>
  <c r="G1361" i="6"/>
  <c r="H1361" i="6" s="1"/>
  <c r="F1361" i="6"/>
  <c r="D1361" i="6"/>
  <c r="L1361" i="6" s="1"/>
  <c r="A1361" i="6"/>
  <c r="C1361" i="6" s="1"/>
  <c r="G1360" i="6"/>
  <c r="F1360" i="6"/>
  <c r="D1360" i="6"/>
  <c r="A1360" i="6"/>
  <c r="G1359" i="6"/>
  <c r="F1359" i="6"/>
  <c r="D1359" i="6"/>
  <c r="L1359" i="6" s="1"/>
  <c r="A1359" i="6"/>
  <c r="C1359" i="6" s="1"/>
  <c r="G1358" i="6"/>
  <c r="F1358" i="6"/>
  <c r="D1358" i="6"/>
  <c r="L1358" i="6" s="1"/>
  <c r="A1358" i="6"/>
  <c r="C1358" i="6" s="1"/>
  <c r="G1357" i="6"/>
  <c r="F1357" i="6"/>
  <c r="D1357" i="6"/>
  <c r="A1357" i="6"/>
  <c r="C1357" i="6" s="1"/>
  <c r="G1356" i="6"/>
  <c r="F1356" i="6"/>
  <c r="D1356" i="6"/>
  <c r="L1356" i="6" s="1"/>
  <c r="A1356" i="6"/>
  <c r="C1356" i="6" s="1"/>
  <c r="G1355" i="6"/>
  <c r="F1355" i="6"/>
  <c r="D1355" i="6"/>
  <c r="A1355" i="6"/>
  <c r="G1354" i="6"/>
  <c r="F1354" i="6"/>
  <c r="D1354" i="6"/>
  <c r="L1354" i="6" s="1"/>
  <c r="A1354" i="6"/>
  <c r="G1353" i="6"/>
  <c r="F1353" i="6"/>
  <c r="D1353" i="6"/>
  <c r="A1353" i="6"/>
  <c r="C1353" i="6" s="1"/>
  <c r="G1352" i="6"/>
  <c r="F1352" i="6"/>
  <c r="D1352" i="6"/>
  <c r="L1352" i="6" s="1"/>
  <c r="A1352" i="6"/>
  <c r="G1351" i="6"/>
  <c r="F1351" i="6"/>
  <c r="D1351" i="6"/>
  <c r="A1351" i="6"/>
  <c r="G1350" i="6"/>
  <c r="F1350" i="6"/>
  <c r="D1350" i="6"/>
  <c r="A1350" i="6"/>
  <c r="G1349" i="6"/>
  <c r="F1349" i="6"/>
  <c r="D1349" i="6"/>
  <c r="A1349" i="6"/>
  <c r="G1348" i="6"/>
  <c r="H1348" i="6" s="1"/>
  <c r="F1348" i="6"/>
  <c r="D1348" i="6"/>
  <c r="A1348" i="6"/>
  <c r="G1347" i="6"/>
  <c r="F1347" i="6"/>
  <c r="D1347" i="6"/>
  <c r="A1347" i="6"/>
  <c r="G1346" i="6"/>
  <c r="F1346" i="6"/>
  <c r="D1346" i="6"/>
  <c r="L1346" i="6" s="1"/>
  <c r="A1346" i="6"/>
  <c r="C1346" i="6" s="1"/>
  <c r="G1345" i="6"/>
  <c r="F1345" i="6"/>
  <c r="D1345" i="6"/>
  <c r="A1345" i="6"/>
  <c r="G1344" i="6"/>
  <c r="F1344" i="6"/>
  <c r="D1344" i="6"/>
  <c r="L1344" i="6" s="1"/>
  <c r="A1344" i="6"/>
  <c r="G1343" i="6"/>
  <c r="F1343" i="6"/>
  <c r="E1343" i="6"/>
  <c r="D1343" i="6"/>
  <c r="L1343" i="6" s="1"/>
  <c r="A1343" i="6"/>
  <c r="G1342" i="6"/>
  <c r="F1342" i="6"/>
  <c r="D1342" i="6"/>
  <c r="L1342" i="6" s="1"/>
  <c r="A1342" i="6"/>
  <c r="G1341" i="6"/>
  <c r="F1341" i="6"/>
  <c r="D1341" i="6"/>
  <c r="A1341" i="6"/>
  <c r="G1340" i="6"/>
  <c r="F1340" i="6"/>
  <c r="D1340" i="6"/>
  <c r="A1340" i="6"/>
  <c r="G1339" i="6"/>
  <c r="F1339" i="6"/>
  <c r="D1339" i="6"/>
  <c r="A1339" i="6"/>
  <c r="C1339" i="6" s="1"/>
  <c r="G1338" i="6"/>
  <c r="F1338" i="6"/>
  <c r="D1338" i="6"/>
  <c r="L1338" i="6" s="1"/>
  <c r="A1338" i="6"/>
  <c r="C1338" i="6" s="1"/>
  <c r="G1337" i="6"/>
  <c r="F1337" i="6"/>
  <c r="D1337" i="6"/>
  <c r="A1337" i="6"/>
  <c r="G1336" i="6"/>
  <c r="F1336" i="6"/>
  <c r="D1336" i="6"/>
  <c r="L1336" i="6" s="1"/>
  <c r="A1336" i="6"/>
  <c r="G1335" i="6"/>
  <c r="F1335" i="6"/>
  <c r="D1335" i="6"/>
  <c r="A1335" i="6"/>
  <c r="G1334" i="6"/>
  <c r="F1334" i="6"/>
  <c r="D1334" i="6"/>
  <c r="L1334" i="6" s="1"/>
  <c r="A1334" i="6"/>
  <c r="C1334" i="6" s="1"/>
  <c r="G1333" i="6"/>
  <c r="F1333" i="6"/>
  <c r="D1333" i="6"/>
  <c r="A1333" i="6"/>
  <c r="G1332" i="6"/>
  <c r="F1332" i="6"/>
  <c r="D1332" i="6"/>
  <c r="A1332" i="6"/>
  <c r="G1331" i="6"/>
  <c r="F1331" i="6"/>
  <c r="D1331" i="6"/>
  <c r="A1331" i="6"/>
  <c r="G1330" i="6"/>
  <c r="F1330" i="6"/>
  <c r="D1330" i="6"/>
  <c r="L1330" i="6" s="1"/>
  <c r="A1330" i="6"/>
  <c r="G1329" i="6"/>
  <c r="F1329" i="6"/>
  <c r="D1329" i="6"/>
  <c r="L1329" i="6" s="1"/>
  <c r="A1329" i="6"/>
  <c r="C1329" i="6" s="1"/>
  <c r="G1328" i="6"/>
  <c r="F1328" i="6"/>
  <c r="D1328" i="6"/>
  <c r="L1328" i="6" s="1"/>
  <c r="A1328" i="6"/>
  <c r="G1327" i="6"/>
  <c r="F1327" i="6"/>
  <c r="D1327" i="6"/>
  <c r="A1327" i="6"/>
  <c r="G1326" i="6"/>
  <c r="F1326" i="6"/>
  <c r="D1326" i="6"/>
  <c r="A1326" i="6"/>
  <c r="G1325" i="6"/>
  <c r="F1325" i="6"/>
  <c r="D1325" i="6"/>
  <c r="A1325" i="6"/>
  <c r="G1324" i="6"/>
  <c r="F1324" i="6"/>
  <c r="D1324" i="6"/>
  <c r="A1324" i="6"/>
  <c r="C1324" i="6" s="1"/>
  <c r="G1323" i="6"/>
  <c r="F1323" i="6"/>
  <c r="D1323" i="6"/>
  <c r="A1323" i="6"/>
  <c r="G1322" i="6"/>
  <c r="F1322" i="6"/>
  <c r="D1322" i="6"/>
  <c r="A1322" i="6"/>
  <c r="G1321" i="6"/>
  <c r="F1321" i="6"/>
  <c r="D1321" i="6"/>
  <c r="A1321" i="6"/>
  <c r="C1321" i="6" s="1"/>
  <c r="G1320" i="6"/>
  <c r="F1320" i="6"/>
  <c r="D1320" i="6"/>
  <c r="L1320" i="6" s="1"/>
  <c r="A1320" i="6"/>
  <c r="C1320" i="6" s="1"/>
  <c r="G1319" i="6"/>
  <c r="H1319" i="6" s="1"/>
  <c r="F1319" i="6"/>
  <c r="D1319" i="6"/>
  <c r="L1319" i="6" s="1"/>
  <c r="A1319" i="6"/>
  <c r="G1318" i="6"/>
  <c r="H1318" i="6" s="1"/>
  <c r="F1318" i="6"/>
  <c r="D1318" i="6"/>
  <c r="L1318" i="6" s="1"/>
  <c r="A1318" i="6"/>
  <c r="G1317" i="6"/>
  <c r="F1317" i="6"/>
  <c r="D1317" i="6"/>
  <c r="L1317" i="6" s="1"/>
  <c r="A1317" i="6"/>
  <c r="G1316" i="6"/>
  <c r="F1316" i="6"/>
  <c r="D1316" i="6"/>
  <c r="A1316" i="6"/>
  <c r="G1315" i="6"/>
  <c r="H1315" i="6" s="1"/>
  <c r="F1315" i="6"/>
  <c r="E1315" i="6"/>
  <c r="D1315" i="6"/>
  <c r="L1315" i="6" s="1"/>
  <c r="A1315" i="6"/>
  <c r="G1314" i="6"/>
  <c r="F1314" i="6"/>
  <c r="D1314" i="6"/>
  <c r="L1314" i="6" s="1"/>
  <c r="B1314" i="6"/>
  <c r="A1314" i="6"/>
  <c r="C1314" i="6" s="1"/>
  <c r="G1313" i="6"/>
  <c r="F1313" i="6"/>
  <c r="D1313" i="6"/>
  <c r="L1313" i="6" s="1"/>
  <c r="A1313" i="6"/>
  <c r="C1313" i="6" s="1"/>
  <c r="G1312" i="6"/>
  <c r="F1312" i="6"/>
  <c r="D1312" i="6"/>
  <c r="L1312" i="6" s="1"/>
  <c r="A1312" i="6"/>
  <c r="C1312" i="6" s="1"/>
  <c r="G1311" i="6"/>
  <c r="F1311" i="6"/>
  <c r="D1311" i="6"/>
  <c r="L1311" i="6" s="1"/>
  <c r="A1311" i="6"/>
  <c r="G1310" i="6"/>
  <c r="F1310" i="6"/>
  <c r="D1310" i="6"/>
  <c r="A1310" i="6"/>
  <c r="G1309" i="6"/>
  <c r="F1309" i="6"/>
  <c r="D1309" i="6"/>
  <c r="L1309" i="6" s="1"/>
  <c r="A1309" i="6"/>
  <c r="C1309" i="6" s="1"/>
  <c r="G1308" i="6"/>
  <c r="F1308" i="6"/>
  <c r="D1308" i="6"/>
  <c r="A1308" i="6"/>
  <c r="G1307" i="6"/>
  <c r="F1307" i="6"/>
  <c r="D1307" i="6"/>
  <c r="A1307" i="6"/>
  <c r="C1307" i="6" s="1"/>
  <c r="G1306" i="6"/>
  <c r="F1306" i="6"/>
  <c r="D1306" i="6"/>
  <c r="L1306" i="6" s="1"/>
  <c r="A1306" i="6"/>
  <c r="G1305" i="6"/>
  <c r="F1305" i="6"/>
  <c r="D1305" i="6"/>
  <c r="L1305" i="6" s="1"/>
  <c r="A1305" i="6"/>
  <c r="G1304" i="6"/>
  <c r="F1304" i="6"/>
  <c r="D1304" i="6"/>
  <c r="L1304" i="6" s="1"/>
  <c r="A1304" i="6"/>
  <c r="G1303" i="6"/>
  <c r="F1303" i="6"/>
  <c r="D1303" i="6"/>
  <c r="L1303" i="6" s="1"/>
  <c r="A1303" i="6"/>
  <c r="G1302" i="6"/>
  <c r="F1302" i="6"/>
  <c r="H1302" i="6" s="1"/>
  <c r="D1302" i="6"/>
  <c r="L1302" i="6" s="1"/>
  <c r="A1302" i="6"/>
  <c r="G1301" i="6"/>
  <c r="F1301" i="6"/>
  <c r="D1301" i="6"/>
  <c r="A1301" i="6"/>
  <c r="G1300" i="6"/>
  <c r="F1300" i="6"/>
  <c r="D1300" i="6"/>
  <c r="A1300" i="6"/>
  <c r="C1300" i="6" s="1"/>
  <c r="G1299" i="6"/>
  <c r="F1299" i="6"/>
  <c r="D1299" i="6"/>
  <c r="L1299" i="6" s="1"/>
  <c r="A1299" i="6"/>
  <c r="C1299" i="6" s="1"/>
  <c r="G1298" i="6"/>
  <c r="F1298" i="6"/>
  <c r="D1298" i="6"/>
  <c r="A1298" i="6"/>
  <c r="G1297" i="6"/>
  <c r="F1297" i="6"/>
  <c r="D1297" i="6"/>
  <c r="L1297" i="6" s="1"/>
  <c r="A1297" i="6"/>
  <c r="C1297" i="6" s="1"/>
  <c r="G1296" i="6"/>
  <c r="F1296" i="6"/>
  <c r="D1296" i="6"/>
  <c r="A1296" i="6"/>
  <c r="G1295" i="6"/>
  <c r="F1295" i="6"/>
  <c r="D1295" i="6"/>
  <c r="L1295" i="6" s="1"/>
  <c r="A1295" i="6"/>
  <c r="C1295" i="6" s="1"/>
  <c r="G1294" i="6"/>
  <c r="F1294" i="6"/>
  <c r="D1294" i="6"/>
  <c r="L1294" i="6" s="1"/>
  <c r="A1294" i="6"/>
  <c r="G1293" i="6"/>
  <c r="F1293" i="6"/>
  <c r="D1293" i="6"/>
  <c r="L1293" i="6" s="1"/>
  <c r="A1293" i="6"/>
  <c r="C1293" i="6" s="1"/>
  <c r="G1292" i="6"/>
  <c r="F1292" i="6"/>
  <c r="D1292" i="6"/>
  <c r="A1292" i="6"/>
  <c r="G1291" i="6"/>
  <c r="F1291" i="6"/>
  <c r="D1291" i="6"/>
  <c r="L1291" i="6" s="1"/>
  <c r="A1291" i="6"/>
  <c r="G1290" i="6"/>
  <c r="F1290" i="6"/>
  <c r="D1290" i="6"/>
  <c r="L1290" i="6" s="1"/>
  <c r="A1290" i="6"/>
  <c r="C1290" i="6" s="1"/>
  <c r="G1289" i="6"/>
  <c r="F1289" i="6"/>
  <c r="D1289" i="6"/>
  <c r="A1289" i="6"/>
  <c r="C1289" i="6" s="1"/>
  <c r="G1288" i="6"/>
  <c r="F1288" i="6"/>
  <c r="D1288" i="6"/>
  <c r="A1288" i="6"/>
  <c r="G1287" i="6"/>
  <c r="F1287" i="6"/>
  <c r="D1287" i="6"/>
  <c r="L1287" i="6" s="1"/>
  <c r="A1287" i="6"/>
  <c r="G1286" i="6"/>
  <c r="F1286" i="6"/>
  <c r="D1286" i="6"/>
  <c r="L1286" i="6" s="1"/>
  <c r="A1286" i="6"/>
  <c r="G1285" i="6"/>
  <c r="F1285" i="6"/>
  <c r="D1285" i="6"/>
  <c r="L1285" i="6" s="1"/>
  <c r="A1285" i="6"/>
  <c r="C1285" i="6" s="1"/>
  <c r="G1284" i="6"/>
  <c r="F1284" i="6"/>
  <c r="D1284" i="6"/>
  <c r="L1284" i="6" s="1"/>
  <c r="A1284" i="6"/>
  <c r="C1284" i="6" s="1"/>
  <c r="G1283" i="6"/>
  <c r="F1283" i="6"/>
  <c r="H1283" i="6" s="1"/>
  <c r="D1283" i="6"/>
  <c r="L1283" i="6" s="1"/>
  <c r="A1283" i="6"/>
  <c r="C1283" i="6" s="1"/>
  <c r="G1282" i="6"/>
  <c r="F1282" i="6"/>
  <c r="D1282" i="6"/>
  <c r="L1282" i="6" s="1"/>
  <c r="A1282" i="6"/>
  <c r="C1282" i="6" s="1"/>
  <c r="G1281" i="6"/>
  <c r="F1281" i="6"/>
  <c r="D1281" i="6"/>
  <c r="A1281" i="6"/>
  <c r="C1281" i="6" s="1"/>
  <c r="G1280" i="6"/>
  <c r="F1280" i="6"/>
  <c r="D1280" i="6"/>
  <c r="A1280" i="6"/>
  <c r="C1280" i="6" s="1"/>
  <c r="G1279" i="6"/>
  <c r="F1279" i="6"/>
  <c r="D1279" i="6"/>
  <c r="A1279" i="6"/>
  <c r="C1279" i="6" s="1"/>
  <c r="G1278" i="6"/>
  <c r="F1278" i="6"/>
  <c r="D1278" i="6"/>
  <c r="L1278" i="6" s="1"/>
  <c r="A1278" i="6"/>
  <c r="G1277" i="6"/>
  <c r="F1277" i="6"/>
  <c r="D1277" i="6"/>
  <c r="L1277" i="6" s="1"/>
  <c r="A1277" i="6"/>
  <c r="C1277" i="6" s="1"/>
  <c r="G1276" i="6"/>
  <c r="F1276" i="6"/>
  <c r="D1276" i="6"/>
  <c r="A1276" i="6"/>
  <c r="G1275" i="6"/>
  <c r="F1275" i="6"/>
  <c r="D1275" i="6"/>
  <c r="B1275" i="6"/>
  <c r="A1275" i="6"/>
  <c r="C1275" i="6" s="1"/>
  <c r="G1274" i="6"/>
  <c r="F1274" i="6"/>
  <c r="D1274" i="6"/>
  <c r="L1274" i="6" s="1"/>
  <c r="A1274" i="6"/>
  <c r="G1273" i="6"/>
  <c r="F1273" i="6"/>
  <c r="D1273" i="6"/>
  <c r="L1273" i="6" s="1"/>
  <c r="A1273" i="6"/>
  <c r="C1273" i="6" s="1"/>
  <c r="G1272" i="6"/>
  <c r="F1272" i="6"/>
  <c r="D1272" i="6"/>
  <c r="L1272" i="6" s="1"/>
  <c r="A1272" i="6"/>
  <c r="G1271" i="6"/>
  <c r="F1271" i="6"/>
  <c r="D1271" i="6"/>
  <c r="A1271" i="6"/>
  <c r="G1270" i="6"/>
  <c r="F1270" i="6"/>
  <c r="D1270" i="6"/>
  <c r="L1270" i="6" s="1"/>
  <c r="A1270" i="6"/>
  <c r="C1270" i="6" s="1"/>
  <c r="G1269" i="6"/>
  <c r="F1269" i="6"/>
  <c r="D1269" i="6"/>
  <c r="A1269" i="6"/>
  <c r="C1269" i="6" s="1"/>
  <c r="G1268" i="6"/>
  <c r="F1268" i="6"/>
  <c r="D1268" i="6"/>
  <c r="A1268" i="6"/>
  <c r="G1267" i="6"/>
  <c r="F1267" i="6"/>
  <c r="D1267" i="6"/>
  <c r="L1267" i="6" s="1"/>
  <c r="A1267" i="6"/>
  <c r="C1267" i="6" s="1"/>
  <c r="G1266" i="6"/>
  <c r="F1266" i="6"/>
  <c r="D1266" i="6"/>
  <c r="L1266" i="6" s="1"/>
  <c r="A1266" i="6"/>
  <c r="C1266" i="6" s="1"/>
  <c r="G1265" i="6"/>
  <c r="F1265" i="6"/>
  <c r="D1265" i="6"/>
  <c r="L1265" i="6" s="1"/>
  <c r="A1265" i="6"/>
  <c r="G1264" i="6"/>
  <c r="F1264" i="6"/>
  <c r="D1264" i="6"/>
  <c r="A1264" i="6"/>
  <c r="G1263" i="6"/>
  <c r="F1263" i="6"/>
  <c r="D1263" i="6"/>
  <c r="A1263" i="6"/>
  <c r="G1262" i="6"/>
  <c r="F1262" i="6"/>
  <c r="D1262" i="6"/>
  <c r="L1262" i="6" s="1"/>
  <c r="A1262" i="6"/>
  <c r="C1262" i="6" s="1"/>
  <c r="G1261" i="6"/>
  <c r="F1261" i="6"/>
  <c r="D1261" i="6"/>
  <c r="L1261" i="6" s="1"/>
  <c r="A1261" i="6"/>
  <c r="C1261" i="6" s="1"/>
  <c r="G1260" i="6"/>
  <c r="F1260" i="6"/>
  <c r="D1260" i="6"/>
  <c r="A1260" i="6"/>
  <c r="G1259" i="6"/>
  <c r="H1259" i="6" s="1"/>
  <c r="F1259" i="6"/>
  <c r="D1259" i="6"/>
  <c r="L1259" i="6" s="1"/>
  <c r="A1259" i="6"/>
  <c r="C1259" i="6" s="1"/>
  <c r="G1258" i="6"/>
  <c r="F1258" i="6"/>
  <c r="D1258" i="6"/>
  <c r="L1258" i="6" s="1"/>
  <c r="A1258" i="6"/>
  <c r="C1258" i="6" s="1"/>
  <c r="G1257" i="6"/>
  <c r="F1257" i="6"/>
  <c r="D1257" i="6"/>
  <c r="A1257" i="6"/>
  <c r="C1257" i="6" s="1"/>
  <c r="G1256" i="6"/>
  <c r="H1256" i="6" s="1"/>
  <c r="F1256" i="6"/>
  <c r="D1256" i="6"/>
  <c r="A1256" i="6"/>
  <c r="G1255" i="6"/>
  <c r="H1255" i="6" s="1"/>
  <c r="F1255" i="6"/>
  <c r="D1255" i="6"/>
  <c r="L1255" i="6" s="1"/>
  <c r="A1255" i="6"/>
  <c r="C1255" i="6" s="1"/>
  <c r="G1254" i="6"/>
  <c r="F1254" i="6"/>
  <c r="D1254" i="6"/>
  <c r="L1254" i="6" s="1"/>
  <c r="A1254" i="6"/>
  <c r="C1254" i="6" s="1"/>
  <c r="G1253" i="6"/>
  <c r="F1253" i="6"/>
  <c r="D1253" i="6"/>
  <c r="L1253" i="6" s="1"/>
  <c r="A1253" i="6"/>
  <c r="C1253" i="6" s="1"/>
  <c r="G1252" i="6"/>
  <c r="F1252" i="6"/>
  <c r="D1252" i="6"/>
  <c r="A1252" i="6"/>
  <c r="G1251" i="6"/>
  <c r="F1251" i="6"/>
  <c r="E1251" i="6"/>
  <c r="D1251" i="6"/>
  <c r="L1251" i="6" s="1"/>
  <c r="A1251" i="6"/>
  <c r="G1250" i="6"/>
  <c r="F1250" i="6"/>
  <c r="D1250" i="6"/>
  <c r="A1250" i="6"/>
  <c r="C1250" i="6" s="1"/>
  <c r="G1249" i="6"/>
  <c r="F1249" i="6"/>
  <c r="D1249" i="6"/>
  <c r="L1249" i="6" s="1"/>
  <c r="A1249" i="6"/>
  <c r="G1248" i="6"/>
  <c r="F1248" i="6"/>
  <c r="D1248" i="6"/>
  <c r="L1248" i="6" s="1"/>
  <c r="A1248" i="6"/>
  <c r="G1247" i="6"/>
  <c r="F1247" i="6"/>
  <c r="D1247" i="6"/>
  <c r="A1247" i="6"/>
  <c r="C1247" i="6" s="1"/>
  <c r="G1246" i="6"/>
  <c r="F1246" i="6"/>
  <c r="D1246" i="6"/>
  <c r="A1246" i="6"/>
  <c r="C1246" i="6" s="1"/>
  <c r="G1245" i="6"/>
  <c r="F1245" i="6"/>
  <c r="D1245" i="6"/>
  <c r="L1245" i="6" s="1"/>
  <c r="A1245" i="6"/>
  <c r="G1244" i="6"/>
  <c r="F1244" i="6"/>
  <c r="D1244" i="6"/>
  <c r="L1244" i="6" s="1"/>
  <c r="A1244" i="6"/>
  <c r="C1244" i="6" s="1"/>
  <c r="G1243" i="6"/>
  <c r="F1243" i="6"/>
  <c r="D1243" i="6"/>
  <c r="A1243" i="6"/>
  <c r="C1243" i="6" s="1"/>
  <c r="G1242" i="6"/>
  <c r="F1242" i="6"/>
  <c r="D1242" i="6"/>
  <c r="L1242" i="6" s="1"/>
  <c r="A1242" i="6"/>
  <c r="G1241" i="6"/>
  <c r="F1241" i="6"/>
  <c r="D1241" i="6"/>
  <c r="L1241" i="6" s="1"/>
  <c r="A1241" i="6"/>
  <c r="C1241" i="6" s="1"/>
  <c r="G1240" i="6"/>
  <c r="F1240" i="6"/>
  <c r="D1240" i="6"/>
  <c r="A1240" i="6"/>
  <c r="C1240" i="6" s="1"/>
  <c r="G1239" i="6"/>
  <c r="F1239" i="6"/>
  <c r="D1239" i="6"/>
  <c r="A1239" i="6"/>
  <c r="G1238" i="6"/>
  <c r="F1238" i="6"/>
  <c r="D1238" i="6"/>
  <c r="L1238" i="6" s="1"/>
  <c r="A1238" i="6"/>
  <c r="G1237" i="6"/>
  <c r="F1237" i="6"/>
  <c r="D1237" i="6"/>
  <c r="A1237" i="6"/>
  <c r="C1237" i="6" s="1"/>
  <c r="G1236" i="6"/>
  <c r="F1236" i="6"/>
  <c r="D1236" i="6"/>
  <c r="L1236" i="6" s="1"/>
  <c r="A1236" i="6"/>
  <c r="G1235" i="6"/>
  <c r="F1235" i="6"/>
  <c r="D1235" i="6"/>
  <c r="L1235" i="6" s="1"/>
  <c r="A1235" i="6"/>
  <c r="G1234" i="6"/>
  <c r="F1234" i="6"/>
  <c r="D1234" i="6"/>
  <c r="A1234" i="6"/>
  <c r="C1234" i="6" s="1"/>
  <c r="G1233" i="6"/>
  <c r="F1233" i="6"/>
  <c r="D1233" i="6"/>
  <c r="A1233" i="6"/>
  <c r="C1233" i="6" s="1"/>
  <c r="G1232" i="6"/>
  <c r="F1232" i="6"/>
  <c r="D1232" i="6"/>
  <c r="A1232" i="6"/>
  <c r="G1231" i="6"/>
  <c r="H1231" i="6" s="1"/>
  <c r="F1231" i="6"/>
  <c r="D1231" i="6"/>
  <c r="A1231" i="6"/>
  <c r="G1230" i="6"/>
  <c r="F1230" i="6"/>
  <c r="D1230" i="6"/>
  <c r="L1230" i="6" s="1"/>
  <c r="A1230" i="6"/>
  <c r="G1229" i="6"/>
  <c r="F1229" i="6"/>
  <c r="D1229" i="6"/>
  <c r="L1229" i="6" s="1"/>
  <c r="A1229" i="6"/>
  <c r="G1228" i="6"/>
  <c r="F1228" i="6"/>
  <c r="D1228" i="6"/>
  <c r="A1228" i="6"/>
  <c r="G1227" i="6"/>
  <c r="F1227" i="6"/>
  <c r="D1227" i="6"/>
  <c r="L1227" i="6" s="1"/>
  <c r="A1227" i="6"/>
  <c r="C1227" i="6" s="1"/>
  <c r="G1226" i="6"/>
  <c r="F1226" i="6"/>
  <c r="D1226" i="6"/>
  <c r="A1226" i="6"/>
  <c r="G1225" i="6"/>
  <c r="F1225" i="6"/>
  <c r="D1225" i="6"/>
  <c r="L1225" i="6" s="1"/>
  <c r="A1225" i="6"/>
  <c r="G1224" i="6"/>
  <c r="F1224" i="6"/>
  <c r="D1224" i="6"/>
  <c r="L1224" i="6" s="1"/>
  <c r="A1224" i="6"/>
  <c r="G1223" i="6"/>
  <c r="F1223" i="6"/>
  <c r="D1223" i="6"/>
  <c r="A1223" i="6"/>
  <c r="G1222" i="6"/>
  <c r="F1222" i="6"/>
  <c r="D1222" i="6"/>
  <c r="A1222" i="6"/>
  <c r="C1222" i="6" s="1"/>
  <c r="G1221" i="6"/>
  <c r="F1221" i="6"/>
  <c r="D1221" i="6"/>
  <c r="A1221" i="6"/>
  <c r="C1221" i="6" s="1"/>
  <c r="G1220" i="6"/>
  <c r="F1220" i="6"/>
  <c r="D1220" i="6"/>
  <c r="A1220" i="6"/>
  <c r="G1219" i="6"/>
  <c r="F1219" i="6"/>
  <c r="D1219" i="6"/>
  <c r="A1219" i="6"/>
  <c r="G1218" i="6"/>
  <c r="F1218" i="6"/>
  <c r="D1218" i="6"/>
  <c r="L1218" i="6" s="1"/>
  <c r="A1218" i="6"/>
  <c r="G1217" i="6"/>
  <c r="F1217" i="6"/>
  <c r="D1217" i="6"/>
  <c r="L1217" i="6" s="1"/>
  <c r="A1217" i="6"/>
  <c r="G1216" i="6"/>
  <c r="H1216" i="6" s="1"/>
  <c r="F1216" i="6"/>
  <c r="D1216" i="6"/>
  <c r="L1216" i="6" s="1"/>
  <c r="A1216" i="6"/>
  <c r="G1215" i="6"/>
  <c r="F1215" i="6"/>
  <c r="D1215" i="6"/>
  <c r="L1215" i="6" s="1"/>
  <c r="A1215" i="6"/>
  <c r="C1215" i="6" s="1"/>
  <c r="G1214" i="6"/>
  <c r="F1214" i="6"/>
  <c r="D1214" i="6"/>
  <c r="A1214" i="6"/>
  <c r="G1213" i="6"/>
  <c r="F1213" i="6"/>
  <c r="D1213" i="6"/>
  <c r="A1213" i="6"/>
  <c r="G1212" i="6"/>
  <c r="F1212" i="6"/>
  <c r="D1212" i="6"/>
  <c r="A1212" i="6"/>
  <c r="C1212" i="6" s="1"/>
  <c r="G1211" i="6"/>
  <c r="F1211" i="6"/>
  <c r="D1211" i="6"/>
  <c r="A1211" i="6"/>
  <c r="C1211" i="6" s="1"/>
  <c r="G1210" i="6"/>
  <c r="F1210" i="6"/>
  <c r="D1210" i="6"/>
  <c r="A1210" i="6"/>
  <c r="C1210" i="6" s="1"/>
  <c r="G1209" i="6"/>
  <c r="F1209" i="6"/>
  <c r="D1209" i="6"/>
  <c r="L1209" i="6" s="1"/>
  <c r="A1209" i="6"/>
  <c r="C1209" i="6" s="1"/>
  <c r="G1208" i="6"/>
  <c r="F1208" i="6"/>
  <c r="D1208" i="6"/>
  <c r="A1208" i="6"/>
  <c r="C1208" i="6" s="1"/>
  <c r="G1207" i="6"/>
  <c r="F1207" i="6"/>
  <c r="D1207" i="6"/>
  <c r="L1207" i="6" s="1"/>
  <c r="A1207" i="6"/>
  <c r="G1206" i="6"/>
  <c r="F1206" i="6"/>
  <c r="D1206" i="6"/>
  <c r="L1206" i="6" s="1"/>
  <c r="A1206" i="6"/>
  <c r="G1205" i="6"/>
  <c r="F1205" i="6"/>
  <c r="D1205" i="6"/>
  <c r="A1205" i="6"/>
  <c r="G1204" i="6"/>
  <c r="F1204" i="6"/>
  <c r="D1204" i="6"/>
  <c r="L1204" i="6" s="1"/>
  <c r="A1204" i="6"/>
  <c r="G1203" i="6"/>
  <c r="H1203" i="6" s="1"/>
  <c r="F1203" i="6"/>
  <c r="D1203" i="6"/>
  <c r="L1203" i="6" s="1"/>
  <c r="A1203" i="6"/>
  <c r="C1203" i="6" s="1"/>
  <c r="G1202" i="6"/>
  <c r="F1202" i="6"/>
  <c r="D1202" i="6"/>
  <c r="A1202" i="6"/>
  <c r="B1202" i="6" s="1"/>
  <c r="G1201" i="6"/>
  <c r="F1201" i="6"/>
  <c r="D1201" i="6"/>
  <c r="A1201" i="6"/>
  <c r="G1200" i="6"/>
  <c r="H1200" i="6" s="1"/>
  <c r="F1200" i="6"/>
  <c r="D1200" i="6"/>
  <c r="A1200" i="6"/>
  <c r="G1199" i="6"/>
  <c r="F1199" i="6"/>
  <c r="E1199" i="6"/>
  <c r="D1199" i="6"/>
  <c r="L1199" i="6" s="1"/>
  <c r="A1199" i="6"/>
  <c r="C1199" i="6" s="1"/>
  <c r="G1198" i="6"/>
  <c r="F1198" i="6"/>
  <c r="D1198" i="6"/>
  <c r="L1198" i="6" s="1"/>
  <c r="A1198" i="6"/>
  <c r="G1197" i="6"/>
  <c r="F1197" i="6"/>
  <c r="D1197" i="6"/>
  <c r="L1197" i="6" s="1"/>
  <c r="A1197" i="6"/>
  <c r="G1196" i="6"/>
  <c r="F1196" i="6"/>
  <c r="D1196" i="6"/>
  <c r="A1196" i="6"/>
  <c r="G1195" i="6"/>
  <c r="F1195" i="6"/>
  <c r="D1195" i="6"/>
  <c r="A1195" i="6"/>
  <c r="G1194" i="6"/>
  <c r="F1194" i="6"/>
  <c r="D1194" i="6"/>
  <c r="A1194" i="6"/>
  <c r="G1193" i="6"/>
  <c r="F1193" i="6"/>
  <c r="D1193" i="6"/>
  <c r="A1193" i="6"/>
  <c r="C1193" i="6" s="1"/>
  <c r="G1192" i="6"/>
  <c r="F1192" i="6"/>
  <c r="D1192" i="6"/>
  <c r="L1192" i="6" s="1"/>
  <c r="A1192" i="6"/>
  <c r="G1191" i="6"/>
  <c r="F1191" i="6"/>
  <c r="D1191" i="6"/>
  <c r="L1191" i="6" s="1"/>
  <c r="A1191" i="6"/>
  <c r="G1190" i="6"/>
  <c r="F1190" i="6"/>
  <c r="D1190" i="6"/>
  <c r="L1190" i="6" s="1"/>
  <c r="A1190" i="6"/>
  <c r="C1190" i="6" s="1"/>
  <c r="G1189" i="6"/>
  <c r="F1189" i="6"/>
  <c r="D1189" i="6"/>
  <c r="A1189" i="6"/>
  <c r="C1189" i="6" s="1"/>
  <c r="G1188" i="6"/>
  <c r="F1188" i="6"/>
  <c r="D1188" i="6"/>
  <c r="A1188" i="6"/>
  <c r="G1187" i="6"/>
  <c r="F1187" i="6"/>
  <c r="D1187" i="6"/>
  <c r="L1187" i="6" s="1"/>
  <c r="A1187" i="6"/>
  <c r="G1186" i="6"/>
  <c r="F1186" i="6"/>
  <c r="E1186" i="6"/>
  <c r="D1186" i="6"/>
  <c r="L1186" i="6" s="1"/>
  <c r="A1186" i="6"/>
  <c r="C1186" i="6" s="1"/>
  <c r="G1185" i="6"/>
  <c r="F1185" i="6"/>
  <c r="D1185" i="6"/>
  <c r="L1185" i="6" s="1"/>
  <c r="A1185" i="6"/>
  <c r="G1184" i="6"/>
  <c r="F1184" i="6"/>
  <c r="D1184" i="6"/>
  <c r="A1184" i="6"/>
  <c r="G1183" i="6"/>
  <c r="F1183" i="6"/>
  <c r="D1183" i="6"/>
  <c r="L1183" i="6" s="1"/>
  <c r="A1183" i="6"/>
  <c r="C1183" i="6" s="1"/>
  <c r="G1182" i="6"/>
  <c r="F1182" i="6"/>
  <c r="D1182" i="6"/>
  <c r="A1182" i="6"/>
  <c r="G1181" i="6"/>
  <c r="F1181" i="6"/>
  <c r="D1181" i="6"/>
  <c r="A1181" i="6"/>
  <c r="G1180" i="6"/>
  <c r="F1180" i="6"/>
  <c r="D1180" i="6"/>
  <c r="A1180" i="6"/>
  <c r="C1180" i="6" s="1"/>
  <c r="G1179" i="6"/>
  <c r="F1179" i="6"/>
  <c r="D1179" i="6"/>
  <c r="L1179" i="6" s="1"/>
  <c r="B1179" i="6"/>
  <c r="A1179" i="6"/>
  <c r="C1179" i="6" s="1"/>
  <c r="G1178" i="6"/>
  <c r="F1178" i="6"/>
  <c r="D1178" i="6"/>
  <c r="L1178" i="6" s="1"/>
  <c r="A1178" i="6"/>
  <c r="G1177" i="6"/>
  <c r="F1177" i="6"/>
  <c r="E1177" i="6"/>
  <c r="D1177" i="6"/>
  <c r="L1177" i="6" s="1"/>
  <c r="A1177" i="6"/>
  <c r="C1177" i="6" s="1"/>
  <c r="G1176" i="6"/>
  <c r="F1176" i="6"/>
  <c r="D1176" i="6"/>
  <c r="A1176" i="6"/>
  <c r="C1176" i="6" s="1"/>
  <c r="G1175" i="6"/>
  <c r="F1175" i="6"/>
  <c r="D1175" i="6"/>
  <c r="L1175" i="6" s="1"/>
  <c r="A1175" i="6"/>
  <c r="G1174" i="6"/>
  <c r="F1174" i="6"/>
  <c r="D1174" i="6"/>
  <c r="A1174" i="6"/>
  <c r="C1174" i="6" s="1"/>
  <c r="G1173" i="6"/>
  <c r="F1173" i="6"/>
  <c r="D1173" i="6"/>
  <c r="A1173" i="6"/>
  <c r="G1172" i="6"/>
  <c r="F1172" i="6"/>
  <c r="D1172" i="6"/>
  <c r="L1172" i="6" s="1"/>
  <c r="A1172" i="6"/>
  <c r="G1171" i="6"/>
  <c r="F1171" i="6"/>
  <c r="D1171" i="6"/>
  <c r="L1171" i="6" s="1"/>
  <c r="A1171" i="6"/>
  <c r="C1171" i="6" s="1"/>
  <c r="G1170" i="6"/>
  <c r="F1170" i="6"/>
  <c r="D1170" i="6"/>
  <c r="A1170" i="6"/>
  <c r="C1170" i="6" s="1"/>
  <c r="G1169" i="6"/>
  <c r="F1169" i="6"/>
  <c r="D1169" i="6"/>
  <c r="A1169" i="6"/>
  <c r="G1168" i="6"/>
  <c r="F1168" i="6"/>
  <c r="D1168" i="6"/>
  <c r="L1168" i="6" s="1"/>
  <c r="A1168" i="6"/>
  <c r="G1167" i="6"/>
  <c r="F1167" i="6"/>
  <c r="D1167" i="6"/>
  <c r="A1167" i="6"/>
  <c r="C1167" i="6" s="1"/>
  <c r="G1166" i="6"/>
  <c r="F1166" i="6"/>
  <c r="D1166" i="6"/>
  <c r="L1166" i="6" s="1"/>
  <c r="A1166" i="6"/>
  <c r="G1165" i="6"/>
  <c r="F1165" i="6"/>
  <c r="D1165" i="6"/>
  <c r="A1165" i="6"/>
  <c r="C1165" i="6" s="1"/>
  <c r="G1164" i="6"/>
  <c r="F1164" i="6"/>
  <c r="D1164" i="6"/>
  <c r="L1164" i="6" s="1"/>
  <c r="A1164" i="6"/>
  <c r="C1164" i="6" s="1"/>
  <c r="G1163" i="6"/>
  <c r="F1163" i="6"/>
  <c r="D1163" i="6"/>
  <c r="L1163" i="6" s="1"/>
  <c r="A1163" i="6"/>
  <c r="C1163" i="6" s="1"/>
  <c r="G1162" i="6"/>
  <c r="F1162" i="6"/>
  <c r="D1162" i="6"/>
  <c r="A1162" i="6"/>
  <c r="G1161" i="6"/>
  <c r="F1161" i="6"/>
  <c r="D1161" i="6"/>
  <c r="L1161" i="6" s="1"/>
  <c r="A1161" i="6"/>
  <c r="C1161" i="6" s="1"/>
  <c r="G1160" i="6"/>
  <c r="F1160" i="6"/>
  <c r="D1160" i="6"/>
  <c r="A1160" i="6"/>
  <c r="G1159" i="6"/>
  <c r="F1159" i="6"/>
  <c r="D1159" i="6"/>
  <c r="L1159" i="6" s="1"/>
  <c r="A1159" i="6"/>
  <c r="G1158" i="6"/>
  <c r="F1158" i="6"/>
  <c r="D1158" i="6"/>
  <c r="L1158" i="6" s="1"/>
  <c r="A1158" i="6"/>
  <c r="G1157" i="6"/>
  <c r="F1157" i="6"/>
  <c r="D1157" i="6"/>
  <c r="A1157" i="6"/>
  <c r="G1156" i="6"/>
  <c r="F1156" i="6"/>
  <c r="D1156" i="6"/>
  <c r="L1156" i="6" s="1"/>
  <c r="A1156" i="6"/>
  <c r="G1155" i="6"/>
  <c r="F1155" i="6"/>
  <c r="D1155" i="6"/>
  <c r="A1155" i="6"/>
  <c r="G1154" i="6"/>
  <c r="F1154" i="6"/>
  <c r="D1154" i="6"/>
  <c r="A1154" i="6"/>
  <c r="C1154" i="6" s="1"/>
  <c r="G1153" i="6"/>
  <c r="F1153" i="6"/>
  <c r="D1153" i="6"/>
  <c r="A1153" i="6"/>
  <c r="G1152" i="6"/>
  <c r="F1152" i="6"/>
  <c r="D1152" i="6"/>
  <c r="A1152" i="6"/>
  <c r="G1151" i="6"/>
  <c r="H1151" i="6" s="1"/>
  <c r="F1151" i="6"/>
  <c r="D1151" i="6"/>
  <c r="A1151" i="6"/>
  <c r="C1151" i="6" s="1"/>
  <c r="G1150" i="6"/>
  <c r="F1150" i="6"/>
  <c r="D1150" i="6"/>
  <c r="L1150" i="6" s="1"/>
  <c r="A1150" i="6"/>
  <c r="C1150" i="6" s="1"/>
  <c r="G1149" i="6"/>
  <c r="F1149" i="6"/>
  <c r="D1149" i="6"/>
  <c r="L1149" i="6" s="1"/>
  <c r="A1149" i="6"/>
  <c r="C1149" i="6" s="1"/>
  <c r="G1148" i="6"/>
  <c r="F1148" i="6"/>
  <c r="D1148" i="6"/>
  <c r="A1148" i="6"/>
  <c r="C1148" i="6" s="1"/>
  <c r="G1147" i="6"/>
  <c r="H1147" i="6" s="1"/>
  <c r="F1147" i="6"/>
  <c r="D1147" i="6"/>
  <c r="L1147" i="6" s="1"/>
  <c r="A1147" i="6"/>
  <c r="G1146" i="6"/>
  <c r="F1146" i="6"/>
  <c r="D1146" i="6"/>
  <c r="A1146" i="6"/>
  <c r="C1146" i="6" s="1"/>
  <c r="G1145" i="6"/>
  <c r="F1145" i="6"/>
  <c r="D1145" i="6"/>
  <c r="L1145" i="6" s="1"/>
  <c r="A1145" i="6"/>
  <c r="C1145" i="6" s="1"/>
  <c r="G1144" i="6"/>
  <c r="F1144" i="6"/>
  <c r="D1144" i="6"/>
  <c r="A1144" i="6"/>
  <c r="G1143" i="6"/>
  <c r="F1143" i="6"/>
  <c r="D1143" i="6"/>
  <c r="L1143" i="6" s="1"/>
  <c r="A1143" i="6"/>
  <c r="C1143" i="6" s="1"/>
  <c r="G1142" i="6"/>
  <c r="F1142" i="6"/>
  <c r="D1142" i="6"/>
  <c r="A1142" i="6"/>
  <c r="G1141" i="6"/>
  <c r="F1141" i="6"/>
  <c r="D1141" i="6"/>
  <c r="L1141" i="6" s="1"/>
  <c r="A1141" i="6"/>
  <c r="C1141" i="6" s="1"/>
  <c r="G1140" i="6"/>
  <c r="F1140" i="6"/>
  <c r="D1140" i="6"/>
  <c r="L1140" i="6" s="1"/>
  <c r="A1140" i="6"/>
  <c r="G1139" i="6"/>
  <c r="F1139" i="6"/>
  <c r="D1139" i="6"/>
  <c r="A1139" i="6"/>
  <c r="C1139" i="6" s="1"/>
  <c r="G1138" i="6"/>
  <c r="F1138" i="6"/>
  <c r="D1138" i="6"/>
  <c r="A1138" i="6"/>
  <c r="G1137" i="6"/>
  <c r="F1137" i="6"/>
  <c r="D1137" i="6"/>
  <c r="A1137" i="6"/>
  <c r="C1137" i="6" s="1"/>
  <c r="G1136" i="6"/>
  <c r="F1136" i="6"/>
  <c r="D1136" i="6"/>
  <c r="L1136" i="6" s="1"/>
  <c r="A1136" i="6"/>
  <c r="G1135" i="6"/>
  <c r="F1135" i="6"/>
  <c r="D1135" i="6"/>
  <c r="L1135" i="6" s="1"/>
  <c r="A1135" i="6"/>
  <c r="G1134" i="6"/>
  <c r="F1134" i="6"/>
  <c r="D1134" i="6"/>
  <c r="L1134" i="6" s="1"/>
  <c r="A1134" i="6"/>
  <c r="G1133" i="6"/>
  <c r="F1133" i="6"/>
  <c r="D1133" i="6"/>
  <c r="L1133" i="6" s="1"/>
  <c r="A1133" i="6"/>
  <c r="C1133" i="6" s="1"/>
  <c r="G1132" i="6"/>
  <c r="F1132" i="6"/>
  <c r="D1132" i="6"/>
  <c r="L1132" i="6" s="1"/>
  <c r="A1132" i="6"/>
  <c r="C1132" i="6" s="1"/>
  <c r="G1131" i="6"/>
  <c r="F1131" i="6"/>
  <c r="D1131" i="6"/>
  <c r="A1131" i="6"/>
  <c r="C1131" i="6" s="1"/>
  <c r="G1130" i="6"/>
  <c r="H1130" i="6" s="1"/>
  <c r="F1130" i="6"/>
  <c r="D1130" i="6"/>
  <c r="A1130" i="6"/>
  <c r="G1129" i="6"/>
  <c r="F1129" i="6"/>
  <c r="D1129" i="6"/>
  <c r="L1129" i="6" s="1"/>
  <c r="A1129" i="6"/>
  <c r="C1129" i="6" s="1"/>
  <c r="G1128" i="6"/>
  <c r="F1128" i="6"/>
  <c r="D1128" i="6"/>
  <c r="A1128" i="6"/>
  <c r="G1127" i="6"/>
  <c r="F1127" i="6"/>
  <c r="D1127" i="6"/>
  <c r="L1127" i="6" s="1"/>
  <c r="A1127" i="6"/>
  <c r="G1126" i="6"/>
  <c r="H1126" i="6" s="1"/>
  <c r="F1126" i="6"/>
  <c r="D1126" i="6"/>
  <c r="L1126" i="6" s="1"/>
  <c r="A1126" i="6"/>
  <c r="G1125" i="6"/>
  <c r="F1125" i="6"/>
  <c r="D1125" i="6"/>
  <c r="A1125" i="6"/>
  <c r="G1124" i="6"/>
  <c r="F1124" i="6"/>
  <c r="D1124" i="6"/>
  <c r="L1124" i="6" s="1"/>
  <c r="A1124" i="6"/>
  <c r="G1123" i="6"/>
  <c r="F1123" i="6"/>
  <c r="D1123" i="6"/>
  <c r="A1123" i="6"/>
  <c r="G1122" i="6"/>
  <c r="H1122" i="6" s="1"/>
  <c r="F1122" i="6"/>
  <c r="D1122" i="6"/>
  <c r="A1122" i="6"/>
  <c r="C1122" i="6" s="1"/>
  <c r="G1121" i="6"/>
  <c r="F1121" i="6"/>
  <c r="D1121" i="6"/>
  <c r="A1121" i="6"/>
  <c r="G1120" i="6"/>
  <c r="H1120" i="6" s="1"/>
  <c r="F1120" i="6"/>
  <c r="D1120" i="6"/>
  <c r="A1120" i="6"/>
  <c r="G1119" i="6"/>
  <c r="F1119" i="6"/>
  <c r="D1119" i="6"/>
  <c r="A1119" i="6"/>
  <c r="C1119" i="6" s="1"/>
  <c r="G1118" i="6"/>
  <c r="F1118" i="6"/>
  <c r="D1118" i="6"/>
  <c r="L1118" i="6" s="1"/>
  <c r="A1118" i="6"/>
  <c r="G1117" i="6"/>
  <c r="F1117" i="6"/>
  <c r="D1117" i="6"/>
  <c r="L1117" i="6" s="1"/>
  <c r="A1117" i="6"/>
  <c r="C1117" i="6" s="1"/>
  <c r="G1116" i="6"/>
  <c r="F1116" i="6"/>
  <c r="D1116" i="6"/>
  <c r="A1116" i="6"/>
  <c r="C1116" i="6" s="1"/>
  <c r="G1115" i="6"/>
  <c r="F1115" i="6"/>
  <c r="D1115" i="6"/>
  <c r="A1115" i="6"/>
  <c r="C1115" i="6" s="1"/>
  <c r="G1114" i="6"/>
  <c r="F1114" i="6"/>
  <c r="D1114" i="6"/>
  <c r="A1114" i="6"/>
  <c r="C1114" i="6" s="1"/>
  <c r="G1113" i="6"/>
  <c r="F1113" i="6"/>
  <c r="D1113" i="6"/>
  <c r="A1113" i="6"/>
  <c r="C1113" i="6" s="1"/>
  <c r="G1112" i="6"/>
  <c r="H1112" i="6" s="1"/>
  <c r="F1112" i="6"/>
  <c r="D1112" i="6"/>
  <c r="A1112" i="6"/>
  <c r="G1111" i="6"/>
  <c r="F1111" i="6"/>
  <c r="D1111" i="6"/>
  <c r="L1111" i="6" s="1"/>
  <c r="A1111" i="6"/>
  <c r="G1110" i="6"/>
  <c r="F1110" i="6"/>
  <c r="D1110" i="6"/>
  <c r="A1110" i="6"/>
  <c r="C1110" i="6" s="1"/>
  <c r="G1109" i="6"/>
  <c r="F1109" i="6"/>
  <c r="D1109" i="6"/>
  <c r="A1109" i="6"/>
  <c r="G1108" i="6"/>
  <c r="F1108" i="6"/>
  <c r="D1108" i="6"/>
  <c r="L1108" i="6" s="1"/>
  <c r="A1108" i="6"/>
  <c r="G1107" i="6"/>
  <c r="F1107" i="6"/>
  <c r="D1107" i="6"/>
  <c r="L1107" i="6" s="1"/>
  <c r="A1107" i="6"/>
  <c r="C1107" i="6" s="1"/>
  <c r="G1106" i="6"/>
  <c r="F1106" i="6"/>
  <c r="D1106" i="6"/>
  <c r="A1106" i="6"/>
  <c r="G1105" i="6"/>
  <c r="F1105" i="6"/>
  <c r="D1105" i="6"/>
  <c r="A1105" i="6"/>
  <c r="C1105" i="6" s="1"/>
  <c r="G1104" i="6"/>
  <c r="H1104" i="6" s="1"/>
  <c r="F1104" i="6"/>
  <c r="D1104" i="6"/>
  <c r="L1104" i="6" s="1"/>
  <c r="A1104" i="6"/>
  <c r="G1103" i="6"/>
  <c r="F1103" i="6"/>
  <c r="D1103" i="6"/>
  <c r="L1103" i="6" s="1"/>
  <c r="A1103" i="6"/>
  <c r="C1103" i="6" s="1"/>
  <c r="G1102" i="6"/>
  <c r="F1102" i="6"/>
  <c r="D1102" i="6"/>
  <c r="L1102" i="6" s="1"/>
  <c r="A1102" i="6"/>
  <c r="G1101" i="6"/>
  <c r="F1101" i="6"/>
  <c r="D1101" i="6"/>
  <c r="L1101" i="6" s="1"/>
  <c r="A1101" i="6"/>
  <c r="C1101" i="6" s="1"/>
  <c r="G1100" i="6"/>
  <c r="H1100" i="6" s="1"/>
  <c r="F1100" i="6"/>
  <c r="D1100" i="6"/>
  <c r="L1100" i="6" s="1"/>
  <c r="A1100" i="6"/>
  <c r="C1100" i="6" s="1"/>
  <c r="G1099" i="6"/>
  <c r="F1099" i="6"/>
  <c r="D1099" i="6"/>
  <c r="A1099" i="6"/>
  <c r="C1099" i="6" s="1"/>
  <c r="G1098" i="6"/>
  <c r="F1098" i="6"/>
  <c r="D1098" i="6"/>
  <c r="A1098" i="6"/>
  <c r="G1097" i="6"/>
  <c r="F1097" i="6"/>
  <c r="D1097" i="6"/>
  <c r="A1097" i="6"/>
  <c r="C1097" i="6" s="1"/>
  <c r="G1096" i="6"/>
  <c r="F1096" i="6"/>
  <c r="D1096" i="6"/>
  <c r="L1096" i="6" s="1"/>
  <c r="A1096" i="6"/>
  <c r="G1095" i="6"/>
  <c r="F1095" i="6"/>
  <c r="D1095" i="6"/>
  <c r="L1095" i="6" s="1"/>
  <c r="A1095" i="6"/>
  <c r="G1094" i="6"/>
  <c r="F1094" i="6"/>
  <c r="H1094" i="6" s="1"/>
  <c r="D1094" i="6"/>
  <c r="A1094" i="6"/>
  <c r="G1093" i="6"/>
  <c r="F1093" i="6"/>
  <c r="D1093" i="6"/>
  <c r="B1093" i="6"/>
  <c r="A1093" i="6"/>
  <c r="C1093" i="6" s="1"/>
  <c r="G1092" i="6"/>
  <c r="F1092" i="6"/>
  <c r="D1092" i="6"/>
  <c r="L1092" i="6" s="1"/>
  <c r="A1092" i="6"/>
  <c r="G1091" i="6"/>
  <c r="F1091" i="6"/>
  <c r="D1091" i="6"/>
  <c r="L1091" i="6" s="1"/>
  <c r="A1091" i="6"/>
  <c r="G1090" i="6"/>
  <c r="F1090" i="6"/>
  <c r="D1090" i="6"/>
  <c r="L1090" i="6" s="1"/>
  <c r="A1090" i="6"/>
  <c r="G1089" i="6"/>
  <c r="F1089" i="6"/>
  <c r="D1089" i="6"/>
  <c r="A1089" i="6"/>
  <c r="G1088" i="6"/>
  <c r="F1088" i="6"/>
  <c r="D1088" i="6"/>
  <c r="A1088" i="6"/>
  <c r="G1087" i="6"/>
  <c r="F1087" i="6"/>
  <c r="D1087" i="6"/>
  <c r="A1087" i="6"/>
  <c r="C1087" i="6" s="1"/>
  <c r="G1086" i="6"/>
  <c r="F1086" i="6"/>
  <c r="D1086" i="6"/>
  <c r="L1086" i="6" s="1"/>
  <c r="A1086" i="6"/>
  <c r="G1085" i="6"/>
  <c r="F1085" i="6"/>
  <c r="D1085" i="6"/>
  <c r="L1085" i="6" s="1"/>
  <c r="A1085" i="6"/>
  <c r="C1085" i="6" s="1"/>
  <c r="G1084" i="6"/>
  <c r="F1084" i="6"/>
  <c r="D1084" i="6"/>
  <c r="A1084" i="6"/>
  <c r="C1084" i="6" s="1"/>
  <c r="G1083" i="6"/>
  <c r="H1083" i="6" s="1"/>
  <c r="F1083" i="6"/>
  <c r="D1083" i="6"/>
  <c r="A1083" i="6"/>
  <c r="C1083" i="6" s="1"/>
  <c r="H1082" i="6"/>
  <c r="G1082" i="6"/>
  <c r="F1082" i="6"/>
  <c r="D1082" i="6"/>
  <c r="A1082" i="6"/>
  <c r="C1082" i="6" s="1"/>
  <c r="G1081" i="6"/>
  <c r="F1081" i="6"/>
  <c r="D1081" i="6"/>
  <c r="L1081" i="6" s="1"/>
  <c r="A1081" i="6"/>
  <c r="C1081" i="6" s="1"/>
  <c r="G1080" i="6"/>
  <c r="F1080" i="6"/>
  <c r="D1080" i="6"/>
  <c r="A1080" i="6"/>
  <c r="G1079" i="6"/>
  <c r="F1079" i="6"/>
  <c r="D1079" i="6"/>
  <c r="L1079" i="6" s="1"/>
  <c r="A1079" i="6"/>
  <c r="C1079" i="6" s="1"/>
  <c r="G1078" i="6"/>
  <c r="F1078" i="6"/>
  <c r="D1078" i="6"/>
  <c r="A1078" i="6"/>
  <c r="G1077" i="6"/>
  <c r="F1077" i="6"/>
  <c r="D1077" i="6"/>
  <c r="A1077" i="6"/>
  <c r="G1076" i="6"/>
  <c r="F1076" i="6"/>
  <c r="D1076" i="6"/>
  <c r="L1076" i="6" s="1"/>
  <c r="A1076" i="6"/>
  <c r="G1075" i="6"/>
  <c r="F1075" i="6"/>
  <c r="D1075" i="6"/>
  <c r="L1075" i="6" s="1"/>
  <c r="A1075" i="6"/>
  <c r="C1075" i="6" s="1"/>
  <c r="G1074" i="6"/>
  <c r="F1074" i="6"/>
  <c r="D1074" i="6"/>
  <c r="A1074" i="6"/>
  <c r="G1073" i="6"/>
  <c r="F1073" i="6"/>
  <c r="D1073" i="6"/>
  <c r="A1073" i="6"/>
  <c r="C1073" i="6" s="1"/>
  <c r="G1072" i="6"/>
  <c r="F1072" i="6"/>
  <c r="D1072" i="6"/>
  <c r="L1072" i="6" s="1"/>
  <c r="A1072" i="6"/>
  <c r="G1071" i="6"/>
  <c r="F1071" i="6"/>
  <c r="D1071" i="6"/>
  <c r="L1071" i="6" s="1"/>
  <c r="A1071" i="6"/>
  <c r="C1071" i="6" s="1"/>
  <c r="G1070" i="6"/>
  <c r="F1070" i="6"/>
  <c r="D1070" i="6"/>
  <c r="L1070" i="6" s="1"/>
  <c r="A1070" i="6"/>
  <c r="G1069" i="6"/>
  <c r="F1069" i="6"/>
  <c r="D1069" i="6"/>
  <c r="L1069" i="6" s="1"/>
  <c r="A1069" i="6"/>
  <c r="C1069" i="6" s="1"/>
  <c r="G1068" i="6"/>
  <c r="F1068" i="6"/>
  <c r="D1068" i="6"/>
  <c r="L1068" i="6" s="1"/>
  <c r="A1068" i="6"/>
  <c r="C1068" i="6" s="1"/>
  <c r="G1067" i="6"/>
  <c r="F1067" i="6"/>
  <c r="D1067" i="6"/>
  <c r="L1067" i="6" s="1"/>
  <c r="A1067" i="6"/>
  <c r="C1067" i="6" s="1"/>
  <c r="G1066" i="6"/>
  <c r="F1066" i="6"/>
  <c r="D1066" i="6"/>
  <c r="A1066" i="6"/>
  <c r="G1065" i="6"/>
  <c r="F1065" i="6"/>
  <c r="D1065" i="6"/>
  <c r="L1065" i="6" s="1"/>
  <c r="A1065" i="6"/>
  <c r="C1065" i="6" s="1"/>
  <c r="G1064" i="6"/>
  <c r="F1064" i="6"/>
  <c r="D1064" i="6"/>
  <c r="L1064" i="6" s="1"/>
  <c r="A1064" i="6"/>
  <c r="G1063" i="6"/>
  <c r="F1063" i="6"/>
  <c r="D1063" i="6"/>
  <c r="L1063" i="6" s="1"/>
  <c r="A1063" i="6"/>
  <c r="G1062" i="6"/>
  <c r="F1062" i="6"/>
  <c r="D1062" i="6"/>
  <c r="L1062" i="6" s="1"/>
  <c r="A1062" i="6"/>
  <c r="G1061" i="6"/>
  <c r="F1061" i="6"/>
  <c r="D1061" i="6"/>
  <c r="A1061" i="6"/>
  <c r="G1060" i="6"/>
  <c r="F1060" i="6"/>
  <c r="D1060" i="6"/>
  <c r="L1060" i="6" s="1"/>
  <c r="A1060" i="6"/>
  <c r="G1059" i="6"/>
  <c r="F1059" i="6"/>
  <c r="D1059" i="6"/>
  <c r="A1059" i="6"/>
  <c r="G1058" i="6"/>
  <c r="H1058" i="6" s="1"/>
  <c r="F1058" i="6"/>
  <c r="D1058" i="6"/>
  <c r="L1058" i="6" s="1"/>
  <c r="A1058" i="6"/>
  <c r="G1057" i="6"/>
  <c r="F1057" i="6"/>
  <c r="D1057" i="6"/>
  <c r="A1057" i="6"/>
  <c r="G1056" i="6"/>
  <c r="F1056" i="6"/>
  <c r="D1056" i="6"/>
  <c r="A1056" i="6"/>
  <c r="G1055" i="6"/>
  <c r="F1055" i="6"/>
  <c r="D1055" i="6"/>
  <c r="L1055" i="6" s="1"/>
  <c r="A1055" i="6"/>
  <c r="C1055" i="6" s="1"/>
  <c r="G1054" i="6"/>
  <c r="F1054" i="6"/>
  <c r="D1054" i="6"/>
  <c r="L1054" i="6" s="1"/>
  <c r="A1054" i="6"/>
  <c r="C1054" i="6" s="1"/>
  <c r="G1053" i="6"/>
  <c r="F1053" i="6"/>
  <c r="D1053" i="6"/>
  <c r="L1053" i="6" s="1"/>
  <c r="A1053" i="6"/>
  <c r="C1053" i="6" s="1"/>
  <c r="G1052" i="6"/>
  <c r="F1052" i="6"/>
  <c r="D1052" i="6"/>
  <c r="A1052" i="6"/>
  <c r="C1052" i="6" s="1"/>
  <c r="G1051" i="6"/>
  <c r="F1051" i="6"/>
  <c r="D1051" i="6"/>
  <c r="L1051" i="6" s="1"/>
  <c r="A1051" i="6"/>
  <c r="C1051" i="6" s="1"/>
  <c r="G1050" i="6"/>
  <c r="F1050" i="6"/>
  <c r="D1050" i="6"/>
  <c r="A1050" i="6"/>
  <c r="C1050" i="6" s="1"/>
  <c r="G1049" i="6"/>
  <c r="F1049" i="6"/>
  <c r="D1049" i="6"/>
  <c r="A1049" i="6"/>
  <c r="C1049" i="6" s="1"/>
  <c r="G1048" i="6"/>
  <c r="F1048" i="6"/>
  <c r="D1048" i="6"/>
  <c r="A1048" i="6"/>
  <c r="G1047" i="6"/>
  <c r="F1047" i="6"/>
  <c r="D1047" i="6"/>
  <c r="L1047" i="6" s="1"/>
  <c r="A1047" i="6"/>
  <c r="C1047" i="6" s="1"/>
  <c r="G1046" i="6"/>
  <c r="F1046" i="6"/>
  <c r="E1046" i="6"/>
  <c r="D1046" i="6"/>
  <c r="L1046" i="6" s="1"/>
  <c r="A1046" i="6"/>
  <c r="G1045" i="6"/>
  <c r="F1045" i="6"/>
  <c r="D1045" i="6"/>
  <c r="A1045" i="6"/>
  <c r="C1045" i="6" s="1"/>
  <c r="G1044" i="6"/>
  <c r="F1044" i="6"/>
  <c r="D1044" i="6"/>
  <c r="L1044" i="6" s="1"/>
  <c r="A1044" i="6"/>
  <c r="G1043" i="6"/>
  <c r="F1043" i="6"/>
  <c r="H1043" i="6" s="1"/>
  <c r="D1043" i="6"/>
  <c r="L1043" i="6" s="1"/>
  <c r="A1043" i="6"/>
  <c r="C1043" i="6" s="1"/>
  <c r="G1042" i="6"/>
  <c r="F1042" i="6"/>
  <c r="D1042" i="6"/>
  <c r="A1042" i="6"/>
  <c r="G1041" i="6"/>
  <c r="F1041" i="6"/>
  <c r="D1041" i="6"/>
  <c r="A1041" i="6"/>
  <c r="G1040" i="6"/>
  <c r="F1040" i="6"/>
  <c r="D1040" i="6"/>
  <c r="L1040" i="6" s="1"/>
  <c r="A1040" i="6"/>
  <c r="G1039" i="6"/>
  <c r="F1039" i="6"/>
  <c r="D1039" i="6"/>
  <c r="A1039" i="6"/>
  <c r="C1039" i="6" s="1"/>
  <c r="G1038" i="6"/>
  <c r="F1038" i="6"/>
  <c r="D1038" i="6"/>
  <c r="L1038" i="6" s="1"/>
  <c r="A1038" i="6"/>
  <c r="G1037" i="6"/>
  <c r="F1037" i="6"/>
  <c r="D1037" i="6"/>
  <c r="L1037" i="6" s="1"/>
  <c r="A1037" i="6"/>
  <c r="C1037" i="6" s="1"/>
  <c r="G1036" i="6"/>
  <c r="F1036" i="6"/>
  <c r="E1036" i="6"/>
  <c r="D1036" i="6"/>
  <c r="L1036" i="6" s="1"/>
  <c r="A1036" i="6"/>
  <c r="C1036" i="6" s="1"/>
  <c r="G1035" i="6"/>
  <c r="F1035" i="6"/>
  <c r="D1035" i="6"/>
  <c r="L1035" i="6" s="1"/>
  <c r="A1035" i="6"/>
  <c r="G1034" i="6"/>
  <c r="F1034" i="6"/>
  <c r="D1034" i="6"/>
  <c r="A1034" i="6"/>
  <c r="G1033" i="6"/>
  <c r="F1033" i="6"/>
  <c r="D1033" i="6"/>
  <c r="A1033" i="6"/>
  <c r="C1033" i="6" s="1"/>
  <c r="G1032" i="6"/>
  <c r="F1032" i="6"/>
  <c r="D1032" i="6"/>
  <c r="A1032" i="6"/>
  <c r="G1031" i="6"/>
  <c r="F1031" i="6"/>
  <c r="D1031" i="6"/>
  <c r="L1031" i="6" s="1"/>
  <c r="A1031" i="6"/>
  <c r="H1030" i="6"/>
  <c r="G1030" i="6"/>
  <c r="F1030" i="6"/>
  <c r="D1030" i="6"/>
  <c r="A1030" i="6"/>
  <c r="G1029" i="6"/>
  <c r="F1029" i="6"/>
  <c r="D1029" i="6"/>
  <c r="A1029" i="6"/>
  <c r="G1028" i="6"/>
  <c r="F1028" i="6"/>
  <c r="D1028" i="6"/>
  <c r="L1028" i="6" s="1"/>
  <c r="A1028" i="6"/>
  <c r="G1027" i="6"/>
  <c r="F1027" i="6"/>
  <c r="H1027" i="6" s="1"/>
  <c r="D1027" i="6"/>
  <c r="L1027" i="6" s="1"/>
  <c r="A1027" i="6"/>
  <c r="G1026" i="6"/>
  <c r="F1026" i="6"/>
  <c r="D1026" i="6"/>
  <c r="A1026" i="6"/>
  <c r="G1025" i="6"/>
  <c r="F1025" i="6"/>
  <c r="D1025" i="6"/>
  <c r="L1025" i="6" s="1"/>
  <c r="A1025" i="6"/>
  <c r="G1024" i="6"/>
  <c r="F1024" i="6"/>
  <c r="D1024" i="6"/>
  <c r="A1024" i="6"/>
  <c r="G1023" i="6"/>
  <c r="F1023" i="6"/>
  <c r="D1023" i="6"/>
  <c r="A1023" i="6"/>
  <c r="C1023" i="6" s="1"/>
  <c r="G1022" i="6"/>
  <c r="F1022" i="6"/>
  <c r="D1022" i="6"/>
  <c r="L1022" i="6" s="1"/>
  <c r="A1022" i="6"/>
  <c r="G1021" i="6"/>
  <c r="F1021" i="6"/>
  <c r="D1021" i="6"/>
  <c r="L1021" i="6" s="1"/>
  <c r="A1021" i="6"/>
  <c r="C1021" i="6" s="1"/>
  <c r="G1020" i="6"/>
  <c r="F1020" i="6"/>
  <c r="D1020" i="6"/>
  <c r="A1020" i="6"/>
  <c r="C1020" i="6" s="1"/>
  <c r="G1019" i="6"/>
  <c r="F1019" i="6"/>
  <c r="D1019" i="6"/>
  <c r="L1019" i="6" s="1"/>
  <c r="B1019" i="6"/>
  <c r="A1019" i="6"/>
  <c r="C1019" i="6" s="1"/>
  <c r="G1018" i="6"/>
  <c r="F1018" i="6"/>
  <c r="D1018" i="6"/>
  <c r="A1018" i="6"/>
  <c r="C1018" i="6" s="1"/>
  <c r="G1017" i="6"/>
  <c r="F1017" i="6"/>
  <c r="D1017" i="6"/>
  <c r="L1017" i="6" s="1"/>
  <c r="A1017" i="6"/>
  <c r="C1017" i="6" s="1"/>
  <c r="G1016" i="6"/>
  <c r="F1016" i="6"/>
  <c r="D1016" i="6"/>
  <c r="A1016" i="6"/>
  <c r="G1015" i="6"/>
  <c r="F1015" i="6"/>
  <c r="D1015" i="6"/>
  <c r="L1015" i="6" s="1"/>
  <c r="A1015" i="6"/>
  <c r="G1014" i="6"/>
  <c r="F1014" i="6"/>
  <c r="D1014" i="6"/>
  <c r="A1014" i="6"/>
  <c r="C1014" i="6" s="1"/>
  <c r="G1013" i="6"/>
  <c r="F1013" i="6"/>
  <c r="D1013" i="6"/>
  <c r="A1013" i="6"/>
  <c r="C1013" i="6" s="1"/>
  <c r="G1012" i="6"/>
  <c r="F1012" i="6"/>
  <c r="D1012" i="6"/>
  <c r="L1012" i="6" s="1"/>
  <c r="A1012" i="6"/>
  <c r="G1011" i="6"/>
  <c r="F1011" i="6"/>
  <c r="D1011" i="6"/>
  <c r="L1011" i="6" s="1"/>
  <c r="A1011" i="6"/>
  <c r="C1011" i="6" s="1"/>
  <c r="G1010" i="6"/>
  <c r="F1010" i="6"/>
  <c r="D1010" i="6"/>
  <c r="A1010" i="6"/>
  <c r="G1009" i="6"/>
  <c r="F1009" i="6"/>
  <c r="D1009" i="6"/>
  <c r="A1009" i="6"/>
  <c r="G1008" i="6"/>
  <c r="F1008" i="6"/>
  <c r="D1008" i="6"/>
  <c r="L1008" i="6" s="1"/>
  <c r="A1008" i="6"/>
  <c r="G1007" i="6"/>
  <c r="F1007" i="6"/>
  <c r="D1007" i="6"/>
  <c r="L1007" i="6" s="1"/>
  <c r="A1007" i="6"/>
  <c r="C1007" i="6" s="1"/>
  <c r="G1006" i="6"/>
  <c r="F1006" i="6"/>
  <c r="H1006" i="6" s="1"/>
  <c r="D1006" i="6"/>
  <c r="L1006" i="6" s="1"/>
  <c r="A1006" i="6"/>
  <c r="G1005" i="6"/>
  <c r="F1005" i="6"/>
  <c r="D1005" i="6"/>
  <c r="L1005" i="6" s="1"/>
  <c r="A1005" i="6"/>
  <c r="C1005" i="6" s="1"/>
  <c r="G1004" i="6"/>
  <c r="F1004" i="6"/>
  <c r="D1004" i="6"/>
  <c r="L1004" i="6" s="1"/>
  <c r="A1004" i="6"/>
  <c r="C1004" i="6" s="1"/>
  <c r="G1003" i="6"/>
  <c r="F1003" i="6"/>
  <c r="D1003" i="6"/>
  <c r="L1003" i="6" s="1"/>
  <c r="B1003" i="6"/>
  <c r="A1003" i="6"/>
  <c r="C1003" i="6" s="1"/>
  <c r="G1002" i="6"/>
  <c r="F1002" i="6"/>
  <c r="D1002" i="6"/>
  <c r="A1002" i="6"/>
  <c r="G1001" i="6"/>
  <c r="F1001" i="6"/>
  <c r="D1001" i="6"/>
  <c r="A1001" i="6"/>
  <c r="C1001" i="6" s="1"/>
  <c r="G1000" i="6"/>
  <c r="F1000" i="6"/>
  <c r="D1000" i="6"/>
  <c r="A1000" i="6"/>
  <c r="G999" i="6"/>
  <c r="F999" i="6"/>
  <c r="D999" i="6"/>
  <c r="L999" i="6" s="1"/>
  <c r="A999" i="6"/>
  <c r="G998" i="6"/>
  <c r="F998" i="6"/>
  <c r="D998" i="6"/>
  <c r="L998" i="6" s="1"/>
  <c r="A998" i="6"/>
  <c r="G997" i="6"/>
  <c r="F997" i="6"/>
  <c r="D997" i="6"/>
  <c r="A997" i="6"/>
  <c r="C997" i="6" s="1"/>
  <c r="G996" i="6"/>
  <c r="F996" i="6"/>
  <c r="D996" i="6"/>
  <c r="L996" i="6" s="1"/>
  <c r="A996" i="6"/>
  <c r="G995" i="6"/>
  <c r="F995" i="6"/>
  <c r="D995" i="6"/>
  <c r="L995" i="6" s="1"/>
  <c r="A995" i="6"/>
  <c r="G994" i="6"/>
  <c r="F994" i="6"/>
  <c r="D994" i="6"/>
  <c r="A994" i="6"/>
  <c r="C994" i="6" s="1"/>
  <c r="G993" i="6"/>
  <c r="F993" i="6"/>
  <c r="D993" i="6"/>
  <c r="L993" i="6" s="1"/>
  <c r="A993" i="6"/>
  <c r="G992" i="6"/>
  <c r="F992" i="6"/>
  <c r="D992" i="6"/>
  <c r="A992" i="6"/>
  <c r="C992" i="6" s="1"/>
  <c r="G991" i="6"/>
  <c r="F991" i="6"/>
  <c r="D991" i="6"/>
  <c r="A991" i="6"/>
  <c r="G990" i="6"/>
  <c r="F990" i="6"/>
  <c r="D990" i="6"/>
  <c r="A990" i="6"/>
  <c r="G989" i="6"/>
  <c r="F989" i="6"/>
  <c r="D989" i="6"/>
  <c r="A989" i="6"/>
  <c r="C989" i="6" s="1"/>
  <c r="H988" i="6"/>
  <c r="G988" i="6"/>
  <c r="F988" i="6"/>
  <c r="D988" i="6"/>
  <c r="A988" i="6"/>
  <c r="C988" i="6" s="1"/>
  <c r="G987" i="6"/>
  <c r="F987" i="6"/>
  <c r="D987" i="6"/>
  <c r="A987" i="6"/>
  <c r="C987" i="6" s="1"/>
  <c r="G986" i="6"/>
  <c r="F986" i="6"/>
  <c r="D986" i="6"/>
  <c r="L986" i="6" s="1"/>
  <c r="A986" i="6"/>
  <c r="C986" i="6" s="1"/>
  <c r="G985" i="6"/>
  <c r="F985" i="6"/>
  <c r="D985" i="6"/>
  <c r="A985" i="6"/>
  <c r="C985" i="6" s="1"/>
  <c r="G984" i="6"/>
  <c r="F984" i="6"/>
  <c r="D984" i="6"/>
  <c r="L984" i="6" s="1"/>
  <c r="A984" i="6"/>
  <c r="C984" i="6" s="1"/>
  <c r="G983" i="6"/>
  <c r="F983" i="6"/>
  <c r="D983" i="6"/>
  <c r="A983" i="6"/>
  <c r="G982" i="6"/>
  <c r="F982" i="6"/>
  <c r="D982" i="6"/>
  <c r="A982" i="6"/>
  <c r="G981" i="6"/>
  <c r="F981" i="6"/>
  <c r="D981" i="6"/>
  <c r="A981" i="6"/>
  <c r="G980" i="6"/>
  <c r="F980" i="6"/>
  <c r="D980" i="6"/>
  <c r="A980" i="6"/>
  <c r="C980" i="6" s="1"/>
  <c r="G979" i="6"/>
  <c r="F979" i="6"/>
  <c r="D979" i="6"/>
  <c r="A979" i="6"/>
  <c r="G978" i="6"/>
  <c r="F978" i="6"/>
  <c r="D978" i="6"/>
  <c r="A978" i="6"/>
  <c r="G977" i="6"/>
  <c r="F977" i="6"/>
  <c r="D977" i="6"/>
  <c r="A977" i="6"/>
  <c r="G976" i="6"/>
  <c r="F976" i="6"/>
  <c r="D976" i="6"/>
  <c r="A976" i="6"/>
  <c r="G975" i="6"/>
  <c r="F975" i="6"/>
  <c r="D975" i="6"/>
  <c r="A975" i="6"/>
  <c r="G974" i="6"/>
  <c r="F974" i="6"/>
  <c r="D974" i="6"/>
  <c r="L974" i="6" s="1"/>
  <c r="A974" i="6"/>
  <c r="G973" i="6"/>
  <c r="H973" i="6" s="1"/>
  <c r="F973" i="6"/>
  <c r="D973" i="6"/>
  <c r="L973" i="6" s="1"/>
  <c r="A973" i="6"/>
  <c r="C973" i="6" s="1"/>
  <c r="G972" i="6"/>
  <c r="F972" i="6"/>
  <c r="D972" i="6"/>
  <c r="L972" i="6" s="1"/>
  <c r="A972" i="6"/>
  <c r="C972" i="6" s="1"/>
  <c r="G971" i="6"/>
  <c r="F971" i="6"/>
  <c r="D971" i="6"/>
  <c r="L971" i="6" s="1"/>
  <c r="A971" i="6"/>
  <c r="G970" i="6"/>
  <c r="F970" i="6"/>
  <c r="D970" i="6"/>
  <c r="L970" i="6" s="1"/>
  <c r="A970" i="6"/>
  <c r="C970" i="6" s="1"/>
  <c r="G969" i="6"/>
  <c r="F969" i="6"/>
  <c r="D969" i="6"/>
  <c r="A969" i="6"/>
  <c r="G968" i="6"/>
  <c r="F968" i="6"/>
  <c r="D968" i="6"/>
  <c r="A968" i="6"/>
  <c r="G967" i="6"/>
  <c r="F967" i="6"/>
  <c r="D967" i="6"/>
  <c r="A967" i="6"/>
  <c r="G966" i="6"/>
  <c r="F966" i="6"/>
  <c r="D966" i="6"/>
  <c r="A966" i="6"/>
  <c r="G965" i="6"/>
  <c r="F965" i="6"/>
  <c r="D965" i="6"/>
  <c r="A965" i="6"/>
  <c r="G964" i="6"/>
  <c r="F964" i="6"/>
  <c r="D964" i="6"/>
  <c r="A964" i="6"/>
  <c r="G963" i="6"/>
  <c r="F963" i="6"/>
  <c r="D963" i="6"/>
  <c r="A963" i="6"/>
  <c r="G962" i="6"/>
  <c r="F962" i="6"/>
  <c r="D962" i="6"/>
  <c r="A962" i="6"/>
  <c r="G961" i="6"/>
  <c r="F961" i="6"/>
  <c r="D961" i="6"/>
  <c r="L961" i="6" s="1"/>
  <c r="B961" i="6"/>
  <c r="A961" i="6"/>
  <c r="C961" i="6" s="1"/>
  <c r="G960" i="6"/>
  <c r="F960" i="6"/>
  <c r="D960" i="6"/>
  <c r="L960" i="6" s="1"/>
  <c r="A960" i="6"/>
  <c r="G959" i="6"/>
  <c r="F959" i="6"/>
  <c r="D959" i="6"/>
  <c r="A959" i="6"/>
  <c r="C959" i="6" s="1"/>
  <c r="G958" i="6"/>
  <c r="H958" i="6" s="1"/>
  <c r="F958" i="6"/>
  <c r="D958" i="6"/>
  <c r="L958" i="6" s="1"/>
  <c r="A958" i="6"/>
  <c r="G957" i="6"/>
  <c r="F957" i="6"/>
  <c r="D957" i="6"/>
  <c r="L957" i="6" s="1"/>
  <c r="A957" i="6"/>
  <c r="C957" i="6" s="1"/>
  <c r="G956" i="6"/>
  <c r="H956" i="6" s="1"/>
  <c r="F956" i="6"/>
  <c r="D956" i="6"/>
  <c r="L956" i="6" s="1"/>
  <c r="A956" i="6"/>
  <c r="C956" i="6" s="1"/>
  <c r="G955" i="6"/>
  <c r="F955" i="6"/>
  <c r="D955" i="6"/>
  <c r="A955" i="6"/>
  <c r="G954" i="6"/>
  <c r="F954" i="6"/>
  <c r="D954" i="6"/>
  <c r="L954" i="6" s="1"/>
  <c r="A954" i="6"/>
  <c r="G953" i="6"/>
  <c r="F953" i="6"/>
  <c r="D953" i="6"/>
  <c r="L953" i="6" s="1"/>
  <c r="A953" i="6"/>
  <c r="C953" i="6" s="1"/>
  <c r="G952" i="6"/>
  <c r="F952" i="6"/>
  <c r="D952" i="6"/>
  <c r="A952" i="6"/>
  <c r="G951" i="6"/>
  <c r="F951" i="6"/>
  <c r="D951" i="6"/>
  <c r="A951" i="6"/>
  <c r="C951" i="6" s="1"/>
  <c r="G950" i="6"/>
  <c r="F950" i="6"/>
  <c r="D950" i="6"/>
  <c r="A950" i="6"/>
  <c r="G949" i="6"/>
  <c r="F949" i="6"/>
  <c r="D949" i="6"/>
  <c r="L949" i="6" s="1"/>
  <c r="A949" i="6"/>
  <c r="C949" i="6" s="1"/>
  <c r="G948" i="6"/>
  <c r="F948" i="6"/>
  <c r="D948" i="6"/>
  <c r="A948" i="6"/>
  <c r="C948" i="6" s="1"/>
  <c r="G947" i="6"/>
  <c r="F947" i="6"/>
  <c r="D947" i="6"/>
  <c r="A947" i="6"/>
  <c r="C947" i="6" s="1"/>
  <c r="G946" i="6"/>
  <c r="F946" i="6"/>
  <c r="D946" i="6"/>
  <c r="A946" i="6"/>
  <c r="G945" i="6"/>
  <c r="F945" i="6"/>
  <c r="D945" i="6"/>
  <c r="L945" i="6" s="1"/>
  <c r="A945" i="6"/>
  <c r="C945" i="6" s="1"/>
  <c r="G944" i="6"/>
  <c r="F944" i="6"/>
  <c r="D944" i="6"/>
  <c r="A944" i="6"/>
  <c r="G943" i="6"/>
  <c r="F943" i="6"/>
  <c r="D943" i="6"/>
  <c r="A943" i="6"/>
  <c r="G942" i="6"/>
  <c r="F942" i="6"/>
  <c r="D942" i="6"/>
  <c r="A942" i="6"/>
  <c r="C942" i="6" s="1"/>
  <c r="G941" i="6"/>
  <c r="F941" i="6"/>
  <c r="H941" i="6" s="1"/>
  <c r="D941" i="6"/>
  <c r="A941" i="6"/>
  <c r="C941" i="6" s="1"/>
  <c r="G940" i="6"/>
  <c r="F940" i="6"/>
  <c r="D940" i="6"/>
  <c r="L940" i="6" s="1"/>
  <c r="A940" i="6"/>
  <c r="C940" i="6" s="1"/>
  <c r="G939" i="6"/>
  <c r="F939" i="6"/>
  <c r="D939" i="6"/>
  <c r="L939" i="6" s="1"/>
  <c r="A939" i="6"/>
  <c r="G938" i="6"/>
  <c r="F938" i="6"/>
  <c r="D938" i="6"/>
  <c r="L938" i="6" s="1"/>
  <c r="A938" i="6"/>
  <c r="C938" i="6" s="1"/>
  <c r="G937" i="6"/>
  <c r="F937" i="6"/>
  <c r="H937" i="6" s="1"/>
  <c r="D937" i="6"/>
  <c r="L937" i="6" s="1"/>
  <c r="A937" i="6"/>
  <c r="C937" i="6" s="1"/>
  <c r="G936" i="6"/>
  <c r="F936" i="6"/>
  <c r="D936" i="6"/>
  <c r="A936" i="6"/>
  <c r="C936" i="6" s="1"/>
  <c r="G935" i="6"/>
  <c r="F935" i="6"/>
  <c r="D935" i="6"/>
  <c r="A935" i="6"/>
  <c r="G934" i="6"/>
  <c r="H934" i="6" s="1"/>
  <c r="F934" i="6"/>
  <c r="D934" i="6"/>
  <c r="L934" i="6" s="1"/>
  <c r="A934" i="6"/>
  <c r="C934" i="6" s="1"/>
  <c r="G933" i="6"/>
  <c r="F933" i="6"/>
  <c r="E933" i="6"/>
  <c r="D933" i="6"/>
  <c r="L933" i="6" s="1"/>
  <c r="A933" i="6"/>
  <c r="C933" i="6" s="1"/>
  <c r="G932" i="6"/>
  <c r="F932" i="6"/>
  <c r="D932" i="6"/>
  <c r="L932" i="6" s="1"/>
  <c r="B932" i="6"/>
  <c r="A932" i="6"/>
  <c r="C932" i="6" s="1"/>
  <c r="G931" i="6"/>
  <c r="F931" i="6"/>
  <c r="D931" i="6"/>
  <c r="A931" i="6"/>
  <c r="C931" i="6" s="1"/>
  <c r="G930" i="6"/>
  <c r="H930" i="6" s="1"/>
  <c r="F930" i="6"/>
  <c r="D930" i="6"/>
  <c r="L930" i="6" s="1"/>
  <c r="A930" i="6"/>
  <c r="G929" i="6"/>
  <c r="F929" i="6"/>
  <c r="E929" i="6"/>
  <c r="D929" i="6"/>
  <c r="L929" i="6" s="1"/>
  <c r="A929" i="6"/>
  <c r="C929" i="6" s="1"/>
  <c r="G928" i="6"/>
  <c r="F928" i="6"/>
  <c r="D928" i="6"/>
  <c r="L928" i="6" s="1"/>
  <c r="A928" i="6"/>
  <c r="G927" i="6"/>
  <c r="F927" i="6"/>
  <c r="D927" i="6"/>
  <c r="A927" i="6"/>
  <c r="C927" i="6" s="1"/>
  <c r="G926" i="6"/>
  <c r="F926" i="6"/>
  <c r="D926" i="6"/>
  <c r="L926" i="6" s="1"/>
  <c r="A926" i="6"/>
  <c r="G925" i="6"/>
  <c r="F925" i="6"/>
  <c r="D925" i="6"/>
  <c r="A925" i="6"/>
  <c r="C925" i="6" s="1"/>
  <c r="G924" i="6"/>
  <c r="F924" i="6"/>
  <c r="D924" i="6"/>
  <c r="L924" i="6" s="1"/>
  <c r="A924" i="6"/>
  <c r="B924" i="6" s="1"/>
  <c r="G923" i="6"/>
  <c r="F923" i="6"/>
  <c r="D923" i="6"/>
  <c r="A923" i="6"/>
  <c r="C923" i="6" s="1"/>
  <c r="G922" i="6"/>
  <c r="H922" i="6" s="1"/>
  <c r="F922" i="6"/>
  <c r="D922" i="6"/>
  <c r="L922" i="6" s="1"/>
  <c r="A922" i="6"/>
  <c r="G921" i="6"/>
  <c r="F921" i="6"/>
  <c r="D921" i="6"/>
  <c r="L921" i="6" s="1"/>
  <c r="A921" i="6"/>
  <c r="C921" i="6" s="1"/>
  <c r="G920" i="6"/>
  <c r="F920" i="6"/>
  <c r="D920" i="6"/>
  <c r="A920" i="6"/>
  <c r="G919" i="6"/>
  <c r="F919" i="6"/>
  <c r="D919" i="6"/>
  <c r="A919" i="6"/>
  <c r="G918" i="6"/>
  <c r="F918" i="6"/>
  <c r="D918" i="6"/>
  <c r="A918" i="6"/>
  <c r="G917" i="6"/>
  <c r="F917" i="6"/>
  <c r="D917" i="6"/>
  <c r="L917" i="6" s="1"/>
  <c r="A917" i="6"/>
  <c r="C917" i="6" s="1"/>
  <c r="G916" i="6"/>
  <c r="F916" i="6"/>
  <c r="D916" i="6"/>
  <c r="A916" i="6"/>
  <c r="B916" i="6" s="1"/>
  <c r="G915" i="6"/>
  <c r="F915" i="6"/>
  <c r="D915" i="6"/>
  <c r="A915" i="6"/>
  <c r="C915" i="6" s="1"/>
  <c r="G914" i="6"/>
  <c r="F914" i="6"/>
  <c r="D914" i="6"/>
  <c r="A914" i="6"/>
  <c r="G913" i="6"/>
  <c r="F913" i="6"/>
  <c r="D913" i="6"/>
  <c r="L913" i="6" s="1"/>
  <c r="A913" i="6"/>
  <c r="C913" i="6" s="1"/>
  <c r="G912" i="6"/>
  <c r="F912" i="6"/>
  <c r="D912" i="6"/>
  <c r="A912" i="6"/>
  <c r="C912" i="6" s="1"/>
  <c r="G911" i="6"/>
  <c r="F911" i="6"/>
  <c r="D911" i="6"/>
  <c r="A911" i="6"/>
  <c r="G910" i="6"/>
  <c r="F910" i="6"/>
  <c r="D910" i="6"/>
  <c r="A910" i="6"/>
  <c r="C910" i="6" s="1"/>
  <c r="G909" i="6"/>
  <c r="F909" i="6"/>
  <c r="D909" i="6"/>
  <c r="L909" i="6" s="1"/>
  <c r="A909" i="6"/>
  <c r="C909" i="6" s="1"/>
  <c r="G908" i="6"/>
  <c r="F908" i="6"/>
  <c r="D908" i="6"/>
  <c r="L908" i="6" s="1"/>
  <c r="A908" i="6"/>
  <c r="C908" i="6" s="1"/>
  <c r="G907" i="6"/>
  <c r="F907" i="6"/>
  <c r="D907" i="6"/>
  <c r="L907" i="6" s="1"/>
  <c r="A907" i="6"/>
  <c r="C907" i="6" s="1"/>
  <c r="G906" i="6"/>
  <c r="F906" i="6"/>
  <c r="D906" i="6"/>
  <c r="A906" i="6"/>
  <c r="G905" i="6"/>
  <c r="F905" i="6"/>
  <c r="D905" i="6"/>
  <c r="L905" i="6" s="1"/>
  <c r="B905" i="6"/>
  <c r="A905" i="6"/>
  <c r="C905" i="6" s="1"/>
  <c r="G904" i="6"/>
  <c r="F904" i="6"/>
  <c r="D904" i="6"/>
  <c r="A904" i="6"/>
  <c r="B904" i="6" s="1"/>
  <c r="G903" i="6"/>
  <c r="F903" i="6"/>
  <c r="D903" i="6"/>
  <c r="L903" i="6" s="1"/>
  <c r="A903" i="6"/>
  <c r="G902" i="6"/>
  <c r="F902" i="6"/>
  <c r="D902" i="6"/>
  <c r="A902" i="6"/>
  <c r="G901" i="6"/>
  <c r="F901" i="6"/>
  <c r="D901" i="6"/>
  <c r="A901" i="6"/>
  <c r="G900" i="6"/>
  <c r="F900" i="6"/>
  <c r="D900" i="6"/>
  <c r="A900" i="6"/>
  <c r="G899" i="6"/>
  <c r="F899" i="6"/>
  <c r="D899" i="6"/>
  <c r="L899" i="6" s="1"/>
  <c r="A899" i="6"/>
  <c r="C899" i="6" s="1"/>
  <c r="G898" i="6"/>
  <c r="H898" i="6" s="1"/>
  <c r="F898" i="6"/>
  <c r="E898" i="6"/>
  <c r="D898" i="6"/>
  <c r="L898" i="6" s="1"/>
  <c r="A898" i="6"/>
  <c r="G897" i="6"/>
  <c r="F897" i="6"/>
  <c r="D897" i="6"/>
  <c r="L897" i="6" s="1"/>
  <c r="A897" i="6"/>
  <c r="G896" i="6"/>
  <c r="F896" i="6"/>
  <c r="D896" i="6"/>
  <c r="A896" i="6"/>
  <c r="G895" i="6"/>
  <c r="F895" i="6"/>
  <c r="D895" i="6"/>
  <c r="A895" i="6"/>
  <c r="C895" i="6" s="1"/>
  <c r="G894" i="6"/>
  <c r="F894" i="6"/>
  <c r="D894" i="6"/>
  <c r="L894" i="6" s="1"/>
  <c r="A894" i="6"/>
  <c r="G893" i="6"/>
  <c r="F893" i="6"/>
  <c r="D893" i="6"/>
  <c r="L893" i="6" s="1"/>
  <c r="A893" i="6"/>
  <c r="G892" i="6"/>
  <c r="F892" i="6"/>
  <c r="D892" i="6"/>
  <c r="L892" i="6" s="1"/>
  <c r="A892" i="6"/>
  <c r="G891" i="6"/>
  <c r="F891" i="6"/>
  <c r="D891" i="6"/>
  <c r="L891" i="6" s="1"/>
  <c r="A891" i="6"/>
  <c r="C891" i="6" s="1"/>
  <c r="G890" i="6"/>
  <c r="F890" i="6"/>
  <c r="D890" i="6"/>
  <c r="L890" i="6" s="1"/>
  <c r="A890" i="6"/>
  <c r="G889" i="6"/>
  <c r="F889" i="6"/>
  <c r="D889" i="6"/>
  <c r="L889" i="6" s="1"/>
  <c r="A889" i="6"/>
  <c r="G888" i="6"/>
  <c r="F888" i="6"/>
  <c r="D888" i="6"/>
  <c r="L888" i="6" s="1"/>
  <c r="A888" i="6"/>
  <c r="C888" i="6" s="1"/>
  <c r="G887" i="6"/>
  <c r="F887" i="6"/>
  <c r="D887" i="6"/>
  <c r="L887" i="6" s="1"/>
  <c r="A887" i="6"/>
  <c r="G886" i="6"/>
  <c r="H886" i="6" s="1"/>
  <c r="F886" i="6"/>
  <c r="D886" i="6"/>
  <c r="L886" i="6" s="1"/>
  <c r="A886" i="6"/>
  <c r="C886" i="6" s="1"/>
  <c r="G885" i="6"/>
  <c r="H885" i="6" s="1"/>
  <c r="F885" i="6"/>
  <c r="D885" i="6"/>
  <c r="L885" i="6" s="1"/>
  <c r="A885" i="6"/>
  <c r="G884" i="6"/>
  <c r="H884" i="6" s="1"/>
  <c r="F884" i="6"/>
  <c r="E884" i="6"/>
  <c r="D884" i="6"/>
  <c r="L884" i="6" s="1"/>
  <c r="A884" i="6"/>
  <c r="C884" i="6" s="1"/>
  <c r="G883" i="6"/>
  <c r="F883" i="6"/>
  <c r="D883" i="6"/>
  <c r="A883" i="6"/>
  <c r="G882" i="6"/>
  <c r="F882" i="6"/>
  <c r="D882" i="6"/>
  <c r="L882" i="6" s="1"/>
  <c r="A882" i="6"/>
  <c r="C882" i="6" s="1"/>
  <c r="G881" i="6"/>
  <c r="F881" i="6"/>
  <c r="H881" i="6" s="1"/>
  <c r="D881" i="6"/>
  <c r="L881" i="6" s="1"/>
  <c r="A881" i="6"/>
  <c r="C881" i="6" s="1"/>
  <c r="G880" i="6"/>
  <c r="F880" i="6"/>
  <c r="D880" i="6"/>
  <c r="L880" i="6" s="1"/>
  <c r="A880" i="6"/>
  <c r="C880" i="6" s="1"/>
  <c r="G879" i="6"/>
  <c r="F879" i="6"/>
  <c r="D879" i="6"/>
  <c r="L879" i="6" s="1"/>
  <c r="A879" i="6"/>
  <c r="G878" i="6"/>
  <c r="F878" i="6"/>
  <c r="D878" i="6"/>
  <c r="A878" i="6"/>
  <c r="C878" i="6" s="1"/>
  <c r="G877" i="6"/>
  <c r="F877" i="6"/>
  <c r="D877" i="6"/>
  <c r="L877" i="6" s="1"/>
  <c r="A877" i="6"/>
  <c r="C877" i="6" s="1"/>
  <c r="G876" i="6"/>
  <c r="F876" i="6"/>
  <c r="D876" i="6"/>
  <c r="A876" i="6"/>
  <c r="C876" i="6" s="1"/>
  <c r="G875" i="6"/>
  <c r="F875" i="6"/>
  <c r="D875" i="6"/>
  <c r="L875" i="6" s="1"/>
  <c r="A875" i="6"/>
  <c r="G874" i="6"/>
  <c r="F874" i="6"/>
  <c r="D874" i="6"/>
  <c r="A874" i="6"/>
  <c r="G873" i="6"/>
  <c r="F873" i="6"/>
  <c r="D873" i="6"/>
  <c r="A873" i="6"/>
  <c r="C873" i="6" s="1"/>
  <c r="G872" i="6"/>
  <c r="F872" i="6"/>
  <c r="D872" i="6"/>
  <c r="A872" i="6"/>
  <c r="C872" i="6" s="1"/>
  <c r="G871" i="6"/>
  <c r="F871" i="6"/>
  <c r="D871" i="6"/>
  <c r="L871" i="6" s="1"/>
  <c r="A871" i="6"/>
  <c r="C871" i="6" s="1"/>
  <c r="G870" i="6"/>
  <c r="F870" i="6"/>
  <c r="D870" i="6"/>
  <c r="A870" i="6"/>
  <c r="G869" i="6"/>
  <c r="F869" i="6"/>
  <c r="D869" i="6"/>
  <c r="L869" i="6" s="1"/>
  <c r="A869" i="6"/>
  <c r="G868" i="6"/>
  <c r="F868" i="6"/>
  <c r="D868" i="6"/>
  <c r="A868" i="6"/>
  <c r="G867" i="6"/>
  <c r="F867" i="6"/>
  <c r="D867" i="6"/>
  <c r="L867" i="6" s="1"/>
  <c r="A867" i="6"/>
  <c r="C867" i="6" s="1"/>
  <c r="G866" i="6"/>
  <c r="F866" i="6"/>
  <c r="D866" i="6"/>
  <c r="L866" i="6" s="1"/>
  <c r="A866" i="6"/>
  <c r="G865" i="6"/>
  <c r="F865" i="6"/>
  <c r="D865" i="6"/>
  <c r="L865" i="6" s="1"/>
  <c r="A865" i="6"/>
  <c r="C865" i="6" s="1"/>
  <c r="G864" i="6"/>
  <c r="F864" i="6"/>
  <c r="D864" i="6"/>
  <c r="A864" i="6"/>
  <c r="G863" i="6"/>
  <c r="F863" i="6"/>
  <c r="D863" i="6"/>
  <c r="L863" i="6" s="1"/>
  <c r="A863" i="6"/>
  <c r="G862" i="6"/>
  <c r="F862" i="6"/>
  <c r="D862" i="6"/>
  <c r="L862" i="6" s="1"/>
  <c r="A862" i="6"/>
  <c r="G861" i="6"/>
  <c r="F861" i="6"/>
  <c r="D861" i="6"/>
  <c r="A861" i="6"/>
  <c r="G860" i="6"/>
  <c r="F860" i="6"/>
  <c r="D860" i="6"/>
  <c r="L860" i="6" s="1"/>
  <c r="A860" i="6"/>
  <c r="G859" i="6"/>
  <c r="F859" i="6"/>
  <c r="D859" i="6"/>
  <c r="L859" i="6" s="1"/>
  <c r="A859" i="6"/>
  <c r="C859" i="6" s="1"/>
  <c r="G858" i="6"/>
  <c r="F858" i="6"/>
  <c r="D858" i="6"/>
  <c r="L858" i="6" s="1"/>
  <c r="A858" i="6"/>
  <c r="G857" i="6"/>
  <c r="F857" i="6"/>
  <c r="D857" i="6"/>
  <c r="L857" i="6" s="1"/>
  <c r="A857" i="6"/>
  <c r="G856" i="6"/>
  <c r="F856" i="6"/>
  <c r="D856" i="6"/>
  <c r="L856" i="6" s="1"/>
  <c r="A856" i="6"/>
  <c r="C856" i="6" s="1"/>
  <c r="G855" i="6"/>
  <c r="F855" i="6"/>
  <c r="D855" i="6"/>
  <c r="L855" i="6" s="1"/>
  <c r="A855" i="6"/>
  <c r="G854" i="6"/>
  <c r="F854" i="6"/>
  <c r="D854" i="6"/>
  <c r="L854" i="6" s="1"/>
  <c r="A854" i="6"/>
  <c r="C854" i="6" s="1"/>
  <c r="G853" i="6"/>
  <c r="F853" i="6"/>
  <c r="D853" i="6"/>
  <c r="L853" i="6" s="1"/>
  <c r="A853" i="6"/>
  <c r="G852" i="6"/>
  <c r="F852" i="6"/>
  <c r="D852" i="6"/>
  <c r="L852" i="6" s="1"/>
  <c r="A852" i="6"/>
  <c r="C852" i="6" s="1"/>
  <c r="G851" i="6"/>
  <c r="F851" i="6"/>
  <c r="D851" i="6"/>
  <c r="A851" i="6"/>
  <c r="G850" i="6"/>
  <c r="F850" i="6"/>
  <c r="D850" i="6"/>
  <c r="L850" i="6" s="1"/>
  <c r="A850" i="6"/>
  <c r="C850" i="6" s="1"/>
  <c r="G849" i="6"/>
  <c r="F849" i="6"/>
  <c r="D849" i="6"/>
  <c r="L849" i="6" s="1"/>
  <c r="A849" i="6"/>
  <c r="C849" i="6" s="1"/>
  <c r="G848" i="6"/>
  <c r="F848" i="6"/>
  <c r="D848" i="6"/>
  <c r="L848" i="6" s="1"/>
  <c r="A848" i="6"/>
  <c r="C848" i="6" s="1"/>
  <c r="G847" i="6"/>
  <c r="F847" i="6"/>
  <c r="D847" i="6"/>
  <c r="L847" i="6" s="1"/>
  <c r="A847" i="6"/>
  <c r="G846" i="6"/>
  <c r="F846" i="6"/>
  <c r="D846" i="6"/>
  <c r="L846" i="6" s="1"/>
  <c r="A846" i="6"/>
  <c r="C846" i="6" s="1"/>
  <c r="G845" i="6"/>
  <c r="F845" i="6"/>
  <c r="D845" i="6"/>
  <c r="L845" i="6" s="1"/>
  <c r="A845" i="6"/>
  <c r="C845" i="6" s="1"/>
  <c r="G844" i="6"/>
  <c r="F844" i="6"/>
  <c r="D844" i="6"/>
  <c r="L844" i="6" s="1"/>
  <c r="A844" i="6"/>
  <c r="G843" i="6"/>
  <c r="F843" i="6"/>
  <c r="D843" i="6"/>
  <c r="A843" i="6"/>
  <c r="C843" i="6" s="1"/>
  <c r="G842" i="6"/>
  <c r="F842" i="6"/>
  <c r="D842" i="6"/>
  <c r="A842" i="6"/>
  <c r="G841" i="6"/>
  <c r="H841" i="6" s="1"/>
  <c r="F841" i="6"/>
  <c r="E841" i="6"/>
  <c r="D841" i="6"/>
  <c r="L841" i="6" s="1"/>
  <c r="B841" i="6"/>
  <c r="A841" i="6"/>
  <c r="C841" i="6" s="1"/>
  <c r="G840" i="6"/>
  <c r="F840" i="6"/>
  <c r="D840" i="6"/>
  <c r="L840" i="6" s="1"/>
  <c r="A840" i="6"/>
  <c r="C840" i="6" s="1"/>
  <c r="G839" i="6"/>
  <c r="F839" i="6"/>
  <c r="D839" i="6"/>
  <c r="L839" i="6" s="1"/>
  <c r="A839" i="6"/>
  <c r="C839" i="6" s="1"/>
  <c r="G838" i="6"/>
  <c r="F838" i="6"/>
  <c r="D838" i="6"/>
  <c r="A838" i="6"/>
  <c r="G837" i="6"/>
  <c r="F837" i="6"/>
  <c r="D837" i="6"/>
  <c r="L837" i="6" s="1"/>
  <c r="A837" i="6"/>
  <c r="C837" i="6" s="1"/>
  <c r="G836" i="6"/>
  <c r="F836" i="6"/>
  <c r="D836" i="6"/>
  <c r="A836" i="6"/>
  <c r="G835" i="6"/>
  <c r="F835" i="6"/>
  <c r="D835" i="6"/>
  <c r="A835" i="6"/>
  <c r="C835" i="6" s="1"/>
  <c r="G834" i="6"/>
  <c r="F834" i="6"/>
  <c r="D834" i="6"/>
  <c r="L834" i="6" s="1"/>
  <c r="A834" i="6"/>
  <c r="G833" i="6"/>
  <c r="F833" i="6"/>
  <c r="D833" i="6"/>
  <c r="L833" i="6" s="1"/>
  <c r="A833" i="6"/>
  <c r="C833" i="6" s="1"/>
  <c r="G832" i="6"/>
  <c r="F832" i="6"/>
  <c r="D832" i="6"/>
  <c r="A832" i="6"/>
  <c r="G831" i="6"/>
  <c r="F831" i="6"/>
  <c r="D831" i="6"/>
  <c r="L831" i="6" s="1"/>
  <c r="A831" i="6"/>
  <c r="G830" i="6"/>
  <c r="H830" i="6" s="1"/>
  <c r="F830" i="6"/>
  <c r="D830" i="6"/>
  <c r="L830" i="6" s="1"/>
  <c r="A830" i="6"/>
  <c r="C830" i="6" s="1"/>
  <c r="G829" i="6"/>
  <c r="H829" i="6" s="1"/>
  <c r="F829" i="6"/>
  <c r="D829" i="6"/>
  <c r="L829" i="6" s="1"/>
  <c r="A829" i="6"/>
  <c r="C829" i="6" s="1"/>
  <c r="G828" i="6"/>
  <c r="F828" i="6"/>
  <c r="D828" i="6"/>
  <c r="A828" i="6"/>
  <c r="G827" i="6"/>
  <c r="F827" i="6"/>
  <c r="D827" i="6"/>
  <c r="L827" i="6" s="1"/>
  <c r="A827" i="6"/>
  <c r="G826" i="6"/>
  <c r="F826" i="6"/>
  <c r="D826" i="6"/>
  <c r="L826" i="6" s="1"/>
  <c r="A826" i="6"/>
  <c r="C826" i="6" s="1"/>
  <c r="G825" i="6"/>
  <c r="F825" i="6"/>
  <c r="D825" i="6"/>
  <c r="L825" i="6" s="1"/>
  <c r="A825" i="6"/>
  <c r="B825" i="6" s="1"/>
  <c r="G824" i="6"/>
  <c r="F824" i="6"/>
  <c r="D824" i="6"/>
  <c r="A824" i="6"/>
  <c r="G823" i="6"/>
  <c r="F823" i="6"/>
  <c r="D823" i="6"/>
  <c r="A823" i="6"/>
  <c r="C823" i="6" s="1"/>
  <c r="G822" i="6"/>
  <c r="H822" i="6" s="1"/>
  <c r="F822" i="6"/>
  <c r="D822" i="6"/>
  <c r="L822" i="6" s="1"/>
  <c r="A822" i="6"/>
  <c r="C822" i="6" s="1"/>
  <c r="G821" i="6"/>
  <c r="F821" i="6"/>
  <c r="D821" i="6"/>
  <c r="A821" i="6"/>
  <c r="C821" i="6" s="1"/>
  <c r="G820" i="6"/>
  <c r="F820" i="6"/>
  <c r="D820" i="6"/>
  <c r="A820" i="6"/>
  <c r="G819" i="6"/>
  <c r="F819" i="6"/>
  <c r="D819" i="6"/>
  <c r="L819" i="6" s="1"/>
  <c r="A819" i="6"/>
  <c r="G818" i="6"/>
  <c r="H818" i="6" s="1"/>
  <c r="F818" i="6"/>
  <c r="E818" i="6"/>
  <c r="D818" i="6"/>
  <c r="L818" i="6" s="1"/>
  <c r="A818" i="6"/>
  <c r="C818" i="6" s="1"/>
  <c r="G817" i="6"/>
  <c r="F817" i="6"/>
  <c r="D817" i="6"/>
  <c r="L817" i="6" s="1"/>
  <c r="A817" i="6"/>
  <c r="C817" i="6" s="1"/>
  <c r="G816" i="6"/>
  <c r="F816" i="6"/>
  <c r="D816" i="6"/>
  <c r="A816" i="6"/>
  <c r="G815" i="6"/>
  <c r="F815" i="6"/>
  <c r="D815" i="6"/>
  <c r="L815" i="6" s="1"/>
  <c r="A815" i="6"/>
  <c r="G814" i="6"/>
  <c r="F814" i="6"/>
  <c r="D814" i="6"/>
  <c r="L814" i="6" s="1"/>
  <c r="A814" i="6"/>
  <c r="C814" i="6" s="1"/>
  <c r="G813" i="6"/>
  <c r="F813" i="6"/>
  <c r="D813" i="6"/>
  <c r="A813" i="6"/>
  <c r="C813" i="6" s="1"/>
  <c r="G812" i="6"/>
  <c r="F812" i="6"/>
  <c r="D812" i="6"/>
  <c r="A812" i="6"/>
  <c r="G811" i="6"/>
  <c r="F811" i="6"/>
  <c r="H811" i="6" s="1"/>
  <c r="D811" i="6"/>
  <c r="A811" i="6"/>
  <c r="G810" i="6"/>
  <c r="F810" i="6"/>
  <c r="D810" i="6"/>
  <c r="L810" i="6" s="1"/>
  <c r="A810" i="6"/>
  <c r="C810" i="6" s="1"/>
  <c r="G809" i="6"/>
  <c r="F809" i="6"/>
  <c r="D809" i="6"/>
  <c r="L809" i="6" s="1"/>
  <c r="A809" i="6"/>
  <c r="G808" i="6"/>
  <c r="F808" i="6"/>
  <c r="D808" i="6"/>
  <c r="A808" i="6"/>
  <c r="G807" i="6"/>
  <c r="F807" i="6"/>
  <c r="D807" i="6"/>
  <c r="L807" i="6" s="1"/>
  <c r="A807" i="6"/>
  <c r="G806" i="6"/>
  <c r="F806" i="6"/>
  <c r="D806" i="6"/>
  <c r="L806" i="6" s="1"/>
  <c r="A806" i="6"/>
  <c r="C806" i="6" s="1"/>
  <c r="G805" i="6"/>
  <c r="F805" i="6"/>
  <c r="D805" i="6"/>
  <c r="A805" i="6"/>
  <c r="C805" i="6" s="1"/>
  <c r="G804" i="6"/>
  <c r="F804" i="6"/>
  <c r="D804" i="6"/>
  <c r="A804" i="6"/>
  <c r="G803" i="6"/>
  <c r="F803" i="6"/>
  <c r="D803" i="6"/>
  <c r="L803" i="6" s="1"/>
  <c r="A803" i="6"/>
  <c r="G802" i="6"/>
  <c r="F802" i="6"/>
  <c r="D802" i="6"/>
  <c r="L802" i="6" s="1"/>
  <c r="A802" i="6"/>
  <c r="C802" i="6" s="1"/>
  <c r="G801" i="6"/>
  <c r="F801" i="6"/>
  <c r="D801" i="6"/>
  <c r="L801" i="6" s="1"/>
  <c r="A801" i="6"/>
  <c r="C801" i="6" s="1"/>
  <c r="G800" i="6"/>
  <c r="F800" i="6"/>
  <c r="D800" i="6"/>
  <c r="A800" i="6"/>
  <c r="G799" i="6"/>
  <c r="F799" i="6"/>
  <c r="D799" i="6"/>
  <c r="L799" i="6" s="1"/>
  <c r="A799" i="6"/>
  <c r="G798" i="6"/>
  <c r="F798" i="6"/>
  <c r="D798" i="6"/>
  <c r="L798" i="6" s="1"/>
  <c r="A798" i="6"/>
  <c r="G797" i="6"/>
  <c r="F797" i="6"/>
  <c r="D797" i="6"/>
  <c r="L797" i="6" s="1"/>
  <c r="A797" i="6"/>
  <c r="C797" i="6" s="1"/>
  <c r="G796" i="6"/>
  <c r="F796" i="6"/>
  <c r="D796" i="6"/>
  <c r="A796" i="6"/>
  <c r="G795" i="6"/>
  <c r="F795" i="6"/>
  <c r="D795" i="6"/>
  <c r="L795" i="6" s="1"/>
  <c r="A795" i="6"/>
  <c r="G794" i="6"/>
  <c r="F794" i="6"/>
  <c r="D794" i="6"/>
  <c r="L794" i="6" s="1"/>
  <c r="A794" i="6"/>
  <c r="C794" i="6" s="1"/>
  <c r="G793" i="6"/>
  <c r="F793" i="6"/>
  <c r="D793" i="6"/>
  <c r="L793" i="6" s="1"/>
  <c r="A793" i="6"/>
  <c r="G792" i="6"/>
  <c r="F792" i="6"/>
  <c r="D792" i="6"/>
  <c r="A792" i="6"/>
  <c r="G791" i="6"/>
  <c r="F791" i="6"/>
  <c r="D791" i="6"/>
  <c r="A791" i="6"/>
  <c r="G790" i="6"/>
  <c r="F790" i="6"/>
  <c r="D790" i="6"/>
  <c r="L790" i="6" s="1"/>
  <c r="A790" i="6"/>
  <c r="G789" i="6"/>
  <c r="F789" i="6"/>
  <c r="D789" i="6"/>
  <c r="A789" i="6"/>
  <c r="C789" i="6" s="1"/>
  <c r="G788" i="6"/>
  <c r="F788" i="6"/>
  <c r="D788" i="6"/>
  <c r="A788" i="6"/>
  <c r="G787" i="6"/>
  <c r="F787" i="6"/>
  <c r="D787" i="6"/>
  <c r="L787" i="6" s="1"/>
  <c r="A787" i="6"/>
  <c r="G786" i="6"/>
  <c r="H786" i="6" s="1"/>
  <c r="F786" i="6"/>
  <c r="D786" i="6"/>
  <c r="L786" i="6" s="1"/>
  <c r="A786" i="6"/>
  <c r="C786" i="6" s="1"/>
  <c r="G785" i="6"/>
  <c r="F785" i="6"/>
  <c r="D785" i="6"/>
  <c r="A785" i="6"/>
  <c r="C785" i="6" s="1"/>
  <c r="G784" i="6"/>
  <c r="F784" i="6"/>
  <c r="D784" i="6"/>
  <c r="A784" i="6"/>
  <c r="G783" i="6"/>
  <c r="F783" i="6"/>
  <c r="D783" i="6"/>
  <c r="L783" i="6" s="1"/>
  <c r="A783" i="6"/>
  <c r="G782" i="6"/>
  <c r="F782" i="6"/>
  <c r="D782" i="6"/>
  <c r="L782" i="6" s="1"/>
  <c r="A782" i="6"/>
  <c r="C782" i="6" s="1"/>
  <c r="G781" i="6"/>
  <c r="F781" i="6"/>
  <c r="D781" i="6"/>
  <c r="L781" i="6" s="1"/>
  <c r="A781" i="6"/>
  <c r="C781" i="6" s="1"/>
  <c r="G780" i="6"/>
  <c r="F780" i="6"/>
  <c r="D780" i="6"/>
  <c r="A780" i="6"/>
  <c r="G779" i="6"/>
  <c r="F779" i="6"/>
  <c r="D779" i="6"/>
  <c r="L779" i="6" s="1"/>
  <c r="A779" i="6"/>
  <c r="G778" i="6"/>
  <c r="F778" i="6"/>
  <c r="D778" i="6"/>
  <c r="L778" i="6" s="1"/>
  <c r="A778" i="6"/>
  <c r="C778" i="6" s="1"/>
  <c r="G777" i="6"/>
  <c r="F777" i="6"/>
  <c r="D777" i="6"/>
  <c r="L777" i="6" s="1"/>
  <c r="A777" i="6"/>
  <c r="G776" i="6"/>
  <c r="F776" i="6"/>
  <c r="D776" i="6"/>
  <c r="A776" i="6"/>
  <c r="G775" i="6"/>
  <c r="F775" i="6"/>
  <c r="D775" i="6"/>
  <c r="L775" i="6" s="1"/>
  <c r="A775" i="6"/>
  <c r="C775" i="6" s="1"/>
  <c r="G774" i="6"/>
  <c r="F774" i="6"/>
  <c r="D774" i="6"/>
  <c r="L774" i="6" s="1"/>
  <c r="A774" i="6"/>
  <c r="C774" i="6" s="1"/>
  <c r="G773" i="6"/>
  <c r="F773" i="6"/>
  <c r="D773" i="6"/>
  <c r="A773" i="6"/>
  <c r="C773" i="6" s="1"/>
  <c r="G772" i="6"/>
  <c r="F772" i="6"/>
  <c r="D772" i="6"/>
  <c r="A772" i="6"/>
  <c r="G771" i="6"/>
  <c r="F771" i="6"/>
  <c r="D771" i="6"/>
  <c r="L771" i="6" s="1"/>
  <c r="A771" i="6"/>
  <c r="G770" i="6"/>
  <c r="F770" i="6"/>
  <c r="D770" i="6"/>
  <c r="L770" i="6" s="1"/>
  <c r="A770" i="6"/>
  <c r="C770" i="6" s="1"/>
  <c r="G769" i="6"/>
  <c r="F769" i="6"/>
  <c r="D769" i="6"/>
  <c r="A769" i="6"/>
  <c r="G768" i="6"/>
  <c r="F768" i="6"/>
  <c r="D768" i="6"/>
  <c r="A768" i="6"/>
  <c r="G767" i="6"/>
  <c r="F767" i="6"/>
  <c r="D767" i="6"/>
  <c r="A767" i="6"/>
  <c r="G766" i="6"/>
  <c r="F766" i="6"/>
  <c r="D766" i="6"/>
  <c r="L766" i="6" s="1"/>
  <c r="A766" i="6"/>
  <c r="G765" i="6"/>
  <c r="F765" i="6"/>
  <c r="D765" i="6"/>
  <c r="L765" i="6" s="1"/>
  <c r="A765" i="6"/>
  <c r="C765" i="6" s="1"/>
  <c r="G764" i="6"/>
  <c r="H764" i="6" s="1"/>
  <c r="F764" i="6"/>
  <c r="D764" i="6"/>
  <c r="A764" i="6"/>
  <c r="G763" i="6"/>
  <c r="F763" i="6"/>
  <c r="D763" i="6"/>
  <c r="L763" i="6" s="1"/>
  <c r="A763" i="6"/>
  <c r="G762" i="6"/>
  <c r="F762" i="6"/>
  <c r="D762" i="6"/>
  <c r="L762" i="6" s="1"/>
  <c r="A762" i="6"/>
  <c r="C762" i="6" s="1"/>
  <c r="G761" i="6"/>
  <c r="F761" i="6"/>
  <c r="D761" i="6"/>
  <c r="L761" i="6" s="1"/>
  <c r="A761" i="6"/>
  <c r="G760" i="6"/>
  <c r="H760" i="6" s="1"/>
  <c r="F760" i="6"/>
  <c r="D760" i="6"/>
  <c r="A760" i="6"/>
  <c r="G759" i="6"/>
  <c r="F759" i="6"/>
  <c r="D759" i="6"/>
  <c r="L759" i="6" s="1"/>
  <c r="A759" i="6"/>
  <c r="C759" i="6" s="1"/>
  <c r="G758" i="6"/>
  <c r="F758" i="6"/>
  <c r="D758" i="6"/>
  <c r="L758" i="6" s="1"/>
  <c r="A758" i="6"/>
  <c r="C758" i="6" s="1"/>
  <c r="G757" i="6"/>
  <c r="F757" i="6"/>
  <c r="D757" i="6"/>
  <c r="A757" i="6"/>
  <c r="C757" i="6" s="1"/>
  <c r="G756" i="6"/>
  <c r="F756" i="6"/>
  <c r="D756" i="6"/>
  <c r="A756" i="6"/>
  <c r="G755" i="6"/>
  <c r="F755" i="6"/>
  <c r="D755" i="6"/>
  <c r="L755" i="6" s="1"/>
  <c r="A755" i="6"/>
  <c r="G754" i="6"/>
  <c r="F754" i="6"/>
  <c r="D754" i="6"/>
  <c r="L754" i="6" s="1"/>
  <c r="A754" i="6"/>
  <c r="C754" i="6" s="1"/>
  <c r="G753" i="6"/>
  <c r="F753" i="6"/>
  <c r="D753" i="6"/>
  <c r="A753" i="6"/>
  <c r="C753" i="6" s="1"/>
  <c r="G752" i="6"/>
  <c r="F752" i="6"/>
  <c r="D752" i="6"/>
  <c r="A752" i="6"/>
  <c r="G751" i="6"/>
  <c r="F751" i="6"/>
  <c r="D751" i="6"/>
  <c r="L751" i="6" s="1"/>
  <c r="A751" i="6"/>
  <c r="G750" i="6"/>
  <c r="F750" i="6"/>
  <c r="D750" i="6"/>
  <c r="L750" i="6" s="1"/>
  <c r="A750" i="6"/>
  <c r="C750" i="6" s="1"/>
  <c r="G749" i="6"/>
  <c r="F749" i="6"/>
  <c r="D749" i="6"/>
  <c r="A749" i="6"/>
  <c r="C749" i="6" s="1"/>
  <c r="G748" i="6"/>
  <c r="F748" i="6"/>
  <c r="D748" i="6"/>
  <c r="A748" i="6"/>
  <c r="G747" i="6"/>
  <c r="F747" i="6"/>
  <c r="D747" i="6"/>
  <c r="L747" i="6" s="1"/>
  <c r="A747" i="6"/>
  <c r="G746" i="6"/>
  <c r="F746" i="6"/>
  <c r="D746" i="6"/>
  <c r="L746" i="6" s="1"/>
  <c r="A746" i="6"/>
  <c r="C746" i="6" s="1"/>
  <c r="G745" i="6"/>
  <c r="F745" i="6"/>
  <c r="D745" i="6"/>
  <c r="L745" i="6" s="1"/>
  <c r="A745" i="6"/>
  <c r="C745" i="6" s="1"/>
  <c r="G744" i="6"/>
  <c r="H744" i="6" s="1"/>
  <c r="F744" i="6"/>
  <c r="D744" i="6"/>
  <c r="A744" i="6"/>
  <c r="G743" i="6"/>
  <c r="F743" i="6"/>
  <c r="E743" i="6"/>
  <c r="D743" i="6"/>
  <c r="L743" i="6" s="1"/>
  <c r="B743" i="6"/>
  <c r="A743" i="6"/>
  <c r="C743" i="6" s="1"/>
  <c r="G742" i="6"/>
  <c r="F742" i="6"/>
  <c r="D742" i="6"/>
  <c r="L742" i="6" s="1"/>
  <c r="A742" i="6"/>
  <c r="C742" i="6" s="1"/>
  <c r="G741" i="6"/>
  <c r="H741" i="6" s="1"/>
  <c r="F741" i="6"/>
  <c r="D741" i="6"/>
  <c r="L741" i="6" s="1"/>
  <c r="A741" i="6"/>
  <c r="G740" i="6"/>
  <c r="F740" i="6"/>
  <c r="D740" i="6"/>
  <c r="A740" i="6"/>
  <c r="G739" i="6"/>
  <c r="F739" i="6"/>
  <c r="D739" i="6"/>
  <c r="L739" i="6" s="1"/>
  <c r="A739" i="6"/>
  <c r="B739" i="6" s="1"/>
  <c r="G738" i="6"/>
  <c r="F738" i="6"/>
  <c r="D738" i="6"/>
  <c r="L738" i="6" s="1"/>
  <c r="A738" i="6"/>
  <c r="C738" i="6" s="1"/>
  <c r="G737" i="6"/>
  <c r="F737" i="6"/>
  <c r="D737" i="6"/>
  <c r="A737" i="6"/>
  <c r="C737" i="6" s="1"/>
  <c r="G736" i="6"/>
  <c r="F736" i="6"/>
  <c r="D736" i="6"/>
  <c r="A736" i="6"/>
  <c r="G735" i="6"/>
  <c r="F735" i="6"/>
  <c r="D735" i="6"/>
  <c r="L735" i="6" s="1"/>
  <c r="A735" i="6"/>
  <c r="G734" i="6"/>
  <c r="F734" i="6"/>
  <c r="D734" i="6"/>
  <c r="L734" i="6" s="1"/>
  <c r="A734" i="6"/>
  <c r="C734" i="6" s="1"/>
  <c r="G733" i="6"/>
  <c r="F733" i="6"/>
  <c r="D733" i="6"/>
  <c r="A733" i="6"/>
  <c r="G732" i="6"/>
  <c r="H732" i="6" s="1"/>
  <c r="F732" i="6"/>
  <c r="D732" i="6"/>
  <c r="A732" i="6"/>
  <c r="G731" i="6"/>
  <c r="H731" i="6" s="1"/>
  <c r="F731" i="6"/>
  <c r="E731" i="6"/>
  <c r="D731" i="6"/>
  <c r="L731" i="6" s="1"/>
  <c r="A731" i="6"/>
  <c r="C731" i="6" s="1"/>
  <c r="G730" i="6"/>
  <c r="F730" i="6"/>
  <c r="D730" i="6"/>
  <c r="L730" i="6" s="1"/>
  <c r="A730" i="6"/>
  <c r="C730" i="6" s="1"/>
  <c r="G729" i="6"/>
  <c r="F729" i="6"/>
  <c r="D729" i="6"/>
  <c r="L729" i="6" s="1"/>
  <c r="A729" i="6"/>
  <c r="C729" i="6" s="1"/>
  <c r="G728" i="6"/>
  <c r="F728" i="6"/>
  <c r="D728" i="6"/>
  <c r="A728" i="6"/>
  <c r="G727" i="6"/>
  <c r="F727" i="6"/>
  <c r="D727" i="6"/>
  <c r="L727" i="6" s="1"/>
  <c r="A727" i="6"/>
  <c r="C727" i="6" s="1"/>
  <c r="G726" i="6"/>
  <c r="F726" i="6"/>
  <c r="D726" i="6"/>
  <c r="L726" i="6" s="1"/>
  <c r="A726" i="6"/>
  <c r="C726" i="6" s="1"/>
  <c r="G725" i="6"/>
  <c r="F725" i="6"/>
  <c r="D725" i="6"/>
  <c r="L725" i="6" s="1"/>
  <c r="A725" i="6"/>
  <c r="C725" i="6" s="1"/>
  <c r="G724" i="6"/>
  <c r="F724" i="6"/>
  <c r="D724" i="6"/>
  <c r="A724" i="6"/>
  <c r="G723" i="6"/>
  <c r="F723" i="6"/>
  <c r="D723" i="6"/>
  <c r="L723" i="6" s="1"/>
  <c r="A723" i="6"/>
  <c r="B723" i="6" s="1"/>
  <c r="G722" i="6"/>
  <c r="F722" i="6"/>
  <c r="D722" i="6"/>
  <c r="L722" i="6" s="1"/>
  <c r="A722" i="6"/>
  <c r="C722" i="6" s="1"/>
  <c r="G721" i="6"/>
  <c r="F721" i="6"/>
  <c r="D721" i="6"/>
  <c r="A721" i="6"/>
  <c r="C721" i="6" s="1"/>
  <c r="G720" i="6"/>
  <c r="F720" i="6"/>
  <c r="D720" i="6"/>
  <c r="A720" i="6"/>
  <c r="G719" i="6"/>
  <c r="F719" i="6"/>
  <c r="D719" i="6"/>
  <c r="L719" i="6" s="1"/>
  <c r="A719" i="6"/>
  <c r="C719" i="6" s="1"/>
  <c r="G718" i="6"/>
  <c r="F718" i="6"/>
  <c r="D718" i="6"/>
  <c r="L718" i="6" s="1"/>
  <c r="A718" i="6"/>
  <c r="C718" i="6" s="1"/>
  <c r="G717" i="6"/>
  <c r="F717" i="6"/>
  <c r="D717" i="6"/>
  <c r="A717" i="6"/>
  <c r="C717" i="6" s="1"/>
  <c r="G716" i="6"/>
  <c r="F716" i="6"/>
  <c r="D716" i="6"/>
  <c r="A716" i="6"/>
  <c r="G715" i="6"/>
  <c r="H715" i="6" s="1"/>
  <c r="F715" i="6"/>
  <c r="D715" i="6"/>
  <c r="L715" i="6" s="1"/>
  <c r="A715" i="6"/>
  <c r="G714" i="6"/>
  <c r="F714" i="6"/>
  <c r="D714" i="6"/>
  <c r="L714" i="6" s="1"/>
  <c r="A714" i="6"/>
  <c r="C714" i="6" s="1"/>
  <c r="G713" i="6"/>
  <c r="F713" i="6"/>
  <c r="D713" i="6"/>
  <c r="A713" i="6"/>
  <c r="C713" i="6" s="1"/>
  <c r="G712" i="6"/>
  <c r="F712" i="6"/>
  <c r="D712" i="6"/>
  <c r="A712" i="6"/>
  <c r="G711" i="6"/>
  <c r="F711" i="6"/>
  <c r="D711" i="6"/>
  <c r="L711" i="6" s="1"/>
  <c r="A711" i="6"/>
  <c r="C711" i="6" s="1"/>
  <c r="G710" i="6"/>
  <c r="F710" i="6"/>
  <c r="D710" i="6"/>
  <c r="L710" i="6" s="1"/>
  <c r="A710" i="6"/>
  <c r="C710" i="6" s="1"/>
  <c r="G709" i="6"/>
  <c r="F709" i="6"/>
  <c r="D709" i="6"/>
  <c r="L709" i="6" s="1"/>
  <c r="A709" i="6"/>
  <c r="C709" i="6" s="1"/>
  <c r="G708" i="6"/>
  <c r="F708" i="6"/>
  <c r="D708" i="6"/>
  <c r="A708" i="6"/>
  <c r="G707" i="6"/>
  <c r="F707" i="6"/>
  <c r="D707" i="6"/>
  <c r="L707" i="6" s="1"/>
  <c r="A707" i="6"/>
  <c r="B707" i="6" s="1"/>
  <c r="G706" i="6"/>
  <c r="F706" i="6"/>
  <c r="D706" i="6"/>
  <c r="L706" i="6" s="1"/>
  <c r="A706" i="6"/>
  <c r="C706" i="6" s="1"/>
  <c r="G705" i="6"/>
  <c r="F705" i="6"/>
  <c r="D705" i="6"/>
  <c r="A705" i="6"/>
  <c r="C705" i="6" s="1"/>
  <c r="G704" i="6"/>
  <c r="F704" i="6"/>
  <c r="D704" i="6"/>
  <c r="A704" i="6"/>
  <c r="G703" i="6"/>
  <c r="F703" i="6"/>
  <c r="D703" i="6"/>
  <c r="L703" i="6" s="1"/>
  <c r="A703" i="6"/>
  <c r="B703" i="6" s="1"/>
  <c r="G702" i="6"/>
  <c r="F702" i="6"/>
  <c r="D702" i="6"/>
  <c r="L702" i="6" s="1"/>
  <c r="A702" i="6"/>
  <c r="C702" i="6" s="1"/>
  <c r="G701" i="6"/>
  <c r="F701" i="6"/>
  <c r="D701" i="6"/>
  <c r="A701" i="6"/>
  <c r="C701" i="6" s="1"/>
  <c r="G700" i="6"/>
  <c r="F700" i="6"/>
  <c r="D700" i="6"/>
  <c r="A700" i="6"/>
  <c r="G699" i="6"/>
  <c r="F699" i="6"/>
  <c r="D699" i="6"/>
  <c r="A699" i="6"/>
  <c r="G698" i="6"/>
  <c r="F698" i="6"/>
  <c r="D698" i="6"/>
  <c r="L698" i="6" s="1"/>
  <c r="A698" i="6"/>
  <c r="C698" i="6" s="1"/>
  <c r="G697" i="6"/>
  <c r="F697" i="6"/>
  <c r="D697" i="6"/>
  <c r="A697" i="6"/>
  <c r="C697" i="6" s="1"/>
  <c r="G696" i="6"/>
  <c r="F696" i="6"/>
  <c r="D696" i="6"/>
  <c r="A696" i="6"/>
  <c r="G695" i="6"/>
  <c r="F695" i="6"/>
  <c r="E695" i="6"/>
  <c r="D695" i="6"/>
  <c r="L695" i="6" s="1"/>
  <c r="A695" i="6"/>
  <c r="C695" i="6" s="1"/>
  <c r="G694" i="6"/>
  <c r="F694" i="6"/>
  <c r="D694" i="6"/>
  <c r="L694" i="6" s="1"/>
  <c r="A694" i="6"/>
  <c r="G693" i="6"/>
  <c r="F693" i="6"/>
  <c r="D693" i="6"/>
  <c r="L693" i="6" s="1"/>
  <c r="A693" i="6"/>
  <c r="C693" i="6" s="1"/>
  <c r="G692" i="6"/>
  <c r="F692" i="6"/>
  <c r="D692" i="6"/>
  <c r="A692" i="6"/>
  <c r="G691" i="6"/>
  <c r="F691" i="6"/>
  <c r="D691" i="6"/>
  <c r="L691" i="6" s="1"/>
  <c r="A691" i="6"/>
  <c r="B691" i="6" s="1"/>
  <c r="G690" i="6"/>
  <c r="F690" i="6"/>
  <c r="D690" i="6"/>
  <c r="L690" i="6" s="1"/>
  <c r="A690" i="6"/>
  <c r="C690" i="6" s="1"/>
  <c r="G689" i="6"/>
  <c r="F689" i="6"/>
  <c r="D689" i="6"/>
  <c r="A689" i="6"/>
  <c r="C689" i="6" s="1"/>
  <c r="G688" i="6"/>
  <c r="F688" i="6"/>
  <c r="D688" i="6"/>
  <c r="A688" i="6"/>
  <c r="G687" i="6"/>
  <c r="F687" i="6"/>
  <c r="D687" i="6"/>
  <c r="L687" i="6" s="1"/>
  <c r="A687" i="6"/>
  <c r="C687" i="6" s="1"/>
  <c r="G686" i="6"/>
  <c r="F686" i="6"/>
  <c r="D686" i="6"/>
  <c r="L686" i="6" s="1"/>
  <c r="A686" i="6"/>
  <c r="C686" i="6" s="1"/>
  <c r="G685" i="6"/>
  <c r="F685" i="6"/>
  <c r="D685" i="6"/>
  <c r="A685" i="6"/>
  <c r="C685" i="6" s="1"/>
  <c r="G684" i="6"/>
  <c r="F684" i="6"/>
  <c r="D684" i="6"/>
  <c r="A684" i="6"/>
  <c r="G683" i="6"/>
  <c r="F683" i="6"/>
  <c r="D683" i="6"/>
  <c r="L683" i="6" s="1"/>
  <c r="A683" i="6"/>
  <c r="G682" i="6"/>
  <c r="F682" i="6"/>
  <c r="D682" i="6"/>
  <c r="L682" i="6" s="1"/>
  <c r="A682" i="6"/>
  <c r="C682" i="6" s="1"/>
  <c r="G681" i="6"/>
  <c r="F681" i="6"/>
  <c r="D681" i="6"/>
  <c r="A681" i="6"/>
  <c r="C681" i="6" s="1"/>
  <c r="G680" i="6"/>
  <c r="F680" i="6"/>
  <c r="D680" i="6"/>
  <c r="A680" i="6"/>
  <c r="G679" i="6"/>
  <c r="F679" i="6"/>
  <c r="D679" i="6"/>
  <c r="L679" i="6" s="1"/>
  <c r="A679" i="6"/>
  <c r="C679" i="6" s="1"/>
  <c r="G678" i="6"/>
  <c r="F678" i="6"/>
  <c r="D678" i="6"/>
  <c r="L678" i="6" s="1"/>
  <c r="A678" i="6"/>
  <c r="C678" i="6" s="1"/>
  <c r="G677" i="6"/>
  <c r="F677" i="6"/>
  <c r="D677" i="6"/>
  <c r="L677" i="6" s="1"/>
  <c r="A677" i="6"/>
  <c r="C677" i="6" s="1"/>
  <c r="G676" i="6"/>
  <c r="F676" i="6"/>
  <c r="H676" i="6" s="1"/>
  <c r="D676" i="6"/>
  <c r="A676" i="6"/>
  <c r="G675" i="6"/>
  <c r="F675" i="6"/>
  <c r="D675" i="6"/>
  <c r="L675" i="6" s="1"/>
  <c r="A675" i="6"/>
  <c r="B675" i="6" s="1"/>
  <c r="G674" i="6"/>
  <c r="F674" i="6"/>
  <c r="D674" i="6"/>
  <c r="L674" i="6" s="1"/>
  <c r="A674" i="6"/>
  <c r="C674" i="6" s="1"/>
  <c r="G673" i="6"/>
  <c r="F673" i="6"/>
  <c r="D673" i="6"/>
  <c r="A673" i="6"/>
  <c r="C673" i="6" s="1"/>
  <c r="G672" i="6"/>
  <c r="F672" i="6"/>
  <c r="D672" i="6"/>
  <c r="A672" i="6"/>
  <c r="G671" i="6"/>
  <c r="F671" i="6"/>
  <c r="D671" i="6"/>
  <c r="L671" i="6" s="1"/>
  <c r="A671" i="6"/>
  <c r="B671" i="6" s="1"/>
  <c r="G670" i="6"/>
  <c r="F670" i="6"/>
  <c r="D670" i="6"/>
  <c r="L670" i="6" s="1"/>
  <c r="A670" i="6"/>
  <c r="C670" i="6" s="1"/>
  <c r="G669" i="6"/>
  <c r="F669" i="6"/>
  <c r="D669" i="6"/>
  <c r="A669" i="6"/>
  <c r="C669" i="6" s="1"/>
  <c r="G668" i="6"/>
  <c r="F668" i="6"/>
  <c r="D668" i="6"/>
  <c r="A668" i="6"/>
  <c r="G667" i="6"/>
  <c r="F667" i="6"/>
  <c r="D667" i="6"/>
  <c r="L667" i="6" s="1"/>
  <c r="A667" i="6"/>
  <c r="G666" i="6"/>
  <c r="F666" i="6"/>
  <c r="D666" i="6"/>
  <c r="L666" i="6" s="1"/>
  <c r="A666" i="6"/>
  <c r="C666" i="6" s="1"/>
  <c r="G665" i="6"/>
  <c r="F665" i="6"/>
  <c r="D665" i="6"/>
  <c r="A665" i="6"/>
  <c r="C665" i="6" s="1"/>
  <c r="G664" i="6"/>
  <c r="F664" i="6"/>
  <c r="D664" i="6"/>
  <c r="A664" i="6"/>
  <c r="G663" i="6"/>
  <c r="F663" i="6"/>
  <c r="D663" i="6"/>
  <c r="L663" i="6" s="1"/>
  <c r="A663" i="6"/>
  <c r="C663" i="6" s="1"/>
  <c r="G662" i="6"/>
  <c r="F662" i="6"/>
  <c r="D662" i="6"/>
  <c r="L662" i="6" s="1"/>
  <c r="A662" i="6"/>
  <c r="C662" i="6" s="1"/>
  <c r="G661" i="6"/>
  <c r="F661" i="6"/>
  <c r="D661" i="6"/>
  <c r="L661" i="6" s="1"/>
  <c r="A661" i="6"/>
  <c r="C661" i="6" s="1"/>
  <c r="G660" i="6"/>
  <c r="F660" i="6"/>
  <c r="D660" i="6"/>
  <c r="A660" i="6"/>
  <c r="G659" i="6"/>
  <c r="F659" i="6"/>
  <c r="D659" i="6"/>
  <c r="L659" i="6" s="1"/>
  <c r="A659" i="6"/>
  <c r="B659" i="6" s="1"/>
  <c r="G658" i="6"/>
  <c r="F658" i="6"/>
  <c r="D658" i="6"/>
  <c r="L658" i="6" s="1"/>
  <c r="A658" i="6"/>
  <c r="C658" i="6" s="1"/>
  <c r="G657" i="6"/>
  <c r="F657" i="6"/>
  <c r="D657" i="6"/>
  <c r="A657" i="6"/>
  <c r="C657" i="6" s="1"/>
  <c r="G656" i="6"/>
  <c r="F656" i="6"/>
  <c r="D656" i="6"/>
  <c r="A656" i="6"/>
  <c r="G655" i="6"/>
  <c r="F655" i="6"/>
  <c r="D655" i="6"/>
  <c r="L655" i="6" s="1"/>
  <c r="A655" i="6"/>
  <c r="C655" i="6" s="1"/>
  <c r="G654" i="6"/>
  <c r="F654" i="6"/>
  <c r="D654" i="6"/>
  <c r="L654" i="6" s="1"/>
  <c r="A654" i="6"/>
  <c r="C654" i="6" s="1"/>
  <c r="G653" i="6"/>
  <c r="F653" i="6"/>
  <c r="D653" i="6"/>
  <c r="A653" i="6"/>
  <c r="C653" i="6" s="1"/>
  <c r="G652" i="6"/>
  <c r="H652" i="6" s="1"/>
  <c r="F652" i="6"/>
  <c r="D652" i="6"/>
  <c r="A652" i="6"/>
  <c r="G651" i="6"/>
  <c r="F651" i="6"/>
  <c r="D651" i="6"/>
  <c r="L651" i="6" s="1"/>
  <c r="A651" i="6"/>
  <c r="G650" i="6"/>
  <c r="H650" i="6" s="1"/>
  <c r="F650" i="6"/>
  <c r="E650" i="6"/>
  <c r="D650" i="6"/>
  <c r="L650" i="6" s="1"/>
  <c r="B650" i="6"/>
  <c r="A650" i="6"/>
  <c r="C650" i="6" s="1"/>
  <c r="G649" i="6"/>
  <c r="F649" i="6"/>
  <c r="D649" i="6"/>
  <c r="A649" i="6"/>
  <c r="C649" i="6" s="1"/>
  <c r="G648" i="6"/>
  <c r="F648" i="6"/>
  <c r="D648" i="6"/>
  <c r="A648" i="6"/>
  <c r="G647" i="6"/>
  <c r="F647" i="6"/>
  <c r="D647" i="6"/>
  <c r="L647" i="6" s="1"/>
  <c r="A647" i="6"/>
  <c r="C647" i="6" s="1"/>
  <c r="G646" i="6"/>
  <c r="F646" i="6"/>
  <c r="D646" i="6"/>
  <c r="L646" i="6" s="1"/>
  <c r="A646" i="6"/>
  <c r="C646" i="6" s="1"/>
  <c r="G645" i="6"/>
  <c r="F645" i="6"/>
  <c r="D645" i="6"/>
  <c r="A645" i="6"/>
  <c r="C645" i="6" s="1"/>
  <c r="G644" i="6"/>
  <c r="H644" i="6" s="1"/>
  <c r="F644" i="6"/>
  <c r="D644" i="6"/>
  <c r="L644" i="6" s="1"/>
  <c r="A644" i="6"/>
  <c r="G643" i="6"/>
  <c r="F643" i="6"/>
  <c r="D643" i="6"/>
  <c r="L643" i="6" s="1"/>
  <c r="A643" i="6"/>
  <c r="C643" i="6" s="1"/>
  <c r="G642" i="6"/>
  <c r="H642" i="6" s="1"/>
  <c r="F642" i="6"/>
  <c r="D642" i="6"/>
  <c r="L642" i="6" s="1"/>
  <c r="A642" i="6"/>
  <c r="C642" i="6" s="1"/>
  <c r="G641" i="6"/>
  <c r="F641" i="6"/>
  <c r="D641" i="6"/>
  <c r="L641" i="6" s="1"/>
  <c r="A641" i="6"/>
  <c r="C641" i="6" s="1"/>
  <c r="G640" i="6"/>
  <c r="F640" i="6"/>
  <c r="D640" i="6"/>
  <c r="A640" i="6"/>
  <c r="G639" i="6"/>
  <c r="F639" i="6"/>
  <c r="D639" i="6"/>
  <c r="L639" i="6" s="1"/>
  <c r="A639" i="6"/>
  <c r="G638" i="6"/>
  <c r="F638" i="6"/>
  <c r="D638" i="6"/>
  <c r="L638" i="6" s="1"/>
  <c r="A638" i="6"/>
  <c r="C638" i="6" s="1"/>
  <c r="G637" i="6"/>
  <c r="F637" i="6"/>
  <c r="D637" i="6"/>
  <c r="A637" i="6"/>
  <c r="C637" i="6" s="1"/>
  <c r="G636" i="6"/>
  <c r="F636" i="6"/>
  <c r="D636" i="6"/>
  <c r="A636" i="6"/>
  <c r="G635" i="6"/>
  <c r="F635" i="6"/>
  <c r="D635" i="6"/>
  <c r="L635" i="6" s="1"/>
  <c r="A635" i="6"/>
  <c r="C635" i="6" s="1"/>
  <c r="G634" i="6"/>
  <c r="F634" i="6"/>
  <c r="D634" i="6"/>
  <c r="L634" i="6" s="1"/>
  <c r="A634" i="6"/>
  <c r="C634" i="6" s="1"/>
  <c r="G633" i="6"/>
  <c r="F633" i="6"/>
  <c r="D633" i="6"/>
  <c r="A633" i="6"/>
  <c r="C633" i="6" s="1"/>
  <c r="G632" i="6"/>
  <c r="F632" i="6"/>
  <c r="D632" i="6"/>
  <c r="A632" i="6"/>
  <c r="C632" i="6" s="1"/>
  <c r="G631" i="6"/>
  <c r="F631" i="6"/>
  <c r="D631" i="6"/>
  <c r="L631" i="6" s="1"/>
  <c r="A631" i="6"/>
  <c r="C631" i="6" s="1"/>
  <c r="G630" i="6"/>
  <c r="H630" i="6" s="1"/>
  <c r="F630" i="6"/>
  <c r="D630" i="6"/>
  <c r="L630" i="6" s="1"/>
  <c r="A630" i="6"/>
  <c r="C630" i="6" s="1"/>
  <c r="G629" i="6"/>
  <c r="F629" i="6"/>
  <c r="E629" i="6"/>
  <c r="D629" i="6"/>
  <c r="L629" i="6" s="1"/>
  <c r="A629" i="6"/>
  <c r="C629" i="6" s="1"/>
  <c r="G628" i="6"/>
  <c r="F628" i="6"/>
  <c r="D628" i="6"/>
  <c r="L628" i="6" s="1"/>
  <c r="A628" i="6"/>
  <c r="G627" i="6"/>
  <c r="F627" i="6"/>
  <c r="D627" i="6"/>
  <c r="L627" i="6" s="1"/>
  <c r="A627" i="6"/>
  <c r="G626" i="6"/>
  <c r="F626" i="6"/>
  <c r="D626" i="6"/>
  <c r="L626" i="6" s="1"/>
  <c r="A626" i="6"/>
  <c r="C626" i="6" s="1"/>
  <c r="G625" i="6"/>
  <c r="F625" i="6"/>
  <c r="D625" i="6"/>
  <c r="L625" i="6" s="1"/>
  <c r="A625" i="6"/>
  <c r="C625" i="6" s="1"/>
  <c r="G624" i="6"/>
  <c r="F624" i="6"/>
  <c r="D624" i="6"/>
  <c r="A624" i="6"/>
  <c r="G623" i="6"/>
  <c r="F623" i="6"/>
  <c r="H623" i="6" s="1"/>
  <c r="D623" i="6"/>
  <c r="L623" i="6" s="1"/>
  <c r="A623" i="6"/>
  <c r="C623" i="6" s="1"/>
  <c r="G622" i="6"/>
  <c r="F622" i="6"/>
  <c r="D622" i="6"/>
  <c r="A622" i="6"/>
  <c r="C622" i="6" s="1"/>
  <c r="G621" i="6"/>
  <c r="F621" i="6"/>
  <c r="D621" i="6"/>
  <c r="A621" i="6"/>
  <c r="C621" i="6" s="1"/>
  <c r="G620" i="6"/>
  <c r="F620" i="6"/>
  <c r="D620" i="6"/>
  <c r="A620" i="6"/>
  <c r="G619" i="6"/>
  <c r="F619" i="6"/>
  <c r="D619" i="6"/>
  <c r="L619" i="6" s="1"/>
  <c r="A619" i="6"/>
  <c r="C619" i="6" s="1"/>
  <c r="G618" i="6"/>
  <c r="F618" i="6"/>
  <c r="D618" i="6"/>
  <c r="L618" i="6" s="1"/>
  <c r="A618" i="6"/>
  <c r="C618" i="6" s="1"/>
  <c r="G617" i="6"/>
  <c r="F617" i="6"/>
  <c r="D617" i="6"/>
  <c r="A617" i="6"/>
  <c r="C617" i="6" s="1"/>
  <c r="G616" i="6"/>
  <c r="F616" i="6"/>
  <c r="H616" i="6" s="1"/>
  <c r="D616" i="6"/>
  <c r="A616" i="6"/>
  <c r="C616" i="6" s="1"/>
  <c r="G615" i="6"/>
  <c r="F615" i="6"/>
  <c r="D615" i="6"/>
  <c r="L615" i="6" s="1"/>
  <c r="A615" i="6"/>
  <c r="C615" i="6" s="1"/>
  <c r="G614" i="6"/>
  <c r="F614" i="6"/>
  <c r="D614" i="6"/>
  <c r="L614" i="6" s="1"/>
  <c r="A614" i="6"/>
  <c r="C614" i="6" s="1"/>
  <c r="G613" i="6"/>
  <c r="F613" i="6"/>
  <c r="D613" i="6"/>
  <c r="L613" i="6" s="1"/>
  <c r="A613" i="6"/>
  <c r="C613" i="6" s="1"/>
  <c r="G612" i="6"/>
  <c r="F612" i="6"/>
  <c r="H612" i="6" s="1"/>
  <c r="D612" i="6"/>
  <c r="L612" i="6" s="1"/>
  <c r="A612" i="6"/>
  <c r="G611" i="6"/>
  <c r="F611" i="6"/>
  <c r="D611" i="6"/>
  <c r="L611" i="6" s="1"/>
  <c r="A611" i="6"/>
  <c r="G610" i="6"/>
  <c r="F610" i="6"/>
  <c r="D610" i="6"/>
  <c r="L610" i="6" s="1"/>
  <c r="A610" i="6"/>
  <c r="C610" i="6" s="1"/>
  <c r="G609" i="6"/>
  <c r="F609" i="6"/>
  <c r="D609" i="6"/>
  <c r="L609" i="6" s="1"/>
  <c r="A609" i="6"/>
  <c r="C609" i="6" s="1"/>
  <c r="G608" i="6"/>
  <c r="F608" i="6"/>
  <c r="D608" i="6"/>
  <c r="A608" i="6"/>
  <c r="G607" i="6"/>
  <c r="F607" i="6"/>
  <c r="D607" i="6"/>
  <c r="L607" i="6" s="1"/>
  <c r="A607" i="6"/>
  <c r="B607" i="6" s="1"/>
  <c r="G606" i="6"/>
  <c r="F606" i="6"/>
  <c r="D606" i="6"/>
  <c r="L606" i="6" s="1"/>
  <c r="A606" i="6"/>
  <c r="C606" i="6" s="1"/>
  <c r="G605" i="6"/>
  <c r="F605" i="6"/>
  <c r="D605" i="6"/>
  <c r="A605" i="6"/>
  <c r="C605" i="6" s="1"/>
  <c r="G604" i="6"/>
  <c r="F604" i="6"/>
  <c r="D604" i="6"/>
  <c r="A604" i="6"/>
  <c r="G603" i="6"/>
  <c r="H603" i="6" s="1"/>
  <c r="F603" i="6"/>
  <c r="D603" i="6"/>
  <c r="L603" i="6" s="1"/>
  <c r="A603" i="6"/>
  <c r="C603" i="6" s="1"/>
  <c r="G602" i="6"/>
  <c r="F602" i="6"/>
  <c r="D602" i="6"/>
  <c r="L602" i="6" s="1"/>
  <c r="A602" i="6"/>
  <c r="C602" i="6" s="1"/>
  <c r="G601" i="6"/>
  <c r="F601" i="6"/>
  <c r="D601" i="6"/>
  <c r="A601" i="6"/>
  <c r="C601" i="6" s="1"/>
  <c r="G600" i="6"/>
  <c r="F600" i="6"/>
  <c r="D600" i="6"/>
  <c r="A600" i="6"/>
  <c r="G599" i="6"/>
  <c r="F599" i="6"/>
  <c r="D599" i="6"/>
  <c r="L599" i="6" s="1"/>
  <c r="A599" i="6"/>
  <c r="C599" i="6" s="1"/>
  <c r="G598" i="6"/>
  <c r="F598" i="6"/>
  <c r="D598" i="6"/>
  <c r="L598" i="6" s="1"/>
  <c r="A598" i="6"/>
  <c r="C598" i="6" s="1"/>
  <c r="G597" i="6"/>
  <c r="F597" i="6"/>
  <c r="D597" i="6"/>
  <c r="L597" i="6" s="1"/>
  <c r="A597" i="6"/>
  <c r="C597" i="6" s="1"/>
  <c r="G596" i="6"/>
  <c r="F596" i="6"/>
  <c r="D596" i="6"/>
  <c r="L596" i="6" s="1"/>
  <c r="A596" i="6"/>
  <c r="G595" i="6"/>
  <c r="F595" i="6"/>
  <c r="D595" i="6"/>
  <c r="L595" i="6" s="1"/>
  <c r="A595" i="6"/>
  <c r="G594" i="6"/>
  <c r="F594" i="6"/>
  <c r="D594" i="6"/>
  <c r="L594" i="6" s="1"/>
  <c r="A594" i="6"/>
  <c r="C594" i="6" s="1"/>
  <c r="G593" i="6"/>
  <c r="F593" i="6"/>
  <c r="D593" i="6"/>
  <c r="A593" i="6"/>
  <c r="C593" i="6" s="1"/>
  <c r="G592" i="6"/>
  <c r="F592" i="6"/>
  <c r="D592" i="6"/>
  <c r="A592" i="6"/>
  <c r="G591" i="6"/>
  <c r="F591" i="6"/>
  <c r="D591" i="6"/>
  <c r="L591" i="6" s="1"/>
  <c r="A591" i="6"/>
  <c r="B591" i="6" s="1"/>
  <c r="G590" i="6"/>
  <c r="F590" i="6"/>
  <c r="D590" i="6"/>
  <c r="L590" i="6" s="1"/>
  <c r="A590" i="6"/>
  <c r="C590" i="6" s="1"/>
  <c r="G589" i="6"/>
  <c r="F589" i="6"/>
  <c r="D589" i="6"/>
  <c r="A589" i="6"/>
  <c r="C589" i="6" s="1"/>
  <c r="G588" i="6"/>
  <c r="F588" i="6"/>
  <c r="D588" i="6"/>
  <c r="A588" i="6"/>
  <c r="G587" i="6"/>
  <c r="F587" i="6"/>
  <c r="D587" i="6"/>
  <c r="L587" i="6" s="1"/>
  <c r="A587" i="6"/>
  <c r="B587" i="6" s="1"/>
  <c r="G586" i="6"/>
  <c r="F586" i="6"/>
  <c r="D586" i="6"/>
  <c r="L586" i="6" s="1"/>
  <c r="A586" i="6"/>
  <c r="C586" i="6" s="1"/>
  <c r="G585" i="6"/>
  <c r="F585" i="6"/>
  <c r="D585" i="6"/>
  <c r="A585" i="6"/>
  <c r="C585" i="6" s="1"/>
  <c r="G584" i="6"/>
  <c r="F584" i="6"/>
  <c r="D584" i="6"/>
  <c r="A584" i="6"/>
  <c r="G583" i="6"/>
  <c r="F583" i="6"/>
  <c r="H583" i="6" s="1"/>
  <c r="D583" i="6"/>
  <c r="L583" i="6" s="1"/>
  <c r="B583" i="6"/>
  <c r="A583" i="6"/>
  <c r="C583" i="6" s="1"/>
  <c r="G582" i="6"/>
  <c r="F582" i="6"/>
  <c r="E582" i="6"/>
  <c r="D582" i="6"/>
  <c r="L582" i="6" s="1"/>
  <c r="A582" i="6"/>
  <c r="C582" i="6" s="1"/>
  <c r="G581" i="6"/>
  <c r="F581" i="6"/>
  <c r="D581" i="6"/>
  <c r="L581" i="6" s="1"/>
  <c r="A581" i="6"/>
  <c r="C581" i="6" s="1"/>
  <c r="G580" i="6"/>
  <c r="F580" i="6"/>
  <c r="D580" i="6"/>
  <c r="L580" i="6" s="1"/>
  <c r="A580" i="6"/>
  <c r="G579" i="6"/>
  <c r="F579" i="6"/>
  <c r="D579" i="6"/>
  <c r="L579" i="6" s="1"/>
  <c r="A579" i="6"/>
  <c r="G578" i="6"/>
  <c r="F578" i="6"/>
  <c r="D578" i="6"/>
  <c r="L578" i="6" s="1"/>
  <c r="A578" i="6"/>
  <c r="C578" i="6" s="1"/>
  <c r="G577" i="6"/>
  <c r="F577" i="6"/>
  <c r="D577" i="6"/>
  <c r="A577" i="6"/>
  <c r="C577" i="6" s="1"/>
  <c r="G576" i="6"/>
  <c r="F576" i="6"/>
  <c r="D576" i="6"/>
  <c r="A576" i="6"/>
  <c r="G575" i="6"/>
  <c r="F575" i="6"/>
  <c r="H575" i="6" s="1"/>
  <c r="D575" i="6"/>
  <c r="L575" i="6" s="1"/>
  <c r="A575" i="6"/>
  <c r="B575" i="6" s="1"/>
  <c r="G574" i="6"/>
  <c r="F574" i="6"/>
  <c r="D574" i="6"/>
  <c r="L574" i="6" s="1"/>
  <c r="A574" i="6"/>
  <c r="C574" i="6" s="1"/>
  <c r="G573" i="6"/>
  <c r="F573" i="6"/>
  <c r="D573" i="6"/>
  <c r="A573" i="6"/>
  <c r="C573" i="6" s="1"/>
  <c r="G572" i="6"/>
  <c r="F572" i="6"/>
  <c r="H572" i="6" s="1"/>
  <c r="D572" i="6"/>
  <c r="A572" i="6"/>
  <c r="G571" i="6"/>
  <c r="F571" i="6"/>
  <c r="H571" i="6" s="1"/>
  <c r="D571" i="6"/>
  <c r="L571" i="6" s="1"/>
  <c r="A571" i="6"/>
  <c r="C571" i="6" s="1"/>
  <c r="G570" i="6"/>
  <c r="F570" i="6"/>
  <c r="D570" i="6"/>
  <c r="L570" i="6" s="1"/>
  <c r="A570" i="6"/>
  <c r="C570" i="6" s="1"/>
  <c r="G569" i="6"/>
  <c r="F569" i="6"/>
  <c r="D569" i="6"/>
  <c r="A569" i="6"/>
  <c r="C569" i="6" s="1"/>
  <c r="G568" i="6"/>
  <c r="F568" i="6"/>
  <c r="D568" i="6"/>
  <c r="A568" i="6"/>
  <c r="G567" i="6"/>
  <c r="F567" i="6"/>
  <c r="D567" i="6"/>
  <c r="L567" i="6" s="1"/>
  <c r="A567" i="6"/>
  <c r="C567" i="6" s="1"/>
  <c r="G566" i="6"/>
  <c r="F566" i="6"/>
  <c r="D566" i="6"/>
  <c r="L566" i="6" s="1"/>
  <c r="A566" i="6"/>
  <c r="C566" i="6" s="1"/>
  <c r="G565" i="6"/>
  <c r="F565" i="6"/>
  <c r="D565" i="6"/>
  <c r="L565" i="6" s="1"/>
  <c r="A565" i="6"/>
  <c r="C565" i="6" s="1"/>
  <c r="G564" i="6"/>
  <c r="F564" i="6"/>
  <c r="H564" i="6" s="1"/>
  <c r="D564" i="6"/>
  <c r="L564" i="6" s="1"/>
  <c r="A564" i="6"/>
  <c r="G563" i="6"/>
  <c r="F563" i="6"/>
  <c r="H563" i="6" s="1"/>
  <c r="D563" i="6"/>
  <c r="L563" i="6" s="1"/>
  <c r="A563" i="6"/>
  <c r="G562" i="6"/>
  <c r="F562" i="6"/>
  <c r="D562" i="6"/>
  <c r="L562" i="6" s="1"/>
  <c r="A562" i="6"/>
  <c r="C562" i="6" s="1"/>
  <c r="G561" i="6"/>
  <c r="F561" i="6"/>
  <c r="D561" i="6"/>
  <c r="A561" i="6"/>
  <c r="C561" i="6" s="1"/>
  <c r="G560" i="6"/>
  <c r="F560" i="6"/>
  <c r="D560" i="6"/>
  <c r="A560" i="6"/>
  <c r="G559" i="6"/>
  <c r="F559" i="6"/>
  <c r="H559" i="6" s="1"/>
  <c r="D559" i="6"/>
  <c r="L559" i="6" s="1"/>
  <c r="A559" i="6"/>
  <c r="G558" i="6"/>
  <c r="F558" i="6"/>
  <c r="D558" i="6"/>
  <c r="L558" i="6" s="1"/>
  <c r="A558" i="6"/>
  <c r="C558" i="6" s="1"/>
  <c r="G557" i="6"/>
  <c r="F557" i="6"/>
  <c r="D557" i="6"/>
  <c r="A557" i="6"/>
  <c r="C557" i="6" s="1"/>
  <c r="G556" i="6"/>
  <c r="F556" i="6"/>
  <c r="H556" i="6" s="1"/>
  <c r="D556" i="6"/>
  <c r="A556" i="6"/>
  <c r="G555" i="6"/>
  <c r="F555" i="6"/>
  <c r="D555" i="6"/>
  <c r="L555" i="6" s="1"/>
  <c r="A555" i="6"/>
  <c r="C555" i="6" s="1"/>
  <c r="G554" i="6"/>
  <c r="F554" i="6"/>
  <c r="D554" i="6"/>
  <c r="L554" i="6" s="1"/>
  <c r="A554" i="6"/>
  <c r="C554" i="6" s="1"/>
  <c r="G553" i="6"/>
  <c r="F553" i="6"/>
  <c r="D553" i="6"/>
  <c r="A553" i="6"/>
  <c r="C553" i="6" s="1"/>
  <c r="G552" i="6"/>
  <c r="F552" i="6"/>
  <c r="D552" i="6"/>
  <c r="A552" i="6"/>
  <c r="G551" i="6"/>
  <c r="F551" i="6"/>
  <c r="D551" i="6"/>
  <c r="L551" i="6" s="1"/>
  <c r="A551" i="6"/>
  <c r="C551" i="6" s="1"/>
  <c r="G550" i="6"/>
  <c r="F550" i="6"/>
  <c r="D550" i="6"/>
  <c r="L550" i="6" s="1"/>
  <c r="A550" i="6"/>
  <c r="C550" i="6" s="1"/>
  <c r="G549" i="6"/>
  <c r="F549" i="6"/>
  <c r="D549" i="6"/>
  <c r="L549" i="6" s="1"/>
  <c r="A549" i="6"/>
  <c r="C549" i="6" s="1"/>
  <c r="G548" i="6"/>
  <c r="F548" i="6"/>
  <c r="D548" i="6"/>
  <c r="L548" i="6" s="1"/>
  <c r="A548" i="6"/>
  <c r="G547" i="6"/>
  <c r="F547" i="6"/>
  <c r="D547" i="6"/>
  <c r="L547" i="6" s="1"/>
  <c r="A547" i="6"/>
  <c r="G546" i="6"/>
  <c r="F546" i="6"/>
  <c r="D546" i="6"/>
  <c r="L546" i="6" s="1"/>
  <c r="A546" i="6"/>
  <c r="C546" i="6" s="1"/>
  <c r="G545" i="6"/>
  <c r="F545" i="6"/>
  <c r="D545" i="6"/>
  <c r="A545" i="6"/>
  <c r="C545" i="6" s="1"/>
  <c r="G544" i="6"/>
  <c r="F544" i="6"/>
  <c r="D544" i="6"/>
  <c r="A544" i="6"/>
  <c r="G543" i="6"/>
  <c r="F543" i="6"/>
  <c r="D543" i="6"/>
  <c r="L543" i="6" s="1"/>
  <c r="A543" i="6"/>
  <c r="C543" i="6" s="1"/>
  <c r="G542" i="6"/>
  <c r="F542" i="6"/>
  <c r="D542" i="6"/>
  <c r="L542" i="6" s="1"/>
  <c r="A542" i="6"/>
  <c r="C542" i="6" s="1"/>
  <c r="G541" i="6"/>
  <c r="F541" i="6"/>
  <c r="D541" i="6"/>
  <c r="A541" i="6"/>
  <c r="C541" i="6" s="1"/>
  <c r="G540" i="6"/>
  <c r="F540" i="6"/>
  <c r="D540" i="6"/>
  <c r="A540" i="6"/>
  <c r="G539" i="6"/>
  <c r="F539" i="6"/>
  <c r="D539" i="6"/>
  <c r="L539" i="6" s="1"/>
  <c r="A539" i="6"/>
  <c r="C539" i="6" s="1"/>
  <c r="G538" i="6"/>
  <c r="F538" i="6"/>
  <c r="D538" i="6"/>
  <c r="L538" i="6" s="1"/>
  <c r="A538" i="6"/>
  <c r="C538" i="6" s="1"/>
  <c r="G537" i="6"/>
  <c r="F537" i="6"/>
  <c r="D537" i="6"/>
  <c r="A537" i="6"/>
  <c r="C537" i="6" s="1"/>
  <c r="G536" i="6"/>
  <c r="F536" i="6"/>
  <c r="H536" i="6" s="1"/>
  <c r="D536" i="6"/>
  <c r="A536" i="6"/>
  <c r="G535" i="6"/>
  <c r="F535" i="6"/>
  <c r="D535" i="6"/>
  <c r="L535" i="6" s="1"/>
  <c r="A535" i="6"/>
  <c r="C535" i="6" s="1"/>
  <c r="G534" i="6"/>
  <c r="F534" i="6"/>
  <c r="D534" i="6"/>
  <c r="L534" i="6" s="1"/>
  <c r="A534" i="6"/>
  <c r="C534" i="6" s="1"/>
  <c r="G533" i="6"/>
  <c r="F533" i="6"/>
  <c r="D533" i="6"/>
  <c r="L533" i="6" s="1"/>
  <c r="A533" i="6"/>
  <c r="C533" i="6" s="1"/>
  <c r="G532" i="6"/>
  <c r="F532" i="6"/>
  <c r="D532" i="6"/>
  <c r="L532" i="6" s="1"/>
  <c r="A532" i="6"/>
  <c r="G531" i="6"/>
  <c r="F531" i="6"/>
  <c r="D531" i="6"/>
  <c r="L531" i="6" s="1"/>
  <c r="A531" i="6"/>
  <c r="B531" i="6" s="1"/>
  <c r="G530" i="6"/>
  <c r="F530" i="6"/>
  <c r="D530" i="6"/>
  <c r="L530" i="6" s="1"/>
  <c r="A530" i="6"/>
  <c r="C530" i="6" s="1"/>
  <c r="G529" i="6"/>
  <c r="F529" i="6"/>
  <c r="D529" i="6"/>
  <c r="A529" i="6"/>
  <c r="C529" i="6" s="1"/>
  <c r="G528" i="6"/>
  <c r="F528" i="6"/>
  <c r="H528" i="6" s="1"/>
  <c r="D528" i="6"/>
  <c r="A528" i="6"/>
  <c r="G527" i="6"/>
  <c r="F527" i="6"/>
  <c r="D527" i="6"/>
  <c r="L527" i="6" s="1"/>
  <c r="A527" i="6"/>
  <c r="G526" i="6"/>
  <c r="F526" i="6"/>
  <c r="D526" i="6"/>
  <c r="L526" i="6" s="1"/>
  <c r="A526" i="6"/>
  <c r="C526" i="6" s="1"/>
  <c r="G525" i="6"/>
  <c r="F525" i="6"/>
  <c r="D525" i="6"/>
  <c r="A525" i="6"/>
  <c r="C525" i="6" s="1"/>
  <c r="G524" i="6"/>
  <c r="F524" i="6"/>
  <c r="H524" i="6" s="1"/>
  <c r="D524" i="6"/>
  <c r="A524" i="6"/>
  <c r="G523" i="6"/>
  <c r="F523" i="6"/>
  <c r="D523" i="6"/>
  <c r="L523" i="6" s="1"/>
  <c r="A523" i="6"/>
  <c r="G522" i="6"/>
  <c r="F522" i="6"/>
  <c r="D522" i="6"/>
  <c r="L522" i="6" s="1"/>
  <c r="A522" i="6"/>
  <c r="C522" i="6" s="1"/>
  <c r="G521" i="6"/>
  <c r="F521" i="6"/>
  <c r="D521" i="6"/>
  <c r="A521" i="6"/>
  <c r="C521" i="6" s="1"/>
  <c r="G520" i="6"/>
  <c r="F520" i="6"/>
  <c r="H520" i="6" s="1"/>
  <c r="D520" i="6"/>
  <c r="A520" i="6"/>
  <c r="G519" i="6"/>
  <c r="F519" i="6"/>
  <c r="D519" i="6"/>
  <c r="L519" i="6" s="1"/>
  <c r="A519" i="6"/>
  <c r="C519" i="6" s="1"/>
  <c r="G518" i="6"/>
  <c r="F518" i="6"/>
  <c r="D518" i="6"/>
  <c r="L518" i="6" s="1"/>
  <c r="B518" i="6"/>
  <c r="A518" i="6"/>
  <c r="C518" i="6" s="1"/>
  <c r="G517" i="6"/>
  <c r="F517" i="6"/>
  <c r="D517" i="6"/>
  <c r="A517" i="6"/>
  <c r="C517" i="6" s="1"/>
  <c r="G516" i="6"/>
  <c r="F516" i="6"/>
  <c r="D516" i="6"/>
  <c r="L516" i="6" s="1"/>
  <c r="A516" i="6"/>
  <c r="G515" i="6"/>
  <c r="F515" i="6"/>
  <c r="E515" i="6"/>
  <c r="D515" i="6"/>
  <c r="L515" i="6" s="1"/>
  <c r="A515" i="6"/>
  <c r="G514" i="6"/>
  <c r="F514" i="6"/>
  <c r="D514" i="6"/>
  <c r="L514" i="6" s="1"/>
  <c r="A514" i="6"/>
  <c r="C514" i="6" s="1"/>
  <c r="G513" i="6"/>
  <c r="F513" i="6"/>
  <c r="D513" i="6"/>
  <c r="A513" i="6"/>
  <c r="C513" i="6" s="1"/>
  <c r="G512" i="6"/>
  <c r="F512" i="6"/>
  <c r="D512" i="6"/>
  <c r="A512" i="6"/>
  <c r="G511" i="6"/>
  <c r="F511" i="6"/>
  <c r="D511" i="6"/>
  <c r="L511" i="6" s="1"/>
  <c r="A511" i="6"/>
  <c r="B511" i="6" s="1"/>
  <c r="G510" i="6"/>
  <c r="F510" i="6"/>
  <c r="D510" i="6"/>
  <c r="L510" i="6" s="1"/>
  <c r="A510" i="6"/>
  <c r="C510" i="6" s="1"/>
  <c r="G509" i="6"/>
  <c r="F509" i="6"/>
  <c r="D509" i="6"/>
  <c r="A509" i="6"/>
  <c r="C509" i="6" s="1"/>
  <c r="G508" i="6"/>
  <c r="F508" i="6"/>
  <c r="D508" i="6"/>
  <c r="A508" i="6"/>
  <c r="G507" i="6"/>
  <c r="F507" i="6"/>
  <c r="D507" i="6"/>
  <c r="L507" i="6" s="1"/>
  <c r="A507" i="6"/>
  <c r="G506" i="6"/>
  <c r="F506" i="6"/>
  <c r="D506" i="6"/>
  <c r="L506" i="6" s="1"/>
  <c r="A506" i="6"/>
  <c r="C506" i="6" s="1"/>
  <c r="G505" i="6"/>
  <c r="F505" i="6"/>
  <c r="D505" i="6"/>
  <c r="A505" i="6"/>
  <c r="C505" i="6" s="1"/>
  <c r="G504" i="6"/>
  <c r="F504" i="6"/>
  <c r="D504" i="6"/>
  <c r="A504" i="6"/>
  <c r="G503" i="6"/>
  <c r="F503" i="6"/>
  <c r="D503" i="6"/>
  <c r="L503" i="6" s="1"/>
  <c r="A503" i="6"/>
  <c r="C503" i="6" s="1"/>
  <c r="G502" i="6"/>
  <c r="F502" i="6"/>
  <c r="D502" i="6"/>
  <c r="L502" i="6" s="1"/>
  <c r="B502" i="6"/>
  <c r="A502" i="6"/>
  <c r="C502" i="6" s="1"/>
  <c r="G501" i="6"/>
  <c r="F501" i="6"/>
  <c r="D501" i="6"/>
  <c r="A501" i="6"/>
  <c r="C501" i="6" s="1"/>
  <c r="G500" i="6"/>
  <c r="F500" i="6"/>
  <c r="D500" i="6"/>
  <c r="L500" i="6" s="1"/>
  <c r="A500" i="6"/>
  <c r="G499" i="6"/>
  <c r="F499" i="6"/>
  <c r="E499" i="6"/>
  <c r="D499" i="6"/>
  <c r="L499" i="6" s="1"/>
  <c r="A499" i="6"/>
  <c r="C499" i="6" s="1"/>
  <c r="G498" i="6"/>
  <c r="F498" i="6"/>
  <c r="D498" i="6"/>
  <c r="B498" i="6"/>
  <c r="A498" i="6"/>
  <c r="C498" i="6" s="1"/>
  <c r="G497" i="6"/>
  <c r="F497" i="6"/>
  <c r="D497" i="6"/>
  <c r="A497" i="6"/>
  <c r="C497" i="6" s="1"/>
  <c r="G496" i="6"/>
  <c r="H496" i="6" s="1"/>
  <c r="F496" i="6"/>
  <c r="D496" i="6"/>
  <c r="A496" i="6"/>
  <c r="H495" i="6"/>
  <c r="G495" i="6"/>
  <c r="F495" i="6"/>
  <c r="D495" i="6"/>
  <c r="L495" i="6" s="1"/>
  <c r="A495" i="6"/>
  <c r="G494" i="6"/>
  <c r="F494" i="6"/>
  <c r="D494" i="6"/>
  <c r="A494" i="6"/>
  <c r="G493" i="6"/>
  <c r="F493" i="6"/>
  <c r="D493" i="6"/>
  <c r="A493" i="6"/>
  <c r="C493" i="6" s="1"/>
  <c r="G492" i="6"/>
  <c r="F492" i="6"/>
  <c r="H492" i="6" s="1"/>
  <c r="D492" i="6"/>
  <c r="A492" i="6"/>
  <c r="G491" i="6"/>
  <c r="F491" i="6"/>
  <c r="D491" i="6"/>
  <c r="L491" i="6" s="1"/>
  <c r="A491" i="6"/>
  <c r="G490" i="6"/>
  <c r="F490" i="6"/>
  <c r="D490" i="6"/>
  <c r="L490" i="6" s="1"/>
  <c r="A490" i="6"/>
  <c r="C490" i="6" s="1"/>
  <c r="G489" i="6"/>
  <c r="F489" i="6"/>
  <c r="D489" i="6"/>
  <c r="A489" i="6"/>
  <c r="C489" i="6" s="1"/>
  <c r="G488" i="6"/>
  <c r="F488" i="6"/>
  <c r="H488" i="6" s="1"/>
  <c r="D488" i="6"/>
  <c r="A488" i="6"/>
  <c r="G487" i="6"/>
  <c r="F487" i="6"/>
  <c r="D487" i="6"/>
  <c r="L487" i="6" s="1"/>
  <c r="A487" i="6"/>
  <c r="G486" i="6"/>
  <c r="F486" i="6"/>
  <c r="D486" i="6"/>
  <c r="L486" i="6" s="1"/>
  <c r="A486" i="6"/>
  <c r="C486" i="6" s="1"/>
  <c r="G485" i="6"/>
  <c r="F485" i="6"/>
  <c r="D485" i="6"/>
  <c r="A485" i="6"/>
  <c r="C485" i="6" s="1"/>
  <c r="G484" i="6"/>
  <c r="F484" i="6"/>
  <c r="D484" i="6"/>
  <c r="L484" i="6" s="1"/>
  <c r="A484" i="6"/>
  <c r="G483" i="6"/>
  <c r="F483" i="6"/>
  <c r="D483" i="6"/>
  <c r="L483" i="6" s="1"/>
  <c r="A483" i="6"/>
  <c r="G482" i="6"/>
  <c r="F482" i="6"/>
  <c r="D482" i="6"/>
  <c r="L482" i="6" s="1"/>
  <c r="A482" i="6"/>
  <c r="C482" i="6" s="1"/>
  <c r="G481" i="6"/>
  <c r="F481" i="6"/>
  <c r="D481" i="6"/>
  <c r="A481" i="6"/>
  <c r="C481" i="6" s="1"/>
  <c r="G480" i="6"/>
  <c r="F480" i="6"/>
  <c r="D480" i="6"/>
  <c r="A480" i="6"/>
  <c r="G479" i="6"/>
  <c r="F479" i="6"/>
  <c r="D479" i="6"/>
  <c r="L479" i="6" s="1"/>
  <c r="A479" i="6"/>
  <c r="G478" i="6"/>
  <c r="F478" i="6"/>
  <c r="D478" i="6"/>
  <c r="L478" i="6" s="1"/>
  <c r="A478" i="6"/>
  <c r="C478" i="6" s="1"/>
  <c r="G477" i="6"/>
  <c r="F477" i="6"/>
  <c r="D477" i="6"/>
  <c r="A477" i="6"/>
  <c r="C477" i="6" s="1"/>
  <c r="G476" i="6"/>
  <c r="F476" i="6"/>
  <c r="D476" i="6"/>
  <c r="A476" i="6"/>
  <c r="G475" i="6"/>
  <c r="F475" i="6"/>
  <c r="D475" i="6"/>
  <c r="L475" i="6" s="1"/>
  <c r="A475" i="6"/>
  <c r="G474" i="6"/>
  <c r="F474" i="6"/>
  <c r="D474" i="6"/>
  <c r="L474" i="6" s="1"/>
  <c r="A474" i="6"/>
  <c r="G473" i="6"/>
  <c r="F473" i="6"/>
  <c r="D473" i="6"/>
  <c r="A473" i="6"/>
  <c r="C473" i="6" s="1"/>
  <c r="G472" i="6"/>
  <c r="F472" i="6"/>
  <c r="D472" i="6"/>
  <c r="A472" i="6"/>
  <c r="G471" i="6"/>
  <c r="F471" i="6"/>
  <c r="D471" i="6"/>
  <c r="L471" i="6" s="1"/>
  <c r="A471" i="6"/>
  <c r="C471" i="6" s="1"/>
  <c r="G470" i="6"/>
  <c r="H470" i="6" s="1"/>
  <c r="F470" i="6"/>
  <c r="E470" i="6"/>
  <c r="D470" i="6"/>
  <c r="L470" i="6" s="1"/>
  <c r="A470" i="6"/>
  <c r="C470" i="6" s="1"/>
  <c r="G469" i="6"/>
  <c r="F469" i="6"/>
  <c r="D469" i="6"/>
  <c r="A469" i="6"/>
  <c r="C469" i="6" s="1"/>
  <c r="G468" i="6"/>
  <c r="F468" i="6"/>
  <c r="D468" i="6"/>
  <c r="L468" i="6" s="1"/>
  <c r="A468" i="6"/>
  <c r="G467" i="6"/>
  <c r="F467" i="6"/>
  <c r="D467" i="6"/>
  <c r="L467" i="6" s="1"/>
  <c r="A467" i="6"/>
  <c r="G466" i="6"/>
  <c r="F466" i="6"/>
  <c r="D466" i="6"/>
  <c r="L466" i="6" s="1"/>
  <c r="A466" i="6"/>
  <c r="C466" i="6" s="1"/>
  <c r="G465" i="6"/>
  <c r="F465" i="6"/>
  <c r="D465" i="6"/>
  <c r="A465" i="6"/>
  <c r="C465" i="6" s="1"/>
  <c r="G464" i="6"/>
  <c r="F464" i="6"/>
  <c r="D464" i="6"/>
  <c r="A464" i="6"/>
  <c r="G463" i="6"/>
  <c r="F463" i="6"/>
  <c r="D463" i="6"/>
  <c r="B463" i="6"/>
  <c r="A463" i="6"/>
  <c r="G462" i="6"/>
  <c r="H462" i="6" s="1"/>
  <c r="F462" i="6"/>
  <c r="D462" i="6"/>
  <c r="A462" i="6"/>
  <c r="C462" i="6" s="1"/>
  <c r="G461" i="6"/>
  <c r="F461" i="6"/>
  <c r="D461" i="6"/>
  <c r="A461" i="6"/>
  <c r="C461" i="6" s="1"/>
  <c r="G460" i="6"/>
  <c r="F460" i="6"/>
  <c r="D460" i="6"/>
  <c r="A460" i="6"/>
  <c r="G459" i="6"/>
  <c r="F459" i="6"/>
  <c r="D459" i="6"/>
  <c r="A459" i="6"/>
  <c r="B459" i="6" s="1"/>
  <c r="G458" i="6"/>
  <c r="F458" i="6"/>
  <c r="D458" i="6"/>
  <c r="L458" i="6" s="1"/>
  <c r="A458" i="6"/>
  <c r="G457" i="6"/>
  <c r="F457" i="6"/>
  <c r="D457" i="6"/>
  <c r="A457" i="6"/>
  <c r="G456" i="6"/>
  <c r="F456" i="6"/>
  <c r="D456" i="6"/>
  <c r="A456" i="6"/>
  <c r="G455" i="6"/>
  <c r="F455" i="6"/>
  <c r="D455" i="6"/>
  <c r="A455" i="6"/>
  <c r="C455" i="6" s="1"/>
  <c r="G454" i="6"/>
  <c r="F454" i="6"/>
  <c r="D454" i="6"/>
  <c r="L454" i="6" s="1"/>
  <c r="A454" i="6"/>
  <c r="C454" i="6" s="1"/>
  <c r="G453" i="6"/>
  <c r="F453" i="6"/>
  <c r="D453" i="6"/>
  <c r="L453" i="6" s="1"/>
  <c r="A453" i="6"/>
  <c r="C453" i="6" s="1"/>
  <c r="G452" i="6"/>
  <c r="F452" i="6"/>
  <c r="D452" i="6"/>
  <c r="L452" i="6" s="1"/>
  <c r="A452" i="6"/>
  <c r="G451" i="6"/>
  <c r="F451" i="6"/>
  <c r="D451" i="6"/>
  <c r="L451" i="6" s="1"/>
  <c r="A451" i="6"/>
  <c r="G450" i="6"/>
  <c r="H450" i="6" s="1"/>
  <c r="F450" i="6"/>
  <c r="E450" i="6"/>
  <c r="D450" i="6"/>
  <c r="L450" i="6" s="1"/>
  <c r="B450" i="6"/>
  <c r="A450" i="6"/>
  <c r="C450" i="6" s="1"/>
  <c r="G449" i="6"/>
  <c r="F449" i="6"/>
  <c r="D449" i="6"/>
  <c r="A449" i="6"/>
  <c r="C449" i="6" s="1"/>
  <c r="G448" i="6"/>
  <c r="F448" i="6"/>
  <c r="D448" i="6"/>
  <c r="A448" i="6"/>
  <c r="G447" i="6"/>
  <c r="F447" i="6"/>
  <c r="D447" i="6"/>
  <c r="L447" i="6" s="1"/>
  <c r="A447" i="6"/>
  <c r="B447" i="6" s="1"/>
  <c r="G446" i="6"/>
  <c r="F446" i="6"/>
  <c r="D446" i="6"/>
  <c r="A446" i="6"/>
  <c r="G445" i="6"/>
  <c r="F445" i="6"/>
  <c r="D445" i="6"/>
  <c r="A445" i="6"/>
  <c r="C445" i="6" s="1"/>
  <c r="G444" i="6"/>
  <c r="F444" i="6"/>
  <c r="D444" i="6"/>
  <c r="A444" i="6"/>
  <c r="G443" i="6"/>
  <c r="F443" i="6"/>
  <c r="D443" i="6"/>
  <c r="L443" i="6" s="1"/>
  <c r="A443" i="6"/>
  <c r="G442" i="6"/>
  <c r="F442" i="6"/>
  <c r="D442" i="6"/>
  <c r="L442" i="6" s="1"/>
  <c r="A442" i="6"/>
  <c r="C442" i="6" s="1"/>
  <c r="G441" i="6"/>
  <c r="F441" i="6"/>
  <c r="D441" i="6"/>
  <c r="A441" i="6"/>
  <c r="C441" i="6" s="1"/>
  <c r="G440" i="6"/>
  <c r="F440" i="6"/>
  <c r="D440" i="6"/>
  <c r="A440" i="6"/>
  <c r="G439" i="6"/>
  <c r="F439" i="6"/>
  <c r="D439" i="6"/>
  <c r="A439" i="6"/>
  <c r="G438" i="6"/>
  <c r="F438" i="6"/>
  <c r="D438" i="6"/>
  <c r="L438" i="6" s="1"/>
  <c r="A438" i="6"/>
  <c r="C438" i="6" s="1"/>
  <c r="G437" i="6"/>
  <c r="F437" i="6"/>
  <c r="D437" i="6"/>
  <c r="L437" i="6" s="1"/>
  <c r="A437" i="6"/>
  <c r="C437" i="6" s="1"/>
  <c r="G436" i="6"/>
  <c r="F436" i="6"/>
  <c r="D436" i="6"/>
  <c r="L436" i="6" s="1"/>
  <c r="A436" i="6"/>
  <c r="G435" i="6"/>
  <c r="H435" i="6" s="1"/>
  <c r="F435" i="6"/>
  <c r="D435" i="6"/>
  <c r="L435" i="6" s="1"/>
  <c r="A435" i="6"/>
  <c r="G434" i="6"/>
  <c r="H434" i="6" s="1"/>
  <c r="F434" i="6"/>
  <c r="D434" i="6"/>
  <c r="L434" i="6" s="1"/>
  <c r="A434" i="6"/>
  <c r="G433" i="6"/>
  <c r="F433" i="6"/>
  <c r="D433" i="6"/>
  <c r="A433" i="6"/>
  <c r="C433" i="6" s="1"/>
  <c r="G432" i="6"/>
  <c r="F432" i="6"/>
  <c r="D432" i="6"/>
  <c r="A432" i="6"/>
  <c r="G431" i="6"/>
  <c r="F431" i="6"/>
  <c r="D431" i="6"/>
  <c r="L431" i="6" s="1"/>
  <c r="A431" i="6"/>
  <c r="C431" i="6" s="1"/>
  <c r="G430" i="6"/>
  <c r="F430" i="6"/>
  <c r="D430" i="6"/>
  <c r="L430" i="6" s="1"/>
  <c r="A430" i="6"/>
  <c r="G429" i="6"/>
  <c r="F429" i="6"/>
  <c r="D429" i="6"/>
  <c r="A429" i="6"/>
  <c r="C429" i="6" s="1"/>
  <c r="G428" i="6"/>
  <c r="F428" i="6"/>
  <c r="D428" i="6"/>
  <c r="A428" i="6"/>
  <c r="G427" i="6"/>
  <c r="F427" i="6"/>
  <c r="D427" i="6"/>
  <c r="L427" i="6" s="1"/>
  <c r="A427" i="6"/>
  <c r="G426" i="6"/>
  <c r="F426" i="6"/>
  <c r="D426" i="6"/>
  <c r="L426" i="6" s="1"/>
  <c r="A426" i="6"/>
  <c r="C426" i="6" s="1"/>
  <c r="G425" i="6"/>
  <c r="F425" i="6"/>
  <c r="D425" i="6"/>
  <c r="A425" i="6"/>
  <c r="C425" i="6" s="1"/>
  <c r="G424" i="6"/>
  <c r="F424" i="6"/>
  <c r="D424" i="6"/>
  <c r="A424" i="6"/>
  <c r="G423" i="6"/>
  <c r="F423" i="6"/>
  <c r="D423" i="6"/>
  <c r="A423" i="6"/>
  <c r="G422" i="6"/>
  <c r="F422" i="6"/>
  <c r="D422" i="6"/>
  <c r="L422" i="6" s="1"/>
  <c r="A422" i="6"/>
  <c r="C422" i="6" s="1"/>
  <c r="G421" i="6"/>
  <c r="F421" i="6"/>
  <c r="D421" i="6"/>
  <c r="L421" i="6" s="1"/>
  <c r="A421" i="6"/>
  <c r="C421" i="6" s="1"/>
  <c r="G420" i="6"/>
  <c r="F420" i="6"/>
  <c r="D420" i="6"/>
  <c r="L420" i="6" s="1"/>
  <c r="A420" i="6"/>
  <c r="G419" i="6"/>
  <c r="F419" i="6"/>
  <c r="D419" i="6"/>
  <c r="L419" i="6" s="1"/>
  <c r="A419" i="6"/>
  <c r="B419" i="6" s="1"/>
  <c r="G418" i="6"/>
  <c r="F418" i="6"/>
  <c r="D418" i="6"/>
  <c r="A418" i="6"/>
  <c r="C418" i="6" s="1"/>
  <c r="G417" i="6"/>
  <c r="F417" i="6"/>
  <c r="D417" i="6"/>
  <c r="A417" i="6"/>
  <c r="C417" i="6" s="1"/>
  <c r="G416" i="6"/>
  <c r="F416" i="6"/>
  <c r="D416" i="6"/>
  <c r="A416" i="6"/>
  <c r="G415" i="6"/>
  <c r="F415" i="6"/>
  <c r="D415" i="6"/>
  <c r="A415" i="6"/>
  <c r="G414" i="6"/>
  <c r="F414" i="6"/>
  <c r="D414" i="6"/>
  <c r="L414" i="6" s="1"/>
  <c r="A414" i="6"/>
  <c r="G413" i="6"/>
  <c r="F413" i="6"/>
  <c r="D413" i="6"/>
  <c r="A413" i="6"/>
  <c r="C413" i="6" s="1"/>
  <c r="G412" i="6"/>
  <c r="F412" i="6"/>
  <c r="D412" i="6"/>
  <c r="A412" i="6"/>
  <c r="G411" i="6"/>
  <c r="F411" i="6"/>
  <c r="D411" i="6"/>
  <c r="L411" i="6" s="1"/>
  <c r="A411" i="6"/>
  <c r="C411" i="6" s="1"/>
  <c r="G410" i="6"/>
  <c r="F410" i="6"/>
  <c r="D410" i="6"/>
  <c r="L410" i="6" s="1"/>
  <c r="A410" i="6"/>
  <c r="C410" i="6" s="1"/>
  <c r="G409" i="6"/>
  <c r="F409" i="6"/>
  <c r="D409" i="6"/>
  <c r="A409" i="6"/>
  <c r="C409" i="6" s="1"/>
  <c r="G408" i="6"/>
  <c r="F408" i="6"/>
  <c r="H408" i="6" s="1"/>
  <c r="D408" i="6"/>
  <c r="A408" i="6"/>
  <c r="G407" i="6"/>
  <c r="F407" i="6"/>
  <c r="H407" i="6" s="1"/>
  <c r="D407" i="6"/>
  <c r="L407" i="6" s="1"/>
  <c r="A407" i="6"/>
  <c r="C407" i="6" s="1"/>
  <c r="G406" i="6"/>
  <c r="F406" i="6"/>
  <c r="D406" i="6"/>
  <c r="A406" i="6"/>
  <c r="G405" i="6"/>
  <c r="F405" i="6"/>
  <c r="D405" i="6"/>
  <c r="L405" i="6" s="1"/>
  <c r="A405" i="6"/>
  <c r="C405" i="6" s="1"/>
  <c r="G404" i="6"/>
  <c r="F404" i="6"/>
  <c r="D404" i="6"/>
  <c r="L404" i="6" s="1"/>
  <c r="A404" i="6"/>
  <c r="G403" i="6"/>
  <c r="F403" i="6"/>
  <c r="H403" i="6" s="1"/>
  <c r="D403" i="6"/>
  <c r="L403" i="6" s="1"/>
  <c r="A403" i="6"/>
  <c r="B403" i="6" s="1"/>
  <c r="G402" i="6"/>
  <c r="F402" i="6"/>
  <c r="D402" i="6"/>
  <c r="A402" i="6"/>
  <c r="C402" i="6" s="1"/>
  <c r="G401" i="6"/>
  <c r="F401" i="6"/>
  <c r="D401" i="6"/>
  <c r="A401" i="6"/>
  <c r="C401" i="6" s="1"/>
  <c r="G400" i="6"/>
  <c r="F400" i="6"/>
  <c r="D400" i="6"/>
  <c r="A400" i="6"/>
  <c r="G399" i="6"/>
  <c r="F399" i="6"/>
  <c r="D399" i="6"/>
  <c r="L399" i="6" s="1"/>
  <c r="A399" i="6"/>
  <c r="G398" i="6"/>
  <c r="F398" i="6"/>
  <c r="D398" i="6"/>
  <c r="L398" i="6" s="1"/>
  <c r="A398" i="6"/>
  <c r="G397" i="6"/>
  <c r="F397" i="6"/>
  <c r="D397" i="6"/>
  <c r="A397" i="6"/>
  <c r="C397" i="6" s="1"/>
  <c r="G396" i="6"/>
  <c r="F396" i="6"/>
  <c r="D396" i="6"/>
  <c r="A396" i="6"/>
  <c r="G395" i="6"/>
  <c r="F395" i="6"/>
  <c r="D395" i="6"/>
  <c r="L395" i="6" s="1"/>
  <c r="A395" i="6"/>
  <c r="G394" i="6"/>
  <c r="F394" i="6"/>
  <c r="D394" i="6"/>
  <c r="L394" i="6" s="1"/>
  <c r="A394" i="6"/>
  <c r="C394" i="6" s="1"/>
  <c r="G393" i="6"/>
  <c r="F393" i="6"/>
  <c r="D393" i="6"/>
  <c r="A393" i="6"/>
  <c r="C393" i="6" s="1"/>
  <c r="G392" i="6"/>
  <c r="F392" i="6"/>
  <c r="H392" i="6" s="1"/>
  <c r="D392" i="6"/>
  <c r="A392" i="6"/>
  <c r="G391" i="6"/>
  <c r="F391" i="6"/>
  <c r="D391" i="6"/>
  <c r="L391" i="6" s="1"/>
  <c r="A391" i="6"/>
  <c r="C391" i="6" s="1"/>
  <c r="G390" i="6"/>
  <c r="F390" i="6"/>
  <c r="D390" i="6"/>
  <c r="L390" i="6" s="1"/>
  <c r="A390" i="6"/>
  <c r="C390" i="6" s="1"/>
  <c r="G389" i="6"/>
  <c r="F389" i="6"/>
  <c r="D389" i="6"/>
  <c r="A389" i="6"/>
  <c r="C389" i="6" s="1"/>
  <c r="G388" i="6"/>
  <c r="F388" i="6"/>
  <c r="D388" i="6"/>
  <c r="L388" i="6" s="1"/>
  <c r="A388" i="6"/>
  <c r="G387" i="6"/>
  <c r="F387" i="6"/>
  <c r="D387" i="6"/>
  <c r="A387" i="6"/>
  <c r="C387" i="6" s="1"/>
  <c r="G386" i="6"/>
  <c r="F386" i="6"/>
  <c r="D386" i="6"/>
  <c r="L386" i="6" s="1"/>
  <c r="A386" i="6"/>
  <c r="G385" i="6"/>
  <c r="F385" i="6"/>
  <c r="D385" i="6"/>
  <c r="A385" i="6"/>
  <c r="C385" i="6" s="1"/>
  <c r="G384" i="6"/>
  <c r="F384" i="6"/>
  <c r="D384" i="6"/>
  <c r="A384" i="6"/>
  <c r="G383" i="6"/>
  <c r="F383" i="6"/>
  <c r="D383" i="6"/>
  <c r="L383" i="6" s="1"/>
  <c r="A383" i="6"/>
  <c r="B383" i="6" s="1"/>
  <c r="G382" i="6"/>
  <c r="F382" i="6"/>
  <c r="D382" i="6"/>
  <c r="A382" i="6"/>
  <c r="C382" i="6" s="1"/>
  <c r="G381" i="6"/>
  <c r="F381" i="6"/>
  <c r="D381" i="6"/>
  <c r="A381" i="6"/>
  <c r="C381" i="6" s="1"/>
  <c r="G380" i="6"/>
  <c r="F380" i="6"/>
  <c r="D380" i="6"/>
  <c r="A380" i="6"/>
  <c r="G379" i="6"/>
  <c r="F379" i="6"/>
  <c r="D379" i="6"/>
  <c r="A379" i="6"/>
  <c r="B379" i="6" s="1"/>
  <c r="G378" i="6"/>
  <c r="F378" i="6"/>
  <c r="D378" i="6"/>
  <c r="L378" i="6" s="1"/>
  <c r="A378" i="6"/>
  <c r="G377" i="6"/>
  <c r="F377" i="6"/>
  <c r="D377" i="6"/>
  <c r="A377" i="6"/>
  <c r="C377" i="6" s="1"/>
  <c r="G376" i="6"/>
  <c r="F376" i="6"/>
  <c r="D376" i="6"/>
  <c r="A376" i="6"/>
  <c r="G375" i="6"/>
  <c r="F375" i="6"/>
  <c r="H375" i="6" s="1"/>
  <c r="D375" i="6"/>
  <c r="L375" i="6" s="1"/>
  <c r="A375" i="6"/>
  <c r="C375" i="6" s="1"/>
  <c r="G374" i="6"/>
  <c r="F374" i="6"/>
  <c r="D374" i="6"/>
  <c r="L374" i="6" s="1"/>
  <c r="A374" i="6"/>
  <c r="G373" i="6"/>
  <c r="F373" i="6"/>
  <c r="D373" i="6"/>
  <c r="L373" i="6" s="1"/>
  <c r="A373" i="6"/>
  <c r="C373" i="6" s="1"/>
  <c r="G372" i="6"/>
  <c r="F372" i="6"/>
  <c r="D372" i="6"/>
  <c r="L372" i="6" s="1"/>
  <c r="A372" i="6"/>
  <c r="G371" i="6"/>
  <c r="F371" i="6"/>
  <c r="D371" i="6"/>
  <c r="A371" i="6"/>
  <c r="C371" i="6" s="1"/>
  <c r="G370" i="6"/>
  <c r="F370" i="6"/>
  <c r="D370" i="6"/>
  <c r="L370" i="6" s="1"/>
  <c r="A370" i="6"/>
  <c r="C370" i="6" s="1"/>
  <c r="G369" i="6"/>
  <c r="F369" i="6"/>
  <c r="D369" i="6"/>
  <c r="A369" i="6"/>
  <c r="C369" i="6" s="1"/>
  <c r="G368" i="6"/>
  <c r="F368" i="6"/>
  <c r="D368" i="6"/>
  <c r="A368" i="6"/>
  <c r="G367" i="6"/>
  <c r="F367" i="6"/>
  <c r="D367" i="6"/>
  <c r="A367" i="6"/>
  <c r="B367" i="6" s="1"/>
  <c r="G366" i="6"/>
  <c r="F366" i="6"/>
  <c r="D366" i="6"/>
  <c r="L366" i="6" s="1"/>
  <c r="A366" i="6"/>
  <c r="C366" i="6" s="1"/>
  <c r="G365" i="6"/>
  <c r="F365" i="6"/>
  <c r="D365" i="6"/>
  <c r="A365" i="6"/>
  <c r="C365" i="6" s="1"/>
  <c r="G364" i="6"/>
  <c r="F364" i="6"/>
  <c r="D364" i="6"/>
  <c r="A364" i="6"/>
  <c r="G363" i="6"/>
  <c r="F363" i="6"/>
  <c r="D363" i="6"/>
  <c r="A363" i="6"/>
  <c r="C363" i="6" s="1"/>
  <c r="G362" i="6"/>
  <c r="F362" i="6"/>
  <c r="D362" i="6"/>
  <c r="L362" i="6" s="1"/>
  <c r="A362" i="6"/>
  <c r="C362" i="6" s="1"/>
  <c r="G361" i="6"/>
  <c r="F361" i="6"/>
  <c r="D361" i="6"/>
  <c r="A361" i="6"/>
  <c r="C361" i="6" s="1"/>
  <c r="G360" i="6"/>
  <c r="F360" i="6"/>
  <c r="D360" i="6"/>
  <c r="A360" i="6"/>
  <c r="G359" i="6"/>
  <c r="F359" i="6"/>
  <c r="D359" i="6"/>
  <c r="L359" i="6" s="1"/>
  <c r="A359" i="6"/>
  <c r="C359" i="6" s="1"/>
  <c r="G358" i="6"/>
  <c r="F358" i="6"/>
  <c r="D358" i="6"/>
  <c r="L358" i="6" s="1"/>
  <c r="A358" i="6"/>
  <c r="G357" i="6"/>
  <c r="F357" i="6"/>
  <c r="D357" i="6"/>
  <c r="A357" i="6"/>
  <c r="C357" i="6" s="1"/>
  <c r="G356" i="6"/>
  <c r="F356" i="6"/>
  <c r="D356" i="6"/>
  <c r="L356" i="6" s="1"/>
  <c r="A356" i="6"/>
  <c r="G355" i="6"/>
  <c r="F355" i="6"/>
  <c r="D355" i="6"/>
  <c r="L355" i="6" s="1"/>
  <c r="A355" i="6"/>
  <c r="C355" i="6" s="1"/>
  <c r="G354" i="6"/>
  <c r="F354" i="6"/>
  <c r="D354" i="6"/>
  <c r="L354" i="6" s="1"/>
  <c r="A354" i="6"/>
  <c r="C354" i="6" s="1"/>
  <c r="G353" i="6"/>
  <c r="H353" i="6" s="1"/>
  <c r="F353" i="6"/>
  <c r="D353" i="6"/>
  <c r="A353" i="6"/>
  <c r="C353" i="6" s="1"/>
  <c r="G352" i="6"/>
  <c r="H352" i="6" s="1"/>
  <c r="F352" i="6"/>
  <c r="D352" i="6"/>
  <c r="A352" i="6"/>
  <c r="G351" i="6"/>
  <c r="F351" i="6"/>
  <c r="D351" i="6"/>
  <c r="L351" i="6" s="1"/>
  <c r="A351" i="6"/>
  <c r="B351" i="6" s="1"/>
  <c r="G350" i="6"/>
  <c r="F350" i="6"/>
  <c r="D350" i="6"/>
  <c r="A350" i="6"/>
  <c r="C350" i="6" s="1"/>
  <c r="G349" i="6"/>
  <c r="F349" i="6"/>
  <c r="D349" i="6"/>
  <c r="A349" i="6"/>
  <c r="C349" i="6" s="1"/>
  <c r="G348" i="6"/>
  <c r="F348" i="6"/>
  <c r="D348" i="6"/>
  <c r="A348" i="6"/>
  <c r="G347" i="6"/>
  <c r="F347" i="6"/>
  <c r="D347" i="6"/>
  <c r="A347" i="6"/>
  <c r="G346" i="6"/>
  <c r="F346" i="6"/>
  <c r="D346" i="6"/>
  <c r="L346" i="6" s="1"/>
  <c r="A346" i="6"/>
  <c r="G345" i="6"/>
  <c r="F345" i="6"/>
  <c r="D345" i="6"/>
  <c r="A345" i="6"/>
  <c r="C345" i="6" s="1"/>
  <c r="G344" i="6"/>
  <c r="F344" i="6"/>
  <c r="D344" i="6"/>
  <c r="A344" i="6"/>
  <c r="G343" i="6"/>
  <c r="F343" i="6"/>
  <c r="D343" i="6"/>
  <c r="L343" i="6" s="1"/>
  <c r="A343" i="6"/>
  <c r="C343" i="6" s="1"/>
  <c r="G342" i="6"/>
  <c r="F342" i="6"/>
  <c r="D342" i="6"/>
  <c r="L342" i="6" s="1"/>
  <c r="A342" i="6"/>
  <c r="C342" i="6" s="1"/>
  <c r="G341" i="6"/>
  <c r="F341" i="6"/>
  <c r="D341" i="6"/>
  <c r="L341" i="6" s="1"/>
  <c r="A341" i="6"/>
  <c r="C341" i="6" s="1"/>
  <c r="G340" i="6"/>
  <c r="F340" i="6"/>
  <c r="D340" i="6"/>
  <c r="L340" i="6" s="1"/>
  <c r="A340" i="6"/>
  <c r="G339" i="6"/>
  <c r="F339" i="6"/>
  <c r="D339" i="6"/>
  <c r="L339" i="6" s="1"/>
  <c r="A339" i="6"/>
  <c r="G338" i="6"/>
  <c r="F338" i="6"/>
  <c r="D338" i="6"/>
  <c r="L338" i="6" s="1"/>
  <c r="A338" i="6"/>
  <c r="C338" i="6" s="1"/>
  <c r="G337" i="6"/>
  <c r="F337" i="6"/>
  <c r="D337" i="6"/>
  <c r="A337" i="6"/>
  <c r="C337" i="6" s="1"/>
  <c r="G336" i="6"/>
  <c r="F336" i="6"/>
  <c r="D336" i="6"/>
  <c r="A336" i="6"/>
  <c r="G335" i="6"/>
  <c r="F335" i="6"/>
  <c r="D335" i="6"/>
  <c r="L335" i="6" s="1"/>
  <c r="A335" i="6"/>
  <c r="B335" i="6" s="1"/>
  <c r="G334" i="6"/>
  <c r="F334" i="6"/>
  <c r="D334" i="6"/>
  <c r="L334" i="6" s="1"/>
  <c r="A334" i="6"/>
  <c r="C334" i="6" s="1"/>
  <c r="G333" i="6"/>
  <c r="F333" i="6"/>
  <c r="D333" i="6"/>
  <c r="A333" i="6"/>
  <c r="C333" i="6" s="1"/>
  <c r="G332" i="6"/>
  <c r="F332" i="6"/>
  <c r="D332" i="6"/>
  <c r="A332" i="6"/>
  <c r="G331" i="6"/>
  <c r="H331" i="6" s="1"/>
  <c r="F331" i="6"/>
  <c r="D331" i="6"/>
  <c r="L331" i="6" s="1"/>
  <c r="A331" i="6"/>
  <c r="G330" i="6"/>
  <c r="F330" i="6"/>
  <c r="D330" i="6"/>
  <c r="L330" i="6" s="1"/>
  <c r="A330" i="6"/>
  <c r="C330" i="6" s="1"/>
  <c r="G329" i="6"/>
  <c r="F329" i="6"/>
  <c r="D329" i="6"/>
  <c r="A329" i="6"/>
  <c r="C329" i="6" s="1"/>
  <c r="G328" i="6"/>
  <c r="F328" i="6"/>
  <c r="D328" i="6"/>
  <c r="A328" i="6"/>
  <c r="G327" i="6"/>
  <c r="F327" i="6"/>
  <c r="D327" i="6"/>
  <c r="L327" i="6" s="1"/>
  <c r="A327" i="6"/>
  <c r="C327" i="6" s="1"/>
  <c r="G326" i="6"/>
  <c r="F326" i="6"/>
  <c r="D326" i="6"/>
  <c r="L326" i="6" s="1"/>
  <c r="A326" i="6"/>
  <c r="C326" i="6" s="1"/>
  <c r="G325" i="6"/>
  <c r="F325" i="6"/>
  <c r="D325" i="6"/>
  <c r="L325" i="6" s="1"/>
  <c r="A325" i="6"/>
  <c r="C325" i="6" s="1"/>
  <c r="G324" i="6"/>
  <c r="F324" i="6"/>
  <c r="D324" i="6"/>
  <c r="L324" i="6" s="1"/>
  <c r="A324" i="6"/>
  <c r="G323" i="6"/>
  <c r="H323" i="6" s="1"/>
  <c r="F323" i="6"/>
  <c r="D323" i="6"/>
  <c r="A323" i="6"/>
  <c r="C323" i="6" s="1"/>
  <c r="G322" i="6"/>
  <c r="H322" i="6" s="1"/>
  <c r="F322" i="6"/>
  <c r="D322" i="6"/>
  <c r="L322" i="6" s="1"/>
  <c r="A322" i="6"/>
  <c r="C322" i="6" s="1"/>
  <c r="G321" i="6"/>
  <c r="F321" i="6"/>
  <c r="D321" i="6"/>
  <c r="A321" i="6"/>
  <c r="C321" i="6" s="1"/>
  <c r="G320" i="6"/>
  <c r="F320" i="6"/>
  <c r="D320" i="6"/>
  <c r="A320" i="6"/>
  <c r="G319" i="6"/>
  <c r="H319" i="6" s="1"/>
  <c r="F319" i="6"/>
  <c r="E319" i="6"/>
  <c r="D319" i="6"/>
  <c r="L319" i="6" s="1"/>
  <c r="A319" i="6"/>
  <c r="G318" i="6"/>
  <c r="F318" i="6"/>
  <c r="D318" i="6"/>
  <c r="L318" i="6" s="1"/>
  <c r="B318" i="6"/>
  <c r="A318" i="6"/>
  <c r="C318" i="6" s="1"/>
  <c r="G317" i="6"/>
  <c r="F317" i="6"/>
  <c r="D317" i="6"/>
  <c r="A317" i="6"/>
  <c r="C317" i="6" s="1"/>
  <c r="G316" i="6"/>
  <c r="F316" i="6"/>
  <c r="D316" i="6"/>
  <c r="A316" i="6"/>
  <c r="G315" i="6"/>
  <c r="F315" i="6"/>
  <c r="E315" i="6"/>
  <c r="D315" i="6"/>
  <c r="L315" i="6" s="1"/>
  <c r="A315" i="6"/>
  <c r="C315" i="6" s="1"/>
  <c r="G314" i="6"/>
  <c r="F314" i="6"/>
  <c r="D314" i="6"/>
  <c r="L314" i="6" s="1"/>
  <c r="A314" i="6"/>
  <c r="C314" i="6" s="1"/>
  <c r="G313" i="6"/>
  <c r="F313" i="6"/>
  <c r="D313" i="6"/>
  <c r="A313" i="6"/>
  <c r="C313" i="6" s="1"/>
  <c r="G312" i="6"/>
  <c r="F312" i="6"/>
  <c r="D312" i="6"/>
  <c r="A312" i="6"/>
  <c r="G311" i="6"/>
  <c r="F311" i="6"/>
  <c r="D311" i="6"/>
  <c r="L311" i="6" s="1"/>
  <c r="A311" i="6"/>
  <c r="C311" i="6" s="1"/>
  <c r="G310" i="6"/>
  <c r="F310" i="6"/>
  <c r="D310" i="6"/>
  <c r="L310" i="6" s="1"/>
  <c r="B310" i="6"/>
  <c r="A310" i="6"/>
  <c r="C310" i="6" s="1"/>
  <c r="G309" i="6"/>
  <c r="F309" i="6"/>
  <c r="D309" i="6"/>
  <c r="L309" i="6" s="1"/>
  <c r="A309" i="6"/>
  <c r="C309" i="6" s="1"/>
  <c r="G308" i="6"/>
  <c r="F308" i="6"/>
  <c r="D308" i="6"/>
  <c r="L308" i="6" s="1"/>
  <c r="A308" i="6"/>
  <c r="G307" i="6"/>
  <c r="H307" i="6" s="1"/>
  <c r="F307" i="6"/>
  <c r="D307" i="6"/>
  <c r="L307" i="6" s="1"/>
  <c r="A307" i="6"/>
  <c r="B307" i="6" s="1"/>
  <c r="G306" i="6"/>
  <c r="F306" i="6"/>
  <c r="D306" i="6"/>
  <c r="L306" i="6" s="1"/>
  <c r="A306" i="6"/>
  <c r="C306" i="6" s="1"/>
  <c r="G305" i="6"/>
  <c r="F305" i="6"/>
  <c r="D305" i="6"/>
  <c r="A305" i="6"/>
  <c r="C305" i="6" s="1"/>
  <c r="G304" i="6"/>
  <c r="F304" i="6"/>
  <c r="D304" i="6"/>
  <c r="A304" i="6"/>
  <c r="G303" i="6"/>
  <c r="F303" i="6"/>
  <c r="D303" i="6"/>
  <c r="L303" i="6" s="1"/>
  <c r="A303" i="6"/>
  <c r="C303" i="6" s="1"/>
  <c r="G302" i="6"/>
  <c r="F302" i="6"/>
  <c r="D302" i="6"/>
  <c r="L302" i="6" s="1"/>
  <c r="A302" i="6"/>
  <c r="C302" i="6" s="1"/>
  <c r="G301" i="6"/>
  <c r="F301" i="6"/>
  <c r="A301" i="6"/>
  <c r="C301" i="6" s="1"/>
  <c r="G300" i="6"/>
  <c r="F300" i="6"/>
  <c r="D300" i="6"/>
  <c r="A300" i="6"/>
  <c r="G299" i="6"/>
  <c r="F299" i="6"/>
  <c r="D299" i="6"/>
  <c r="L299" i="6" s="1"/>
  <c r="A299" i="6"/>
  <c r="C299" i="6" s="1"/>
  <c r="G298" i="6"/>
  <c r="F298" i="6"/>
  <c r="D298" i="6"/>
  <c r="L298" i="6" s="1"/>
  <c r="A298" i="6"/>
  <c r="C298" i="6" s="1"/>
  <c r="G297" i="6"/>
  <c r="F297" i="6"/>
  <c r="A297" i="6"/>
  <c r="C297" i="6" s="1"/>
  <c r="G296" i="6"/>
  <c r="F296" i="6"/>
  <c r="A296" i="6"/>
  <c r="G295" i="6"/>
  <c r="F295" i="6"/>
  <c r="A295" i="6"/>
  <c r="C295" i="6" s="1"/>
  <c r="G294" i="6"/>
  <c r="F294" i="6"/>
  <c r="A294" i="6"/>
  <c r="C294" i="6" s="1"/>
  <c r="G293" i="6"/>
  <c r="F293" i="6"/>
  <c r="A293" i="6"/>
  <c r="C293" i="6" s="1"/>
  <c r="G292" i="6"/>
  <c r="F292" i="6"/>
  <c r="D292" i="6"/>
  <c r="A292" i="6"/>
  <c r="G291" i="6"/>
  <c r="F291" i="6"/>
  <c r="A291" i="6"/>
  <c r="C291" i="6" s="1"/>
  <c r="G290" i="6"/>
  <c r="F290" i="6"/>
  <c r="A290" i="6"/>
  <c r="C290" i="6" s="1"/>
  <c r="G289" i="6"/>
  <c r="F289" i="6"/>
  <c r="D289" i="6"/>
  <c r="L289" i="6" s="1"/>
  <c r="A289" i="6"/>
  <c r="C289" i="6" s="1"/>
  <c r="G288" i="6"/>
  <c r="F288" i="6"/>
  <c r="A288" i="6"/>
  <c r="G287" i="6"/>
  <c r="F287" i="6"/>
  <c r="A287" i="6"/>
  <c r="G286" i="6"/>
  <c r="F286" i="6"/>
  <c r="A286" i="6"/>
  <c r="C286" i="6" s="1"/>
  <c r="G285" i="6"/>
  <c r="F285" i="6"/>
  <c r="D285" i="6"/>
  <c r="L285" i="6" s="1"/>
  <c r="A285" i="6"/>
  <c r="C285" i="6" s="1"/>
  <c r="G284" i="6"/>
  <c r="F284" i="6"/>
  <c r="D284" i="6"/>
  <c r="A284" i="6"/>
  <c r="C284" i="6" s="1"/>
  <c r="G283" i="6"/>
  <c r="F283" i="6"/>
  <c r="D283" i="6"/>
  <c r="L283" i="6" s="1"/>
  <c r="A283" i="6"/>
  <c r="G282" i="6"/>
  <c r="F282" i="6"/>
  <c r="D282" i="6"/>
  <c r="L282" i="6" s="1"/>
  <c r="A282" i="6"/>
  <c r="C282" i="6" s="1"/>
  <c r="G281" i="6"/>
  <c r="F281" i="6"/>
  <c r="D281" i="6"/>
  <c r="L281" i="6" s="1"/>
  <c r="A281" i="6"/>
  <c r="C281" i="6" s="1"/>
  <c r="G280" i="6"/>
  <c r="F280" i="6"/>
  <c r="D280" i="6"/>
  <c r="A280" i="6"/>
  <c r="C280" i="6" s="1"/>
  <c r="G279" i="6"/>
  <c r="F279" i="6"/>
  <c r="D279" i="6"/>
  <c r="L279" i="6" s="1"/>
  <c r="A279" i="6"/>
  <c r="G278" i="6"/>
  <c r="F278" i="6"/>
  <c r="H278" i="6" s="1"/>
  <c r="D278" i="6"/>
  <c r="L278" i="6" s="1"/>
  <c r="B278" i="6"/>
  <c r="A278" i="6"/>
  <c r="C278" i="6" s="1"/>
  <c r="G277" i="6"/>
  <c r="F277" i="6"/>
  <c r="E277" i="6"/>
  <c r="D277" i="6"/>
  <c r="L277" i="6" s="1"/>
  <c r="A277" i="6"/>
  <c r="G276" i="6"/>
  <c r="F276" i="6"/>
  <c r="D276" i="6"/>
  <c r="A276" i="6"/>
  <c r="C276" i="6" s="1"/>
  <c r="G275" i="6"/>
  <c r="F275" i="6"/>
  <c r="D275" i="6"/>
  <c r="L275" i="6" s="1"/>
  <c r="A275" i="6"/>
  <c r="C275" i="6" s="1"/>
  <c r="G274" i="6"/>
  <c r="F274" i="6"/>
  <c r="D274" i="6"/>
  <c r="L274" i="6" s="1"/>
  <c r="A274" i="6"/>
  <c r="C274" i="6" s="1"/>
  <c r="G273" i="6"/>
  <c r="F273" i="6"/>
  <c r="D273" i="6"/>
  <c r="L273" i="6" s="1"/>
  <c r="A273" i="6"/>
  <c r="C273" i="6" s="1"/>
  <c r="G272" i="6"/>
  <c r="F272" i="6"/>
  <c r="D272" i="6"/>
  <c r="A272" i="6"/>
  <c r="G271" i="6"/>
  <c r="F271" i="6"/>
  <c r="D271" i="6"/>
  <c r="L271" i="6" s="1"/>
  <c r="A271" i="6"/>
  <c r="G270" i="6"/>
  <c r="F270" i="6"/>
  <c r="D270" i="6"/>
  <c r="L270" i="6" s="1"/>
  <c r="A270" i="6"/>
  <c r="C270" i="6" s="1"/>
  <c r="G269" i="6"/>
  <c r="F269" i="6"/>
  <c r="D269" i="6"/>
  <c r="L269" i="6" s="1"/>
  <c r="A269" i="6"/>
  <c r="C269" i="6" s="1"/>
  <c r="G268" i="6"/>
  <c r="F268" i="6"/>
  <c r="D268" i="6"/>
  <c r="A268" i="6"/>
  <c r="C268" i="6" s="1"/>
  <c r="G267" i="6"/>
  <c r="F267" i="6"/>
  <c r="D267" i="6"/>
  <c r="L267" i="6" s="1"/>
  <c r="A267" i="6"/>
  <c r="G266" i="6"/>
  <c r="F266" i="6"/>
  <c r="D266" i="6"/>
  <c r="L266" i="6" s="1"/>
  <c r="A266" i="6"/>
  <c r="C266" i="6" s="1"/>
  <c r="G265" i="6"/>
  <c r="F265" i="6"/>
  <c r="D265" i="6"/>
  <c r="L265" i="6" s="1"/>
  <c r="A265" i="6"/>
  <c r="C265" i="6" s="1"/>
  <c r="G264" i="6"/>
  <c r="F264" i="6"/>
  <c r="D264" i="6"/>
  <c r="L264" i="6" s="1"/>
  <c r="A264" i="6"/>
  <c r="C264" i="6" s="1"/>
  <c r="G263" i="6"/>
  <c r="F263" i="6"/>
  <c r="D263" i="6"/>
  <c r="L263" i="6" s="1"/>
  <c r="A263" i="6"/>
  <c r="C263" i="6" s="1"/>
  <c r="G262" i="6"/>
  <c r="F262" i="6"/>
  <c r="D262" i="6"/>
  <c r="L262" i="6" s="1"/>
  <c r="A262" i="6"/>
  <c r="C262" i="6" s="1"/>
  <c r="G261" i="6"/>
  <c r="F261" i="6"/>
  <c r="D261" i="6"/>
  <c r="L261" i="6" s="1"/>
  <c r="A261" i="6"/>
  <c r="C261" i="6" s="1"/>
  <c r="G260" i="6"/>
  <c r="F260" i="6"/>
  <c r="D260" i="6"/>
  <c r="A260" i="6"/>
  <c r="G259" i="6"/>
  <c r="F259" i="6"/>
  <c r="D259" i="6"/>
  <c r="L259" i="6" s="1"/>
  <c r="A259" i="6"/>
  <c r="G258" i="6"/>
  <c r="F258" i="6"/>
  <c r="D258" i="6"/>
  <c r="L258" i="6" s="1"/>
  <c r="A258" i="6"/>
  <c r="C258" i="6" s="1"/>
  <c r="G257" i="6"/>
  <c r="F257" i="6"/>
  <c r="D257" i="6"/>
  <c r="L257" i="6" s="1"/>
  <c r="A257" i="6"/>
  <c r="C257" i="6" s="1"/>
  <c r="G256" i="6"/>
  <c r="F256" i="6"/>
  <c r="D256" i="6"/>
  <c r="L256" i="6" s="1"/>
  <c r="A256" i="6"/>
  <c r="C256" i="6" s="1"/>
  <c r="G255" i="6"/>
  <c r="F255" i="6"/>
  <c r="D255" i="6"/>
  <c r="L255" i="6" s="1"/>
  <c r="A255" i="6"/>
  <c r="G254" i="6"/>
  <c r="F254" i="6"/>
  <c r="D254" i="6"/>
  <c r="L254" i="6" s="1"/>
  <c r="A254" i="6"/>
  <c r="C254" i="6" s="1"/>
  <c r="G253" i="6"/>
  <c r="F253" i="6"/>
  <c r="D253" i="6"/>
  <c r="A253" i="6"/>
  <c r="C253" i="6" s="1"/>
  <c r="G252" i="6"/>
  <c r="F252" i="6"/>
  <c r="D252" i="6"/>
  <c r="L252" i="6" s="1"/>
  <c r="A252" i="6"/>
  <c r="G251" i="6"/>
  <c r="F251" i="6"/>
  <c r="D251" i="6"/>
  <c r="L251" i="6" s="1"/>
  <c r="A251" i="6"/>
  <c r="C251" i="6" s="1"/>
  <c r="G250" i="6"/>
  <c r="F250" i="6"/>
  <c r="D250" i="6"/>
  <c r="L250" i="6" s="1"/>
  <c r="A250" i="6"/>
  <c r="C250" i="6" s="1"/>
  <c r="G249" i="6"/>
  <c r="F249" i="6"/>
  <c r="D249" i="6"/>
  <c r="L249" i="6" s="1"/>
  <c r="A249" i="6"/>
  <c r="G248" i="6"/>
  <c r="F248" i="6"/>
  <c r="D248" i="6"/>
  <c r="A248" i="6"/>
  <c r="C248" i="6" s="1"/>
  <c r="G247" i="6"/>
  <c r="F247" i="6"/>
  <c r="D247" i="6"/>
  <c r="L247" i="6" s="1"/>
  <c r="A247" i="6"/>
  <c r="G246" i="6"/>
  <c r="F246" i="6"/>
  <c r="D246" i="6"/>
  <c r="A246" i="6"/>
  <c r="C246" i="6" s="1"/>
  <c r="G245" i="6"/>
  <c r="F245" i="6"/>
  <c r="D245" i="6"/>
  <c r="A245" i="6"/>
  <c r="C245" i="6" s="1"/>
  <c r="G244" i="6"/>
  <c r="F244" i="6"/>
  <c r="D244" i="6"/>
  <c r="A244" i="6"/>
  <c r="G243" i="6"/>
  <c r="F243" i="6"/>
  <c r="D243" i="6"/>
  <c r="L243" i="6" s="1"/>
  <c r="A243" i="6"/>
  <c r="C243" i="6" s="1"/>
  <c r="G242" i="6"/>
  <c r="F242" i="6"/>
  <c r="D242" i="6"/>
  <c r="A242" i="6"/>
  <c r="C242" i="6" s="1"/>
  <c r="G241" i="6"/>
  <c r="F241" i="6"/>
  <c r="D241" i="6"/>
  <c r="L241" i="6" s="1"/>
  <c r="A241" i="6"/>
  <c r="C241" i="6" s="1"/>
  <c r="G240" i="6"/>
  <c r="F240" i="6"/>
  <c r="D240" i="6"/>
  <c r="A240" i="6"/>
  <c r="C240" i="6" s="1"/>
  <c r="G239" i="6"/>
  <c r="F239" i="6"/>
  <c r="D239" i="6"/>
  <c r="A239" i="6"/>
  <c r="C239" i="6" s="1"/>
  <c r="G238" i="6"/>
  <c r="F238" i="6"/>
  <c r="D238" i="6"/>
  <c r="L238" i="6" s="1"/>
  <c r="A238" i="6"/>
  <c r="C238" i="6" s="1"/>
  <c r="G237" i="6"/>
  <c r="F237" i="6"/>
  <c r="D237" i="6"/>
  <c r="A237" i="6"/>
  <c r="C237" i="6" s="1"/>
  <c r="G236" i="6"/>
  <c r="F236" i="6"/>
  <c r="D236" i="6"/>
  <c r="L236" i="6" s="1"/>
  <c r="A236" i="6"/>
  <c r="G235" i="6"/>
  <c r="F235" i="6"/>
  <c r="D235" i="6"/>
  <c r="L235" i="6" s="1"/>
  <c r="A235" i="6"/>
  <c r="C235" i="6" s="1"/>
  <c r="G234" i="6"/>
  <c r="F234" i="6"/>
  <c r="D234" i="6"/>
  <c r="L234" i="6" s="1"/>
  <c r="A234" i="6"/>
  <c r="G233" i="6"/>
  <c r="F233" i="6"/>
  <c r="D233" i="6"/>
  <c r="L233" i="6" s="1"/>
  <c r="A233" i="6"/>
  <c r="C233" i="6" s="1"/>
  <c r="G232" i="6"/>
  <c r="F232" i="6"/>
  <c r="D232" i="6"/>
  <c r="L232" i="6" s="1"/>
  <c r="A232" i="6"/>
  <c r="G231" i="6"/>
  <c r="F231" i="6"/>
  <c r="D231" i="6"/>
  <c r="L231" i="6" s="1"/>
  <c r="A231" i="6"/>
  <c r="G230" i="6"/>
  <c r="F230" i="6"/>
  <c r="D230" i="6"/>
  <c r="L230" i="6" s="1"/>
  <c r="A230" i="6"/>
  <c r="G229" i="6"/>
  <c r="F229" i="6"/>
  <c r="D229" i="6"/>
  <c r="A229" i="6"/>
  <c r="C229" i="6" s="1"/>
  <c r="G228" i="6"/>
  <c r="F228" i="6"/>
  <c r="D228" i="6"/>
  <c r="L228" i="6" s="1"/>
  <c r="A228" i="6"/>
  <c r="G227" i="6"/>
  <c r="F227" i="6"/>
  <c r="D227" i="6"/>
  <c r="L227" i="6" s="1"/>
  <c r="A227" i="6"/>
  <c r="C227" i="6" s="1"/>
  <c r="G226" i="6"/>
  <c r="F226" i="6"/>
  <c r="D226" i="6"/>
  <c r="L226" i="6" s="1"/>
  <c r="A226" i="6"/>
  <c r="C226" i="6" s="1"/>
  <c r="G225" i="6"/>
  <c r="F225" i="6"/>
  <c r="D225" i="6"/>
  <c r="L225" i="6" s="1"/>
  <c r="A225" i="6"/>
  <c r="G224" i="6"/>
  <c r="F224" i="6"/>
  <c r="D224" i="6"/>
  <c r="L224" i="6" s="1"/>
  <c r="A224" i="6"/>
  <c r="C224" i="6" s="1"/>
  <c r="G223" i="6"/>
  <c r="F223" i="6"/>
  <c r="D223" i="6"/>
  <c r="L223" i="6" s="1"/>
  <c r="A223" i="6"/>
  <c r="C223" i="6" s="1"/>
  <c r="G222" i="6"/>
  <c r="F222" i="6"/>
  <c r="D222" i="6"/>
  <c r="L222" i="6" s="1"/>
  <c r="A222" i="6"/>
  <c r="C222" i="6" s="1"/>
  <c r="G221" i="6"/>
  <c r="F221" i="6"/>
  <c r="D221" i="6"/>
  <c r="L221" i="6" s="1"/>
  <c r="A221" i="6"/>
  <c r="C221" i="6" s="1"/>
  <c r="G220" i="6"/>
  <c r="F220" i="6"/>
  <c r="D220" i="6"/>
  <c r="A220" i="6"/>
  <c r="G219" i="6"/>
  <c r="F219" i="6"/>
  <c r="D219" i="6"/>
  <c r="L219" i="6" s="1"/>
  <c r="A219" i="6"/>
  <c r="C219" i="6" s="1"/>
  <c r="G218" i="6"/>
  <c r="F218" i="6"/>
  <c r="D218" i="6"/>
  <c r="L218" i="6" s="1"/>
  <c r="A218" i="6"/>
  <c r="C218" i="6" s="1"/>
  <c r="G217" i="6"/>
  <c r="F217" i="6"/>
  <c r="D217" i="6"/>
  <c r="A217" i="6"/>
  <c r="G216" i="6"/>
  <c r="F216" i="6"/>
  <c r="D216" i="6"/>
  <c r="A216" i="6"/>
  <c r="C216" i="6" s="1"/>
  <c r="G215" i="6"/>
  <c r="F215" i="6"/>
  <c r="D215" i="6"/>
  <c r="L215" i="6" s="1"/>
  <c r="A215" i="6"/>
  <c r="C215" i="6" s="1"/>
  <c r="G214" i="6"/>
  <c r="F214" i="6"/>
  <c r="D214" i="6"/>
  <c r="L214" i="6" s="1"/>
  <c r="A214" i="6"/>
  <c r="C214" i="6" s="1"/>
  <c r="G213" i="6"/>
  <c r="F213" i="6"/>
  <c r="D213" i="6"/>
  <c r="A213" i="6"/>
  <c r="C213" i="6" s="1"/>
  <c r="G212" i="6"/>
  <c r="F212" i="6"/>
  <c r="D212" i="6"/>
  <c r="A212" i="6"/>
  <c r="G211" i="6"/>
  <c r="F211" i="6"/>
  <c r="D211" i="6"/>
  <c r="L211" i="6" s="1"/>
  <c r="A211" i="6"/>
  <c r="C211" i="6" s="1"/>
  <c r="G210" i="6"/>
  <c r="F210" i="6"/>
  <c r="D210" i="6"/>
  <c r="A210" i="6"/>
  <c r="C210" i="6" s="1"/>
  <c r="G209" i="6"/>
  <c r="F209" i="6"/>
  <c r="D209" i="6"/>
  <c r="L209" i="6" s="1"/>
  <c r="A209" i="6"/>
  <c r="C209" i="6" s="1"/>
  <c r="G208" i="6"/>
  <c r="F208" i="6"/>
  <c r="D208" i="6"/>
  <c r="A208" i="6"/>
  <c r="G207" i="6"/>
  <c r="F207" i="6"/>
  <c r="D207" i="6"/>
  <c r="L207" i="6" s="1"/>
  <c r="A207" i="6"/>
  <c r="C207" i="6" s="1"/>
  <c r="G206" i="6"/>
  <c r="F206" i="6"/>
  <c r="D206" i="6"/>
  <c r="L206" i="6" s="1"/>
  <c r="A206" i="6"/>
  <c r="G205" i="6"/>
  <c r="F205" i="6"/>
  <c r="D205" i="6"/>
  <c r="L205" i="6" s="1"/>
  <c r="A205" i="6"/>
  <c r="C205" i="6" s="1"/>
  <c r="G204" i="6"/>
  <c r="F204" i="6"/>
  <c r="D204" i="6"/>
  <c r="L204" i="6" s="1"/>
  <c r="A204" i="6"/>
  <c r="G203" i="6"/>
  <c r="F203" i="6"/>
  <c r="D203" i="6"/>
  <c r="L203" i="6" s="1"/>
  <c r="A203" i="6"/>
  <c r="C203" i="6" s="1"/>
  <c r="G202" i="6"/>
  <c r="H202" i="6" s="1"/>
  <c r="F202" i="6"/>
  <c r="D202" i="6"/>
  <c r="A202" i="6"/>
  <c r="C202" i="6" s="1"/>
  <c r="G201" i="6"/>
  <c r="F201" i="6"/>
  <c r="D201" i="6"/>
  <c r="L201" i="6" s="1"/>
  <c r="A201" i="6"/>
  <c r="C201" i="6" s="1"/>
  <c r="G200" i="6"/>
  <c r="F200" i="6"/>
  <c r="D200" i="6"/>
  <c r="L200" i="6" s="1"/>
  <c r="A200" i="6"/>
  <c r="G199" i="6"/>
  <c r="F199" i="6"/>
  <c r="D199" i="6"/>
  <c r="L199" i="6" s="1"/>
  <c r="A199" i="6"/>
  <c r="G198" i="6"/>
  <c r="F198" i="6"/>
  <c r="D198" i="6"/>
  <c r="L198" i="6" s="1"/>
  <c r="A198" i="6"/>
  <c r="G197" i="6"/>
  <c r="F197" i="6"/>
  <c r="D197" i="6"/>
  <c r="A197" i="6"/>
  <c r="C197" i="6" s="1"/>
  <c r="G196" i="6"/>
  <c r="F196" i="6"/>
  <c r="D196" i="6"/>
  <c r="L196" i="6" s="1"/>
  <c r="A196" i="6"/>
  <c r="G195" i="6"/>
  <c r="F195" i="6"/>
  <c r="D195" i="6"/>
  <c r="A195" i="6"/>
  <c r="G194" i="6"/>
  <c r="F194" i="6"/>
  <c r="D194" i="6"/>
  <c r="L194" i="6" s="1"/>
  <c r="A194" i="6"/>
  <c r="C194" i="6" s="1"/>
  <c r="G193" i="6"/>
  <c r="F193" i="6"/>
  <c r="D193" i="6"/>
  <c r="L193" i="6" s="1"/>
  <c r="A193" i="6"/>
  <c r="G192" i="6"/>
  <c r="F192" i="6"/>
  <c r="D192" i="6"/>
  <c r="L192" i="6" s="1"/>
  <c r="A192" i="6"/>
  <c r="C192" i="6" s="1"/>
  <c r="G191" i="6"/>
  <c r="F191" i="6"/>
  <c r="D191" i="6"/>
  <c r="L191" i="6" s="1"/>
  <c r="A191" i="6"/>
  <c r="G190" i="6"/>
  <c r="F190" i="6"/>
  <c r="D190" i="6"/>
  <c r="L190" i="6" s="1"/>
  <c r="A190" i="6"/>
  <c r="C190" i="6" s="1"/>
  <c r="G189" i="6"/>
  <c r="F189" i="6"/>
  <c r="D189" i="6"/>
  <c r="A189" i="6"/>
  <c r="C189" i="6" s="1"/>
  <c r="G188" i="6"/>
  <c r="F188" i="6"/>
  <c r="D188" i="6"/>
  <c r="L188" i="6" s="1"/>
  <c r="A188" i="6"/>
  <c r="G187" i="6"/>
  <c r="F187" i="6"/>
  <c r="D187" i="6"/>
  <c r="A187" i="6"/>
  <c r="C187" i="6" s="1"/>
  <c r="G186" i="6"/>
  <c r="F186" i="6"/>
  <c r="D186" i="6"/>
  <c r="L186" i="6" s="1"/>
  <c r="A186" i="6"/>
  <c r="C186" i="6" s="1"/>
  <c r="G185" i="6"/>
  <c r="F185" i="6"/>
  <c r="D185" i="6"/>
  <c r="L185" i="6" s="1"/>
  <c r="A185" i="6"/>
  <c r="G184" i="6"/>
  <c r="F184" i="6"/>
  <c r="D184" i="6"/>
  <c r="A184" i="6"/>
  <c r="C184" i="6" s="1"/>
  <c r="G183" i="6"/>
  <c r="F183" i="6"/>
  <c r="D183" i="6"/>
  <c r="L183" i="6" s="1"/>
  <c r="A183" i="6"/>
  <c r="G182" i="6"/>
  <c r="F182" i="6"/>
  <c r="D182" i="6"/>
  <c r="A182" i="6"/>
  <c r="G181" i="6"/>
  <c r="F181" i="6"/>
  <c r="D181" i="6"/>
  <c r="A181" i="6"/>
  <c r="C181" i="6" s="1"/>
  <c r="G180" i="6"/>
  <c r="F180" i="6"/>
  <c r="D180" i="6"/>
  <c r="A180" i="6"/>
  <c r="C180" i="6" s="1"/>
  <c r="G179" i="6"/>
  <c r="F179" i="6"/>
  <c r="D179" i="6"/>
  <c r="L179" i="6" s="1"/>
  <c r="A179" i="6"/>
  <c r="C179" i="6" s="1"/>
  <c r="G178" i="6"/>
  <c r="F178" i="6"/>
  <c r="D178" i="6"/>
  <c r="A178" i="6"/>
  <c r="C178" i="6" s="1"/>
  <c r="G177" i="6"/>
  <c r="F177" i="6"/>
  <c r="D177" i="6"/>
  <c r="L177" i="6" s="1"/>
  <c r="A177" i="6"/>
  <c r="G176" i="6"/>
  <c r="F176" i="6"/>
  <c r="D176" i="6"/>
  <c r="A176" i="6"/>
  <c r="G175" i="6"/>
  <c r="F175" i="6"/>
  <c r="D175" i="6"/>
  <c r="A175" i="6"/>
  <c r="G174" i="6"/>
  <c r="F174" i="6"/>
  <c r="D174" i="6"/>
  <c r="L174" i="6" s="1"/>
  <c r="A174" i="6"/>
  <c r="G173" i="6"/>
  <c r="F173" i="6"/>
  <c r="D173" i="6"/>
  <c r="A173" i="6"/>
  <c r="C173" i="6" s="1"/>
  <c r="G172" i="6"/>
  <c r="F172" i="6"/>
  <c r="D172" i="6"/>
  <c r="L172" i="6" s="1"/>
  <c r="A172" i="6"/>
  <c r="G171" i="6"/>
  <c r="F171" i="6"/>
  <c r="D171" i="6"/>
  <c r="A171" i="6"/>
  <c r="C171" i="6" s="1"/>
  <c r="G170" i="6"/>
  <c r="F170" i="6"/>
  <c r="D170" i="6"/>
  <c r="A170" i="6"/>
  <c r="G169" i="6"/>
  <c r="F169" i="6"/>
  <c r="D169" i="6"/>
  <c r="L169" i="6" s="1"/>
  <c r="A169" i="6"/>
  <c r="C169" i="6" s="1"/>
  <c r="G168" i="6"/>
  <c r="F168" i="6"/>
  <c r="D168" i="6"/>
  <c r="L168" i="6" s="1"/>
  <c r="A168" i="6"/>
  <c r="C168" i="6" s="1"/>
  <c r="G167" i="6"/>
  <c r="F167" i="6"/>
  <c r="D167" i="6"/>
  <c r="A167" i="6"/>
  <c r="C167" i="6" s="1"/>
  <c r="G166" i="6"/>
  <c r="F166" i="6"/>
  <c r="D166" i="6"/>
  <c r="A166" i="6"/>
  <c r="C166" i="6" s="1"/>
  <c r="G165" i="6"/>
  <c r="F165" i="6"/>
  <c r="D165" i="6"/>
  <c r="L165" i="6" s="1"/>
  <c r="A165" i="6"/>
  <c r="C165" i="6" s="1"/>
  <c r="G164" i="6"/>
  <c r="F164" i="6"/>
  <c r="D164" i="6"/>
  <c r="L164" i="6" s="1"/>
  <c r="A164" i="6"/>
  <c r="C164" i="6" s="1"/>
  <c r="G163" i="6"/>
  <c r="F163" i="6"/>
  <c r="D163" i="6"/>
  <c r="A163" i="6"/>
  <c r="C163" i="6" s="1"/>
  <c r="G162" i="6"/>
  <c r="F162" i="6"/>
  <c r="D162" i="6"/>
  <c r="A162" i="6"/>
  <c r="G161" i="6"/>
  <c r="F161" i="6"/>
  <c r="D161" i="6"/>
  <c r="L161" i="6" s="1"/>
  <c r="A161" i="6"/>
  <c r="C161" i="6" s="1"/>
  <c r="G160" i="6"/>
  <c r="F160" i="6"/>
  <c r="D160" i="6"/>
  <c r="L160" i="6" s="1"/>
  <c r="A160" i="6"/>
  <c r="C160" i="6" s="1"/>
  <c r="G159" i="6"/>
  <c r="F159" i="6"/>
  <c r="D159" i="6"/>
  <c r="A159" i="6"/>
  <c r="C159" i="6" s="1"/>
  <c r="G158" i="6"/>
  <c r="F158" i="6"/>
  <c r="D158" i="6"/>
  <c r="L158" i="6" s="1"/>
  <c r="A158" i="6"/>
  <c r="G157" i="6"/>
  <c r="F157" i="6"/>
  <c r="D157" i="6"/>
  <c r="L157" i="6" s="1"/>
  <c r="A157" i="6"/>
  <c r="C157" i="6" s="1"/>
  <c r="G156" i="6"/>
  <c r="F156" i="6"/>
  <c r="D156" i="6"/>
  <c r="L156" i="6" s="1"/>
  <c r="A156" i="6"/>
  <c r="C156" i="6" s="1"/>
  <c r="G155" i="6"/>
  <c r="F155" i="6"/>
  <c r="D155" i="6"/>
  <c r="L155" i="6" s="1"/>
  <c r="A155" i="6"/>
  <c r="C155" i="6" s="1"/>
  <c r="G154" i="6"/>
  <c r="F154" i="6"/>
  <c r="D154" i="6"/>
  <c r="A154" i="6"/>
  <c r="G153" i="6"/>
  <c r="F153" i="6"/>
  <c r="D153" i="6"/>
  <c r="L153" i="6" s="1"/>
  <c r="A153" i="6"/>
  <c r="C153" i="6" s="1"/>
  <c r="G152" i="6"/>
  <c r="F152" i="6"/>
  <c r="D152" i="6"/>
  <c r="L152" i="6" s="1"/>
  <c r="A152" i="6"/>
  <c r="C152" i="6" s="1"/>
  <c r="G151" i="6"/>
  <c r="F151" i="6"/>
  <c r="D151" i="6"/>
  <c r="A151" i="6"/>
  <c r="C151" i="6" s="1"/>
  <c r="G150" i="6"/>
  <c r="F150" i="6"/>
  <c r="D150" i="6"/>
  <c r="A150" i="6"/>
  <c r="C150" i="6" s="1"/>
  <c r="G149" i="6"/>
  <c r="F149" i="6"/>
  <c r="D149" i="6"/>
  <c r="L149" i="6" s="1"/>
  <c r="A149" i="6"/>
  <c r="C149" i="6" s="1"/>
  <c r="G148" i="6"/>
  <c r="F148" i="6"/>
  <c r="D148" i="6"/>
  <c r="L148" i="6" s="1"/>
  <c r="A148" i="6"/>
  <c r="C148" i="6" s="1"/>
  <c r="G147" i="6"/>
  <c r="F147" i="6"/>
  <c r="D147" i="6"/>
  <c r="A147" i="6"/>
  <c r="C147" i="6" s="1"/>
  <c r="G146" i="6"/>
  <c r="F146" i="6"/>
  <c r="D146" i="6"/>
  <c r="A146" i="6"/>
  <c r="G145" i="6"/>
  <c r="F145" i="6"/>
  <c r="D145" i="6"/>
  <c r="L145" i="6" s="1"/>
  <c r="A145" i="6"/>
  <c r="C145" i="6" s="1"/>
  <c r="G144" i="6"/>
  <c r="F144" i="6"/>
  <c r="D144" i="6"/>
  <c r="L144" i="6" s="1"/>
  <c r="A144" i="6"/>
  <c r="G143" i="6"/>
  <c r="F143" i="6"/>
  <c r="D143" i="6"/>
  <c r="A143" i="6"/>
  <c r="C143" i="6" s="1"/>
  <c r="G142" i="6"/>
  <c r="F142" i="6"/>
  <c r="D142" i="6"/>
  <c r="L142" i="6" s="1"/>
  <c r="A142" i="6"/>
  <c r="G141" i="6"/>
  <c r="H141" i="6" s="1"/>
  <c r="F141" i="6"/>
  <c r="D141" i="6"/>
  <c r="L141" i="6" s="1"/>
  <c r="A141" i="6"/>
  <c r="C141" i="6" s="1"/>
  <c r="G140" i="6"/>
  <c r="F140" i="6"/>
  <c r="D140" i="6"/>
  <c r="A140" i="6"/>
  <c r="C140" i="6" s="1"/>
  <c r="G139" i="6"/>
  <c r="F139" i="6"/>
  <c r="D139" i="6"/>
  <c r="A139" i="6"/>
  <c r="C139" i="6" s="1"/>
  <c r="G138" i="6"/>
  <c r="F138" i="6"/>
  <c r="D138" i="6"/>
  <c r="L138" i="6" s="1"/>
  <c r="A138" i="6"/>
  <c r="G137" i="6"/>
  <c r="F137" i="6"/>
  <c r="D137" i="6"/>
  <c r="L137" i="6" s="1"/>
  <c r="A137" i="6"/>
  <c r="C137" i="6" s="1"/>
  <c r="G136" i="6"/>
  <c r="F136" i="6"/>
  <c r="D136" i="6"/>
  <c r="L136" i="6" s="1"/>
  <c r="A136" i="6"/>
  <c r="C136" i="6" s="1"/>
  <c r="G135" i="6"/>
  <c r="F135" i="6"/>
  <c r="D135" i="6"/>
  <c r="A135" i="6"/>
  <c r="G134" i="6"/>
  <c r="F134" i="6"/>
  <c r="D134" i="6"/>
  <c r="L134" i="6" s="1"/>
  <c r="A134" i="6"/>
  <c r="C134" i="6" s="1"/>
  <c r="G133" i="6"/>
  <c r="F133" i="6"/>
  <c r="D133" i="6"/>
  <c r="L133" i="6" s="1"/>
  <c r="A133" i="6"/>
  <c r="C133" i="6" s="1"/>
  <c r="G132" i="6"/>
  <c r="F132" i="6"/>
  <c r="D132" i="6"/>
  <c r="L132" i="6" s="1"/>
  <c r="A132" i="6"/>
  <c r="C132" i="6" s="1"/>
  <c r="G131" i="6"/>
  <c r="F131" i="6"/>
  <c r="D131" i="6"/>
  <c r="A131" i="6"/>
  <c r="C131" i="6" s="1"/>
  <c r="G130" i="6"/>
  <c r="F130" i="6"/>
  <c r="D130" i="6"/>
  <c r="L130" i="6" s="1"/>
  <c r="A130" i="6"/>
  <c r="C130" i="6" s="1"/>
  <c r="G129" i="6"/>
  <c r="F129" i="6"/>
  <c r="D129" i="6"/>
  <c r="L129" i="6" s="1"/>
  <c r="A129" i="6"/>
  <c r="C129" i="6" s="1"/>
  <c r="G128" i="6"/>
  <c r="F128" i="6"/>
  <c r="D128" i="6"/>
  <c r="L128" i="6" s="1"/>
  <c r="A128" i="6"/>
  <c r="G127" i="6"/>
  <c r="F127" i="6"/>
  <c r="D127" i="6"/>
  <c r="A127" i="6"/>
  <c r="C127" i="6" s="1"/>
  <c r="G126" i="6"/>
  <c r="F126" i="6"/>
  <c r="D126" i="6"/>
  <c r="A126" i="6"/>
  <c r="G125" i="6"/>
  <c r="F125" i="6"/>
  <c r="D125" i="6"/>
  <c r="L125" i="6" s="1"/>
  <c r="A125" i="6"/>
  <c r="C125" i="6" s="1"/>
  <c r="G124" i="6"/>
  <c r="F124" i="6"/>
  <c r="D124" i="6"/>
  <c r="L124" i="6" s="1"/>
  <c r="A124" i="6"/>
  <c r="C124" i="6" s="1"/>
  <c r="G123" i="6"/>
  <c r="F123" i="6"/>
  <c r="D123" i="6"/>
  <c r="A123" i="6"/>
  <c r="C123" i="6" s="1"/>
  <c r="G122" i="6"/>
  <c r="F122" i="6"/>
  <c r="D122" i="6"/>
  <c r="A122" i="6"/>
  <c r="C122" i="6" s="1"/>
  <c r="G121" i="6"/>
  <c r="F121" i="6"/>
  <c r="D121" i="6"/>
  <c r="L121" i="6" s="1"/>
  <c r="A121" i="6"/>
  <c r="C121" i="6" s="1"/>
  <c r="G120" i="6"/>
  <c r="F120" i="6"/>
  <c r="D120" i="6"/>
  <c r="A120" i="6"/>
  <c r="C120" i="6" s="1"/>
  <c r="G119" i="6"/>
  <c r="F119" i="6"/>
  <c r="D119" i="6"/>
  <c r="A119" i="6"/>
  <c r="C119" i="6" s="1"/>
  <c r="G118" i="6"/>
  <c r="F118" i="6"/>
  <c r="D118" i="6"/>
  <c r="A118" i="6"/>
  <c r="G117" i="6"/>
  <c r="F117" i="6"/>
  <c r="D117" i="6"/>
  <c r="L117" i="6" s="1"/>
  <c r="A117" i="6"/>
  <c r="C117" i="6" s="1"/>
  <c r="G116" i="6"/>
  <c r="F116" i="6"/>
  <c r="D116" i="6"/>
  <c r="A116" i="6"/>
  <c r="C116" i="6" s="1"/>
  <c r="G115" i="6"/>
  <c r="F115" i="6"/>
  <c r="D115" i="6"/>
  <c r="A115" i="6"/>
  <c r="C115" i="6" s="1"/>
  <c r="G114" i="6"/>
  <c r="F114" i="6"/>
  <c r="D114" i="6"/>
  <c r="A114" i="6"/>
  <c r="C114" i="6" s="1"/>
  <c r="G113" i="6"/>
  <c r="F113" i="6"/>
  <c r="D113" i="6"/>
  <c r="L113" i="6" s="1"/>
  <c r="A113" i="6"/>
  <c r="C113" i="6" s="1"/>
  <c r="G112" i="6"/>
  <c r="F112" i="6"/>
  <c r="D112" i="6"/>
  <c r="A112" i="6"/>
  <c r="C112" i="6" s="1"/>
  <c r="G111" i="6"/>
  <c r="F111" i="6"/>
  <c r="D111" i="6"/>
  <c r="A111" i="6"/>
  <c r="C111" i="6" s="1"/>
  <c r="G110" i="6"/>
  <c r="F110" i="6"/>
  <c r="D110" i="6"/>
  <c r="L110" i="6" s="1"/>
  <c r="A110" i="6"/>
  <c r="G109" i="6"/>
  <c r="F109" i="6"/>
  <c r="D109" i="6"/>
  <c r="L109" i="6" s="1"/>
  <c r="A109" i="6"/>
  <c r="C109" i="6" s="1"/>
  <c r="G108" i="6"/>
  <c r="F108" i="6"/>
  <c r="D108" i="6"/>
  <c r="A108" i="6"/>
  <c r="C108" i="6" s="1"/>
  <c r="G107" i="6"/>
  <c r="F107" i="6"/>
  <c r="D107" i="6"/>
  <c r="A107" i="6"/>
  <c r="C107" i="6" s="1"/>
  <c r="G106" i="6"/>
  <c r="F106" i="6"/>
  <c r="D106" i="6"/>
  <c r="L106" i="6" s="1"/>
  <c r="A106" i="6"/>
  <c r="G105" i="6"/>
  <c r="F105" i="6"/>
  <c r="D105" i="6"/>
  <c r="L105" i="6" s="1"/>
  <c r="A105" i="6"/>
  <c r="C105" i="6" s="1"/>
  <c r="G104" i="6"/>
  <c r="H104" i="6" s="1"/>
  <c r="F104" i="6"/>
  <c r="D104" i="6"/>
  <c r="L104" i="6" s="1"/>
  <c r="A104" i="6"/>
  <c r="C104" i="6" s="1"/>
  <c r="G103" i="6"/>
  <c r="F103" i="6"/>
  <c r="D103" i="6"/>
  <c r="A103" i="6"/>
  <c r="G102" i="6"/>
  <c r="F102" i="6"/>
  <c r="D102" i="6"/>
  <c r="L102" i="6" s="1"/>
  <c r="A102" i="6"/>
  <c r="C102" i="6" s="1"/>
  <c r="G101" i="6"/>
  <c r="F101" i="6"/>
  <c r="D101" i="6"/>
  <c r="L101" i="6" s="1"/>
  <c r="A101" i="6"/>
  <c r="C101" i="6" s="1"/>
  <c r="G100" i="6"/>
  <c r="F100" i="6"/>
  <c r="D100" i="6"/>
  <c r="A100" i="6"/>
  <c r="C100" i="6" s="1"/>
  <c r="G99" i="6"/>
  <c r="F99" i="6"/>
  <c r="D99" i="6"/>
  <c r="L99" i="6" s="1"/>
  <c r="A99" i="6"/>
  <c r="C99" i="6" s="1"/>
  <c r="G98" i="6"/>
  <c r="F98" i="6"/>
  <c r="D98" i="6"/>
  <c r="L98" i="6" s="1"/>
  <c r="A98" i="6"/>
  <c r="C98" i="6" s="1"/>
  <c r="G97" i="6"/>
  <c r="F97" i="6"/>
  <c r="D97" i="6"/>
  <c r="L97" i="6" s="1"/>
  <c r="A97" i="6"/>
  <c r="C97" i="6" s="1"/>
  <c r="G96" i="6"/>
  <c r="F96" i="6"/>
  <c r="D96" i="6"/>
  <c r="L96" i="6" s="1"/>
  <c r="A96" i="6"/>
  <c r="C96" i="6" s="1"/>
  <c r="G95" i="6"/>
  <c r="F95" i="6"/>
  <c r="D95" i="6"/>
  <c r="A95" i="6"/>
  <c r="C95" i="6" s="1"/>
  <c r="G94" i="6"/>
  <c r="F94" i="6"/>
  <c r="D94" i="6"/>
  <c r="A94" i="6"/>
  <c r="G93" i="6"/>
  <c r="F93" i="6"/>
  <c r="D93" i="6"/>
  <c r="L93" i="6" s="1"/>
  <c r="A93" i="6"/>
  <c r="C93" i="6" s="1"/>
  <c r="G92" i="6"/>
  <c r="F92" i="6"/>
  <c r="D92" i="6"/>
  <c r="L92" i="6" s="1"/>
  <c r="A92" i="6"/>
  <c r="C92" i="6" s="1"/>
  <c r="G91" i="6"/>
  <c r="F91" i="6"/>
  <c r="D91" i="6"/>
  <c r="A91" i="6"/>
  <c r="C91" i="6" s="1"/>
  <c r="G90" i="6"/>
  <c r="F90" i="6"/>
  <c r="D90" i="6"/>
  <c r="L90" i="6" s="1"/>
  <c r="A90" i="6"/>
  <c r="C90" i="6" s="1"/>
  <c r="G89" i="6"/>
  <c r="F89" i="6"/>
  <c r="E89" i="6"/>
  <c r="D89" i="6"/>
  <c r="L89" i="6" s="1"/>
  <c r="A89" i="6"/>
  <c r="G88" i="6"/>
  <c r="F88" i="6"/>
  <c r="D88" i="6"/>
  <c r="A88" i="6"/>
  <c r="G87" i="6"/>
  <c r="F87" i="6"/>
  <c r="D87" i="6"/>
  <c r="A87" i="6"/>
  <c r="G86" i="6"/>
  <c r="F86" i="6"/>
  <c r="D86" i="6"/>
  <c r="A86" i="6"/>
  <c r="C86" i="6" s="1"/>
  <c r="G85" i="6"/>
  <c r="F85" i="6"/>
  <c r="D85" i="6"/>
  <c r="L85" i="6" s="1"/>
  <c r="A85" i="6"/>
  <c r="G84" i="6"/>
  <c r="F84" i="6"/>
  <c r="H84" i="6" s="1"/>
  <c r="D84" i="6"/>
  <c r="L84" i="6" s="1"/>
  <c r="A84" i="6"/>
  <c r="C84" i="6" s="1"/>
  <c r="G83" i="6"/>
  <c r="F83" i="6"/>
  <c r="D83" i="6"/>
  <c r="A83" i="6"/>
  <c r="C83" i="6" s="1"/>
  <c r="G82" i="6"/>
  <c r="F82" i="6"/>
  <c r="H82" i="6" s="1"/>
  <c r="D82" i="6"/>
  <c r="B82" i="6"/>
  <c r="A82" i="6"/>
  <c r="C82" i="6" s="1"/>
  <c r="G81" i="6"/>
  <c r="F81" i="6"/>
  <c r="D81" i="6"/>
  <c r="L81" i="6" s="1"/>
  <c r="A81" i="6"/>
  <c r="C81" i="6" s="1"/>
  <c r="G80" i="6"/>
  <c r="F80" i="6"/>
  <c r="E80" i="6"/>
  <c r="D80" i="6"/>
  <c r="L80" i="6" s="1"/>
  <c r="A80" i="6"/>
  <c r="C80" i="6" s="1"/>
  <c r="G79" i="6"/>
  <c r="F79" i="6"/>
  <c r="D79" i="6"/>
  <c r="A79" i="6"/>
  <c r="G78" i="6"/>
  <c r="F78" i="6"/>
  <c r="D78" i="6"/>
  <c r="L78" i="6" s="1"/>
  <c r="A78" i="6"/>
  <c r="G77" i="6"/>
  <c r="F77" i="6"/>
  <c r="D77" i="6"/>
  <c r="L77" i="6" s="1"/>
  <c r="A77" i="6"/>
  <c r="C77" i="6" s="1"/>
  <c r="G76" i="6"/>
  <c r="F76" i="6"/>
  <c r="D76" i="6"/>
  <c r="A76" i="6"/>
  <c r="C76" i="6" s="1"/>
  <c r="G75" i="6"/>
  <c r="F75" i="6"/>
  <c r="D75" i="6"/>
  <c r="A75" i="6"/>
  <c r="G74" i="6"/>
  <c r="F74" i="6"/>
  <c r="D74" i="6"/>
  <c r="L74" i="6" s="1"/>
  <c r="A74" i="6"/>
  <c r="C74" i="6" s="1"/>
  <c r="G73" i="6"/>
  <c r="F73" i="6"/>
  <c r="D73" i="6"/>
  <c r="L73" i="6" s="1"/>
  <c r="A73" i="6"/>
  <c r="C73" i="6" s="1"/>
  <c r="G72" i="6"/>
  <c r="F72" i="6"/>
  <c r="D72" i="6"/>
  <c r="L72" i="6" s="1"/>
  <c r="A72" i="6"/>
  <c r="C72" i="6" s="1"/>
  <c r="G71" i="6"/>
  <c r="F71" i="6"/>
  <c r="D71" i="6"/>
  <c r="A71" i="6"/>
  <c r="G70" i="6"/>
  <c r="F70" i="6"/>
  <c r="D70" i="6"/>
  <c r="L70" i="6" s="1"/>
  <c r="A70" i="6"/>
  <c r="C70" i="6" s="1"/>
  <c r="G69" i="6"/>
  <c r="F69" i="6"/>
  <c r="D69" i="6"/>
  <c r="L69" i="6" s="1"/>
  <c r="A69" i="6"/>
  <c r="C69" i="6" s="1"/>
  <c r="G68" i="6"/>
  <c r="F68" i="6"/>
  <c r="D68" i="6"/>
  <c r="L68" i="6" s="1"/>
  <c r="A68" i="6"/>
  <c r="C68" i="6" s="1"/>
  <c r="G67" i="6"/>
  <c r="F67" i="6"/>
  <c r="D67" i="6"/>
  <c r="A67" i="6"/>
  <c r="C67" i="6" s="1"/>
  <c r="G66" i="6"/>
  <c r="F66" i="6"/>
  <c r="D66" i="6"/>
  <c r="L66" i="6" s="1"/>
  <c r="A66" i="6"/>
  <c r="C66" i="6" s="1"/>
  <c r="G65" i="6"/>
  <c r="F65" i="6"/>
  <c r="D65" i="6"/>
  <c r="L65" i="6" s="1"/>
  <c r="A65" i="6"/>
  <c r="G64" i="6"/>
  <c r="F64" i="6"/>
  <c r="D64" i="6"/>
  <c r="L64" i="6" s="1"/>
  <c r="A64" i="6"/>
  <c r="C64" i="6" s="1"/>
  <c r="F63" i="6"/>
  <c r="D63" i="6"/>
  <c r="L63" i="6" s="1"/>
  <c r="A63" i="6"/>
  <c r="C63" i="6" s="1"/>
  <c r="G62" i="6"/>
  <c r="F62" i="6"/>
  <c r="D62" i="6"/>
  <c r="A62" i="6"/>
  <c r="G61" i="6"/>
  <c r="F61" i="6"/>
  <c r="D61" i="6"/>
  <c r="L61" i="6" s="1"/>
  <c r="A61" i="6"/>
  <c r="C61" i="6" s="1"/>
  <c r="G60" i="6"/>
  <c r="F60" i="6"/>
  <c r="D60" i="6"/>
  <c r="L60" i="6" s="1"/>
  <c r="A60" i="6"/>
  <c r="C60" i="6" s="1"/>
  <c r="G59" i="6"/>
  <c r="F59" i="6"/>
  <c r="D59" i="6"/>
  <c r="A59" i="6"/>
  <c r="C59" i="6" s="1"/>
  <c r="G58" i="6"/>
  <c r="F58" i="6"/>
  <c r="D58" i="6"/>
  <c r="L58" i="6" s="1"/>
  <c r="A58" i="6"/>
  <c r="C58" i="6" s="1"/>
  <c r="G57" i="6"/>
  <c r="F57" i="6"/>
  <c r="D57" i="6"/>
  <c r="L57" i="6" s="1"/>
  <c r="A57" i="6"/>
  <c r="C57" i="6" s="1"/>
  <c r="G56" i="6"/>
  <c r="F56" i="6"/>
  <c r="D56" i="6"/>
  <c r="A56" i="6"/>
  <c r="C56" i="6" s="1"/>
  <c r="G55" i="6"/>
  <c r="F55" i="6"/>
  <c r="D55" i="6"/>
  <c r="A55" i="6"/>
  <c r="G54" i="6"/>
  <c r="F54" i="6"/>
  <c r="D54" i="6"/>
  <c r="L54" i="6" s="1"/>
  <c r="A54" i="6"/>
  <c r="G53" i="6"/>
  <c r="F53" i="6"/>
  <c r="D53" i="6"/>
  <c r="L53" i="6" s="1"/>
  <c r="A53" i="6"/>
  <c r="C53" i="6" s="1"/>
  <c r="G52" i="6"/>
  <c r="F52" i="6"/>
  <c r="D52" i="6"/>
  <c r="L52" i="6" s="1"/>
  <c r="A52" i="6"/>
  <c r="C52" i="6" s="1"/>
  <c r="G51" i="6"/>
  <c r="F51" i="6"/>
  <c r="D51" i="6"/>
  <c r="A51" i="6"/>
  <c r="C51" i="6" s="1"/>
  <c r="G50" i="6"/>
  <c r="F50" i="6"/>
  <c r="D50" i="6"/>
  <c r="A50" i="6"/>
  <c r="C50" i="6" s="1"/>
  <c r="G49" i="6"/>
  <c r="F49" i="6"/>
  <c r="D49" i="6"/>
  <c r="L49" i="6" s="1"/>
  <c r="A49" i="6"/>
  <c r="G48" i="6"/>
  <c r="F48" i="6"/>
  <c r="D48" i="6"/>
  <c r="L48" i="6" s="1"/>
  <c r="A48" i="6"/>
  <c r="C48" i="6" s="1"/>
  <c r="G47" i="6"/>
  <c r="F47" i="6"/>
  <c r="D47" i="6"/>
  <c r="A47" i="6"/>
  <c r="C47" i="6" s="1"/>
  <c r="G46" i="6"/>
  <c r="F46" i="6"/>
  <c r="D46" i="6"/>
  <c r="L46" i="6" s="1"/>
  <c r="A46" i="6"/>
  <c r="C46" i="6" s="1"/>
  <c r="G45" i="6"/>
  <c r="F45" i="6"/>
  <c r="D45" i="6"/>
  <c r="L45" i="6" s="1"/>
  <c r="A45" i="6"/>
  <c r="G44" i="6"/>
  <c r="F44" i="6"/>
  <c r="D44" i="6"/>
  <c r="A44" i="6"/>
  <c r="C44" i="6" s="1"/>
  <c r="F43" i="6"/>
  <c r="D43" i="6"/>
  <c r="A43" i="6"/>
  <c r="C43" i="6" s="1"/>
  <c r="F42" i="6"/>
  <c r="D42" i="6"/>
  <c r="A42" i="6"/>
  <c r="G41" i="6"/>
  <c r="F41" i="6"/>
  <c r="D41" i="6"/>
  <c r="L41" i="6" s="1"/>
  <c r="A41" i="6"/>
  <c r="C41" i="6" s="1"/>
  <c r="G40" i="6"/>
  <c r="F40" i="6"/>
  <c r="D40" i="6"/>
  <c r="L40" i="6" s="1"/>
  <c r="A40" i="6"/>
  <c r="C40" i="6" s="1"/>
  <c r="F39" i="6"/>
  <c r="D39" i="6"/>
  <c r="A39" i="6"/>
  <c r="C39" i="6" s="1"/>
  <c r="F38" i="6"/>
  <c r="D38" i="6"/>
  <c r="L38" i="6" s="1"/>
  <c r="A38" i="6"/>
  <c r="G37" i="6"/>
  <c r="F37" i="6"/>
  <c r="D37" i="6"/>
  <c r="L37" i="6" s="1"/>
  <c r="A37" i="6"/>
  <c r="C37" i="6" s="1"/>
  <c r="G36" i="6"/>
  <c r="F36" i="6"/>
  <c r="D36" i="6"/>
  <c r="A36" i="6"/>
  <c r="C36" i="6" s="1"/>
  <c r="G35" i="6"/>
  <c r="F35" i="6"/>
  <c r="D35" i="6"/>
  <c r="A35" i="6"/>
  <c r="G34" i="6"/>
  <c r="F34" i="6"/>
  <c r="D34" i="6"/>
  <c r="L34" i="6" s="1"/>
  <c r="A34" i="6"/>
  <c r="C34" i="6" s="1"/>
  <c r="G33" i="6"/>
  <c r="F33" i="6"/>
  <c r="D33" i="6"/>
  <c r="L33" i="6" s="1"/>
  <c r="A33" i="6"/>
  <c r="G32" i="6"/>
  <c r="F32" i="6"/>
  <c r="D32" i="6"/>
  <c r="L32" i="6" s="1"/>
  <c r="A32" i="6"/>
  <c r="C32" i="6" s="1"/>
  <c r="F31" i="6"/>
  <c r="D31" i="6"/>
  <c r="A31" i="6"/>
  <c r="G30" i="6"/>
  <c r="F30" i="6"/>
  <c r="D30" i="6"/>
  <c r="L30" i="6" s="1"/>
  <c r="A30" i="6"/>
  <c r="C30" i="6" s="1"/>
  <c r="G29" i="6"/>
  <c r="F29" i="6"/>
  <c r="D29" i="6"/>
  <c r="L29" i="6" s="1"/>
  <c r="A29" i="6"/>
  <c r="C29" i="6" s="1"/>
  <c r="G28" i="6"/>
  <c r="F28" i="6"/>
  <c r="D28" i="6"/>
  <c r="A28" i="6"/>
  <c r="C28" i="6" s="1"/>
  <c r="F27" i="6"/>
  <c r="D27" i="6"/>
  <c r="A27" i="6"/>
  <c r="C27" i="6" s="1"/>
  <c r="G26" i="6"/>
  <c r="F26" i="6"/>
  <c r="D26" i="6"/>
  <c r="L26" i="6" s="1"/>
  <c r="A26" i="6"/>
  <c r="C26" i="6" s="1"/>
  <c r="G25" i="6"/>
  <c r="F25" i="6"/>
  <c r="D25" i="6"/>
  <c r="L25" i="6" s="1"/>
  <c r="A25" i="6"/>
  <c r="G24" i="6"/>
  <c r="F24" i="6"/>
  <c r="D24" i="6"/>
  <c r="L24" i="6" s="1"/>
  <c r="A24" i="6"/>
  <c r="C24" i="6" s="1"/>
  <c r="F23" i="6"/>
  <c r="D23" i="6"/>
  <c r="A23" i="6"/>
  <c r="C23" i="6" s="1"/>
  <c r="G22" i="6"/>
  <c r="F22" i="6"/>
  <c r="D22" i="6"/>
  <c r="A22" i="6"/>
  <c r="G21" i="6"/>
  <c r="F21" i="6"/>
  <c r="D21" i="6"/>
  <c r="L21" i="6" s="1"/>
  <c r="A21" i="6"/>
  <c r="C21" i="6" s="1"/>
  <c r="G20" i="6"/>
  <c r="F20" i="6"/>
  <c r="D20" i="6"/>
  <c r="L20" i="6" s="1"/>
  <c r="A20" i="6"/>
  <c r="C20" i="6" s="1"/>
  <c r="F19" i="6"/>
  <c r="D19" i="6"/>
  <c r="A19" i="6"/>
  <c r="G18" i="6"/>
  <c r="F18" i="6"/>
  <c r="D18" i="6"/>
  <c r="L18" i="6" s="1"/>
  <c r="A18" i="6"/>
  <c r="C18" i="6" s="1"/>
  <c r="G17" i="6"/>
  <c r="F17" i="6"/>
  <c r="D17" i="6"/>
  <c r="L17" i="6" s="1"/>
  <c r="A17" i="6"/>
  <c r="C17" i="6" s="1"/>
  <c r="G16" i="6"/>
  <c r="F16" i="6"/>
  <c r="D16" i="6"/>
  <c r="A16" i="6"/>
  <c r="C16" i="6" s="1"/>
  <c r="F15" i="6"/>
  <c r="D15" i="6"/>
  <c r="A15" i="6"/>
  <c r="G14" i="6"/>
  <c r="F14" i="6"/>
  <c r="D14" i="6"/>
  <c r="L14" i="6" s="1"/>
  <c r="A14" i="6"/>
  <c r="G13" i="6"/>
  <c r="F13" i="6"/>
  <c r="D13" i="6"/>
  <c r="L13" i="6" s="1"/>
  <c r="A13" i="6"/>
  <c r="G12" i="6"/>
  <c r="F12" i="6"/>
  <c r="D12" i="6"/>
  <c r="L12" i="6" s="1"/>
  <c r="A12" i="6"/>
  <c r="C12" i="6" s="1"/>
  <c r="F11" i="6"/>
  <c r="D11" i="6"/>
  <c r="A11" i="6"/>
  <c r="C11" i="6" s="1"/>
  <c r="G10" i="6"/>
  <c r="F10" i="6"/>
  <c r="D10" i="6"/>
  <c r="A10" i="6"/>
  <c r="G9" i="6"/>
  <c r="F9" i="6"/>
  <c r="D9" i="6"/>
  <c r="L9" i="6" s="1"/>
  <c r="A9" i="6"/>
  <c r="C9" i="6" s="1"/>
  <c r="G8" i="6"/>
  <c r="F8" i="6"/>
  <c r="D8" i="6"/>
  <c r="L8" i="6" s="1"/>
  <c r="A8" i="6"/>
  <c r="C8" i="6" s="1"/>
  <c r="F7" i="6"/>
  <c r="D7" i="6"/>
  <c r="A7" i="6"/>
  <c r="G6" i="6"/>
  <c r="F6" i="6"/>
  <c r="D6" i="6"/>
  <c r="L6" i="6" s="1"/>
  <c r="A6" i="6"/>
  <c r="G5" i="6"/>
  <c r="F5" i="6"/>
  <c r="D5" i="6"/>
  <c r="L5" i="6" s="1"/>
  <c r="A5" i="6"/>
  <c r="G4" i="6"/>
  <c r="F4" i="6"/>
  <c r="D4" i="6"/>
  <c r="A4" i="6"/>
  <c r="C4" i="6" s="1"/>
  <c r="F3" i="6"/>
  <c r="D3" i="6"/>
  <c r="A3" i="6"/>
  <c r="G2" i="6"/>
  <c r="F2" i="6"/>
  <c r="D2" i="6"/>
  <c r="L2" i="6" s="1"/>
  <c r="A2" i="6"/>
  <c r="C2" i="6" s="1"/>
  <c r="D16" i="5"/>
  <c r="B16" i="5"/>
  <c r="D15" i="5"/>
  <c r="B15" i="5"/>
  <c r="D14" i="5"/>
  <c r="B14" i="5"/>
  <c r="D13" i="5"/>
  <c r="B13" i="5"/>
  <c r="D12" i="5"/>
  <c r="B12" i="5"/>
  <c r="D11" i="5"/>
  <c r="B11" i="5"/>
  <c r="D10" i="5"/>
  <c r="B10" i="5"/>
  <c r="D9" i="5"/>
  <c r="B9" i="5"/>
  <c r="D8" i="5"/>
  <c r="B8" i="5"/>
  <c r="D7" i="5"/>
  <c r="B7" i="5"/>
  <c r="D6" i="5"/>
  <c r="B6" i="5"/>
  <c r="D5" i="5"/>
  <c r="B5" i="5"/>
  <c r="D4" i="5"/>
  <c r="B4" i="5"/>
  <c r="D3" i="5"/>
  <c r="B3" i="5"/>
  <c r="D2" i="5"/>
  <c r="B2" i="5"/>
  <c r="E302" i="3"/>
  <c r="D301" i="6" s="1"/>
  <c r="L301" i="6" s="1"/>
  <c r="D298" i="3"/>
  <c r="J297" i="3"/>
  <c r="E297" i="3"/>
  <c r="D296" i="6" s="1"/>
  <c r="L296" i="6" s="1"/>
  <c r="E296" i="3"/>
  <c r="E295" i="3"/>
  <c r="D295" i="6" s="1"/>
  <c r="L295" i="6" s="1"/>
  <c r="E294" i="3"/>
  <c r="D294" i="6" s="1"/>
  <c r="L294" i="6" s="1"/>
  <c r="E293" i="3"/>
  <c r="D293" i="6" s="1"/>
  <c r="L293" i="6" s="1"/>
  <c r="E291" i="3"/>
  <c r="D291" i="6" s="1"/>
  <c r="L291" i="6" s="1"/>
  <c r="D290" i="3"/>
  <c r="J289" i="3"/>
  <c r="E288" i="3"/>
  <c r="D288" i="6" s="1"/>
  <c r="L288" i="6" s="1"/>
  <c r="E287" i="3"/>
  <c r="D287" i="6" s="1"/>
  <c r="L287" i="6" s="1"/>
  <c r="E286" i="3"/>
  <c r="D286" i="6" s="1"/>
  <c r="L286" i="6" s="1"/>
  <c r="L266" i="3"/>
  <c r="K266" i="3"/>
  <c r="G266" i="3"/>
  <c r="F266" i="3"/>
  <c r="B266" i="3"/>
  <c r="L265" i="3"/>
  <c r="K265" i="3"/>
  <c r="G265" i="3"/>
  <c r="F265" i="3"/>
  <c r="B265" i="3"/>
  <c r="L264" i="3"/>
  <c r="K264" i="3"/>
  <c r="G264" i="3"/>
  <c r="F264" i="3"/>
  <c r="B264" i="3"/>
  <c r="L263" i="3"/>
  <c r="K263" i="3"/>
  <c r="G263" i="3"/>
  <c r="F263" i="3"/>
  <c r="B263" i="3"/>
  <c r="L262" i="3"/>
  <c r="K262" i="3"/>
  <c r="G262" i="3"/>
  <c r="F262" i="3"/>
  <c r="B262" i="3"/>
  <c r="L261" i="3"/>
  <c r="K261" i="3"/>
  <c r="G261" i="3"/>
  <c r="F261" i="3"/>
  <c r="B261" i="3"/>
  <c r="L260" i="3"/>
  <c r="K260" i="3"/>
  <c r="G260" i="3"/>
  <c r="F260" i="3"/>
  <c r="B260" i="3"/>
  <c r="L259" i="3"/>
  <c r="K259" i="3"/>
  <c r="G259" i="3"/>
  <c r="F259" i="3"/>
  <c r="B259" i="3"/>
  <c r="L258" i="3"/>
  <c r="K258" i="3"/>
  <c r="G258" i="3"/>
  <c r="F258" i="3"/>
  <c r="B258" i="3"/>
  <c r="L257" i="3"/>
  <c r="K257" i="3"/>
  <c r="G257" i="3"/>
  <c r="F257" i="3"/>
  <c r="B257" i="3"/>
  <c r="L256" i="3"/>
  <c r="K256" i="3"/>
  <c r="G256" i="3"/>
  <c r="F256" i="3"/>
  <c r="B256" i="3"/>
  <c r="L255" i="3"/>
  <c r="K255" i="3"/>
  <c r="G255" i="3"/>
  <c r="F255" i="3"/>
  <c r="B255" i="3"/>
  <c r="L254" i="3"/>
  <c r="K254" i="3"/>
  <c r="G254" i="3"/>
  <c r="F254" i="3"/>
  <c r="B254" i="3"/>
  <c r="L253" i="3"/>
  <c r="K253" i="3"/>
  <c r="G253" i="3"/>
  <c r="F253" i="3"/>
  <c r="B253" i="3"/>
  <c r="L252" i="3"/>
  <c r="K252" i="3"/>
  <c r="G252" i="3"/>
  <c r="F252" i="3"/>
  <c r="B252" i="3"/>
  <c r="L251" i="3"/>
  <c r="K251" i="3"/>
  <c r="G251" i="3"/>
  <c r="F251" i="3"/>
  <c r="B251" i="3"/>
  <c r="L250" i="3"/>
  <c r="K250" i="3"/>
  <c r="G250" i="3"/>
  <c r="F250" i="3"/>
  <c r="B250" i="3"/>
  <c r="L249" i="3"/>
  <c r="K249" i="3"/>
  <c r="G249" i="3"/>
  <c r="F249" i="3"/>
  <c r="B249" i="3"/>
  <c r="L248" i="3"/>
  <c r="K248" i="3"/>
  <c r="G248" i="3"/>
  <c r="F248" i="3"/>
  <c r="B248" i="3"/>
  <c r="L247" i="3"/>
  <c r="K247" i="3"/>
  <c r="G247" i="3"/>
  <c r="F247" i="3"/>
  <c r="B247" i="3"/>
  <c r="L246" i="3"/>
  <c r="K246" i="3"/>
  <c r="G246" i="3"/>
  <c r="F246" i="3"/>
  <c r="B246" i="3"/>
  <c r="L245" i="3"/>
  <c r="K245" i="3"/>
  <c r="G245" i="3"/>
  <c r="F245" i="3"/>
  <c r="B245" i="3"/>
  <c r="L244" i="3"/>
  <c r="K244" i="3"/>
  <c r="G244" i="3"/>
  <c r="F244" i="3"/>
  <c r="B244" i="3"/>
  <c r="L243" i="3"/>
  <c r="K243" i="3"/>
  <c r="G243" i="3"/>
  <c r="F243" i="3"/>
  <c r="B243" i="3"/>
  <c r="L242" i="3"/>
  <c r="K242" i="3"/>
  <c r="G242" i="3"/>
  <c r="F242" i="3"/>
  <c r="B242" i="3"/>
  <c r="L241" i="3"/>
  <c r="K241" i="3"/>
  <c r="G241" i="3"/>
  <c r="F241" i="3"/>
  <c r="B241" i="3"/>
  <c r="L240" i="3"/>
  <c r="K240" i="3"/>
  <c r="G240" i="3"/>
  <c r="F240" i="3"/>
  <c r="B240" i="3"/>
  <c r="L239" i="3"/>
  <c r="K239" i="3"/>
  <c r="G239" i="3"/>
  <c r="F239" i="3"/>
  <c r="B239" i="3"/>
  <c r="L238" i="3"/>
  <c r="K238" i="3"/>
  <c r="G238" i="3"/>
  <c r="F238" i="3"/>
  <c r="B238" i="3"/>
  <c r="L237" i="3"/>
  <c r="K237" i="3"/>
  <c r="G237" i="3"/>
  <c r="F237" i="3"/>
  <c r="B237" i="3"/>
  <c r="L236" i="3"/>
  <c r="K236" i="3"/>
  <c r="G236" i="3"/>
  <c r="F236" i="3"/>
  <c r="B236" i="3"/>
  <c r="L235" i="3"/>
  <c r="K235" i="3"/>
  <c r="G235" i="3"/>
  <c r="F235" i="3"/>
  <c r="B235" i="3"/>
  <c r="L234" i="3"/>
  <c r="K234" i="3"/>
  <c r="G234" i="3"/>
  <c r="F234" i="3"/>
  <c r="B234" i="3"/>
  <c r="L233" i="3"/>
  <c r="K233" i="3"/>
  <c r="G233" i="3"/>
  <c r="F233" i="3"/>
  <c r="B233" i="3"/>
  <c r="L232" i="3"/>
  <c r="K232" i="3"/>
  <c r="G232" i="3"/>
  <c r="F232" i="3"/>
  <c r="B232" i="3"/>
  <c r="L231" i="3"/>
  <c r="K231" i="3"/>
  <c r="G231" i="3"/>
  <c r="F231" i="3"/>
  <c r="B231" i="3"/>
  <c r="L230" i="3"/>
  <c r="K230" i="3"/>
  <c r="G230" i="3"/>
  <c r="F230" i="3"/>
  <c r="B230" i="3"/>
  <c r="L229" i="3"/>
  <c r="K229" i="3"/>
  <c r="G229" i="3"/>
  <c r="F229" i="3"/>
  <c r="B229" i="3"/>
  <c r="L228" i="3"/>
  <c r="K228" i="3"/>
  <c r="G228" i="3"/>
  <c r="F228" i="3"/>
  <c r="B228" i="3"/>
  <c r="L227" i="3"/>
  <c r="K227" i="3"/>
  <c r="G227" i="3"/>
  <c r="F227" i="3"/>
  <c r="B227" i="3"/>
  <c r="L226" i="3"/>
  <c r="K226" i="3"/>
  <c r="G226" i="3"/>
  <c r="F226" i="3"/>
  <c r="B226" i="3"/>
  <c r="L225" i="3"/>
  <c r="K225" i="3"/>
  <c r="G225" i="3"/>
  <c r="F225" i="3"/>
  <c r="B225" i="3"/>
  <c r="L224" i="3"/>
  <c r="K224" i="3"/>
  <c r="G224" i="3"/>
  <c r="F224" i="3"/>
  <c r="B224" i="3"/>
  <c r="L223" i="3"/>
  <c r="K223" i="3"/>
  <c r="G223" i="3"/>
  <c r="F223" i="3"/>
  <c r="B223" i="3"/>
  <c r="L222" i="3"/>
  <c r="K222" i="3"/>
  <c r="G222" i="3"/>
  <c r="F222" i="3"/>
  <c r="B222" i="3"/>
  <c r="L221" i="3"/>
  <c r="K221" i="3"/>
  <c r="G221" i="3"/>
  <c r="F221" i="3"/>
  <c r="B221" i="3"/>
  <c r="L220" i="3"/>
  <c r="K220" i="3"/>
  <c r="G220" i="3"/>
  <c r="F220" i="3"/>
  <c r="B220" i="3"/>
  <c r="L219" i="3"/>
  <c r="K219" i="3"/>
  <c r="G219" i="3"/>
  <c r="F219" i="3"/>
  <c r="B219" i="3"/>
  <c r="L218" i="3"/>
  <c r="K218" i="3"/>
  <c r="G218" i="3"/>
  <c r="F218" i="3"/>
  <c r="B218" i="3"/>
  <c r="L217" i="3"/>
  <c r="K217" i="3"/>
  <c r="G217" i="3"/>
  <c r="F217" i="3"/>
  <c r="B217" i="3"/>
  <c r="L216" i="3"/>
  <c r="K216" i="3"/>
  <c r="G216" i="3"/>
  <c r="F216" i="3"/>
  <c r="B216" i="3"/>
  <c r="L215" i="3"/>
  <c r="K215" i="3"/>
  <c r="G215" i="3"/>
  <c r="F215" i="3"/>
  <c r="B215" i="3"/>
  <c r="L214" i="3"/>
  <c r="K214" i="3"/>
  <c r="G214" i="3"/>
  <c r="F214" i="3"/>
  <c r="B214" i="3"/>
  <c r="L213" i="3"/>
  <c r="K213" i="3"/>
  <c r="G213" i="3"/>
  <c r="F213" i="3"/>
  <c r="B213" i="3"/>
  <c r="L212" i="3"/>
  <c r="K212" i="3"/>
  <c r="G212" i="3"/>
  <c r="F212" i="3"/>
  <c r="B212" i="3"/>
  <c r="L211" i="3"/>
  <c r="K211" i="3"/>
  <c r="G211" i="3"/>
  <c r="F211" i="3"/>
  <c r="B211" i="3"/>
  <c r="L210" i="3"/>
  <c r="K210" i="3"/>
  <c r="G210" i="3"/>
  <c r="F210" i="3"/>
  <c r="B210" i="3"/>
  <c r="L209" i="3"/>
  <c r="K209" i="3"/>
  <c r="G209" i="3"/>
  <c r="F209" i="3"/>
  <c r="B209" i="3"/>
  <c r="L208" i="3"/>
  <c r="K208" i="3"/>
  <c r="G208" i="3"/>
  <c r="F208" i="3"/>
  <c r="B208" i="3"/>
  <c r="L207" i="3"/>
  <c r="K207" i="3"/>
  <c r="G207" i="3"/>
  <c r="F207" i="3"/>
  <c r="B207" i="3"/>
  <c r="L206" i="3"/>
  <c r="K206" i="3"/>
  <c r="G206" i="3"/>
  <c r="F206" i="3"/>
  <c r="B206" i="3"/>
  <c r="L205" i="3"/>
  <c r="K205" i="3"/>
  <c r="G205" i="3"/>
  <c r="F205" i="3"/>
  <c r="B205" i="3"/>
  <c r="L204" i="3"/>
  <c r="K204" i="3"/>
  <c r="G204" i="3"/>
  <c r="F204" i="3"/>
  <c r="B204" i="3"/>
  <c r="L203" i="3"/>
  <c r="K203" i="3"/>
  <c r="G203" i="3"/>
  <c r="F203" i="3"/>
  <c r="B203" i="3"/>
  <c r="L202" i="3"/>
  <c r="K202" i="3"/>
  <c r="G202" i="3"/>
  <c r="F202" i="3"/>
  <c r="B202" i="3"/>
  <c r="L201" i="3"/>
  <c r="K201" i="3"/>
  <c r="G201" i="3"/>
  <c r="F201" i="3"/>
  <c r="B201" i="3"/>
  <c r="L200" i="3"/>
  <c r="K200" i="3"/>
  <c r="G200" i="3"/>
  <c r="F200" i="3"/>
  <c r="B200" i="3"/>
  <c r="L199" i="3"/>
  <c r="K199" i="3"/>
  <c r="G199" i="3"/>
  <c r="F199" i="3"/>
  <c r="B199" i="3"/>
  <c r="L198" i="3"/>
  <c r="K198" i="3"/>
  <c r="G198" i="3"/>
  <c r="F198" i="3"/>
  <c r="B198" i="3"/>
  <c r="L197" i="3"/>
  <c r="K197" i="3"/>
  <c r="G197" i="3"/>
  <c r="F197" i="3"/>
  <c r="B197" i="3"/>
  <c r="L196" i="3"/>
  <c r="K196" i="3"/>
  <c r="G196" i="3"/>
  <c r="F196" i="3"/>
  <c r="B196" i="3"/>
  <c r="L195" i="3"/>
  <c r="K195" i="3"/>
  <c r="G195" i="3"/>
  <c r="F195" i="3"/>
  <c r="B195" i="3"/>
  <c r="L194" i="3"/>
  <c r="K194" i="3"/>
  <c r="G194" i="3"/>
  <c r="F194" i="3"/>
  <c r="B194" i="3"/>
  <c r="L193" i="3"/>
  <c r="K193" i="3"/>
  <c r="G193" i="3"/>
  <c r="F193" i="3"/>
  <c r="B193" i="3"/>
  <c r="L192" i="3"/>
  <c r="K192" i="3"/>
  <c r="G192" i="3"/>
  <c r="F192" i="3"/>
  <c r="B192" i="3"/>
  <c r="L191" i="3"/>
  <c r="K191" i="3"/>
  <c r="G191" i="3"/>
  <c r="F191" i="3"/>
  <c r="B191" i="3"/>
  <c r="L190" i="3"/>
  <c r="K190" i="3"/>
  <c r="G190" i="3"/>
  <c r="F190" i="3"/>
  <c r="B190" i="3"/>
  <c r="L189" i="3"/>
  <c r="K189" i="3"/>
  <c r="G189" i="3"/>
  <c r="F189" i="3"/>
  <c r="B189" i="3"/>
  <c r="L188" i="3"/>
  <c r="K188" i="3"/>
  <c r="G188" i="3"/>
  <c r="F188" i="3"/>
  <c r="B188" i="3"/>
  <c r="L187" i="3"/>
  <c r="K187" i="3"/>
  <c r="G187" i="3"/>
  <c r="F187" i="3"/>
  <c r="B187" i="3"/>
  <c r="L186" i="3"/>
  <c r="K186" i="3"/>
  <c r="G186" i="3"/>
  <c r="F186" i="3"/>
  <c r="B186" i="3"/>
  <c r="L185" i="3"/>
  <c r="K185" i="3"/>
  <c r="G185" i="3"/>
  <c r="F185" i="3"/>
  <c r="B185" i="3"/>
  <c r="L184" i="3"/>
  <c r="K184" i="3"/>
  <c r="G184" i="3"/>
  <c r="F184" i="3"/>
  <c r="B184" i="3"/>
  <c r="L183" i="3"/>
  <c r="K183" i="3"/>
  <c r="G183" i="3"/>
  <c r="F183" i="3"/>
  <c r="B183" i="3"/>
  <c r="L182" i="3"/>
  <c r="K182" i="3"/>
  <c r="G182" i="3"/>
  <c r="F182" i="3"/>
  <c r="B182" i="3"/>
  <c r="L181" i="3"/>
  <c r="K181" i="3"/>
  <c r="G181" i="3"/>
  <c r="F181" i="3"/>
  <c r="B181" i="3"/>
  <c r="L180" i="3"/>
  <c r="K180" i="3"/>
  <c r="G180" i="3"/>
  <c r="F180" i="3"/>
  <c r="B180" i="3"/>
  <c r="L179" i="3"/>
  <c r="K179" i="3"/>
  <c r="G179" i="3"/>
  <c r="F179" i="3"/>
  <c r="B179" i="3"/>
  <c r="L178" i="3"/>
  <c r="K178" i="3"/>
  <c r="G178" i="3"/>
  <c r="F178" i="3"/>
  <c r="B178" i="3"/>
  <c r="L177" i="3"/>
  <c r="K177" i="3"/>
  <c r="G177" i="3"/>
  <c r="F177" i="3"/>
  <c r="B177" i="3"/>
  <c r="L176" i="3"/>
  <c r="K176" i="3"/>
  <c r="G176" i="3"/>
  <c r="F176" i="3"/>
  <c r="B176" i="3"/>
  <c r="L175" i="3"/>
  <c r="K175" i="3"/>
  <c r="G175" i="3"/>
  <c r="F175" i="3"/>
  <c r="B175" i="3"/>
  <c r="L174" i="3"/>
  <c r="K174" i="3"/>
  <c r="G174" i="3"/>
  <c r="F174" i="3"/>
  <c r="B174" i="3"/>
  <c r="L173" i="3"/>
  <c r="K173" i="3"/>
  <c r="G173" i="3"/>
  <c r="F173" i="3"/>
  <c r="B173" i="3"/>
  <c r="L172" i="3"/>
  <c r="K172" i="3"/>
  <c r="G172" i="3"/>
  <c r="F172" i="3"/>
  <c r="B172" i="3"/>
  <c r="L171" i="3"/>
  <c r="K171" i="3"/>
  <c r="G171" i="3"/>
  <c r="F171" i="3"/>
  <c r="B171" i="3"/>
  <c r="L170" i="3"/>
  <c r="K170" i="3"/>
  <c r="G170" i="3"/>
  <c r="F170" i="3"/>
  <c r="B170" i="3"/>
  <c r="L169" i="3"/>
  <c r="K169" i="3"/>
  <c r="G169" i="3"/>
  <c r="F169" i="3"/>
  <c r="B169" i="3"/>
  <c r="L168" i="3"/>
  <c r="K168" i="3"/>
  <c r="G168" i="3"/>
  <c r="F168" i="3"/>
  <c r="B168" i="3"/>
  <c r="L167" i="3"/>
  <c r="K167" i="3"/>
  <c r="G167" i="3"/>
  <c r="F167" i="3"/>
  <c r="B167" i="3"/>
  <c r="L166" i="3"/>
  <c r="K166" i="3"/>
  <c r="G166" i="3"/>
  <c r="F166" i="3"/>
  <c r="B166" i="3"/>
  <c r="L165" i="3"/>
  <c r="K165" i="3"/>
  <c r="G165" i="3"/>
  <c r="F165" i="3"/>
  <c r="B165" i="3"/>
  <c r="L164" i="3"/>
  <c r="K164" i="3"/>
  <c r="G164" i="3"/>
  <c r="F164" i="3"/>
  <c r="B164" i="3"/>
  <c r="L163" i="3"/>
  <c r="K163" i="3"/>
  <c r="G163" i="3"/>
  <c r="F163" i="3"/>
  <c r="B163" i="3"/>
  <c r="L162" i="3"/>
  <c r="K162" i="3"/>
  <c r="G162" i="3"/>
  <c r="F162" i="3"/>
  <c r="B162" i="3"/>
  <c r="L161" i="3"/>
  <c r="K161" i="3"/>
  <c r="G161" i="3"/>
  <c r="F161" i="3"/>
  <c r="B161" i="3"/>
  <c r="L160" i="3"/>
  <c r="K160" i="3"/>
  <c r="G160" i="3"/>
  <c r="F160" i="3"/>
  <c r="B160" i="3"/>
  <c r="L159" i="3"/>
  <c r="K159" i="3"/>
  <c r="G159" i="3"/>
  <c r="F159" i="3"/>
  <c r="B159" i="3"/>
  <c r="L158" i="3"/>
  <c r="G158" i="3"/>
  <c r="F158" i="3"/>
  <c r="B158" i="3"/>
  <c r="L157" i="3"/>
  <c r="G157" i="3"/>
  <c r="F157" i="3"/>
  <c r="B157" i="3"/>
  <c r="L156" i="3"/>
  <c r="G156" i="3"/>
  <c r="F156" i="3"/>
  <c r="B156" i="3"/>
  <c r="L155" i="3"/>
  <c r="G155" i="3"/>
  <c r="F155" i="3"/>
  <c r="B155" i="3"/>
  <c r="L154" i="3"/>
  <c r="G154" i="3"/>
  <c r="F154" i="3"/>
  <c r="B154" i="3"/>
  <c r="L153" i="3"/>
  <c r="G153" i="3"/>
  <c r="F153" i="3"/>
  <c r="B153" i="3"/>
  <c r="L152" i="3"/>
  <c r="G152" i="3"/>
  <c r="F152" i="3"/>
  <c r="B152" i="3"/>
  <c r="L151" i="3"/>
  <c r="G151" i="3"/>
  <c r="F151" i="3"/>
  <c r="B151" i="3"/>
  <c r="L150" i="3"/>
  <c r="G150" i="3"/>
  <c r="F150" i="3"/>
  <c r="B150" i="3"/>
  <c r="L149" i="3"/>
  <c r="G149" i="3"/>
  <c r="F149" i="3"/>
  <c r="B149" i="3"/>
  <c r="L148" i="3"/>
  <c r="G148" i="3"/>
  <c r="F148" i="3"/>
  <c r="B148" i="3"/>
  <c r="L147" i="3"/>
  <c r="G147" i="3"/>
  <c r="F147" i="3"/>
  <c r="B147" i="3"/>
  <c r="L146" i="3"/>
  <c r="G146" i="3"/>
  <c r="F146" i="3"/>
  <c r="B146" i="3"/>
  <c r="L145" i="3"/>
  <c r="G145" i="3"/>
  <c r="F145" i="3"/>
  <c r="B145" i="3"/>
  <c r="L144" i="3"/>
  <c r="G144" i="3"/>
  <c r="F144" i="3"/>
  <c r="B144" i="3"/>
  <c r="L143" i="3"/>
  <c r="G143" i="3"/>
  <c r="F143" i="3"/>
  <c r="B143" i="3"/>
  <c r="L142" i="3"/>
  <c r="G142" i="3"/>
  <c r="F142" i="3"/>
  <c r="B142" i="3"/>
  <c r="L141" i="3"/>
  <c r="G141" i="3"/>
  <c r="F141" i="3"/>
  <c r="B141" i="3"/>
  <c r="L140" i="3"/>
  <c r="G140" i="3"/>
  <c r="F140" i="3"/>
  <c r="B140" i="3"/>
  <c r="L139" i="3"/>
  <c r="G139" i="3"/>
  <c r="F139" i="3"/>
  <c r="B139" i="3"/>
  <c r="L138" i="3"/>
  <c r="G138" i="3"/>
  <c r="F138" i="3"/>
  <c r="B138" i="3"/>
  <c r="L137" i="3"/>
  <c r="G137" i="3"/>
  <c r="F137" i="3"/>
  <c r="B137" i="3"/>
  <c r="L136" i="3"/>
  <c r="G136" i="3"/>
  <c r="F136" i="3"/>
  <c r="B136" i="3"/>
  <c r="L135" i="3"/>
  <c r="G135" i="3"/>
  <c r="F135" i="3"/>
  <c r="B135" i="3"/>
  <c r="L134" i="3"/>
  <c r="G134" i="3"/>
  <c r="F134" i="3"/>
  <c r="B134" i="3"/>
  <c r="L133" i="3"/>
  <c r="G133" i="3"/>
  <c r="F133" i="3"/>
  <c r="B133" i="3"/>
  <c r="L132" i="3"/>
  <c r="G132" i="3"/>
  <c r="F132" i="3"/>
  <c r="B132" i="3"/>
  <c r="L131" i="3"/>
  <c r="G131" i="3"/>
  <c r="F131" i="3"/>
  <c r="B131" i="3"/>
  <c r="L130" i="3"/>
  <c r="G130" i="3"/>
  <c r="F130" i="3"/>
  <c r="B130" i="3"/>
  <c r="L129" i="3"/>
  <c r="G129" i="3"/>
  <c r="F129" i="3"/>
  <c r="B129" i="3"/>
  <c r="L128" i="3"/>
  <c r="G128" i="3"/>
  <c r="F128" i="3"/>
  <c r="B128" i="3"/>
  <c r="L127" i="3"/>
  <c r="G127" i="3"/>
  <c r="F127" i="3"/>
  <c r="B127" i="3"/>
  <c r="L126" i="3"/>
  <c r="G126" i="3"/>
  <c r="F126" i="3"/>
  <c r="B126" i="3"/>
  <c r="L125" i="3"/>
  <c r="G125" i="3"/>
  <c r="F125" i="3"/>
  <c r="B125" i="3"/>
  <c r="L124" i="3"/>
  <c r="G124" i="3"/>
  <c r="F124" i="3"/>
  <c r="B124" i="3"/>
  <c r="L123" i="3"/>
  <c r="G123" i="3"/>
  <c r="F123" i="3"/>
  <c r="B123" i="3"/>
  <c r="L122" i="3"/>
  <c r="G122" i="3"/>
  <c r="F122" i="3"/>
  <c r="B122" i="3"/>
  <c r="L121" i="3"/>
  <c r="G121" i="3"/>
  <c r="F121" i="3"/>
  <c r="B121" i="3"/>
  <c r="L120" i="3"/>
  <c r="G120" i="3"/>
  <c r="F120" i="3"/>
  <c r="B120" i="3"/>
  <c r="L119" i="3"/>
  <c r="G119" i="3"/>
  <c r="F119" i="3"/>
  <c r="B119" i="3"/>
  <c r="L118" i="3"/>
  <c r="G118" i="3"/>
  <c r="F118" i="3"/>
  <c r="B118" i="3"/>
  <c r="L117" i="3"/>
  <c r="G117" i="3"/>
  <c r="F117" i="3"/>
  <c r="B117" i="3"/>
  <c r="L116" i="3"/>
  <c r="G116" i="3"/>
  <c r="F116" i="3"/>
  <c r="B116" i="3"/>
  <c r="L115" i="3"/>
  <c r="G115" i="3"/>
  <c r="F115" i="3"/>
  <c r="B115" i="3"/>
  <c r="L114" i="3"/>
  <c r="G114" i="3"/>
  <c r="F114" i="3"/>
  <c r="B114" i="3"/>
  <c r="L113" i="3"/>
  <c r="G113" i="3"/>
  <c r="F113" i="3"/>
  <c r="B113" i="3"/>
  <c r="L112" i="3"/>
  <c r="G112" i="3"/>
  <c r="F112" i="3"/>
  <c r="B112" i="3"/>
  <c r="L111" i="3"/>
  <c r="G111" i="3"/>
  <c r="F111" i="3"/>
  <c r="B111" i="3"/>
  <c r="L110" i="3"/>
  <c r="G110" i="3"/>
  <c r="F110" i="3"/>
  <c r="B110" i="3"/>
  <c r="L109" i="3"/>
  <c r="G109" i="3"/>
  <c r="F109" i="3"/>
  <c r="B109" i="3"/>
  <c r="L108" i="3"/>
  <c r="G108" i="3"/>
  <c r="F108" i="3"/>
  <c r="B108" i="3"/>
  <c r="L107" i="3"/>
  <c r="G107" i="3"/>
  <c r="F107" i="3"/>
  <c r="B107" i="3"/>
  <c r="L106" i="3"/>
  <c r="G106" i="3"/>
  <c r="F106" i="3"/>
  <c r="B106" i="3"/>
  <c r="L105" i="3"/>
  <c r="G105" i="3"/>
  <c r="F105" i="3"/>
  <c r="B105" i="3"/>
  <c r="L104" i="3"/>
  <c r="G104" i="3"/>
  <c r="F104" i="3"/>
  <c r="B104" i="3"/>
  <c r="L103" i="3"/>
  <c r="G103" i="3"/>
  <c r="F103" i="3"/>
  <c r="B103" i="3"/>
  <c r="L102" i="3"/>
  <c r="G102" i="3"/>
  <c r="F102" i="3"/>
  <c r="B102" i="3"/>
  <c r="L101" i="3"/>
  <c r="G101" i="3"/>
  <c r="F101" i="3"/>
  <c r="B101" i="3"/>
  <c r="L100" i="3"/>
  <c r="G100" i="3"/>
  <c r="F100" i="3"/>
  <c r="B100" i="3"/>
  <c r="L99" i="3"/>
  <c r="G99" i="3"/>
  <c r="F99" i="3"/>
  <c r="B99" i="3"/>
  <c r="L98" i="3"/>
  <c r="G98" i="3"/>
  <c r="F98" i="3"/>
  <c r="B98" i="3"/>
  <c r="L97" i="3"/>
  <c r="G97" i="3"/>
  <c r="F97" i="3"/>
  <c r="B97" i="3"/>
  <c r="L96" i="3"/>
  <c r="G96" i="3"/>
  <c r="F96" i="3"/>
  <c r="B96" i="3"/>
  <c r="L95" i="3"/>
  <c r="G95" i="3"/>
  <c r="F95" i="3"/>
  <c r="B95" i="3"/>
  <c r="L94" i="3"/>
  <c r="G94" i="3"/>
  <c r="F94" i="3"/>
  <c r="B94" i="3"/>
  <c r="L93" i="3"/>
  <c r="G93" i="3"/>
  <c r="F93" i="3"/>
  <c r="B93" i="3"/>
  <c r="L92" i="3"/>
  <c r="G92" i="3"/>
  <c r="F92" i="3"/>
  <c r="B92" i="3"/>
  <c r="L91" i="3"/>
  <c r="G91" i="3"/>
  <c r="F91" i="3"/>
  <c r="B91" i="3"/>
  <c r="L90" i="3"/>
  <c r="G90" i="3"/>
  <c r="F90" i="3"/>
  <c r="B90" i="3"/>
  <c r="L89" i="3"/>
  <c r="G89" i="3"/>
  <c r="F89" i="3"/>
  <c r="B89" i="3"/>
  <c r="L88" i="3"/>
  <c r="G88" i="3"/>
  <c r="F88" i="3"/>
  <c r="B88" i="3"/>
  <c r="L87" i="3"/>
  <c r="G87" i="3"/>
  <c r="F87" i="3"/>
  <c r="B87" i="3"/>
  <c r="L86" i="3"/>
  <c r="G86" i="3"/>
  <c r="F86" i="3"/>
  <c r="B86" i="3"/>
  <c r="L85" i="3"/>
  <c r="G85" i="3"/>
  <c r="F85" i="3"/>
  <c r="B85" i="3"/>
  <c r="L84" i="3"/>
  <c r="G84" i="3"/>
  <c r="F84" i="3"/>
  <c r="B84" i="3"/>
  <c r="L83" i="3"/>
  <c r="G83" i="3"/>
  <c r="F83" i="3"/>
  <c r="B83" i="3"/>
  <c r="L82" i="3"/>
  <c r="G82" i="3"/>
  <c r="F82" i="3"/>
  <c r="B82" i="3"/>
  <c r="L81" i="3"/>
  <c r="G81" i="3"/>
  <c r="F81" i="3"/>
  <c r="B81" i="3"/>
  <c r="L80" i="3"/>
  <c r="G80" i="3"/>
  <c r="F80" i="3"/>
  <c r="B80" i="3"/>
  <c r="L79" i="3"/>
  <c r="G79" i="3"/>
  <c r="F79" i="3"/>
  <c r="B79" i="3"/>
  <c r="L78" i="3"/>
  <c r="G78" i="3"/>
  <c r="F78" i="3"/>
  <c r="B78" i="3"/>
  <c r="L77" i="3"/>
  <c r="G77" i="3"/>
  <c r="F77" i="3"/>
  <c r="B77" i="3"/>
  <c r="L76" i="3"/>
  <c r="G76" i="3"/>
  <c r="F76" i="3"/>
  <c r="B76" i="3"/>
  <c r="L75" i="3"/>
  <c r="G75" i="3"/>
  <c r="F75" i="3"/>
  <c r="B75" i="3"/>
  <c r="L74" i="3"/>
  <c r="G74" i="3"/>
  <c r="F74" i="3"/>
  <c r="B74" i="3"/>
  <c r="L73" i="3"/>
  <c r="G73" i="3"/>
  <c r="F73" i="3"/>
  <c r="B73" i="3"/>
  <c r="L72" i="3"/>
  <c r="G72" i="3"/>
  <c r="F72" i="3"/>
  <c r="B72" i="3"/>
  <c r="L71" i="3"/>
  <c r="G71" i="3"/>
  <c r="F71" i="3"/>
  <c r="B71" i="3"/>
  <c r="L70" i="3"/>
  <c r="G70" i="3"/>
  <c r="F70" i="3"/>
  <c r="B70" i="3"/>
  <c r="L69" i="3"/>
  <c r="G69" i="3"/>
  <c r="F69" i="3"/>
  <c r="B69" i="3"/>
  <c r="L68" i="3"/>
  <c r="G68" i="3"/>
  <c r="F68" i="3"/>
  <c r="B68" i="3"/>
  <c r="L67" i="3"/>
  <c r="G67" i="3"/>
  <c r="F67" i="3"/>
  <c r="B67" i="3"/>
  <c r="L66" i="3"/>
  <c r="G66" i="3"/>
  <c r="F66" i="3"/>
  <c r="B66" i="3"/>
  <c r="L65" i="3"/>
  <c r="G65" i="3"/>
  <c r="F65" i="3"/>
  <c r="B65" i="3"/>
  <c r="L64" i="3"/>
  <c r="G64" i="3"/>
  <c r="F64" i="3"/>
  <c r="B64" i="3"/>
  <c r="L63" i="3"/>
  <c r="H63" i="3"/>
  <c r="G63" i="6" s="1"/>
  <c r="G63" i="3"/>
  <c r="F63" i="3"/>
  <c r="B63" i="3"/>
  <c r="L62" i="3"/>
  <c r="G62" i="3"/>
  <c r="F62" i="3"/>
  <c r="B62" i="3"/>
  <c r="L61" i="3"/>
  <c r="G61" i="3"/>
  <c r="F61" i="3"/>
  <c r="B61" i="3"/>
  <c r="L60" i="3"/>
  <c r="G60" i="3"/>
  <c r="F60" i="3"/>
  <c r="B60" i="3"/>
  <c r="L59" i="3"/>
  <c r="G59" i="3"/>
  <c r="F59" i="3"/>
  <c r="B59" i="3"/>
  <c r="L58" i="3"/>
  <c r="G58" i="3"/>
  <c r="F58" i="3"/>
  <c r="B58" i="3"/>
  <c r="L57" i="3"/>
  <c r="G57" i="3"/>
  <c r="F57" i="3"/>
  <c r="B57" i="3"/>
  <c r="L56" i="3"/>
  <c r="G56" i="3"/>
  <c r="F56" i="3"/>
  <c r="B56" i="3"/>
  <c r="L55" i="3"/>
  <c r="G55" i="3"/>
  <c r="F55" i="3"/>
  <c r="B55" i="3"/>
  <c r="L54" i="3"/>
  <c r="G54" i="3"/>
  <c r="F54" i="3"/>
  <c r="B54" i="3"/>
  <c r="L53" i="3"/>
  <c r="G53" i="3"/>
  <c r="F53" i="3"/>
  <c r="B53" i="3"/>
  <c r="L52" i="3"/>
  <c r="G52" i="3"/>
  <c r="F52" i="3"/>
  <c r="B52" i="3"/>
  <c r="L51" i="3"/>
  <c r="G51" i="3"/>
  <c r="F51" i="3"/>
  <c r="B51" i="3"/>
  <c r="L50" i="3"/>
  <c r="G50" i="3"/>
  <c r="F50" i="3"/>
  <c r="B50" i="3"/>
  <c r="L49" i="3"/>
  <c r="G49" i="3"/>
  <c r="F49" i="3"/>
  <c r="B49" i="3"/>
  <c r="L48" i="3"/>
  <c r="G48" i="3"/>
  <c r="F48" i="3"/>
  <c r="B48" i="3"/>
  <c r="L47" i="3"/>
  <c r="G47" i="3"/>
  <c r="F47" i="3"/>
  <c r="B47" i="3"/>
  <c r="L46" i="3"/>
  <c r="G46" i="3"/>
  <c r="F46" i="3"/>
  <c r="B46" i="3"/>
  <c r="L45" i="3"/>
  <c r="G45" i="3"/>
  <c r="F45" i="3"/>
  <c r="B45" i="3"/>
  <c r="L44" i="3"/>
  <c r="G44" i="3"/>
  <c r="F44" i="3"/>
  <c r="B44" i="3"/>
  <c r="L43" i="3"/>
  <c r="H43" i="3"/>
  <c r="G43" i="6" s="1"/>
  <c r="G43" i="3"/>
  <c r="F43" i="3"/>
  <c r="B43" i="3"/>
  <c r="L42" i="3"/>
  <c r="H42" i="3"/>
  <c r="G42" i="6" s="1"/>
  <c r="G42" i="3"/>
  <c r="F42" i="3"/>
  <c r="B42" i="3"/>
  <c r="L41" i="3"/>
  <c r="G41" i="3"/>
  <c r="F41" i="3"/>
  <c r="B41" i="3"/>
  <c r="L40" i="3"/>
  <c r="G40" i="3"/>
  <c r="F40" i="3"/>
  <c r="B40" i="3"/>
  <c r="L39" i="3"/>
  <c r="H39" i="3"/>
  <c r="G39" i="6" s="1"/>
  <c r="G39" i="3"/>
  <c r="F39" i="3"/>
  <c r="B39" i="3"/>
  <c r="L38" i="3"/>
  <c r="H38" i="3"/>
  <c r="G38" i="6" s="1"/>
  <c r="G38" i="3"/>
  <c r="F38" i="3"/>
  <c r="B38" i="3"/>
  <c r="L37" i="3"/>
  <c r="G37" i="3"/>
  <c r="F37" i="3"/>
  <c r="B37" i="3"/>
  <c r="L36" i="3"/>
  <c r="G36" i="3"/>
  <c r="F36" i="3"/>
  <c r="B36" i="3"/>
  <c r="L35" i="3"/>
  <c r="G35" i="3"/>
  <c r="F35" i="3"/>
  <c r="B35" i="3"/>
  <c r="L34" i="3"/>
  <c r="G34" i="3"/>
  <c r="F34" i="3"/>
  <c r="B34" i="3"/>
  <c r="L33" i="3"/>
  <c r="G33" i="3"/>
  <c r="F33" i="3"/>
  <c r="B33" i="3"/>
  <c r="L32" i="3"/>
  <c r="G32" i="3"/>
  <c r="F32" i="3"/>
  <c r="B32" i="3"/>
  <c r="L31" i="3"/>
  <c r="H31" i="3"/>
  <c r="G31" i="6" s="1"/>
  <c r="G31" i="3"/>
  <c r="F31" i="3"/>
  <c r="B31" i="3"/>
  <c r="L30" i="3"/>
  <c r="G30" i="3"/>
  <c r="F30" i="3"/>
  <c r="B30" i="3"/>
  <c r="L29" i="3"/>
  <c r="G29" i="3"/>
  <c r="F29" i="3"/>
  <c r="B29" i="3"/>
  <c r="L28" i="3"/>
  <c r="G28" i="3"/>
  <c r="F28" i="3"/>
  <c r="B28" i="3"/>
  <c r="L27" i="3"/>
  <c r="H27" i="3"/>
  <c r="G27" i="6" s="1"/>
  <c r="G27" i="3"/>
  <c r="F27" i="3"/>
  <c r="B27" i="3"/>
  <c r="L26" i="3"/>
  <c r="G26" i="3"/>
  <c r="F26" i="3"/>
  <c r="B26" i="3"/>
  <c r="L25" i="3"/>
  <c r="G25" i="3"/>
  <c r="F25" i="3"/>
  <c r="B25" i="3"/>
  <c r="L24" i="3"/>
  <c r="G24" i="3"/>
  <c r="F24" i="3"/>
  <c r="B24" i="3"/>
  <c r="L23" i="3"/>
  <c r="H23" i="3"/>
  <c r="G23" i="6" s="1"/>
  <c r="G23" i="3"/>
  <c r="F23" i="3"/>
  <c r="B23" i="3"/>
  <c r="L22" i="3"/>
  <c r="G22" i="3"/>
  <c r="F22" i="3"/>
  <c r="B22" i="3"/>
  <c r="L21" i="3"/>
  <c r="G21" i="3"/>
  <c r="F21" i="3"/>
  <c r="B21" i="3"/>
  <c r="L20" i="3"/>
  <c r="G20" i="3"/>
  <c r="F20" i="3"/>
  <c r="B20" i="3"/>
  <c r="L19" i="3"/>
  <c r="H19" i="3"/>
  <c r="G19" i="6" s="1"/>
  <c r="G19" i="3"/>
  <c r="F19" i="3"/>
  <c r="B19" i="3"/>
  <c r="L18" i="3"/>
  <c r="G18" i="3"/>
  <c r="F18" i="3"/>
  <c r="B18" i="3"/>
  <c r="L17" i="3"/>
  <c r="G17" i="3"/>
  <c r="F17" i="3"/>
  <c r="B17" i="3"/>
  <c r="L16" i="3"/>
  <c r="G16" i="3"/>
  <c r="F16" i="3"/>
  <c r="B16" i="3"/>
  <c r="L15" i="3"/>
  <c r="H15" i="3"/>
  <c r="G15" i="6" s="1"/>
  <c r="G15" i="3"/>
  <c r="F15" i="3"/>
  <c r="B15" i="3"/>
  <c r="L14" i="3"/>
  <c r="G14" i="3"/>
  <c r="F14" i="3"/>
  <c r="B14" i="3"/>
  <c r="L13" i="3"/>
  <c r="G13" i="3"/>
  <c r="F13" i="3"/>
  <c r="B13" i="3"/>
  <c r="L12" i="3"/>
  <c r="G12" i="3"/>
  <c r="F12" i="3"/>
  <c r="B12" i="3"/>
  <c r="L11" i="3"/>
  <c r="H11" i="3"/>
  <c r="G11" i="3"/>
  <c r="F11" i="3"/>
  <c r="B11" i="3"/>
  <c r="L10" i="3"/>
  <c r="G10" i="3"/>
  <c r="F10" i="3"/>
  <c r="B10" i="3"/>
  <c r="L9" i="3"/>
  <c r="G9" i="3"/>
  <c r="F9" i="3"/>
  <c r="B9" i="3"/>
  <c r="L8" i="3"/>
  <c r="G8" i="3"/>
  <c r="F8" i="3"/>
  <c r="B8" i="3"/>
  <c r="L7" i="3"/>
  <c r="H7" i="3"/>
  <c r="G7" i="6" s="1"/>
  <c r="G7" i="3"/>
  <c r="F7" i="3"/>
  <c r="B7" i="3"/>
  <c r="L6" i="3"/>
  <c r="G6" i="3"/>
  <c r="F6" i="3"/>
  <c r="B6" i="3"/>
  <c r="L5" i="3"/>
  <c r="G5" i="3"/>
  <c r="F5" i="3"/>
  <c r="B5" i="3"/>
  <c r="L4" i="3"/>
  <c r="G4" i="3"/>
  <c r="F4" i="3"/>
  <c r="B4" i="3"/>
  <c r="L3" i="3"/>
  <c r="H3" i="3"/>
  <c r="G3" i="6" s="1"/>
  <c r="G3" i="3"/>
  <c r="F3" i="3"/>
  <c r="B3" i="3"/>
  <c r="L2" i="3"/>
  <c r="G2" i="3"/>
  <c r="F2" i="3"/>
  <c r="B2" i="3"/>
  <c r="G24" i="1"/>
  <c r="G19" i="1"/>
  <c r="G18" i="1"/>
  <c r="I95" i="14" l="1"/>
  <c r="E95" i="14" s="1"/>
  <c r="I65" i="14"/>
  <c r="E65" i="14" s="1"/>
  <c r="I81" i="14"/>
  <c r="E81" i="14" s="1"/>
  <c r="I179" i="14"/>
  <c r="I2" i="14"/>
  <c r="E2" i="14" s="1"/>
  <c r="L2010" i="6"/>
  <c r="E2010" i="6"/>
  <c r="C1182" i="6"/>
  <c r="B1182" i="6"/>
  <c r="L1348" i="6"/>
  <c r="E1348" i="6"/>
  <c r="L1438" i="6"/>
  <c r="E1438" i="6"/>
  <c r="L1454" i="6"/>
  <c r="E1454" i="6"/>
  <c r="L1766" i="6"/>
  <c r="E1766" i="6"/>
  <c r="L2014" i="6"/>
  <c r="E2014" i="6"/>
  <c r="L2018" i="6"/>
  <c r="E2018" i="6"/>
  <c r="L2050" i="6"/>
  <c r="E2050" i="6"/>
  <c r="L2058" i="6"/>
  <c r="E2058" i="6"/>
  <c r="L2082" i="6"/>
  <c r="E2082" i="6"/>
  <c r="L2102" i="6"/>
  <c r="E2102" i="6"/>
  <c r="L2198" i="6"/>
  <c r="E2198" i="6"/>
  <c r="L2263" i="6"/>
  <c r="E2263" i="6"/>
  <c r="L2265" i="6"/>
  <c r="E2265" i="6"/>
  <c r="L2516" i="6"/>
  <c r="E2516" i="6"/>
  <c r="C2591" i="6"/>
  <c r="B2591" i="6"/>
  <c r="C2593" i="6"/>
  <c r="B2593" i="6"/>
  <c r="H102" i="6"/>
  <c r="H114" i="6"/>
  <c r="H273" i="6"/>
  <c r="H336" i="6"/>
  <c r="H340" i="6"/>
  <c r="B590" i="6"/>
  <c r="E607" i="6"/>
  <c r="B658" i="6"/>
  <c r="H667" i="6"/>
  <c r="H716" i="6"/>
  <c r="H779" i="6"/>
  <c r="H787" i="6"/>
  <c r="E807" i="6"/>
  <c r="B921" i="6"/>
  <c r="E924" i="6"/>
  <c r="H1002" i="6"/>
  <c r="E1067" i="6"/>
  <c r="H1090" i="6"/>
  <c r="E1096" i="6"/>
  <c r="E1145" i="6"/>
  <c r="B1163" i="6"/>
  <c r="H1166" i="6"/>
  <c r="L1180" i="6"/>
  <c r="E1180" i="6"/>
  <c r="H1263" i="6"/>
  <c r="H1271" i="6"/>
  <c r="E1356" i="6"/>
  <c r="B1358" i="6"/>
  <c r="L1401" i="6"/>
  <c r="E1401" i="6"/>
  <c r="E1464" i="6"/>
  <c r="B1470" i="6"/>
  <c r="H1485" i="6"/>
  <c r="H1489" i="6"/>
  <c r="H1491" i="6"/>
  <c r="E1524" i="6"/>
  <c r="L1558" i="6"/>
  <c r="E1558" i="6"/>
  <c r="H1652" i="6"/>
  <c r="L1812" i="6"/>
  <c r="E1812" i="6"/>
  <c r="C1929" i="6"/>
  <c r="B1929" i="6"/>
  <c r="C2156" i="6"/>
  <c r="B2156" i="6"/>
  <c r="L2589" i="6"/>
  <c r="E2589" i="6"/>
  <c r="L2591" i="6"/>
  <c r="E2591" i="6"/>
  <c r="C1173" i="6"/>
  <c r="B1173" i="6"/>
  <c r="L1360" i="6"/>
  <c r="E1360" i="6"/>
  <c r="L1478" i="6"/>
  <c r="E1478" i="6"/>
  <c r="L2150" i="6"/>
  <c r="E2150" i="6"/>
  <c r="L2414" i="6"/>
  <c r="E2414" i="6"/>
  <c r="L2441" i="6"/>
  <c r="E2441" i="6"/>
  <c r="C2732" i="6"/>
  <c r="B2732" i="6"/>
  <c r="H194" i="6"/>
  <c r="H198" i="6"/>
  <c r="H208" i="6"/>
  <c r="H270" i="6"/>
  <c r="H288" i="6"/>
  <c r="H290" i="6"/>
  <c r="H295" i="6"/>
  <c r="E374" i="6"/>
  <c r="B422" i="6"/>
  <c r="H511" i="6"/>
  <c r="B602" i="6"/>
  <c r="H660" i="6"/>
  <c r="H707" i="6"/>
  <c r="B778" i="6"/>
  <c r="H848" i="6"/>
  <c r="H850" i="6"/>
  <c r="H856" i="6"/>
  <c r="H860" i="6"/>
  <c r="E890" i="6"/>
  <c r="H917" i="6"/>
  <c r="H924" i="6"/>
  <c r="L1167" i="6"/>
  <c r="E1167" i="6"/>
  <c r="C1433" i="6"/>
  <c r="B1433" i="6"/>
  <c r="C2077" i="6"/>
  <c r="B2077" i="6"/>
  <c r="C2083" i="6"/>
  <c r="B2083" i="6"/>
  <c r="C2113" i="6"/>
  <c r="B2113" i="6"/>
  <c r="L2238" i="6"/>
  <c r="E2238" i="6"/>
  <c r="L2244" i="6"/>
  <c r="E2244" i="6"/>
  <c r="L2303" i="6"/>
  <c r="E2303" i="6"/>
  <c r="L2424" i="6"/>
  <c r="E2424" i="6"/>
  <c r="C2521" i="6"/>
  <c r="B2521" i="6"/>
  <c r="L2730" i="6"/>
  <c r="E2730" i="6"/>
  <c r="L2732" i="6"/>
  <c r="E2732" i="6"/>
  <c r="G28" i="8"/>
  <c r="B28" i="8"/>
  <c r="L1606" i="6"/>
  <c r="E1606" i="6"/>
  <c r="L1775" i="6"/>
  <c r="E1775" i="6"/>
  <c r="L2355" i="6"/>
  <c r="E2355" i="6"/>
  <c r="C1298" i="6"/>
  <c r="B1298" i="6"/>
  <c r="C1302" i="6"/>
  <c r="B1302" i="6"/>
  <c r="L1427" i="6"/>
  <c r="E1427" i="6"/>
  <c r="C1622" i="6"/>
  <c r="B1622" i="6"/>
  <c r="L2089" i="6"/>
  <c r="E2089" i="6"/>
  <c r="L2113" i="6"/>
  <c r="E2113" i="6"/>
  <c r="C2137" i="6"/>
  <c r="B2137" i="6"/>
  <c r="L2521" i="6"/>
  <c r="E2521" i="6"/>
  <c r="L2576" i="6"/>
  <c r="E2576" i="6"/>
  <c r="E149" i="6"/>
  <c r="B153" i="6"/>
  <c r="B291" i="6"/>
  <c r="H335" i="6"/>
  <c r="H339" i="6"/>
  <c r="H347" i="6"/>
  <c r="E355" i="6"/>
  <c r="B359" i="6"/>
  <c r="H374" i="6"/>
  <c r="H376" i="6"/>
  <c r="H471" i="6"/>
  <c r="E475" i="6"/>
  <c r="H598" i="6"/>
  <c r="H604" i="6"/>
  <c r="E655" i="6"/>
  <c r="H668" i="6"/>
  <c r="E702" i="6"/>
  <c r="H806" i="6"/>
  <c r="E845" i="6"/>
  <c r="H890" i="6"/>
  <c r="H892" i="6"/>
  <c r="H942" i="6"/>
  <c r="H1036" i="6"/>
  <c r="H1095" i="6"/>
  <c r="B1131" i="6"/>
  <c r="H1171" i="6"/>
  <c r="L1298" i="6"/>
  <c r="E1298" i="6"/>
  <c r="H1341" i="6"/>
  <c r="H1435" i="6"/>
  <c r="H1610" i="6"/>
  <c r="L1618" i="6"/>
  <c r="E1618" i="6"/>
  <c r="L1799" i="6"/>
  <c r="E1799" i="6"/>
  <c r="C1926" i="6"/>
  <c r="B1926" i="6"/>
  <c r="C1942" i="6"/>
  <c r="B1942" i="6"/>
  <c r="L2133" i="6"/>
  <c r="E2133" i="6"/>
  <c r="L2137" i="6"/>
  <c r="E2137" i="6"/>
  <c r="L2178" i="6"/>
  <c r="E2178" i="6"/>
  <c r="L2387" i="6"/>
  <c r="E2387" i="6"/>
  <c r="L2393" i="6"/>
  <c r="E2393" i="6"/>
  <c r="L2598" i="6"/>
  <c r="E2598" i="6"/>
  <c r="C2630" i="6"/>
  <c r="B2630" i="6"/>
  <c r="C1342" i="6"/>
  <c r="B1342" i="6"/>
  <c r="L1716" i="6"/>
  <c r="E1716" i="6"/>
  <c r="L1926" i="6"/>
  <c r="E1926" i="6"/>
  <c r="L1940" i="6"/>
  <c r="E1940" i="6"/>
  <c r="L1942" i="6"/>
  <c r="E1942" i="6"/>
  <c r="L1950" i="6"/>
  <c r="E1950" i="6"/>
  <c r="L2157" i="6"/>
  <c r="E2157" i="6"/>
  <c r="C2241" i="6"/>
  <c r="B2241" i="6"/>
  <c r="L2294" i="6"/>
  <c r="E2294" i="6"/>
  <c r="C2478" i="6"/>
  <c r="B2478" i="6"/>
  <c r="L2624" i="6"/>
  <c r="E2624" i="6"/>
  <c r="L2636" i="6"/>
  <c r="E2636" i="6"/>
  <c r="C2733" i="6"/>
  <c r="B2733" i="6"/>
  <c r="H5" i="6"/>
  <c r="H72" i="6"/>
  <c r="H235" i="6"/>
  <c r="E273" i="6"/>
  <c r="H296" i="6"/>
  <c r="H363" i="6"/>
  <c r="H475" i="6"/>
  <c r="E591" i="6"/>
  <c r="H618" i="6"/>
  <c r="K618" i="6" s="1"/>
  <c r="H620" i="6"/>
  <c r="E667" i="6"/>
  <c r="H702" i="6"/>
  <c r="H712" i="6"/>
  <c r="H763" i="6"/>
  <c r="H775" i="6"/>
  <c r="E777" i="6"/>
  <c r="H810" i="6"/>
  <c r="H920" i="6"/>
  <c r="H964" i="6"/>
  <c r="H980" i="6"/>
  <c r="H990" i="6"/>
  <c r="E998" i="6"/>
  <c r="H1068" i="6"/>
  <c r="E1090" i="6"/>
  <c r="H1099" i="6"/>
  <c r="H1107" i="6"/>
  <c r="E1141" i="6"/>
  <c r="B1143" i="6"/>
  <c r="H1152" i="6"/>
  <c r="H1154" i="6"/>
  <c r="H1158" i="6"/>
  <c r="H1162" i="6"/>
  <c r="E1164" i="6"/>
  <c r="L1243" i="6"/>
  <c r="E1243" i="6"/>
  <c r="H1310" i="6"/>
  <c r="L1340" i="6"/>
  <c r="E1340" i="6"/>
  <c r="C1348" i="6"/>
  <c r="B1348" i="6"/>
  <c r="C1354" i="6"/>
  <c r="B1354" i="6"/>
  <c r="H1367" i="6"/>
  <c r="H1375" i="6"/>
  <c r="C1444" i="6"/>
  <c r="B1444" i="6"/>
  <c r="C1456" i="6"/>
  <c r="B1456" i="6"/>
  <c r="H1559" i="6"/>
  <c r="H1569" i="6"/>
  <c r="E1601" i="6"/>
  <c r="B1605" i="6"/>
  <c r="C1609" i="6"/>
  <c r="B1609" i="6"/>
  <c r="L1652" i="6"/>
  <c r="E1652" i="6"/>
  <c r="L1736" i="6"/>
  <c r="E1736" i="6"/>
  <c r="C1770" i="6"/>
  <c r="B1770" i="6"/>
  <c r="C2012" i="6"/>
  <c r="B2012" i="6"/>
  <c r="C2052" i="6"/>
  <c r="B2052" i="6"/>
  <c r="C2265" i="6"/>
  <c r="B2265" i="6"/>
  <c r="L2480" i="6"/>
  <c r="E2480" i="6"/>
  <c r="H933" i="6"/>
  <c r="H957" i="6"/>
  <c r="H1012" i="6"/>
  <c r="H1059" i="6"/>
  <c r="H1170" i="6"/>
  <c r="H1183" i="6"/>
  <c r="H1353" i="6"/>
  <c r="H1401" i="6"/>
  <c r="H1463" i="6"/>
  <c r="H1478" i="6"/>
  <c r="H1482" i="6"/>
  <c r="H1558" i="6"/>
  <c r="H1607" i="6"/>
  <c r="H1611" i="6"/>
  <c r="H1618" i="6"/>
  <c r="H1775" i="6"/>
  <c r="H1777" i="6"/>
  <c r="H1818" i="6"/>
  <c r="H1826" i="6"/>
  <c r="H1887" i="6"/>
  <c r="H1889" i="6"/>
  <c r="H1901" i="6"/>
  <c r="H1926" i="6"/>
  <c r="H2006" i="6"/>
  <c r="H2017" i="6"/>
  <c r="H2050" i="6"/>
  <c r="H2052" i="6"/>
  <c r="H2112" i="6"/>
  <c r="H2133" i="6"/>
  <c r="H2150" i="6"/>
  <c r="H2152" i="6"/>
  <c r="H2154" i="6"/>
  <c r="H2244" i="6"/>
  <c r="H2294" i="6"/>
  <c r="H2357" i="6"/>
  <c r="H2361" i="6"/>
  <c r="H2365" i="6"/>
  <c r="H2377" i="6"/>
  <c r="H2394" i="6"/>
  <c r="H2483" i="6"/>
  <c r="H2487" i="6"/>
  <c r="H2590" i="6"/>
  <c r="H2636" i="6"/>
  <c r="H2711" i="6"/>
  <c r="H2732" i="6"/>
  <c r="H2736" i="6"/>
  <c r="I11" i="14"/>
  <c r="E11" i="14" s="1"/>
  <c r="I33" i="14"/>
  <c r="E33" i="14" s="1"/>
  <c r="I37" i="14"/>
  <c r="E37" i="14" s="1"/>
  <c r="I80" i="14"/>
  <c r="E80" i="14" s="1"/>
  <c r="I113" i="14"/>
  <c r="E113" i="14" s="1"/>
  <c r="I122" i="14"/>
  <c r="E122" i="14" s="1"/>
  <c r="I135" i="14"/>
  <c r="E135" i="14" s="1"/>
  <c r="I193" i="14"/>
  <c r="E193" i="14" s="1"/>
  <c r="H1178" i="6"/>
  <c r="H1296" i="6"/>
  <c r="H1357" i="6"/>
  <c r="H1438" i="6"/>
  <c r="H1442" i="6"/>
  <c r="H1446" i="6"/>
  <c r="H1467" i="6"/>
  <c r="H1469" i="6"/>
  <c r="H1473" i="6"/>
  <c r="H1527" i="6"/>
  <c r="H1602" i="6"/>
  <c r="H1686" i="6"/>
  <c r="H1872" i="6"/>
  <c r="H1913" i="6"/>
  <c r="H1921" i="6"/>
  <c r="H1925" i="6"/>
  <c r="H1951" i="6"/>
  <c r="H1953" i="6"/>
  <c r="H2019" i="6"/>
  <c r="H2021" i="6"/>
  <c r="H2039" i="6"/>
  <c r="H2041" i="6"/>
  <c r="H2058" i="6"/>
  <c r="H2060" i="6"/>
  <c r="H2072" i="6"/>
  <c r="H2078" i="6"/>
  <c r="H2080" i="6"/>
  <c r="H2137" i="6"/>
  <c r="H2141" i="6"/>
  <c r="H2160" i="6"/>
  <c r="H2239" i="6"/>
  <c r="H2264" i="6"/>
  <c r="H2287" i="6"/>
  <c r="H2308" i="6"/>
  <c r="H2316" i="6"/>
  <c r="H2389" i="6"/>
  <c r="H2414" i="6"/>
  <c r="H2478" i="6"/>
  <c r="H2627" i="6"/>
  <c r="H2635" i="6"/>
  <c r="H2731" i="6"/>
  <c r="I15" i="14"/>
  <c r="E15" i="14" s="1"/>
  <c r="I79" i="14"/>
  <c r="E79" i="14" s="1"/>
  <c r="I121" i="14"/>
  <c r="E121" i="14" s="1"/>
  <c r="I142" i="14"/>
  <c r="E142" i="14" s="1"/>
  <c r="I146" i="14"/>
  <c r="E146" i="14" s="1"/>
  <c r="H1716" i="6"/>
  <c r="H1813" i="6"/>
  <c r="H1823" i="6"/>
  <c r="H1888" i="6"/>
  <c r="H1931" i="6"/>
  <c r="H1939" i="6"/>
  <c r="H1942" i="6"/>
  <c r="H1944" i="6"/>
  <c r="H2005" i="6"/>
  <c r="H2014" i="6"/>
  <c r="H2053" i="6"/>
  <c r="H2082" i="6"/>
  <c r="H2084" i="6"/>
  <c r="H2105" i="6"/>
  <c r="H2136" i="6"/>
  <c r="H2245" i="6"/>
  <c r="H2356" i="6"/>
  <c r="H2358" i="6"/>
  <c r="H2364" i="6"/>
  <c r="H2393" i="6"/>
  <c r="H2395" i="6"/>
  <c r="H2441" i="6"/>
  <c r="H2482" i="6"/>
  <c r="H2484" i="6"/>
  <c r="H2598" i="6"/>
  <c r="H2600" i="6"/>
  <c r="H2694" i="6"/>
  <c r="H2712" i="6"/>
  <c r="H2720" i="6"/>
  <c r="I13" i="14"/>
  <c r="E13" i="14" s="1"/>
  <c r="I14" i="14"/>
  <c r="E14" i="14" s="1"/>
  <c r="I52" i="14"/>
  <c r="E52" i="14" s="1"/>
  <c r="I73" i="14"/>
  <c r="E73" i="14" s="1"/>
  <c r="I102" i="14"/>
  <c r="E102" i="14" s="1"/>
  <c r="I158" i="14"/>
  <c r="E158" i="14" s="1"/>
  <c r="I162" i="14"/>
  <c r="E162" i="14" s="1"/>
  <c r="BP1" i="20"/>
  <c r="H1190" i="6"/>
  <c r="H1194" i="6"/>
  <c r="H1347" i="6"/>
  <c r="H1395" i="6"/>
  <c r="H1439" i="6"/>
  <c r="H1443" i="6"/>
  <c r="H1453" i="6"/>
  <c r="H1464" i="6"/>
  <c r="H1468" i="6"/>
  <c r="H1474" i="6"/>
  <c r="H1518" i="6"/>
  <c r="H1601" i="6"/>
  <c r="H1603" i="6"/>
  <c r="H1627" i="6"/>
  <c r="H1685" i="6"/>
  <c r="H1715" i="6"/>
  <c r="H1769" i="6"/>
  <c r="H1806" i="6"/>
  <c r="H1950" i="6"/>
  <c r="H1958" i="6"/>
  <c r="H2018" i="6"/>
  <c r="H2048" i="6"/>
  <c r="H2090" i="6"/>
  <c r="H2113" i="6"/>
  <c r="H2140" i="6"/>
  <c r="H2157" i="6"/>
  <c r="H2159" i="6"/>
  <c r="H2238" i="6"/>
  <c r="H2286" i="6"/>
  <c r="H2288" i="6"/>
  <c r="H2303" i="6"/>
  <c r="H2313" i="6"/>
  <c r="H2317" i="6"/>
  <c r="H2321" i="6"/>
  <c r="H2475" i="6"/>
  <c r="H2518" i="6"/>
  <c r="H2576" i="6"/>
  <c r="H2628" i="6"/>
  <c r="H2730" i="6"/>
  <c r="J13" i="14"/>
  <c r="O13" i="14" s="1"/>
  <c r="I55" i="14"/>
  <c r="E55" i="14" s="1"/>
  <c r="I119" i="14"/>
  <c r="E119" i="14" s="1"/>
  <c r="I153" i="14"/>
  <c r="E153" i="14" s="1"/>
  <c r="I157" i="14"/>
  <c r="E157" i="14" s="1"/>
  <c r="I161" i="14"/>
  <c r="E161" i="14" s="1"/>
  <c r="I200" i="14"/>
  <c r="G20" i="24"/>
  <c r="G21" i="24" s="1"/>
  <c r="B23" i="16"/>
  <c r="C694" i="6"/>
  <c r="B694" i="6"/>
  <c r="L941" i="6"/>
  <c r="E941" i="6"/>
  <c r="C965" i="6"/>
  <c r="B965" i="6"/>
  <c r="C977" i="6"/>
  <c r="B977" i="6"/>
  <c r="C1022" i="6"/>
  <c r="B1022" i="6"/>
  <c r="L1049" i="6"/>
  <c r="E1049" i="6"/>
  <c r="C1118" i="6"/>
  <c r="B1118" i="6"/>
  <c r="L1250" i="6"/>
  <c r="E1250" i="6"/>
  <c r="C1274" i="6"/>
  <c r="B1274" i="6"/>
  <c r="L1372" i="6"/>
  <c r="E1372" i="6"/>
  <c r="L1683" i="6"/>
  <c r="E1683" i="6"/>
  <c r="L1711" i="6"/>
  <c r="E1711" i="6"/>
  <c r="L1956" i="6"/>
  <c r="E1956" i="6"/>
  <c r="L1962" i="6"/>
  <c r="E1962" i="6"/>
  <c r="L1970" i="6"/>
  <c r="E1970" i="6"/>
  <c r="C2034" i="6"/>
  <c r="B2034" i="6"/>
  <c r="C2044" i="6"/>
  <c r="B2044" i="6"/>
  <c r="L2065" i="6"/>
  <c r="E2065" i="6"/>
  <c r="L2117" i="6"/>
  <c r="E2117" i="6"/>
  <c r="L2182" i="6"/>
  <c r="E2182" i="6"/>
  <c r="L2201" i="6"/>
  <c r="E2201" i="6"/>
  <c r="I10" i="14"/>
  <c r="E10" i="14" s="1"/>
  <c r="J193" i="14"/>
  <c r="O193" i="14" s="1"/>
  <c r="H203" i="6"/>
  <c r="B243" i="6"/>
  <c r="B366" i="6"/>
  <c r="H367" i="6"/>
  <c r="E394" i="6"/>
  <c r="E411" i="6"/>
  <c r="E426" i="6"/>
  <c r="E454" i="6"/>
  <c r="B482" i="6"/>
  <c r="E491" i="6"/>
  <c r="B537" i="6"/>
  <c r="H538" i="6"/>
  <c r="H542" i="6"/>
  <c r="B546" i="6"/>
  <c r="E551" i="6"/>
  <c r="H570" i="6"/>
  <c r="H576" i="6"/>
  <c r="H578" i="6"/>
  <c r="H587" i="6"/>
  <c r="E594" i="6"/>
  <c r="E618" i="6"/>
  <c r="L622" i="6"/>
  <c r="E622" i="6"/>
  <c r="H699" i="6"/>
  <c r="H724" i="6"/>
  <c r="H747" i="6"/>
  <c r="E751" i="6"/>
  <c r="B753" i="6"/>
  <c r="C769" i="6"/>
  <c r="B769" i="6"/>
  <c r="L823" i="6"/>
  <c r="E823" i="6"/>
  <c r="L835" i="6"/>
  <c r="E835" i="6"/>
  <c r="L965" i="6"/>
  <c r="E965" i="6"/>
  <c r="L977" i="6"/>
  <c r="E977" i="6"/>
  <c r="L981" i="6"/>
  <c r="E981" i="6"/>
  <c r="L1026" i="6"/>
  <c r="E1026" i="6"/>
  <c r="C1513" i="6"/>
  <c r="B1513" i="6"/>
  <c r="L1574" i="6"/>
  <c r="E1574" i="6"/>
  <c r="C1596" i="6"/>
  <c r="B1596" i="6"/>
  <c r="L1655" i="6"/>
  <c r="E1655" i="6"/>
  <c r="L1740" i="6"/>
  <c r="E1740" i="6"/>
  <c r="L1779" i="6"/>
  <c r="E1779" i="6"/>
  <c r="L1828" i="6"/>
  <c r="E1828" i="6"/>
  <c r="L1838" i="6"/>
  <c r="E1838" i="6"/>
  <c r="C1864" i="6"/>
  <c r="B1864" i="6"/>
  <c r="C2269" i="6"/>
  <c r="B2269" i="6"/>
  <c r="C2377" i="6"/>
  <c r="B2377" i="6"/>
  <c r="C2491" i="6"/>
  <c r="B2491" i="6"/>
  <c r="C2569" i="6"/>
  <c r="B2569" i="6"/>
  <c r="L2634" i="6"/>
  <c r="E2634" i="6"/>
  <c r="C2691" i="6"/>
  <c r="B2691" i="6"/>
  <c r="C2695" i="6"/>
  <c r="B2695" i="6"/>
  <c r="L811" i="6"/>
  <c r="E811" i="6"/>
  <c r="C969" i="6"/>
  <c r="B969" i="6"/>
  <c r="C979" i="6"/>
  <c r="B979" i="6"/>
  <c r="B274" i="6"/>
  <c r="H294" i="6"/>
  <c r="K294" i="6" s="1"/>
  <c r="E307" i="6"/>
  <c r="E434" i="6"/>
  <c r="H476" i="6"/>
  <c r="E502" i="6"/>
  <c r="H582" i="6"/>
  <c r="B698" i="6"/>
  <c r="L767" i="6"/>
  <c r="E767" i="6"/>
  <c r="C790" i="6"/>
  <c r="B790" i="6"/>
  <c r="L1032" i="6"/>
  <c r="E1032" i="6"/>
  <c r="L1746" i="6"/>
  <c r="E1746" i="6"/>
  <c r="C2196" i="6"/>
  <c r="B2196" i="6"/>
  <c r="I18" i="14"/>
  <c r="E18" i="14" s="1"/>
  <c r="B202" i="6"/>
  <c r="H90" i="6"/>
  <c r="H190" i="6"/>
  <c r="H277" i="6"/>
  <c r="B355" i="6"/>
  <c r="E398" i="6"/>
  <c r="B402" i="6"/>
  <c r="B471" i="6"/>
  <c r="L989" i="6"/>
  <c r="E989" i="6"/>
  <c r="L1087" i="6"/>
  <c r="E1087" i="6"/>
  <c r="C1231" i="6"/>
  <c r="B1231" i="6"/>
  <c r="C1337" i="6"/>
  <c r="B1337" i="6"/>
  <c r="L1513" i="6"/>
  <c r="E1513" i="6"/>
  <c r="C1636" i="6"/>
  <c r="B1636" i="6"/>
  <c r="L1864" i="6"/>
  <c r="E1864" i="6"/>
  <c r="C1882" i="6"/>
  <c r="B1882" i="6"/>
  <c r="C1913" i="6"/>
  <c r="B1913" i="6"/>
  <c r="H23" i="6"/>
  <c r="H28" i="6"/>
  <c r="H30" i="6"/>
  <c r="H32" i="6"/>
  <c r="H59" i="6"/>
  <c r="H106" i="6"/>
  <c r="H169" i="6"/>
  <c r="E243" i="6"/>
  <c r="H248" i="6"/>
  <c r="H279" i="6"/>
  <c r="H320" i="6"/>
  <c r="H364" i="6"/>
  <c r="E366" i="6"/>
  <c r="E391" i="6"/>
  <c r="H394" i="6"/>
  <c r="H396" i="6"/>
  <c r="H419" i="6"/>
  <c r="B438" i="6"/>
  <c r="E453" i="6"/>
  <c r="H454" i="6"/>
  <c r="E458" i="6"/>
  <c r="H467" i="6"/>
  <c r="B490" i="6"/>
  <c r="H491" i="6"/>
  <c r="H504" i="6"/>
  <c r="H508" i="6"/>
  <c r="H535" i="6"/>
  <c r="B543" i="6"/>
  <c r="H544" i="6"/>
  <c r="E546" i="6"/>
  <c r="H551" i="6"/>
  <c r="H567" i="6"/>
  <c r="H586" i="6"/>
  <c r="H622" i="6"/>
  <c r="H626" i="6"/>
  <c r="H628" i="6"/>
  <c r="H636" i="6"/>
  <c r="B663" i="6"/>
  <c r="H683" i="6"/>
  <c r="B687" i="6"/>
  <c r="H688" i="6"/>
  <c r="H692" i="6"/>
  <c r="H719" i="6"/>
  <c r="E723" i="6"/>
  <c r="H734" i="6"/>
  <c r="H740" i="6"/>
  <c r="B750" i="6"/>
  <c r="L843" i="6"/>
  <c r="E843" i="6"/>
  <c r="L936" i="6"/>
  <c r="E936" i="6"/>
  <c r="C1009" i="6"/>
  <c r="B1009" i="6"/>
  <c r="C1058" i="6"/>
  <c r="B1058" i="6"/>
  <c r="L1211" i="6"/>
  <c r="E1211" i="6"/>
  <c r="L1237" i="6"/>
  <c r="E1237" i="6"/>
  <c r="L1239" i="6"/>
  <c r="E1239" i="6"/>
  <c r="L1323" i="6"/>
  <c r="E1323" i="6"/>
  <c r="L1335" i="6"/>
  <c r="E1335" i="6"/>
  <c r="L1337" i="6"/>
  <c r="E1337" i="6"/>
  <c r="L1390" i="6"/>
  <c r="E1390" i="6"/>
  <c r="L1394" i="6"/>
  <c r="E1394" i="6"/>
  <c r="L1519" i="6"/>
  <c r="E1519" i="6"/>
  <c r="C1537" i="6"/>
  <c r="B1537" i="6"/>
  <c r="L1630" i="6"/>
  <c r="E1630" i="6"/>
  <c r="C1700" i="6"/>
  <c r="B1700" i="6"/>
  <c r="L1874" i="6"/>
  <c r="E1874" i="6"/>
  <c r="L2275" i="6"/>
  <c r="E2275" i="6"/>
  <c r="C2332" i="6"/>
  <c r="B2332" i="6"/>
  <c r="L2404" i="6"/>
  <c r="E2404" i="6"/>
  <c r="L2410" i="6"/>
  <c r="E2410" i="6"/>
  <c r="L2458" i="6"/>
  <c r="E2458" i="6"/>
  <c r="L2470" i="6"/>
  <c r="E2470" i="6"/>
  <c r="L2621" i="6"/>
  <c r="E2621" i="6"/>
  <c r="L2711" i="6"/>
  <c r="E2711" i="6"/>
  <c r="K470" i="6"/>
  <c r="C733" i="6"/>
  <c r="B733" i="6"/>
  <c r="C836" i="6"/>
  <c r="B836" i="6"/>
  <c r="L861" i="6"/>
  <c r="E861" i="6"/>
  <c r="L925" i="6"/>
  <c r="E925" i="6"/>
  <c r="C964" i="6"/>
  <c r="B964" i="6"/>
  <c r="C1111" i="6"/>
  <c r="B1111" i="6"/>
  <c r="C1306" i="6"/>
  <c r="B1306" i="6"/>
  <c r="L1365" i="6"/>
  <c r="E1365" i="6"/>
  <c r="C1404" i="6"/>
  <c r="B1404" i="6"/>
  <c r="L1417" i="6"/>
  <c r="E1417" i="6"/>
  <c r="L1533" i="6"/>
  <c r="E1533" i="6"/>
  <c r="L1553" i="6"/>
  <c r="E1553" i="6"/>
  <c r="L1650" i="6"/>
  <c r="E1650" i="6"/>
  <c r="L1698" i="6"/>
  <c r="E1698" i="6"/>
  <c r="L1704" i="6"/>
  <c r="E1704" i="6"/>
  <c r="L1731" i="6"/>
  <c r="E1731" i="6"/>
  <c r="C1898" i="6"/>
  <c r="B1898" i="6"/>
  <c r="L2062" i="6"/>
  <c r="E2062" i="6"/>
  <c r="L2164" i="6"/>
  <c r="E2164" i="6"/>
  <c r="J86" i="14"/>
  <c r="O86" i="14" s="1"/>
  <c r="H26" i="6"/>
  <c r="H70" i="6"/>
  <c r="H93" i="6"/>
  <c r="B125" i="6"/>
  <c r="B168" i="6"/>
  <c r="E201" i="6"/>
  <c r="H204" i="6"/>
  <c r="E236" i="6"/>
  <c r="H243" i="6"/>
  <c r="E247" i="6"/>
  <c r="B350" i="6"/>
  <c r="H366" i="6"/>
  <c r="H368" i="6"/>
  <c r="E378" i="6"/>
  <c r="H391" i="6"/>
  <c r="B418" i="6"/>
  <c r="H440" i="6"/>
  <c r="H444" i="6"/>
  <c r="H448" i="6"/>
  <c r="B455" i="6"/>
  <c r="H458" i="6"/>
  <c r="E479" i="6"/>
  <c r="H486" i="6"/>
  <c r="E543" i="6"/>
  <c r="H546" i="6"/>
  <c r="H548" i="6"/>
  <c r="B570" i="6"/>
  <c r="E590" i="6"/>
  <c r="H591" i="6"/>
  <c r="B599" i="6"/>
  <c r="E602" i="6"/>
  <c r="H611" i="6"/>
  <c r="H615" i="6"/>
  <c r="E663" i="6"/>
  <c r="H678" i="6"/>
  <c r="E682" i="6"/>
  <c r="B686" i="6"/>
  <c r="E687" i="6"/>
  <c r="C766" i="6"/>
  <c r="B766" i="6"/>
  <c r="H773" i="6"/>
  <c r="B781" i="6"/>
  <c r="L976" i="6"/>
  <c r="E976" i="6"/>
  <c r="L1078" i="6"/>
  <c r="E1078" i="6"/>
  <c r="L1109" i="6"/>
  <c r="E1109" i="6"/>
  <c r="L1115" i="6"/>
  <c r="E1115" i="6"/>
  <c r="C1291" i="6"/>
  <c r="B1291" i="6"/>
  <c r="L1402" i="6"/>
  <c r="E1402" i="6"/>
  <c r="L1404" i="6"/>
  <c r="E1404" i="6"/>
  <c r="C1458" i="6"/>
  <c r="B1458" i="6"/>
  <c r="C1865" i="6"/>
  <c r="B1865" i="6"/>
  <c r="C2224" i="6"/>
  <c r="B2224" i="6"/>
  <c r="L2293" i="6"/>
  <c r="E2293" i="6"/>
  <c r="L2342" i="6"/>
  <c r="E2342" i="6"/>
  <c r="L2348" i="6"/>
  <c r="E2348" i="6"/>
  <c r="L2435" i="6"/>
  <c r="E2435" i="6"/>
  <c r="C2535" i="6"/>
  <c r="B2535" i="6"/>
  <c r="C2566" i="6"/>
  <c r="B2566" i="6"/>
  <c r="L2585" i="6"/>
  <c r="E2585" i="6"/>
  <c r="L2664" i="6"/>
  <c r="E2664" i="6"/>
  <c r="L2678" i="6"/>
  <c r="E2678" i="6"/>
  <c r="J160" i="14"/>
  <c r="O160" i="14" s="1"/>
  <c r="L1196" i="6"/>
  <c r="E1196" i="6"/>
  <c r="C1238" i="6"/>
  <c r="B1238" i="6"/>
  <c r="C1326" i="6"/>
  <c r="B1326" i="6"/>
  <c r="C1332" i="6"/>
  <c r="B1332" i="6"/>
  <c r="C1393" i="6"/>
  <c r="B1393" i="6"/>
  <c r="L1763" i="6"/>
  <c r="E1763" i="6"/>
  <c r="L1796" i="6"/>
  <c r="E1796" i="6"/>
  <c r="H42" i="6"/>
  <c r="L895" i="6"/>
  <c r="E895" i="6"/>
  <c r="C1214" i="6"/>
  <c r="B1214" i="6"/>
  <c r="L1458" i="6"/>
  <c r="E1458" i="6"/>
  <c r="L1512" i="6"/>
  <c r="E1512" i="6"/>
  <c r="L1851" i="6"/>
  <c r="E1851" i="6"/>
  <c r="L1859" i="6"/>
  <c r="E1859" i="6"/>
  <c r="H7" i="6"/>
  <c r="H14" i="6"/>
  <c r="H16" i="6"/>
  <c r="H35" i="6"/>
  <c r="H46" i="6"/>
  <c r="H52" i="6"/>
  <c r="H119" i="6"/>
  <c r="H123" i="6"/>
  <c r="E172" i="6"/>
  <c r="B178" i="6"/>
  <c r="B219" i="6"/>
  <c r="B246" i="6"/>
  <c r="H261" i="6"/>
  <c r="H280" i="6"/>
  <c r="H282" i="6"/>
  <c r="E327" i="6"/>
  <c r="B329" i="6"/>
  <c r="H332" i="6"/>
  <c r="H334" i="6"/>
  <c r="H348" i="6"/>
  <c r="H378" i="6"/>
  <c r="H388" i="6"/>
  <c r="B394" i="6"/>
  <c r="H395" i="6"/>
  <c r="B409" i="6"/>
  <c r="H414" i="6"/>
  <c r="B426" i="6"/>
  <c r="B454" i="6"/>
  <c r="H455" i="6"/>
  <c r="H479" i="6"/>
  <c r="E483" i="6"/>
  <c r="H494" i="6"/>
  <c r="E538" i="6"/>
  <c r="B551" i="6"/>
  <c r="H552" i="6"/>
  <c r="H568" i="6"/>
  <c r="E570" i="6"/>
  <c r="E587" i="6"/>
  <c r="H590" i="6"/>
  <c r="B594" i="6"/>
  <c r="H595" i="6"/>
  <c r="E599" i="6"/>
  <c r="H602" i="6"/>
  <c r="H606" i="6"/>
  <c r="B610" i="6"/>
  <c r="H639" i="6"/>
  <c r="H643" i="6"/>
  <c r="B679" i="6"/>
  <c r="H684" i="6"/>
  <c r="E686" i="6"/>
  <c r="H691" i="6"/>
  <c r="L699" i="6"/>
  <c r="E699" i="6"/>
  <c r="E770" i="6"/>
  <c r="L791" i="6"/>
  <c r="E791" i="6"/>
  <c r="C955" i="6"/>
  <c r="B955" i="6"/>
  <c r="L1039" i="6"/>
  <c r="E1039" i="6"/>
  <c r="L1326" i="6"/>
  <c r="E1326" i="6"/>
  <c r="C1372" i="6"/>
  <c r="B1372" i="6"/>
  <c r="L1637" i="6"/>
  <c r="E1637" i="6"/>
  <c r="C1689" i="6"/>
  <c r="B1689" i="6"/>
  <c r="C1705" i="6"/>
  <c r="B1705" i="6"/>
  <c r="L1722" i="6"/>
  <c r="E1722" i="6"/>
  <c r="L1726" i="6"/>
  <c r="E1726" i="6"/>
  <c r="L2259" i="6"/>
  <c r="E2259" i="6"/>
  <c r="L2301" i="6"/>
  <c r="E2301" i="6"/>
  <c r="L2386" i="6"/>
  <c r="E2386" i="6"/>
  <c r="L2413" i="6"/>
  <c r="E2413" i="6"/>
  <c r="L2471" i="6"/>
  <c r="E2471" i="6"/>
  <c r="L2512" i="6"/>
  <c r="E2512" i="6"/>
  <c r="L2653" i="6"/>
  <c r="E2653" i="6"/>
  <c r="L2655" i="6"/>
  <c r="E2655" i="6"/>
  <c r="L2728" i="6"/>
  <c r="E2728" i="6"/>
  <c r="H675" i="6"/>
  <c r="H708" i="6"/>
  <c r="H710" i="6"/>
  <c r="H714" i="6"/>
  <c r="H735" i="6"/>
  <c r="H780" i="6"/>
  <c r="H793" i="6"/>
  <c r="H795" i="6"/>
  <c r="H797" i="6"/>
  <c r="H864" i="6"/>
  <c r="H868" i="6"/>
  <c r="H876" i="6"/>
  <c r="H880" i="6"/>
  <c r="K880" i="6" s="1"/>
  <c r="H968" i="6"/>
  <c r="H1034" i="6"/>
  <c r="H1159" i="6"/>
  <c r="H1196" i="6"/>
  <c r="H1219" i="6"/>
  <c r="H1229" i="6"/>
  <c r="H1242" i="6"/>
  <c r="H1265" i="6"/>
  <c r="H1330" i="6"/>
  <c r="H1337" i="6"/>
  <c r="H1418" i="6"/>
  <c r="H1460" i="6"/>
  <c r="H1483" i="6"/>
  <c r="H1513" i="6"/>
  <c r="H1553" i="6"/>
  <c r="H1633" i="6"/>
  <c r="H1635" i="6"/>
  <c r="H1654" i="6"/>
  <c r="H1726" i="6"/>
  <c r="H1728" i="6"/>
  <c r="C1850" i="6"/>
  <c r="B1850" i="6"/>
  <c r="H1881" i="6"/>
  <c r="L1891" i="6"/>
  <c r="E1891" i="6"/>
  <c r="C2002" i="6"/>
  <c r="B2002" i="6"/>
  <c r="L2034" i="6"/>
  <c r="E2034" i="6"/>
  <c r="L2290" i="6"/>
  <c r="E2290" i="6"/>
  <c r="L2325" i="6"/>
  <c r="E2325" i="6"/>
  <c r="L2333" i="6"/>
  <c r="E2333" i="6"/>
  <c r="C2345" i="6"/>
  <c r="B2345" i="6"/>
  <c r="L2417" i="6"/>
  <c r="E2417" i="6"/>
  <c r="C2681" i="6"/>
  <c r="B2681" i="6"/>
  <c r="H857" i="6"/>
  <c r="H909" i="6"/>
  <c r="H948" i="6"/>
  <c r="H952" i="6"/>
  <c r="H976" i="6"/>
  <c r="H1042" i="6"/>
  <c r="H1214" i="6"/>
  <c r="H1275" i="6"/>
  <c r="H1287" i="6"/>
  <c r="H1293" i="6"/>
  <c r="H1304" i="6"/>
  <c r="H1323" i="6"/>
  <c r="H1325" i="6"/>
  <c r="H1365" i="6"/>
  <c r="H1369" i="6"/>
  <c r="H1402" i="6"/>
  <c r="H1457" i="6"/>
  <c r="H1519" i="6"/>
  <c r="H1521" i="6"/>
  <c r="H1577" i="6"/>
  <c r="H1637" i="6"/>
  <c r="H1699" i="6"/>
  <c r="H1701" i="6"/>
  <c r="H1725" i="6"/>
  <c r="C1760" i="6"/>
  <c r="B1760" i="6"/>
  <c r="H1893" i="6"/>
  <c r="H1897" i="6"/>
  <c r="L1934" i="6"/>
  <c r="E1934" i="6"/>
  <c r="C1961" i="6"/>
  <c r="B1961" i="6"/>
  <c r="C2064" i="6"/>
  <c r="B2064" i="6"/>
  <c r="L2175" i="6"/>
  <c r="E2175" i="6"/>
  <c r="L2196" i="6"/>
  <c r="E2196" i="6"/>
  <c r="L2221" i="6"/>
  <c r="E2221" i="6"/>
  <c r="L2225" i="6"/>
  <c r="E2225" i="6"/>
  <c r="L2267" i="6"/>
  <c r="E2267" i="6"/>
  <c r="L2269" i="6"/>
  <c r="E2269" i="6"/>
  <c r="L2296" i="6"/>
  <c r="E2296" i="6"/>
  <c r="L2491" i="6"/>
  <c r="E2491" i="6"/>
  <c r="L2567" i="6"/>
  <c r="E2567" i="6"/>
  <c r="L2603" i="6"/>
  <c r="E2603" i="6"/>
  <c r="C2723" i="6"/>
  <c r="B2723" i="6"/>
  <c r="I9" i="14"/>
  <c r="E9" i="14" s="1"/>
  <c r="I105" i="14"/>
  <c r="E105" i="14" s="1"/>
  <c r="I169" i="14"/>
  <c r="E169" i="14" s="1"/>
  <c r="H796" i="6"/>
  <c r="H798" i="6"/>
  <c r="H800" i="6"/>
  <c r="H831" i="6"/>
  <c r="H869" i="6"/>
  <c r="H896" i="6"/>
  <c r="H902" i="6"/>
  <c r="H1119" i="6"/>
  <c r="H1197" i="6"/>
  <c r="H1218" i="6"/>
  <c r="H1220" i="6"/>
  <c r="H1222" i="6"/>
  <c r="H1226" i="6"/>
  <c r="H1228" i="6"/>
  <c r="H1232" i="6"/>
  <c r="H1262" i="6"/>
  <c r="H1268" i="6"/>
  <c r="H1270" i="6"/>
  <c r="H1331" i="6"/>
  <c r="H1362" i="6"/>
  <c r="H1373" i="6"/>
  <c r="H1390" i="6"/>
  <c r="H1399" i="6"/>
  <c r="H1431" i="6"/>
  <c r="H1459" i="6"/>
  <c r="H1516" i="6"/>
  <c r="H1619" i="6"/>
  <c r="H1630" i="6"/>
  <c r="H1634" i="6"/>
  <c r="H1729" i="6"/>
  <c r="C1737" i="6"/>
  <c r="B1737" i="6"/>
  <c r="H1758" i="6"/>
  <c r="H1829" i="6"/>
  <c r="H1837" i="6"/>
  <c r="H1858" i="6"/>
  <c r="H1867" i="6"/>
  <c r="L1898" i="6"/>
  <c r="E1898" i="6"/>
  <c r="L2045" i="6"/>
  <c r="E2045" i="6"/>
  <c r="L2122" i="6"/>
  <c r="E2122" i="6"/>
  <c r="L2149" i="6"/>
  <c r="E2149" i="6"/>
  <c r="L2579" i="6"/>
  <c r="E2579" i="6"/>
  <c r="G52" i="8"/>
  <c r="B52" i="8"/>
  <c r="I21" i="14"/>
  <c r="E21" i="14" s="1"/>
  <c r="J200" i="14"/>
  <c r="O200" i="14" s="1"/>
  <c r="I203" i="14"/>
  <c r="H700" i="6"/>
  <c r="H723" i="6"/>
  <c r="H772" i="6"/>
  <c r="H774" i="6"/>
  <c r="K786" i="6"/>
  <c r="H812" i="6"/>
  <c r="H814" i="6"/>
  <c r="H844" i="6"/>
  <c r="H852" i="6"/>
  <c r="H858" i="6"/>
  <c r="H908" i="6"/>
  <c r="H943" i="6"/>
  <c r="H949" i="6"/>
  <c r="H984" i="6"/>
  <c r="H986" i="6"/>
  <c r="H1028" i="6"/>
  <c r="H1041" i="6"/>
  <c r="H1060" i="6"/>
  <c r="H1062" i="6"/>
  <c r="H1139" i="6"/>
  <c r="H1290" i="6"/>
  <c r="H1303" i="6"/>
  <c r="H1307" i="6"/>
  <c r="H1394" i="6"/>
  <c r="H1403" i="6"/>
  <c r="H1522" i="6"/>
  <c r="H1541" i="6"/>
  <c r="H1551" i="6"/>
  <c r="H1574" i="6"/>
  <c r="H1586" i="6"/>
  <c r="H1594" i="6"/>
  <c r="H1657" i="6"/>
  <c r="H1683" i="6"/>
  <c r="H1698" i="6"/>
  <c r="H1702" i="6"/>
  <c r="H1711" i="6"/>
  <c r="H1779" i="6"/>
  <c r="H1795" i="6"/>
  <c r="H1839" i="6"/>
  <c r="H1841" i="6"/>
  <c r="H1845" i="6"/>
  <c r="C1866" i="6"/>
  <c r="B1866" i="6"/>
  <c r="H1896" i="6"/>
  <c r="L1916" i="6"/>
  <c r="E1916" i="6"/>
  <c r="C1952" i="6"/>
  <c r="B1952" i="6"/>
  <c r="C1958" i="6"/>
  <c r="B1958" i="6"/>
  <c r="C1968" i="6"/>
  <c r="B1968" i="6"/>
  <c r="C2067" i="6"/>
  <c r="B2067" i="6"/>
  <c r="L2247" i="6"/>
  <c r="E2247" i="6"/>
  <c r="L2366" i="6"/>
  <c r="E2366" i="6"/>
  <c r="L2374" i="6"/>
  <c r="E2374" i="6"/>
  <c r="L2397" i="6"/>
  <c r="E2397" i="6"/>
  <c r="C2409" i="6"/>
  <c r="B2409" i="6"/>
  <c r="L2426" i="6"/>
  <c r="E2426" i="6"/>
  <c r="L2443" i="6"/>
  <c r="E2443" i="6"/>
  <c r="C2465" i="6"/>
  <c r="B2465" i="6"/>
  <c r="C2471" i="6"/>
  <c r="B2471" i="6"/>
  <c r="L2488" i="6"/>
  <c r="E2488" i="6"/>
  <c r="L2523" i="6"/>
  <c r="E2523" i="6"/>
  <c r="L2535" i="6"/>
  <c r="E2535" i="6"/>
  <c r="L2639" i="6"/>
  <c r="E2639" i="6"/>
  <c r="C2657" i="6"/>
  <c r="B2657" i="6"/>
  <c r="L2698" i="6"/>
  <c r="E2698" i="6"/>
  <c r="I130" i="14"/>
  <c r="E130" i="14" s="1"/>
  <c r="H1905" i="6"/>
  <c r="H1933" i="6"/>
  <c r="H1955" i="6"/>
  <c r="H1977" i="6"/>
  <c r="H1981" i="6"/>
  <c r="H2034" i="6"/>
  <c r="H2042" i="6"/>
  <c r="H2066" i="6"/>
  <c r="H2074" i="6"/>
  <c r="H2087" i="6"/>
  <c r="H2125" i="6"/>
  <c r="H2129" i="6"/>
  <c r="H2144" i="6"/>
  <c r="H2192" i="6"/>
  <c r="H2222" i="6"/>
  <c r="H2235" i="6"/>
  <c r="H2237" i="6"/>
  <c r="H2248" i="6"/>
  <c r="H2344" i="6"/>
  <c r="H2369" i="6"/>
  <c r="H2404" i="6"/>
  <c r="H2406" i="6"/>
  <c r="H2413" i="6"/>
  <c r="H2450" i="6"/>
  <c r="H2452" i="6"/>
  <c r="H2491" i="6"/>
  <c r="H2503" i="6"/>
  <c r="H2511" i="6"/>
  <c r="H2535" i="6"/>
  <c r="H2551" i="6"/>
  <c r="H2586" i="6"/>
  <c r="H2622" i="6"/>
  <c r="H2695" i="6"/>
  <c r="M3" i="9"/>
  <c r="L3" i="9" s="1"/>
  <c r="M8" i="9"/>
  <c r="L8" i="9" s="1"/>
  <c r="I56" i="14"/>
  <c r="E56" i="14" s="1"/>
  <c r="I62" i="14"/>
  <c r="E62" i="14" s="1"/>
  <c r="I66" i="14"/>
  <c r="E66" i="14" s="1"/>
  <c r="I97" i="14"/>
  <c r="E97" i="14" s="1"/>
  <c r="I118" i="14"/>
  <c r="E118" i="14" s="1"/>
  <c r="I147" i="14"/>
  <c r="E147" i="14" s="1"/>
  <c r="I167" i="14"/>
  <c r="H1885" i="6"/>
  <c r="H1898" i="6"/>
  <c r="H1937" i="6"/>
  <c r="H1957" i="6"/>
  <c r="H1966" i="6"/>
  <c r="H1991" i="6"/>
  <c r="H1997" i="6"/>
  <c r="H2003" i="6"/>
  <c r="H2029" i="6"/>
  <c r="H2031" i="6"/>
  <c r="H2046" i="6"/>
  <c r="H2093" i="6"/>
  <c r="H2099" i="6"/>
  <c r="H2109" i="6"/>
  <c r="H2282" i="6"/>
  <c r="H2293" i="6"/>
  <c r="H2333" i="6"/>
  <c r="H2397" i="6"/>
  <c r="H2417" i="6"/>
  <c r="H2437" i="6"/>
  <c r="H2439" i="6"/>
  <c r="H2460" i="6"/>
  <c r="H2462" i="6"/>
  <c r="H2490" i="6"/>
  <c r="H2568" i="6"/>
  <c r="H2603" i="6"/>
  <c r="H2662" i="6"/>
  <c r="H2671" i="6"/>
  <c r="H2692" i="6"/>
  <c r="H2699" i="6"/>
  <c r="H2703" i="6"/>
  <c r="I26" i="14"/>
  <c r="E26" i="14" s="1"/>
  <c r="I41" i="14"/>
  <c r="E41" i="14" s="1"/>
  <c r="I45" i="14"/>
  <c r="E45" i="14" s="1"/>
  <c r="I101" i="14"/>
  <c r="E101" i="14" s="1"/>
  <c r="I126" i="14"/>
  <c r="E126" i="14" s="1"/>
  <c r="I145" i="14"/>
  <c r="E145" i="14" s="1"/>
  <c r="I151" i="14"/>
  <c r="E151" i="14" s="1"/>
  <c r="I170" i="14"/>
  <c r="E170" i="14" s="1"/>
  <c r="I192" i="14"/>
  <c r="H1902" i="6"/>
  <c r="H1908" i="6"/>
  <c r="H1923" i="6"/>
  <c r="H1970" i="6"/>
  <c r="H2035" i="6"/>
  <c r="H2054" i="6"/>
  <c r="H2158" i="6"/>
  <c r="H2193" i="6"/>
  <c r="H2195" i="6"/>
  <c r="H2221" i="6"/>
  <c r="H2269" i="6"/>
  <c r="H2273" i="6"/>
  <c r="H2290" i="6"/>
  <c r="H2372" i="6"/>
  <c r="H2405" i="6"/>
  <c r="H2407" i="6"/>
  <c r="H2470" i="6"/>
  <c r="H2492" i="6"/>
  <c r="H2506" i="6"/>
  <c r="H2536" i="6"/>
  <c r="H2538" i="6"/>
  <c r="H2552" i="6"/>
  <c r="H2565" i="6"/>
  <c r="H2585" i="6"/>
  <c r="H2594" i="6"/>
  <c r="H2602" i="6"/>
  <c r="H2621" i="6"/>
  <c r="H2653" i="6"/>
  <c r="I16" i="14"/>
  <c r="E16" i="14" s="1"/>
  <c r="J26" i="14"/>
  <c r="O26" i="14" s="1"/>
  <c r="P26" i="14" s="1"/>
  <c r="I34" i="14"/>
  <c r="E34" i="14" s="1"/>
  <c r="I39" i="14"/>
  <c r="E39" i="14" s="1"/>
  <c r="I49" i="14"/>
  <c r="E49" i="14" s="1"/>
  <c r="I110" i="14"/>
  <c r="I125" i="14"/>
  <c r="E125" i="14" s="1"/>
  <c r="I154" i="14"/>
  <c r="E154" i="14" s="1"/>
  <c r="I186" i="14"/>
  <c r="E186" i="14" s="1"/>
  <c r="B30" i="16"/>
  <c r="H1765" i="6"/>
  <c r="H1799" i="6"/>
  <c r="H1842" i="6"/>
  <c r="H1853" i="6"/>
  <c r="H1857" i="6"/>
  <c r="H1871" i="6"/>
  <c r="H1934" i="6"/>
  <c r="H2045" i="6"/>
  <c r="H2062" i="6"/>
  <c r="H2092" i="6"/>
  <c r="H2096" i="6"/>
  <c r="H2117" i="6"/>
  <c r="H2149" i="6"/>
  <c r="H2197" i="6"/>
  <c r="H2225" i="6"/>
  <c r="H2259" i="6"/>
  <c r="H2268" i="6"/>
  <c r="H2301" i="6"/>
  <c r="H2353" i="6"/>
  <c r="H2374" i="6"/>
  <c r="H2436" i="6"/>
  <c r="H2459" i="6"/>
  <c r="H2489" i="6"/>
  <c r="H2512" i="6"/>
  <c r="H2567" i="6"/>
  <c r="H2582" i="6"/>
  <c r="H2606" i="6"/>
  <c r="H2610" i="6"/>
  <c r="H2612" i="6"/>
  <c r="H2620" i="6"/>
  <c r="H2664" i="6"/>
  <c r="H2670" i="6"/>
  <c r="H2698" i="6"/>
  <c r="H2704" i="6"/>
  <c r="I8" i="14"/>
  <c r="E8" i="14" s="1"/>
  <c r="J39" i="14"/>
  <c r="O39" i="14" s="1"/>
  <c r="I47" i="14"/>
  <c r="E47" i="14" s="1"/>
  <c r="I85" i="14"/>
  <c r="E85" i="14" s="1"/>
  <c r="I109" i="14"/>
  <c r="E109" i="14" s="1"/>
  <c r="I134" i="14"/>
  <c r="E134" i="14" s="1"/>
  <c r="I163" i="14"/>
  <c r="E163" i="14" s="1"/>
  <c r="I189" i="14"/>
  <c r="E189" i="14" s="1"/>
  <c r="I195" i="14"/>
  <c r="E19" i="16"/>
  <c r="D30" i="16"/>
  <c r="L1651" i="6"/>
  <c r="E1651" i="6"/>
  <c r="C1740" i="6"/>
  <c r="B1740" i="6"/>
  <c r="L1755" i="6"/>
  <c r="E1755" i="6"/>
  <c r="C1832" i="6"/>
  <c r="B1832" i="6"/>
  <c r="E2" i="6"/>
  <c r="H12" i="6"/>
  <c r="B41" i="6"/>
  <c r="B59" i="6"/>
  <c r="H76" i="6"/>
  <c r="H125" i="6"/>
  <c r="H127" i="6"/>
  <c r="B164" i="6"/>
  <c r="B187" i="6"/>
  <c r="B221" i="6"/>
  <c r="E252" i="6"/>
  <c r="B254" i="6"/>
  <c r="H259" i="6"/>
  <c r="E263" i="6"/>
  <c r="H272" i="6"/>
  <c r="E283" i="6"/>
  <c r="B285" i="6"/>
  <c r="E286" i="6"/>
  <c r="B311" i="6"/>
  <c r="H312" i="6"/>
  <c r="H316" i="6"/>
  <c r="E325" i="6"/>
  <c r="H326" i="6"/>
  <c r="H328" i="6"/>
  <c r="E335" i="6"/>
  <c r="E342" i="6"/>
  <c r="B362" i="6"/>
  <c r="B370" i="6"/>
  <c r="E373" i="6"/>
  <c r="H379" i="6"/>
  <c r="E383" i="6"/>
  <c r="H399" i="6"/>
  <c r="H404" i="6"/>
  <c r="H410" i="6"/>
  <c r="B425" i="6"/>
  <c r="H428" i="6"/>
  <c r="E430" i="6"/>
  <c r="E435" i="6"/>
  <c r="E442" i="6"/>
  <c r="H447" i="6"/>
  <c r="H452" i="6"/>
  <c r="H478" i="6"/>
  <c r="H499" i="6"/>
  <c r="E506" i="6"/>
  <c r="B510" i="6"/>
  <c r="E511" i="6"/>
  <c r="H514" i="6"/>
  <c r="H516" i="6"/>
  <c r="H526" i="6"/>
  <c r="K526" i="6" s="1"/>
  <c r="B553" i="6"/>
  <c r="B566" i="6"/>
  <c r="E571" i="6"/>
  <c r="B578" i="6"/>
  <c r="H588" i="6"/>
  <c r="H610" i="6"/>
  <c r="B623" i="6"/>
  <c r="H624" i="6"/>
  <c r="E635" i="6"/>
  <c r="E651" i="6"/>
  <c r="H654" i="6"/>
  <c r="H659" i="6"/>
  <c r="H666" i="6"/>
  <c r="H690" i="6"/>
  <c r="E706" i="6"/>
  <c r="E719" i="6"/>
  <c r="H722" i="6"/>
  <c r="B738" i="6"/>
  <c r="H751" i="6"/>
  <c r="H754" i="6"/>
  <c r="H756" i="6"/>
  <c r="H758" i="6"/>
  <c r="B762" i="6"/>
  <c r="B765" i="6"/>
  <c r="E775" i="6"/>
  <c r="H778" i="6"/>
  <c r="B802" i="6"/>
  <c r="H805" i="6"/>
  <c r="H807" i="6"/>
  <c r="E809" i="6"/>
  <c r="B814" i="6"/>
  <c r="E817" i="6"/>
  <c r="H820" i="6"/>
  <c r="H825" i="6"/>
  <c r="H827" i="6"/>
  <c r="H836" i="6"/>
  <c r="E854" i="6"/>
  <c r="B856" i="6"/>
  <c r="B880" i="6"/>
  <c r="H888" i="6"/>
  <c r="E892" i="6"/>
  <c r="E899" i="6"/>
  <c r="L901" i="6"/>
  <c r="E901" i="6"/>
  <c r="H910" i="6"/>
  <c r="E945" i="6"/>
  <c r="B947" i="6"/>
  <c r="H954" i="6"/>
  <c r="B956" i="6"/>
  <c r="L1014" i="6"/>
  <c r="E1014" i="6"/>
  <c r="H1023" i="6"/>
  <c r="E1043" i="6"/>
  <c r="B1045" i="6"/>
  <c r="E1095" i="6"/>
  <c r="K1099" i="6"/>
  <c r="H1127" i="6"/>
  <c r="B1137" i="6"/>
  <c r="B1189" i="6"/>
  <c r="E1215" i="6"/>
  <c r="L1281" i="6"/>
  <c r="E1281" i="6"/>
  <c r="C1330" i="6"/>
  <c r="K1330" i="6" s="1"/>
  <c r="B1330" i="6"/>
  <c r="L1389" i="6"/>
  <c r="E1389" i="6"/>
  <c r="L1398" i="6"/>
  <c r="E1398" i="6"/>
  <c r="L1416" i="6"/>
  <c r="E1416" i="6"/>
  <c r="L1562" i="6"/>
  <c r="E1562" i="6"/>
  <c r="L1566" i="6"/>
  <c r="E1566" i="6"/>
  <c r="L1570" i="6"/>
  <c r="E1570" i="6"/>
  <c r="C1578" i="6"/>
  <c r="B1578" i="6"/>
  <c r="L1619" i="6"/>
  <c r="E1619" i="6"/>
  <c r="L1668" i="6"/>
  <c r="E1668" i="6"/>
  <c r="L1672" i="6"/>
  <c r="E1672" i="6"/>
  <c r="L1679" i="6"/>
  <c r="E1679" i="6"/>
  <c r="L1727" i="6"/>
  <c r="E1727" i="6"/>
  <c r="L1860" i="6"/>
  <c r="E1860" i="6"/>
  <c r="C1930" i="6"/>
  <c r="B1930" i="6"/>
  <c r="C1932" i="6"/>
  <c r="B1932" i="6"/>
  <c r="C1974" i="6"/>
  <c r="B1974" i="6"/>
  <c r="C1976" i="6"/>
  <c r="B1976" i="6"/>
  <c r="L2055" i="6"/>
  <c r="E2055" i="6"/>
  <c r="C2072" i="6"/>
  <c r="B2072" i="6"/>
  <c r="L2266" i="6"/>
  <c r="E2266" i="6"/>
  <c r="L2271" i="6"/>
  <c r="E2271" i="6"/>
  <c r="L2273" i="6"/>
  <c r="E2273" i="6"/>
  <c r="L2396" i="6"/>
  <c r="E2396" i="6"/>
  <c r="L2425" i="6"/>
  <c r="E2425" i="6"/>
  <c r="L2434" i="6"/>
  <c r="E2434" i="6"/>
  <c r="L2457" i="6"/>
  <c r="E2457" i="6"/>
  <c r="C2463" i="6"/>
  <c r="B2463" i="6"/>
  <c r="L2479" i="6"/>
  <c r="E2479" i="6"/>
  <c r="L2671" i="6"/>
  <c r="E2671" i="6"/>
  <c r="C791" i="6"/>
  <c r="B791" i="6"/>
  <c r="C903" i="6"/>
  <c r="B903" i="6"/>
  <c r="C1566" i="6"/>
  <c r="B1566" i="6"/>
  <c r="L1814" i="6"/>
  <c r="E1814" i="6"/>
  <c r="L1818" i="6"/>
  <c r="E1818" i="6"/>
  <c r="B149" i="6"/>
  <c r="L1001" i="6"/>
  <c r="E1001" i="6"/>
  <c r="C1026" i="6"/>
  <c r="B1026" i="6"/>
  <c r="L1045" i="6"/>
  <c r="E1045" i="6"/>
  <c r="L1193" i="6"/>
  <c r="E1193" i="6"/>
  <c r="C1225" i="6"/>
  <c r="B1225" i="6"/>
  <c r="C1268" i="6"/>
  <c r="B1268" i="6"/>
  <c r="C1352" i="6"/>
  <c r="B1352" i="6"/>
  <c r="C1545" i="6"/>
  <c r="B1545" i="6"/>
  <c r="L1586" i="6"/>
  <c r="E1586" i="6"/>
  <c r="K1594" i="6"/>
  <c r="L2108" i="6"/>
  <c r="E2108" i="6"/>
  <c r="L2285" i="6"/>
  <c r="E2285" i="6"/>
  <c r="C2313" i="6"/>
  <c r="B2313" i="6"/>
  <c r="L1123" i="6"/>
  <c r="E1123" i="6"/>
  <c r="C1568" i="6"/>
  <c r="B1568" i="6"/>
  <c r="L1820" i="6"/>
  <c r="E1820" i="6"/>
  <c r="B37" i="6"/>
  <c r="B73" i="6"/>
  <c r="B107" i="6"/>
  <c r="C1175" i="6"/>
  <c r="B1175" i="6"/>
  <c r="C1500" i="6"/>
  <c r="B1500" i="6"/>
  <c r="C1502" i="6"/>
  <c r="B1502" i="6"/>
  <c r="L1610" i="6"/>
  <c r="E1610" i="6"/>
  <c r="C1661" i="6"/>
  <c r="B1661" i="6"/>
  <c r="C1713" i="6"/>
  <c r="B1713" i="6"/>
  <c r="C1733" i="6"/>
  <c r="B1733" i="6"/>
  <c r="H31" i="6"/>
  <c r="B9" i="6"/>
  <c r="H55" i="6"/>
  <c r="B117" i="6"/>
  <c r="B130" i="6"/>
  <c r="H156" i="6"/>
  <c r="H160" i="6"/>
  <c r="H185" i="6"/>
  <c r="E206" i="6"/>
  <c r="E223" i="6"/>
  <c r="H240" i="6"/>
  <c r="B242" i="6"/>
  <c r="E256" i="6"/>
  <c r="B258" i="6"/>
  <c r="H263" i="6"/>
  <c r="H267" i="6"/>
  <c r="H274" i="6"/>
  <c r="H276" i="6"/>
  <c r="E285" i="6"/>
  <c r="H286" i="6"/>
  <c r="H291" i="6"/>
  <c r="E311" i="6"/>
  <c r="H318" i="6"/>
  <c r="H344" i="6"/>
  <c r="E346" i="6"/>
  <c r="H351" i="6"/>
  <c r="E362" i="6"/>
  <c r="K366" i="6"/>
  <c r="E370" i="6"/>
  <c r="E375" i="6"/>
  <c r="E403" i="6"/>
  <c r="H406" i="6"/>
  <c r="H423" i="6"/>
  <c r="H442" i="6"/>
  <c r="E451" i="6"/>
  <c r="H459" i="6"/>
  <c r="H484" i="6"/>
  <c r="E503" i="6"/>
  <c r="E510" i="6"/>
  <c r="B522" i="6"/>
  <c r="H523" i="6"/>
  <c r="H539" i="6"/>
  <c r="E555" i="6"/>
  <c r="H562" i="6"/>
  <c r="E575" i="6"/>
  <c r="H580" i="6"/>
  <c r="B606" i="6"/>
  <c r="H607" i="6"/>
  <c r="H614" i="6"/>
  <c r="E623" i="6"/>
  <c r="B634" i="6"/>
  <c r="H635" i="6"/>
  <c r="E643" i="6"/>
  <c r="H651" i="6"/>
  <c r="H658" i="6"/>
  <c r="B662" i="6"/>
  <c r="E670" i="6"/>
  <c r="H694" i="6"/>
  <c r="H696" i="6"/>
  <c r="E711" i="6"/>
  <c r="E730" i="6"/>
  <c r="E738" i="6"/>
  <c r="E745" i="6"/>
  <c r="H748" i="6"/>
  <c r="B759" i="6"/>
  <c r="H770" i="6"/>
  <c r="H784" i="6"/>
  <c r="B797" i="6"/>
  <c r="E802" i="6"/>
  <c r="H833" i="6"/>
  <c r="H845" i="6"/>
  <c r="E871" i="6"/>
  <c r="C875" i="6"/>
  <c r="B875" i="6"/>
  <c r="B907" i="6"/>
  <c r="H921" i="6"/>
  <c r="E928" i="6"/>
  <c r="H938" i="6"/>
  <c r="H940" i="6"/>
  <c r="H945" i="6"/>
  <c r="K945" i="6" s="1"/>
  <c r="B953" i="6"/>
  <c r="E960" i="6"/>
  <c r="H977" i="6"/>
  <c r="E984" i="6"/>
  <c r="H995" i="6"/>
  <c r="H1018" i="6"/>
  <c r="E1031" i="6"/>
  <c r="C1035" i="6"/>
  <c r="B1035" i="6"/>
  <c r="H1069" i="6"/>
  <c r="H1075" i="6"/>
  <c r="B1083" i="6"/>
  <c r="H1114" i="6"/>
  <c r="H1187" i="6"/>
  <c r="L1195" i="6"/>
  <c r="E1195" i="6"/>
  <c r="L1223" i="6"/>
  <c r="E1223" i="6"/>
  <c r="H1258" i="6"/>
  <c r="K1258" i="6" s="1"/>
  <c r="C1325" i="6"/>
  <c r="B1325" i="6"/>
  <c r="L1350" i="6"/>
  <c r="E1350" i="6"/>
  <c r="L1430" i="6"/>
  <c r="E1430" i="6"/>
  <c r="L1462" i="6"/>
  <c r="E1462" i="6"/>
  <c r="L1498" i="6"/>
  <c r="E1498" i="6"/>
  <c r="L1500" i="6"/>
  <c r="E1500" i="6"/>
  <c r="L1502" i="6"/>
  <c r="E1502" i="6"/>
  <c r="L1506" i="6"/>
  <c r="E1506" i="6"/>
  <c r="C1510" i="6"/>
  <c r="B1510" i="6"/>
  <c r="L1517" i="6"/>
  <c r="E1517" i="6"/>
  <c r="L1526" i="6"/>
  <c r="E1526" i="6"/>
  <c r="L1590" i="6"/>
  <c r="E1590" i="6"/>
  <c r="L1744" i="6"/>
  <c r="E1744" i="6"/>
  <c r="C1756" i="6"/>
  <c r="B1756" i="6"/>
  <c r="L1782" i="6"/>
  <c r="E1782" i="6"/>
  <c r="L1794" i="6"/>
  <c r="E1794" i="6"/>
  <c r="L1912" i="6"/>
  <c r="E1912" i="6"/>
  <c r="C1936" i="6"/>
  <c r="B1936" i="6"/>
  <c r="L1954" i="6"/>
  <c r="E1954" i="6"/>
  <c r="L2142" i="6"/>
  <c r="E2142" i="6"/>
  <c r="C2148" i="6"/>
  <c r="B2148" i="6"/>
  <c r="L2190" i="6"/>
  <c r="E2190" i="6"/>
  <c r="L2199" i="6"/>
  <c r="E2199" i="6"/>
  <c r="L2214" i="6"/>
  <c r="E2214" i="6"/>
  <c r="L2246" i="6"/>
  <c r="E2246" i="6"/>
  <c r="L2442" i="6"/>
  <c r="E2442" i="6"/>
  <c r="L2469" i="6"/>
  <c r="E2469" i="6"/>
  <c r="L2525" i="6"/>
  <c r="E2525" i="6"/>
  <c r="L2531" i="6"/>
  <c r="E2531" i="6"/>
  <c r="L2560" i="6"/>
  <c r="E2560" i="6"/>
  <c r="L2640" i="6"/>
  <c r="E2640" i="6"/>
  <c r="C1472" i="6"/>
  <c r="B1472" i="6"/>
  <c r="C1476" i="6"/>
  <c r="B1476" i="6"/>
  <c r="C1598" i="6"/>
  <c r="B1598" i="6"/>
  <c r="C1620" i="6"/>
  <c r="B1620" i="6"/>
  <c r="L1633" i="6"/>
  <c r="E1633" i="6"/>
  <c r="L2378" i="6"/>
  <c r="E2378" i="6"/>
  <c r="C1157" i="6"/>
  <c r="B1157" i="6"/>
  <c r="C1205" i="6"/>
  <c r="B1205" i="6"/>
  <c r="C1310" i="6"/>
  <c r="B1310" i="6"/>
  <c r="C1386" i="6"/>
  <c r="B1386" i="6"/>
  <c r="C1457" i="6"/>
  <c r="B1457" i="6"/>
  <c r="L1487" i="6"/>
  <c r="E1487" i="6"/>
  <c r="L1508" i="6"/>
  <c r="E1508" i="6"/>
  <c r="L1510" i="6"/>
  <c r="E1510" i="6"/>
  <c r="L1555" i="6"/>
  <c r="E1555" i="6"/>
  <c r="C1561" i="6"/>
  <c r="B1561" i="6"/>
  <c r="C1669" i="6"/>
  <c r="B1669" i="6"/>
  <c r="L1844" i="6"/>
  <c r="E1844" i="6"/>
  <c r="C1918" i="6"/>
  <c r="B1918" i="6"/>
  <c r="C2095" i="6"/>
  <c r="B2095" i="6"/>
  <c r="H13" i="6"/>
  <c r="E24" i="6"/>
  <c r="B26" i="6"/>
  <c r="B30" i="6"/>
  <c r="H37" i="6"/>
  <c r="E54" i="6"/>
  <c r="H94" i="6"/>
  <c r="E96" i="6"/>
  <c r="H109" i="6"/>
  <c r="B121" i="6"/>
  <c r="H126" i="6"/>
  <c r="H128" i="6"/>
  <c r="E132" i="6"/>
  <c r="H216" i="6"/>
  <c r="E231" i="6"/>
  <c r="H242" i="6"/>
  <c r="H251" i="6"/>
  <c r="H258" i="6"/>
  <c r="B266" i="6"/>
  <c r="B299" i="6"/>
  <c r="H308" i="6"/>
  <c r="H311" i="6"/>
  <c r="K311" i="6" s="1"/>
  <c r="B326" i="6"/>
  <c r="B338" i="6"/>
  <c r="B343" i="6"/>
  <c r="H346" i="6"/>
  <c r="H355" i="6"/>
  <c r="H370" i="6"/>
  <c r="H380" i="6"/>
  <c r="H382" i="6"/>
  <c r="H398" i="6"/>
  <c r="H400" i="6"/>
  <c r="E405" i="6"/>
  <c r="B407" i="6"/>
  <c r="B410" i="6"/>
  <c r="H411" i="6"/>
  <c r="H415" i="6"/>
  <c r="H420" i="6"/>
  <c r="B431" i="6"/>
  <c r="H432" i="6"/>
  <c r="H439" i="6"/>
  <c r="H451" i="6"/>
  <c r="B462" i="6"/>
  <c r="H463" i="6"/>
  <c r="B478" i="6"/>
  <c r="E495" i="6"/>
  <c r="H498" i="6"/>
  <c r="H500" i="6"/>
  <c r="B519" i="6"/>
  <c r="E522" i="6"/>
  <c r="B526" i="6"/>
  <c r="H529" i="6"/>
  <c r="H531" i="6"/>
  <c r="E533" i="6"/>
  <c r="B535" i="6"/>
  <c r="H543" i="6"/>
  <c r="E559" i="6"/>
  <c r="B586" i="6"/>
  <c r="H592" i="6"/>
  <c r="H599" i="6"/>
  <c r="E613" i="6"/>
  <c r="H627" i="6"/>
  <c r="H632" i="6"/>
  <c r="B642" i="6"/>
  <c r="B647" i="6"/>
  <c r="E674" i="6"/>
  <c r="H698" i="6"/>
  <c r="B710" i="6"/>
  <c r="E715" i="6"/>
  <c r="H718" i="6"/>
  <c r="B722" i="6"/>
  <c r="B727" i="6"/>
  <c r="E735" i="6"/>
  <c r="H738" i="6"/>
  <c r="B749" i="6"/>
  <c r="H750" i="6"/>
  <c r="B754" i="6"/>
  <c r="H757" i="6"/>
  <c r="E761" i="6"/>
  <c r="H767" i="6"/>
  <c r="H788" i="6"/>
  <c r="E801" i="6"/>
  <c r="H802" i="6"/>
  <c r="K802" i="6" s="1"/>
  <c r="H804" i="6"/>
  <c r="B810" i="6"/>
  <c r="L813" i="6"/>
  <c r="E813" i="6"/>
  <c r="E879" i="6"/>
  <c r="H882" i="6"/>
  <c r="E886" i="6"/>
  <c r="H889" i="6"/>
  <c r="H905" i="6"/>
  <c r="E913" i="6"/>
  <c r="B915" i="6"/>
  <c r="H918" i="6"/>
  <c r="H928" i="6"/>
  <c r="H935" i="6"/>
  <c r="B941" i="6"/>
  <c r="B973" i="6"/>
  <c r="H974" i="6"/>
  <c r="L1030" i="6"/>
  <c r="E1030" i="6"/>
  <c r="E1035" i="6"/>
  <c r="H1038" i="6"/>
  <c r="H1040" i="6"/>
  <c r="L1059" i="6"/>
  <c r="E1059" i="6"/>
  <c r="L1113" i="6"/>
  <c r="E1113" i="6"/>
  <c r="L1155" i="6"/>
  <c r="E1155" i="6"/>
  <c r="B1170" i="6"/>
  <c r="H1175" i="6"/>
  <c r="L1205" i="6"/>
  <c r="E1205" i="6"/>
  <c r="H1238" i="6"/>
  <c r="B1246" i="6"/>
  <c r="E1255" i="6"/>
  <c r="L1257" i="6"/>
  <c r="E1257" i="6"/>
  <c r="C1265" i="6"/>
  <c r="B1265" i="6"/>
  <c r="B1284" i="6"/>
  <c r="H1297" i="6"/>
  <c r="B1299" i="6"/>
  <c r="C1301" i="6"/>
  <c r="B1301" i="6"/>
  <c r="L1384" i="6"/>
  <c r="E1384" i="6"/>
  <c r="L1388" i="6"/>
  <c r="E1388" i="6"/>
  <c r="C1440" i="6"/>
  <c r="B1440" i="6"/>
  <c r="C1442" i="6"/>
  <c r="K1442" i="6" s="1"/>
  <c r="B1442" i="6"/>
  <c r="L1472" i="6"/>
  <c r="E1472" i="6"/>
  <c r="L1476" i="6"/>
  <c r="E1476" i="6"/>
  <c r="L1523" i="6"/>
  <c r="E1523" i="6"/>
  <c r="C1538" i="6"/>
  <c r="B1538" i="6"/>
  <c r="C1577" i="6"/>
  <c r="B1577" i="6"/>
  <c r="L1654" i="6"/>
  <c r="E1654" i="6"/>
  <c r="L1680" i="6"/>
  <c r="E1680" i="6"/>
  <c r="L1682" i="6"/>
  <c r="E1682" i="6"/>
  <c r="L1728" i="6"/>
  <c r="E1728" i="6"/>
  <c r="L1831" i="6"/>
  <c r="E1831" i="6"/>
  <c r="C1868" i="6"/>
  <c r="B1868" i="6"/>
  <c r="L1907" i="6"/>
  <c r="E1907" i="6"/>
  <c r="L1986" i="6"/>
  <c r="E1986" i="6"/>
  <c r="C2028" i="6"/>
  <c r="B2028" i="6"/>
  <c r="C2032" i="6"/>
  <c r="B2032" i="6"/>
  <c r="C2060" i="6"/>
  <c r="B2060" i="6"/>
  <c r="C2069" i="6"/>
  <c r="B2069" i="6"/>
  <c r="L2080" i="6"/>
  <c r="E2080" i="6"/>
  <c r="L2163" i="6"/>
  <c r="E2163" i="6"/>
  <c r="L2174" i="6"/>
  <c r="E2174" i="6"/>
  <c r="L2258" i="6"/>
  <c r="E2258" i="6"/>
  <c r="C2401" i="6"/>
  <c r="B2401" i="6"/>
  <c r="L2495" i="6"/>
  <c r="E2495" i="6"/>
  <c r="L2539" i="6"/>
  <c r="E2539" i="6"/>
  <c r="C2553" i="6"/>
  <c r="B2553" i="6"/>
  <c r="L2635" i="6"/>
  <c r="E2635" i="6"/>
  <c r="K26" i="6"/>
  <c r="K941" i="6"/>
  <c r="L1033" i="6"/>
  <c r="E1033" i="6"/>
  <c r="L1184" i="6"/>
  <c r="E1184" i="6"/>
  <c r="K1083" i="6"/>
  <c r="L1222" i="6"/>
  <c r="E1222" i="6"/>
  <c r="L1263" i="6"/>
  <c r="E1263" i="6"/>
  <c r="C1294" i="6"/>
  <c r="B1294" i="6"/>
  <c r="C1318" i="6"/>
  <c r="B1318" i="6"/>
  <c r="C1322" i="6"/>
  <c r="B1322" i="6"/>
  <c r="L1327" i="6"/>
  <c r="E1327" i="6"/>
  <c r="L1375" i="6"/>
  <c r="E1375" i="6"/>
  <c r="L1406" i="6"/>
  <c r="E1406" i="6"/>
  <c r="L1421" i="6"/>
  <c r="E1421" i="6"/>
  <c r="L1440" i="6"/>
  <c r="E1440" i="6"/>
  <c r="C1450" i="6"/>
  <c r="B1450" i="6"/>
  <c r="C1501" i="6"/>
  <c r="B1501" i="6"/>
  <c r="C1505" i="6"/>
  <c r="B1505" i="6"/>
  <c r="L1525" i="6"/>
  <c r="E1525" i="6"/>
  <c r="C1529" i="6"/>
  <c r="B1529" i="6"/>
  <c r="L1538" i="6"/>
  <c r="E1538" i="6"/>
  <c r="L1575" i="6"/>
  <c r="E1575" i="6"/>
  <c r="L1581" i="6"/>
  <c r="E1581" i="6"/>
  <c r="L1626" i="6"/>
  <c r="E1626" i="6"/>
  <c r="C1628" i="6"/>
  <c r="B1628" i="6"/>
  <c r="L1658" i="6"/>
  <c r="E1658" i="6"/>
  <c r="L1684" i="6"/>
  <c r="E1684" i="6"/>
  <c r="L1719" i="6"/>
  <c r="E1719" i="6"/>
  <c r="L1922" i="6"/>
  <c r="E1922" i="6"/>
  <c r="L2276" i="6"/>
  <c r="E2276" i="6"/>
  <c r="C2308" i="6"/>
  <c r="K2308" i="6" s="1"/>
  <c r="B2308" i="6"/>
  <c r="C2324" i="6"/>
  <c r="B2324" i="6"/>
  <c r="L2350" i="6"/>
  <c r="E2350" i="6"/>
  <c r="L2354" i="6"/>
  <c r="E2354" i="6"/>
  <c r="J154" i="14"/>
  <c r="O154" i="14" s="1"/>
  <c r="P154" i="14" s="1"/>
  <c r="C1077" i="6"/>
  <c r="B1077" i="6"/>
  <c r="L1110" i="6"/>
  <c r="E1110" i="6"/>
  <c r="K410" i="6"/>
  <c r="K462" i="6"/>
  <c r="L873" i="6"/>
  <c r="E873" i="6"/>
  <c r="C981" i="6"/>
  <c r="B981" i="6"/>
  <c r="C1015" i="6"/>
  <c r="B1015" i="6"/>
  <c r="C1278" i="6"/>
  <c r="B1278" i="6"/>
  <c r="K615" i="6"/>
  <c r="C807" i="6"/>
  <c r="K807" i="6" s="1"/>
  <c r="B807" i="6"/>
  <c r="K822" i="6"/>
  <c r="H43" i="6"/>
  <c r="E298" i="3"/>
  <c r="D297" i="6" s="1"/>
  <c r="L297" i="6" s="1"/>
  <c r="E30" i="6"/>
  <c r="H58" i="6"/>
  <c r="H66" i="6"/>
  <c r="E93" i="6"/>
  <c r="B95" i="6"/>
  <c r="H100" i="6"/>
  <c r="H132" i="6"/>
  <c r="H136" i="6"/>
  <c r="H153" i="6"/>
  <c r="H163" i="6"/>
  <c r="H165" i="6"/>
  <c r="E192" i="6"/>
  <c r="B213" i="6"/>
  <c r="H220" i="6"/>
  <c r="B226" i="6"/>
  <c r="H233" i="6"/>
  <c r="E241" i="6"/>
  <c r="K261" i="6"/>
  <c r="H264" i="6"/>
  <c r="E270" i="6"/>
  <c r="B286" i="6"/>
  <c r="E299" i="6"/>
  <c r="H303" i="6"/>
  <c r="E326" i="6"/>
  <c r="E338" i="6"/>
  <c r="H343" i="6"/>
  <c r="K343" i="6" s="1"/>
  <c r="B371" i="6"/>
  <c r="H384" i="6"/>
  <c r="H390" i="6"/>
  <c r="K390" i="6" s="1"/>
  <c r="E407" i="6"/>
  <c r="E410" i="6"/>
  <c r="E419" i="6"/>
  <c r="E431" i="6"/>
  <c r="H436" i="6"/>
  <c r="B442" i="6"/>
  <c r="E447" i="6"/>
  <c r="B466" i="6"/>
  <c r="E478" i="6"/>
  <c r="H483" i="6"/>
  <c r="E487" i="6"/>
  <c r="B489" i="6"/>
  <c r="B506" i="6"/>
  <c r="H507" i="6"/>
  <c r="E514" i="6"/>
  <c r="E519" i="6"/>
  <c r="E526" i="6"/>
  <c r="K546" i="6"/>
  <c r="H547" i="6"/>
  <c r="B558" i="6"/>
  <c r="H574" i="6"/>
  <c r="K574" i="6" s="1"/>
  <c r="H579" i="6"/>
  <c r="E581" i="6"/>
  <c r="H596" i="6"/>
  <c r="B626" i="6"/>
  <c r="E631" i="6"/>
  <c r="H638" i="6"/>
  <c r="E654" i="6"/>
  <c r="E659" i="6"/>
  <c r="E666" i="6"/>
  <c r="E690" i="6"/>
  <c r="K694" i="6"/>
  <c r="H695" i="6"/>
  <c r="B706" i="6"/>
  <c r="E707" i="6"/>
  <c r="B714" i="6"/>
  <c r="B719" i="6"/>
  <c r="H720" i="6"/>
  <c r="E722" i="6"/>
  <c r="B734" i="6"/>
  <c r="B746" i="6"/>
  <c r="E754" i="6"/>
  <c r="H761" i="6"/>
  <c r="E763" i="6"/>
  <c r="B775" i="6"/>
  <c r="H776" i="6"/>
  <c r="E787" i="6"/>
  <c r="B789" i="6"/>
  <c r="H790" i="6"/>
  <c r="C798" i="6"/>
  <c r="B798" i="6"/>
  <c r="E815" i="6"/>
  <c r="B817" i="6"/>
  <c r="B822" i="6"/>
  <c r="H823" i="6"/>
  <c r="B829" i="6"/>
  <c r="B840" i="6"/>
  <c r="E852" i="6"/>
  <c r="E857" i="6"/>
  <c r="B872" i="6"/>
  <c r="E888" i="6"/>
  <c r="H893" i="6"/>
  <c r="H913" i="6"/>
  <c r="B917" i="6"/>
  <c r="C919" i="6"/>
  <c r="B919" i="6"/>
  <c r="H950" i="6"/>
  <c r="B980" i="6"/>
  <c r="H992" i="6"/>
  <c r="H1015" i="6"/>
  <c r="L1023" i="6"/>
  <c r="E1023" i="6"/>
  <c r="H1063" i="6"/>
  <c r="E1065" i="6"/>
  <c r="H1070" i="6"/>
  <c r="H1072" i="6"/>
  <c r="H1074" i="6"/>
  <c r="H1087" i="6"/>
  <c r="C1125" i="6"/>
  <c r="B1125" i="6"/>
  <c r="H1168" i="6"/>
  <c r="H1235" i="6"/>
  <c r="K1275" i="6"/>
  <c r="H1276" i="6"/>
  <c r="L1322" i="6"/>
  <c r="E1322" i="6"/>
  <c r="L1362" i="6"/>
  <c r="E1362" i="6"/>
  <c r="C1368" i="6"/>
  <c r="B1368" i="6"/>
  <c r="L1450" i="6"/>
  <c r="E1450" i="6"/>
  <c r="C1488" i="6"/>
  <c r="B1488" i="6"/>
  <c r="L1501" i="6"/>
  <c r="E1501" i="6"/>
  <c r="L1546" i="6"/>
  <c r="E1546" i="6"/>
  <c r="C1634" i="6"/>
  <c r="B1634" i="6"/>
  <c r="L1660" i="6"/>
  <c r="E1660" i="6"/>
  <c r="L1699" i="6"/>
  <c r="E1699" i="6"/>
  <c r="L1712" i="6"/>
  <c r="E1712" i="6"/>
  <c r="L1714" i="6"/>
  <c r="E1714" i="6"/>
  <c r="L1723" i="6"/>
  <c r="E1723" i="6"/>
  <c r="L1732" i="6"/>
  <c r="E1732" i="6"/>
  <c r="C1753" i="6"/>
  <c r="B1753" i="6"/>
  <c r="C2042" i="6"/>
  <c r="B2042" i="6"/>
  <c r="C2053" i="6"/>
  <c r="B2053" i="6"/>
  <c r="L2124" i="6"/>
  <c r="E2124" i="6"/>
  <c r="L2126" i="6"/>
  <c r="E2126" i="6"/>
  <c r="L2130" i="6"/>
  <c r="E2130" i="6"/>
  <c r="C2136" i="6"/>
  <c r="B2136" i="6"/>
  <c r="L2145" i="6"/>
  <c r="E2145" i="6"/>
  <c r="L2180" i="6"/>
  <c r="E2180" i="6"/>
  <c r="L2403" i="6"/>
  <c r="E2403" i="6"/>
  <c r="L2419" i="6"/>
  <c r="E2419" i="6"/>
  <c r="L2421" i="6"/>
  <c r="E2421" i="6"/>
  <c r="C2449" i="6"/>
  <c r="B2449" i="6"/>
  <c r="C2617" i="6"/>
  <c r="B2617" i="6"/>
  <c r="C1880" i="6"/>
  <c r="B1880" i="6"/>
  <c r="C2092" i="6"/>
  <c r="B2092" i="6"/>
  <c r="C2096" i="6"/>
  <c r="B2096" i="6"/>
  <c r="L2297" i="6"/>
  <c r="E2297" i="6"/>
  <c r="H1108" i="6"/>
  <c r="H1174" i="6"/>
  <c r="H1184" i="6"/>
  <c r="H1248" i="6"/>
  <c r="H1277" i="6"/>
  <c r="H1299" i="6"/>
  <c r="H1306" i="6"/>
  <c r="H1317" i="6"/>
  <c r="H1334" i="6"/>
  <c r="H1339" i="6"/>
  <c r="H1445" i="6"/>
  <c r="K1445" i="6" s="1"/>
  <c r="H1447" i="6"/>
  <c r="H1456" i="6"/>
  <c r="K1456" i="6" s="1"/>
  <c r="H1479" i="6"/>
  <c r="H1503" i="6"/>
  <c r="H1505" i="6"/>
  <c r="H1530" i="6"/>
  <c r="H1534" i="6"/>
  <c r="L1588" i="6"/>
  <c r="E1588" i="6"/>
  <c r="H1623" i="6"/>
  <c r="H1628" i="6"/>
  <c r="H1642" i="6"/>
  <c r="H1644" i="6"/>
  <c r="H1662" i="6"/>
  <c r="H1671" i="6"/>
  <c r="H1678" i="6"/>
  <c r="H1703" i="6"/>
  <c r="H1712" i="6"/>
  <c r="H1727" i="6"/>
  <c r="H1732" i="6"/>
  <c r="H1737" i="6"/>
  <c r="H1739" i="6"/>
  <c r="H1744" i="6"/>
  <c r="H1774" i="6"/>
  <c r="H1778" i="6"/>
  <c r="C1818" i="6"/>
  <c r="B1818" i="6"/>
  <c r="C1820" i="6"/>
  <c r="B1820" i="6"/>
  <c r="H1838" i="6"/>
  <c r="C1848" i="6"/>
  <c r="B1848" i="6"/>
  <c r="H1874" i="6"/>
  <c r="H1915" i="6"/>
  <c r="L2053" i="6"/>
  <c r="E2053" i="6"/>
  <c r="L2088" i="6"/>
  <c r="E2088" i="6"/>
  <c r="L2141" i="6"/>
  <c r="E2141" i="6"/>
  <c r="L2274" i="6"/>
  <c r="E2274" i="6"/>
  <c r="L2380" i="6"/>
  <c r="E2380" i="6"/>
  <c r="L2573" i="6"/>
  <c r="E2573" i="6"/>
  <c r="L2584" i="6"/>
  <c r="E2584" i="6"/>
  <c r="L2608" i="6"/>
  <c r="E2608" i="6"/>
  <c r="L2704" i="6"/>
  <c r="E2704" i="6"/>
  <c r="L2736" i="6"/>
  <c r="E2736" i="6"/>
  <c r="L2738" i="6"/>
  <c r="E2738" i="6"/>
  <c r="G4" i="8"/>
  <c r="B4" i="8"/>
  <c r="E4" i="8" s="1"/>
  <c r="H996" i="6"/>
  <c r="H1005" i="6"/>
  <c r="H1035" i="6"/>
  <c r="H1055" i="6"/>
  <c r="H1066" i="6"/>
  <c r="H1088" i="6"/>
  <c r="H1132" i="6"/>
  <c r="H1134" i="6"/>
  <c r="H1136" i="6"/>
  <c r="H1188" i="6"/>
  <c r="H1274" i="6"/>
  <c r="H1281" i="6"/>
  <c r="H1314" i="6"/>
  <c r="K1314" i="6" s="1"/>
  <c r="H1321" i="6"/>
  <c r="H1324" i="6"/>
  <c r="H1329" i="6"/>
  <c r="K1329" i="6" s="1"/>
  <c r="H1343" i="6"/>
  <c r="H1359" i="6"/>
  <c r="H1370" i="6"/>
  <c r="H1379" i="6"/>
  <c r="H1389" i="6"/>
  <c r="H1422" i="6"/>
  <c r="H1424" i="6"/>
  <c r="H1426" i="6"/>
  <c r="K1426" i="6" s="1"/>
  <c r="H1433" i="6"/>
  <c r="H1437" i="6"/>
  <c r="H1471" i="6"/>
  <c r="H1499" i="6"/>
  <c r="H1529" i="6"/>
  <c r="H1543" i="6"/>
  <c r="H1570" i="6"/>
  <c r="H1597" i="6"/>
  <c r="H1613" i="6"/>
  <c r="H1687" i="6"/>
  <c r="H1714" i="6"/>
  <c r="H1741" i="6"/>
  <c r="H1750" i="6"/>
  <c r="L1790" i="6"/>
  <c r="E1790" i="6"/>
  <c r="H1864" i="6"/>
  <c r="L1866" i="6"/>
  <c r="E1866" i="6"/>
  <c r="L1875" i="6"/>
  <c r="E1875" i="6"/>
  <c r="L1890" i="6"/>
  <c r="E1890" i="6"/>
  <c r="H1917" i="6"/>
  <c r="L1923" i="6"/>
  <c r="E1923" i="6"/>
  <c r="L1930" i="6"/>
  <c r="E1930" i="6"/>
  <c r="L1972" i="6"/>
  <c r="E1972" i="6"/>
  <c r="L1974" i="6"/>
  <c r="E1974" i="6"/>
  <c r="L2061" i="6"/>
  <c r="E2061" i="6"/>
  <c r="L2094" i="6"/>
  <c r="E2094" i="6"/>
  <c r="L2202" i="6"/>
  <c r="E2202" i="6"/>
  <c r="L2253" i="6"/>
  <c r="E2253" i="6"/>
  <c r="L2295" i="6"/>
  <c r="E2295" i="6"/>
  <c r="L2324" i="6"/>
  <c r="E2324" i="6"/>
  <c r="C2581" i="6"/>
  <c r="B2581" i="6"/>
  <c r="I82" i="14"/>
  <c r="E82" i="14" s="1"/>
  <c r="J97" i="14"/>
  <c r="O97" i="14" s="1"/>
  <c r="L97" i="14" s="1"/>
  <c r="I108" i="14"/>
  <c r="E108" i="14" s="1"/>
  <c r="I114" i="14"/>
  <c r="E114" i="14" s="1"/>
  <c r="J170" i="14"/>
  <c r="O170" i="14" s="1"/>
  <c r="P170" i="14" s="1"/>
  <c r="I175" i="14"/>
  <c r="E175" i="14" s="1"/>
  <c r="H1316" i="6"/>
  <c r="H1363" i="6"/>
  <c r="H1381" i="6"/>
  <c r="H1383" i="6"/>
  <c r="H1393" i="6"/>
  <c r="K1393" i="6" s="1"/>
  <c r="H1448" i="6"/>
  <c r="H1480" i="6"/>
  <c r="H1487" i="6"/>
  <c r="H1502" i="6"/>
  <c r="K1502" i="6" s="1"/>
  <c r="H1509" i="6"/>
  <c r="H1514" i="6"/>
  <c r="H1535" i="6"/>
  <c r="H1547" i="6"/>
  <c r="H1560" i="6"/>
  <c r="H1567" i="6"/>
  <c r="H1581" i="6"/>
  <c r="H1583" i="6"/>
  <c r="H1585" i="6"/>
  <c r="H1629" i="6"/>
  <c r="H1647" i="6"/>
  <c r="H1649" i="6"/>
  <c r="C1660" i="6"/>
  <c r="B1660" i="6"/>
  <c r="H1689" i="6"/>
  <c r="H1695" i="6"/>
  <c r="L1710" i="6"/>
  <c r="E1710" i="6"/>
  <c r="H1773" i="6"/>
  <c r="L1811" i="6"/>
  <c r="E1811" i="6"/>
  <c r="L1854" i="6"/>
  <c r="E1854" i="6"/>
  <c r="C1920" i="6"/>
  <c r="B1920" i="6"/>
  <c r="L1938" i="6"/>
  <c r="E1938" i="6"/>
  <c r="L1963" i="6"/>
  <c r="E1963" i="6"/>
  <c r="C2000" i="6"/>
  <c r="B2000" i="6"/>
  <c r="L2119" i="6"/>
  <c r="E2119" i="6"/>
  <c r="C2144" i="6"/>
  <c r="B2144" i="6"/>
  <c r="L2166" i="6"/>
  <c r="E2166" i="6"/>
  <c r="L2177" i="6"/>
  <c r="E2177" i="6"/>
  <c r="L2227" i="6"/>
  <c r="E2227" i="6"/>
  <c r="L2261" i="6"/>
  <c r="E2261" i="6"/>
  <c r="C2281" i="6"/>
  <c r="B2281" i="6"/>
  <c r="L2292" i="6"/>
  <c r="E2292" i="6"/>
  <c r="L2299" i="6"/>
  <c r="E2299" i="6"/>
  <c r="L2390" i="6"/>
  <c r="E2390" i="6"/>
  <c r="L2649" i="6"/>
  <c r="E2649" i="6"/>
  <c r="L2651" i="6"/>
  <c r="E2651" i="6"/>
  <c r="C2711" i="6"/>
  <c r="K2711" i="6" s="1"/>
  <c r="B2711" i="6"/>
  <c r="I32" i="14"/>
  <c r="E32" i="14" s="1"/>
  <c r="J32" i="14"/>
  <c r="O32" i="14" s="1"/>
  <c r="H792" i="6"/>
  <c r="H794" i="6"/>
  <c r="H808" i="6"/>
  <c r="H821" i="6"/>
  <c r="H826" i="6"/>
  <c r="K826" i="6" s="1"/>
  <c r="H828" i="6"/>
  <c r="K852" i="6"/>
  <c r="H894" i="6"/>
  <c r="H915" i="6"/>
  <c r="K915" i="6" s="1"/>
  <c r="K921" i="6"/>
  <c r="H962" i="6"/>
  <c r="H982" i="6"/>
  <c r="H999" i="6"/>
  <c r="H1004" i="6"/>
  <c r="H1008" i="6"/>
  <c r="H1019" i="6"/>
  <c r="H1026" i="6"/>
  <c r="K1026" i="6" s="1"/>
  <c r="H1050" i="6"/>
  <c r="H1078" i="6"/>
  <c r="H1098" i="6"/>
  <c r="H1102" i="6"/>
  <c r="H1131" i="6"/>
  <c r="H1144" i="6"/>
  <c r="H1206" i="6"/>
  <c r="H1210" i="6"/>
  <c r="H1215" i="6"/>
  <c r="H1251" i="6"/>
  <c r="H1284" i="6"/>
  <c r="H1351" i="6"/>
  <c r="H1371" i="6"/>
  <c r="H1405" i="6"/>
  <c r="H1421" i="6"/>
  <c r="H1423" i="6"/>
  <c r="H1434" i="6"/>
  <c r="H1441" i="6"/>
  <c r="H1450" i="6"/>
  <c r="H1461" i="6"/>
  <c r="H1477" i="6"/>
  <c r="H1486" i="6"/>
  <c r="H1498" i="6"/>
  <c r="H1501" i="6"/>
  <c r="H1506" i="6"/>
  <c r="H1523" i="6"/>
  <c r="H1562" i="6"/>
  <c r="H1573" i="6"/>
  <c r="H1578" i="6"/>
  <c r="C1602" i="6"/>
  <c r="B1602" i="6"/>
  <c r="H1653" i="6"/>
  <c r="H1665" i="6"/>
  <c r="H1667" i="6"/>
  <c r="H1679" i="6"/>
  <c r="H1684" i="6"/>
  <c r="L1694" i="6"/>
  <c r="E1694" i="6"/>
  <c r="H1710" i="6"/>
  <c r="H1730" i="6"/>
  <c r="H1740" i="6"/>
  <c r="H1749" i="6"/>
  <c r="H1751" i="6"/>
  <c r="L1770" i="6"/>
  <c r="E1770" i="6"/>
  <c r="L1774" i="6"/>
  <c r="E1774" i="6"/>
  <c r="H1796" i="6"/>
  <c r="H1811" i="6"/>
  <c r="L2026" i="6"/>
  <c r="E2026" i="6"/>
  <c r="L2069" i="6"/>
  <c r="E2069" i="6"/>
  <c r="L2073" i="6"/>
  <c r="E2073" i="6"/>
  <c r="L2095" i="6"/>
  <c r="E2095" i="6"/>
  <c r="L2101" i="6"/>
  <c r="E2101" i="6"/>
  <c r="L2114" i="6"/>
  <c r="E2114" i="6"/>
  <c r="L2146" i="6"/>
  <c r="E2146" i="6"/>
  <c r="L2148" i="6"/>
  <c r="E2148" i="6"/>
  <c r="L2183" i="6"/>
  <c r="E2183" i="6"/>
  <c r="L2289" i="6"/>
  <c r="E2289" i="6"/>
  <c r="L2305" i="6"/>
  <c r="E2305" i="6"/>
  <c r="L2309" i="6"/>
  <c r="E2309" i="6"/>
  <c r="L2321" i="6"/>
  <c r="E2321" i="6"/>
  <c r="L2340" i="6"/>
  <c r="E2340" i="6"/>
  <c r="L2357" i="6"/>
  <c r="E2357" i="6"/>
  <c r="C2369" i="6"/>
  <c r="B2369" i="6"/>
  <c r="L2602" i="6"/>
  <c r="E2602" i="6"/>
  <c r="C2606" i="6"/>
  <c r="K2606" i="6" s="1"/>
  <c r="B2606" i="6"/>
  <c r="C2689" i="6"/>
  <c r="B2689" i="6"/>
  <c r="C2725" i="6"/>
  <c r="B2725" i="6"/>
  <c r="B2" i="8"/>
  <c r="E2" i="8" s="1"/>
  <c r="G2" i="8"/>
  <c r="H1825" i="6"/>
  <c r="H1860" i="6"/>
  <c r="H1865" i="6"/>
  <c r="H1870" i="6"/>
  <c r="H1875" i="6"/>
  <c r="H1879" i="6"/>
  <c r="H1969" i="6"/>
  <c r="H2037" i="6"/>
  <c r="H2077" i="6"/>
  <c r="K2077" i="6" s="1"/>
  <c r="H2126" i="6"/>
  <c r="H2169" i="6"/>
  <c r="H2173" i="6"/>
  <c r="H2217" i="6"/>
  <c r="K2217" i="6" s="1"/>
  <c r="H2246" i="6"/>
  <c r="H2297" i="6"/>
  <c r="H2302" i="6"/>
  <c r="H2324" i="6"/>
  <c r="K2324" i="6" s="1"/>
  <c r="L2341" i="6"/>
  <c r="E2341" i="6"/>
  <c r="L2389" i="6"/>
  <c r="E2389" i="6"/>
  <c r="L2427" i="6"/>
  <c r="E2427" i="6"/>
  <c r="L2440" i="6"/>
  <c r="E2440" i="6"/>
  <c r="C2467" i="6"/>
  <c r="B2467" i="6"/>
  <c r="L2474" i="6"/>
  <c r="E2474" i="6"/>
  <c r="L2587" i="6"/>
  <c r="E2587" i="6"/>
  <c r="L2611" i="6"/>
  <c r="E2611" i="6"/>
  <c r="L2674" i="6"/>
  <c r="E2674" i="6"/>
  <c r="E28" i="8"/>
  <c r="G44" i="8"/>
  <c r="B44" i="8"/>
  <c r="E44" i="8" s="1"/>
  <c r="H1938" i="6"/>
  <c r="H1949" i="6"/>
  <c r="H1973" i="6"/>
  <c r="H2002" i="6"/>
  <c r="H2013" i="6"/>
  <c r="H2015" i="6"/>
  <c r="H2055" i="6"/>
  <c r="H2067" i="6"/>
  <c r="H2081" i="6"/>
  <c r="H2088" i="6"/>
  <c r="H2106" i="6"/>
  <c r="H2130" i="6"/>
  <c r="H2132" i="6"/>
  <c r="H2142" i="6"/>
  <c r="H2147" i="6"/>
  <c r="H2180" i="6"/>
  <c r="H2254" i="6"/>
  <c r="H2277" i="6"/>
  <c r="H2279" i="6"/>
  <c r="H2306" i="6"/>
  <c r="L2312" i="6"/>
  <c r="E2312" i="6"/>
  <c r="H2341" i="6"/>
  <c r="C2353" i="6"/>
  <c r="K2353" i="6" s="1"/>
  <c r="B2353" i="6"/>
  <c r="H2373" i="6"/>
  <c r="L2377" i="6"/>
  <c r="E2377" i="6"/>
  <c r="L2422" i="6"/>
  <c r="E2422" i="6"/>
  <c r="C2433" i="6"/>
  <c r="B2433" i="6"/>
  <c r="L2444" i="6"/>
  <c r="E2444" i="6"/>
  <c r="C2505" i="6"/>
  <c r="B2505" i="6"/>
  <c r="L2580" i="6"/>
  <c r="E2580" i="6"/>
  <c r="L2604" i="6"/>
  <c r="E2604" i="6"/>
  <c r="C2633" i="6"/>
  <c r="B2633" i="6"/>
  <c r="B7" i="8"/>
  <c r="E7" i="8" s="1"/>
  <c r="G7" i="8"/>
  <c r="B15" i="8"/>
  <c r="E15" i="8" s="1"/>
  <c r="G15" i="8"/>
  <c r="B23" i="8"/>
  <c r="E23" i="8" s="1"/>
  <c r="G23" i="8"/>
  <c r="J81" i="14"/>
  <c r="O81" i="14" s="1"/>
  <c r="J147" i="14"/>
  <c r="O147" i="14" s="1"/>
  <c r="P147" i="14" s="1"/>
  <c r="J163" i="14"/>
  <c r="O163" i="14" s="1"/>
  <c r="I199" i="14"/>
  <c r="K199" i="14" s="1"/>
  <c r="H1755" i="6"/>
  <c r="H1759" i="6"/>
  <c r="H1780" i="6"/>
  <c r="H1817" i="6"/>
  <c r="H1822" i="6"/>
  <c r="H1835" i="6"/>
  <c r="H1861" i="6"/>
  <c r="H1878" i="6"/>
  <c r="H1935" i="6"/>
  <c r="H1961" i="6"/>
  <c r="H1968" i="6"/>
  <c r="H1979" i="6"/>
  <c r="H2001" i="6"/>
  <c r="H2026" i="6"/>
  <c r="H2033" i="6"/>
  <c r="H2038" i="6"/>
  <c r="H2059" i="6"/>
  <c r="H2069" i="6"/>
  <c r="H2085" i="6"/>
  <c r="H2095" i="6"/>
  <c r="H2120" i="6"/>
  <c r="H2122" i="6"/>
  <c r="H2156" i="6"/>
  <c r="H2165" i="6"/>
  <c r="H2184" i="6"/>
  <c r="H2205" i="6"/>
  <c r="K2205" i="6" s="1"/>
  <c r="H2271" i="6"/>
  <c r="H2274" i="6"/>
  <c r="H2310" i="6"/>
  <c r="H2325" i="6"/>
  <c r="H2334" i="6"/>
  <c r="H2336" i="6"/>
  <c r="H2366" i="6"/>
  <c r="L2401" i="6"/>
  <c r="E2401" i="6"/>
  <c r="L2511" i="6"/>
  <c r="E2511" i="6"/>
  <c r="L2522" i="6"/>
  <c r="E2522" i="6"/>
  <c r="C2530" i="6"/>
  <c r="B2530" i="6"/>
  <c r="C2534" i="6"/>
  <c r="B2534" i="6"/>
  <c r="L2597" i="6"/>
  <c r="E2597" i="6"/>
  <c r="L2618" i="6"/>
  <c r="E2618" i="6"/>
  <c r="L2642" i="6"/>
  <c r="E2642" i="6"/>
  <c r="L2707" i="6"/>
  <c r="E2707" i="6"/>
  <c r="B9" i="8"/>
  <c r="E9" i="8" s="1"/>
  <c r="G9" i="8"/>
  <c r="B17" i="8"/>
  <c r="E17" i="8" s="1"/>
  <c r="G17" i="8"/>
  <c r="B25" i="8"/>
  <c r="E25" i="8" s="1"/>
  <c r="G25" i="8"/>
  <c r="B32" i="8"/>
  <c r="E32" i="8" s="1"/>
  <c r="G32" i="8"/>
  <c r="B40" i="8"/>
  <c r="E40" i="8" s="1"/>
  <c r="G40" i="8"/>
  <c r="E48" i="8"/>
  <c r="E55" i="8"/>
  <c r="J144" i="14"/>
  <c r="O144" i="14" s="1"/>
  <c r="H1605" i="6"/>
  <c r="K1605" i="6" s="1"/>
  <c r="H1621" i="6"/>
  <c r="H1658" i="6"/>
  <c r="H1663" i="6"/>
  <c r="H1690" i="6"/>
  <c r="H1704" i="6"/>
  <c r="H1706" i="6"/>
  <c r="H1723" i="6"/>
  <c r="H1731" i="6"/>
  <c r="H1738" i="6"/>
  <c r="H1743" i="6"/>
  <c r="H1754" i="6"/>
  <c r="H1761" i="6"/>
  <c r="H1790" i="6"/>
  <c r="H1792" i="6"/>
  <c r="H1819" i="6"/>
  <c r="H1830" i="6"/>
  <c r="H1844" i="6"/>
  <c r="H1846" i="6"/>
  <c r="H1851" i="6"/>
  <c r="H1854" i="6"/>
  <c r="H1873" i="6"/>
  <c r="H1914" i="6"/>
  <c r="H1919" i="6"/>
  <c r="H1929" i="6"/>
  <c r="H1941" i="6"/>
  <c r="H1965" i="6"/>
  <c r="H1967" i="6"/>
  <c r="H2009" i="6"/>
  <c r="H2025" i="6"/>
  <c r="H2061" i="6"/>
  <c r="H2068" i="6"/>
  <c r="H2073" i="6"/>
  <c r="H2094" i="6"/>
  <c r="H2124" i="6"/>
  <c r="H2143" i="6"/>
  <c r="H2146" i="6"/>
  <c r="H2162" i="6"/>
  <c r="H2181" i="6"/>
  <c r="H2242" i="6"/>
  <c r="H2253" i="6"/>
  <c r="H2262" i="6"/>
  <c r="H2276" i="6"/>
  <c r="H2280" i="6"/>
  <c r="H2300" i="6"/>
  <c r="K2300" i="6" s="1"/>
  <c r="H2322" i="6"/>
  <c r="H2381" i="6"/>
  <c r="H2385" i="6"/>
  <c r="C2457" i="6"/>
  <c r="B2457" i="6"/>
  <c r="C2502" i="6"/>
  <c r="B2502" i="6"/>
  <c r="C2570" i="6"/>
  <c r="B2570" i="6"/>
  <c r="C2574" i="6"/>
  <c r="B2574" i="6"/>
  <c r="L2637" i="6"/>
  <c r="E2637" i="6"/>
  <c r="L2670" i="6"/>
  <c r="E2670" i="6"/>
  <c r="L2683" i="6"/>
  <c r="E2683" i="6"/>
  <c r="L2723" i="6"/>
  <c r="E2723" i="6"/>
  <c r="C2734" i="6"/>
  <c r="B2734" i="6"/>
  <c r="C2738" i="6"/>
  <c r="B2738" i="6"/>
  <c r="B11" i="8"/>
  <c r="E11" i="8" s="1"/>
  <c r="G11" i="8"/>
  <c r="B19" i="8"/>
  <c r="E19" i="8" s="1"/>
  <c r="G19" i="8"/>
  <c r="B27" i="8"/>
  <c r="E27" i="8" s="1"/>
  <c r="G27" i="8"/>
  <c r="B34" i="8"/>
  <c r="E34" i="8" s="1"/>
  <c r="G34" i="8"/>
  <c r="B42" i="8"/>
  <c r="E42" i="8" s="1"/>
  <c r="G42" i="8"/>
  <c r="B50" i="8"/>
  <c r="E50" i="8" s="1"/>
  <c r="G50" i="8"/>
  <c r="B57" i="8"/>
  <c r="E57" i="8" s="1"/>
  <c r="G57" i="8"/>
  <c r="J47" i="14"/>
  <c r="O47" i="14" s="1"/>
  <c r="J73" i="14"/>
  <c r="O73" i="14" s="1"/>
  <c r="I78" i="14"/>
  <c r="E78" i="14" s="1"/>
  <c r="I138" i="14"/>
  <c r="E138" i="14" s="1"/>
  <c r="H2409" i="6"/>
  <c r="K2409" i="6" s="1"/>
  <c r="H2425" i="6"/>
  <c r="H2498" i="6"/>
  <c r="H2500" i="6"/>
  <c r="H2514" i="6"/>
  <c r="H2516" i="6"/>
  <c r="H2543" i="6"/>
  <c r="H2545" i="6"/>
  <c r="H2558" i="6"/>
  <c r="H2580" i="6"/>
  <c r="H2599" i="6"/>
  <c r="H2618" i="6"/>
  <c r="C2649" i="6"/>
  <c r="B2649" i="6"/>
  <c r="H2676" i="6"/>
  <c r="L2691" i="6"/>
  <c r="E2691" i="6"/>
  <c r="H2738" i="6"/>
  <c r="H2744" i="6"/>
  <c r="B35" i="8"/>
  <c r="E35" i="8" s="1"/>
  <c r="G35" i="8"/>
  <c r="B43" i="8"/>
  <c r="E43" i="8" s="1"/>
  <c r="G43" i="8"/>
  <c r="B51" i="8"/>
  <c r="E51" i="8" s="1"/>
  <c r="G51" i="8"/>
  <c r="I7" i="14"/>
  <c r="E7" i="14" s="1"/>
  <c r="J31" i="14"/>
  <c r="O31" i="14" s="1"/>
  <c r="L31" i="14" s="1"/>
  <c r="I31" i="14"/>
  <c r="E31" i="14" s="1"/>
  <c r="I84" i="14"/>
  <c r="E84" i="14" s="1"/>
  <c r="I94" i="14"/>
  <c r="E94" i="14" s="1"/>
  <c r="I137" i="14"/>
  <c r="E137" i="14" s="1"/>
  <c r="I190" i="14"/>
  <c r="E190" i="14" s="1"/>
  <c r="K203" i="14"/>
  <c r="E203" i="14"/>
  <c r="D6" i="16"/>
  <c r="H2326" i="6"/>
  <c r="H2328" i="6"/>
  <c r="H2337" i="6"/>
  <c r="H2339" i="6"/>
  <c r="H2378" i="6"/>
  <c r="H2390" i="6"/>
  <c r="H2422" i="6"/>
  <c r="H2432" i="6"/>
  <c r="H2444" i="6"/>
  <c r="H2446" i="6"/>
  <c r="H2448" i="6"/>
  <c r="K2448" i="6" s="1"/>
  <c r="H2486" i="6"/>
  <c r="H2504" i="6"/>
  <c r="H2525" i="6"/>
  <c r="H2549" i="6"/>
  <c r="H2587" i="6"/>
  <c r="H2596" i="6"/>
  <c r="H2611" i="6"/>
  <c r="H2613" i="6"/>
  <c r="H2652" i="6"/>
  <c r="H2678" i="6"/>
  <c r="H2680" i="6"/>
  <c r="H2691" i="6"/>
  <c r="K2691" i="6" s="1"/>
  <c r="H2719" i="6"/>
  <c r="H2721" i="6"/>
  <c r="K2721" i="6" s="1"/>
  <c r="H2728" i="6"/>
  <c r="H2735" i="6"/>
  <c r="K2735" i="6" s="1"/>
  <c r="E52" i="8"/>
  <c r="B3" i="13"/>
  <c r="B4" i="13" s="1"/>
  <c r="B5" i="13" s="1"/>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B63" i="13" s="1"/>
  <c r="B64" i="13" s="1"/>
  <c r="B65" i="13" s="1"/>
  <c r="B66" i="13" s="1"/>
  <c r="B67" i="13" s="1"/>
  <c r="B68" i="13" s="1"/>
  <c r="B69" i="13" s="1"/>
  <c r="B70" i="13" s="1"/>
  <c r="B71" i="13" s="1"/>
  <c r="B72" i="13" s="1"/>
  <c r="B73" i="13" s="1"/>
  <c r="B74" i="13" s="1"/>
  <c r="B75" i="13" s="1"/>
  <c r="B76" i="13" s="1"/>
  <c r="B77" i="13" s="1"/>
  <c r="B78" i="13" s="1"/>
  <c r="B79" i="13" s="1"/>
  <c r="B80" i="13" s="1"/>
  <c r="B81" i="13" s="1"/>
  <c r="B82" i="13" s="1"/>
  <c r="B83" i="13" s="1"/>
  <c r="B84" i="13" s="1"/>
  <c r="B85" i="13" s="1"/>
  <c r="B86" i="13" s="1"/>
  <c r="B87" i="13" s="1"/>
  <c r="B88" i="13" s="1"/>
  <c r="B89" i="13" s="1"/>
  <c r="B90" i="13" s="1"/>
  <c r="B91" i="13" s="1"/>
  <c r="B92" i="13" s="1"/>
  <c r="B93" i="13" s="1"/>
  <c r="B94" i="13" s="1"/>
  <c r="B95" i="13" s="1"/>
  <c r="B96" i="13" s="1"/>
  <c r="B97" i="13" s="1"/>
  <c r="B98" i="13" s="1"/>
  <c r="B99" i="13" s="1"/>
  <c r="B100" i="13" s="1"/>
  <c r="B101" i="13" s="1"/>
  <c r="B102" i="13" s="1"/>
  <c r="B103" i="13" s="1"/>
  <c r="B104" i="13" s="1"/>
  <c r="B105" i="13" s="1"/>
  <c r="B106" i="13" s="1"/>
  <c r="B107" i="13" s="1"/>
  <c r="B108" i="13" s="1"/>
  <c r="B109" i="13" s="1"/>
  <c r="B110" i="13" s="1"/>
  <c r="B111" i="13" s="1"/>
  <c r="B112" i="13" s="1"/>
  <c r="B113" i="13" s="1"/>
  <c r="B114" i="13" s="1"/>
  <c r="B115" i="13" s="1"/>
  <c r="B116" i="13" s="1"/>
  <c r="B117" i="13" s="1"/>
  <c r="B118" i="13" s="1"/>
  <c r="B119" i="13" s="1"/>
  <c r="B120" i="13" s="1"/>
  <c r="B121" i="13" s="1"/>
  <c r="B122" i="13" s="1"/>
  <c r="B123" i="13" s="1"/>
  <c r="B124" i="13" s="1"/>
  <c r="B125" i="13" s="1"/>
  <c r="B126" i="13" s="1"/>
  <c r="B127" i="13" s="1"/>
  <c r="B128" i="13" s="1"/>
  <c r="B129" i="13" s="1"/>
  <c r="B130" i="13" s="1"/>
  <c r="B131" i="13" s="1"/>
  <c r="B132" i="13" s="1"/>
  <c r="B133" i="13" s="1"/>
  <c r="B134" i="13" s="1"/>
  <c r="B135" i="13" s="1"/>
  <c r="B136" i="13" s="1"/>
  <c r="B137" i="13" s="1"/>
  <c r="B138" i="13" s="1"/>
  <c r="B139" i="13" s="1"/>
  <c r="B140" i="13" s="1"/>
  <c r="B141" i="13" s="1"/>
  <c r="B142" i="13" s="1"/>
  <c r="B143" i="13" s="1"/>
  <c r="B144" i="13" s="1"/>
  <c r="B145" i="13" s="1"/>
  <c r="B146" i="13" s="1"/>
  <c r="B147" i="13" s="1"/>
  <c r="B148" i="13" s="1"/>
  <c r="B149" i="13" s="1"/>
  <c r="B150" i="13" s="1"/>
  <c r="B151" i="13" s="1"/>
  <c r="B152" i="13" s="1"/>
  <c r="B153" i="13" s="1"/>
  <c r="B154" i="13" s="1"/>
  <c r="B155" i="13" s="1"/>
  <c r="B156" i="13" s="1"/>
  <c r="B157" i="13" s="1"/>
  <c r="B158" i="13" s="1"/>
  <c r="B159" i="13" s="1"/>
  <c r="B160" i="13" s="1"/>
  <c r="B161" i="13" s="1"/>
  <c r="B162" i="13" s="1"/>
  <c r="B163" i="13" s="1"/>
  <c r="B164" i="13" s="1"/>
  <c r="B165" i="13" s="1"/>
  <c r="I6" i="14"/>
  <c r="E6" i="14" s="1"/>
  <c r="I25" i="14"/>
  <c r="E25" i="14" s="1"/>
  <c r="J66" i="14"/>
  <c r="O66" i="14" s="1"/>
  <c r="I75" i="14"/>
  <c r="E75" i="14" s="1"/>
  <c r="E110" i="14"/>
  <c r="E179" i="14"/>
  <c r="J190" i="14"/>
  <c r="O190" i="14" s="1"/>
  <c r="P190" i="14" s="1"/>
  <c r="H2396" i="6"/>
  <c r="H2457" i="6"/>
  <c r="H2469" i="6"/>
  <c r="H2495" i="6"/>
  <c r="H2510" i="6"/>
  <c r="H2522" i="6"/>
  <c r="H2524" i="6"/>
  <c r="H2531" i="6"/>
  <c r="H2540" i="6"/>
  <c r="H2557" i="6"/>
  <c r="H2571" i="6"/>
  <c r="H2584" i="6"/>
  <c r="H2630" i="6"/>
  <c r="H2666" i="6"/>
  <c r="H2725" i="6"/>
  <c r="C2736" i="6"/>
  <c r="B2736" i="6"/>
  <c r="B8" i="8"/>
  <c r="E8" i="8" s="1"/>
  <c r="G8" i="8"/>
  <c r="B16" i="8"/>
  <c r="E16" i="8" s="1"/>
  <c r="G16" i="8"/>
  <c r="B24" i="8"/>
  <c r="E24" i="8" s="1"/>
  <c r="G24" i="8"/>
  <c r="B31" i="8"/>
  <c r="E31" i="8" s="1"/>
  <c r="G31" i="8"/>
  <c r="B39" i="8"/>
  <c r="E39" i="8" s="1"/>
  <c r="G39" i="8"/>
  <c r="B47" i="8"/>
  <c r="E47" i="8" s="1"/>
  <c r="G47" i="8"/>
  <c r="I173" i="14"/>
  <c r="E173" i="14" s="1"/>
  <c r="I188" i="14"/>
  <c r="E188" i="14" s="1"/>
  <c r="I197" i="14"/>
  <c r="EK161" i="20"/>
  <c r="U66" i="20"/>
  <c r="H2338" i="6"/>
  <c r="H2349" i="6"/>
  <c r="H2354" i="6"/>
  <c r="H2367" i="6"/>
  <c r="H2376" i="6"/>
  <c r="H2391" i="6"/>
  <c r="H2400" i="6"/>
  <c r="H2415" i="6"/>
  <c r="H2433" i="6"/>
  <c r="K2433" i="6" s="1"/>
  <c r="H2445" i="6"/>
  <c r="H2456" i="6"/>
  <c r="H2466" i="6"/>
  <c r="K2466" i="6" s="1"/>
  <c r="H2471" i="6"/>
  <c r="H2526" i="6"/>
  <c r="H2550" i="6"/>
  <c r="H2556" i="6"/>
  <c r="H2578" i="6"/>
  <c r="H2588" i="6"/>
  <c r="H2614" i="6"/>
  <c r="H2623" i="6"/>
  <c r="H2658" i="6"/>
  <c r="H2660" i="6"/>
  <c r="L2687" i="6"/>
  <c r="E2687" i="6"/>
  <c r="C2740" i="6"/>
  <c r="B2740" i="6"/>
  <c r="E3" i="8"/>
  <c r="E10" i="8"/>
  <c r="E18" i="8"/>
  <c r="E26" i="8"/>
  <c r="E33" i="8"/>
  <c r="E41" i="8"/>
  <c r="B49" i="8"/>
  <c r="E49" i="8" s="1"/>
  <c r="G49" i="8"/>
  <c r="B56" i="8"/>
  <c r="E56" i="8" s="1"/>
  <c r="G56" i="8"/>
  <c r="I17" i="14"/>
  <c r="E17" i="14" s="1"/>
  <c r="J45" i="14"/>
  <c r="O45" i="14" s="1"/>
  <c r="M45" i="14" s="1"/>
  <c r="I57" i="14"/>
  <c r="E57" i="14" s="1"/>
  <c r="I90" i="14"/>
  <c r="E90" i="14" s="1"/>
  <c r="E167" i="14"/>
  <c r="E192" i="14"/>
  <c r="I196" i="14"/>
  <c r="J197" i="14"/>
  <c r="O197" i="14" s="1"/>
  <c r="B3" i="22"/>
  <c r="H2684" i="6"/>
  <c r="H2696" i="6"/>
  <c r="H2700" i="6"/>
  <c r="H2702" i="6"/>
  <c r="H2729" i="6"/>
  <c r="K2729" i="6" s="1"/>
  <c r="M2" i="9"/>
  <c r="L2" i="9" s="1"/>
  <c r="J5" i="14"/>
  <c r="O5" i="14" s="1"/>
  <c r="J15" i="14"/>
  <c r="O15" i="14" s="1"/>
  <c r="I30" i="14"/>
  <c r="E30" i="14" s="1"/>
  <c r="J44" i="14"/>
  <c r="O44" i="14" s="1"/>
  <c r="N44" i="14" s="1"/>
  <c r="J72" i="14"/>
  <c r="O72" i="14" s="1"/>
  <c r="M72" i="14" s="1"/>
  <c r="I89" i="14"/>
  <c r="E89" i="14" s="1"/>
  <c r="I103" i="14"/>
  <c r="E103" i="14" s="1"/>
  <c r="I181" i="14"/>
  <c r="E181" i="14" s="1"/>
  <c r="I201" i="14"/>
  <c r="D53" i="16"/>
  <c r="C4" i="22"/>
  <c r="D4" i="22" s="1"/>
  <c r="G55" i="8"/>
  <c r="B22" i="16"/>
  <c r="G48" i="8"/>
  <c r="I71" i="14"/>
  <c r="E71" i="14" s="1"/>
  <c r="I77" i="14"/>
  <c r="E77" i="14" s="1"/>
  <c r="I107" i="14"/>
  <c r="E107" i="14" s="1"/>
  <c r="I141" i="14"/>
  <c r="E141" i="14" s="1"/>
  <c r="I180" i="14"/>
  <c r="E180" i="14" s="1"/>
  <c r="I185" i="14"/>
  <c r="E185" i="14" s="1"/>
  <c r="G33" i="8"/>
  <c r="G41" i="8"/>
  <c r="G10" i="8"/>
  <c r="G18" i="8"/>
  <c r="G26" i="8"/>
  <c r="H2665" i="6"/>
  <c r="H2708" i="6"/>
  <c r="M20" i="9"/>
  <c r="L20" i="9" s="1"/>
  <c r="I35" i="14"/>
  <c r="E35" i="14" s="1"/>
  <c r="I50" i="14"/>
  <c r="E50" i="14" s="1"/>
  <c r="J55" i="14"/>
  <c r="O55" i="14" s="1"/>
  <c r="J77" i="14"/>
  <c r="O77" i="14" s="1"/>
  <c r="I93" i="14"/>
  <c r="E93" i="14" s="1"/>
  <c r="J107" i="14"/>
  <c r="O107" i="14" s="1"/>
  <c r="I115" i="14"/>
  <c r="E115" i="14" s="1"/>
  <c r="I129" i="14"/>
  <c r="E129" i="14" s="1"/>
  <c r="I131" i="14"/>
  <c r="E131" i="14" s="1"/>
  <c r="I184" i="14"/>
  <c r="E184" i="14" s="1"/>
  <c r="I204" i="14"/>
  <c r="BC1" i="20"/>
  <c r="G3" i="8"/>
  <c r="E32" i="16"/>
  <c r="K2736" i="6"/>
  <c r="K586" i="6"/>
  <c r="K642" i="6"/>
  <c r="K856" i="6"/>
  <c r="K913" i="6"/>
  <c r="K1318" i="6"/>
  <c r="O156" i="9"/>
  <c r="M4" i="9"/>
  <c r="L4" i="9" s="1"/>
  <c r="M6" i="9"/>
  <c r="L6" i="9" s="1"/>
  <c r="P3" i="9"/>
  <c r="M5" i="9"/>
  <c r="L5" i="9" s="1"/>
  <c r="M7" i="9"/>
  <c r="L7" i="9" s="1"/>
  <c r="P11" i="9"/>
  <c r="P8" i="9"/>
  <c r="K1386" i="6"/>
  <c r="K1558" i="6"/>
  <c r="K2313" i="6"/>
  <c r="K830" i="6"/>
  <c r="K888" i="6"/>
  <c r="K278" i="6"/>
  <c r="K282" i="6"/>
  <c r="K290" i="6"/>
  <c r="K370" i="6"/>
  <c r="K538" i="6"/>
  <c r="K881" i="6"/>
  <c r="K909" i="6"/>
  <c r="K2268" i="6"/>
  <c r="K2478" i="6"/>
  <c r="K2703" i="6"/>
  <c r="K514" i="6"/>
  <c r="K654" i="6"/>
  <c r="K1365" i="6"/>
  <c r="K1482" i="6"/>
  <c r="K1929" i="6"/>
  <c r="K2428" i="6"/>
  <c r="K454" i="6"/>
  <c r="K650" i="6"/>
  <c r="K714" i="6"/>
  <c r="K1468" i="6"/>
  <c r="K1489" i="6"/>
  <c r="K1542" i="6"/>
  <c r="K1570" i="6"/>
  <c r="K1737" i="6"/>
  <c r="K2045" i="6"/>
  <c r="K2228" i="6"/>
  <c r="K291" i="6"/>
  <c r="K1477" i="6"/>
  <c r="K1578" i="6"/>
  <c r="K678" i="6"/>
  <c r="K471" i="6"/>
  <c r="K1348" i="6"/>
  <c r="K1740" i="6"/>
  <c r="K2695" i="6"/>
  <c r="K829" i="6"/>
  <c r="K1015" i="6"/>
  <c r="K1170" i="6"/>
  <c r="K2316" i="6"/>
  <c r="K2436" i="6"/>
  <c r="K2459" i="6"/>
  <c r="K570" i="6"/>
  <c r="K2269" i="6"/>
  <c r="K270" i="6"/>
  <c r="K394" i="6"/>
  <c r="K442" i="6"/>
  <c r="K582" i="6"/>
  <c r="K1259" i="6"/>
  <c r="K1299" i="6"/>
  <c r="K1865" i="6"/>
  <c r="K1917" i="6"/>
  <c r="K1961" i="6"/>
  <c r="K1968" i="6"/>
  <c r="K334" i="6"/>
  <c r="K535" i="6"/>
  <c r="K738" i="6"/>
  <c r="K773" i="6"/>
  <c r="K1270" i="6"/>
  <c r="K1353" i="6"/>
  <c r="K1362" i="6"/>
  <c r="K1397" i="6"/>
  <c r="K1478" i="6"/>
  <c r="K2156" i="6"/>
  <c r="K2470" i="6"/>
  <c r="K37" i="6"/>
  <c r="K614" i="6"/>
  <c r="K375" i="6"/>
  <c r="K750" i="6"/>
  <c r="K774" i="6"/>
  <c r="K818" i="6"/>
  <c r="K1457" i="6"/>
  <c r="K1598" i="6"/>
  <c r="K1818" i="6"/>
  <c r="K1944" i="6"/>
  <c r="K2317" i="6"/>
  <c r="K2671" i="6"/>
  <c r="K2731" i="6"/>
  <c r="K322" i="6"/>
  <c r="K542" i="6"/>
  <c r="K567" i="6"/>
  <c r="K598" i="6"/>
  <c r="K658" i="6"/>
  <c r="K718" i="6"/>
  <c r="K775" i="6"/>
  <c r="K821" i="6"/>
  <c r="K917" i="6"/>
  <c r="K1058" i="6"/>
  <c r="K1302" i="6"/>
  <c r="K1324" i="6"/>
  <c r="K1441" i="6"/>
  <c r="K1450" i="6"/>
  <c r="K1469" i="6"/>
  <c r="K2053" i="6"/>
  <c r="K2385" i="6"/>
  <c r="K2393" i="6"/>
  <c r="K102" i="6"/>
  <c r="K810" i="6"/>
  <c r="K1290" i="6"/>
  <c r="K1809" i="6"/>
  <c r="K610" i="6"/>
  <c r="K1913" i="6"/>
  <c r="K698" i="6"/>
  <c r="K2441" i="6"/>
  <c r="K125" i="6"/>
  <c r="K407" i="6"/>
  <c r="K498" i="6"/>
  <c r="K583" i="6"/>
  <c r="K626" i="6"/>
  <c r="K710" i="6"/>
  <c r="K790" i="6"/>
  <c r="K797" i="6"/>
  <c r="K848" i="6"/>
  <c r="K937" i="6"/>
  <c r="K1274" i="6"/>
  <c r="K1334" i="6"/>
  <c r="K1337" i="6"/>
  <c r="K1689" i="6"/>
  <c r="K2067" i="6"/>
  <c r="K2542" i="6"/>
  <c r="K841" i="6"/>
  <c r="K1231" i="6"/>
  <c r="K2401" i="6"/>
  <c r="K2377" i="6"/>
  <c r="K286" i="6"/>
  <c r="K455" i="6"/>
  <c r="K578" i="6"/>
  <c r="K590" i="6"/>
  <c r="K623" i="6"/>
  <c r="K722" i="6"/>
  <c r="K754" i="6"/>
  <c r="K778" i="6"/>
  <c r="K794" i="6"/>
  <c r="K905" i="6"/>
  <c r="K1122" i="6"/>
  <c r="K1154" i="6"/>
  <c r="K1175" i="6"/>
  <c r="K1418" i="6"/>
  <c r="K1513" i="6"/>
  <c r="K1898" i="6"/>
  <c r="K2137" i="6"/>
  <c r="K2732" i="6"/>
  <c r="K109" i="6"/>
  <c r="K478" i="6"/>
  <c r="K1174" i="6"/>
  <c r="K2417" i="6"/>
  <c r="K2646" i="6"/>
  <c r="K2663" i="6"/>
  <c r="K274" i="6"/>
  <c r="K295" i="6"/>
  <c r="E23" i="6"/>
  <c r="L23" i="6"/>
  <c r="E55" i="6"/>
  <c r="L55" i="6"/>
  <c r="B6" i="6"/>
  <c r="C6" i="6"/>
  <c r="C14" i="6"/>
  <c r="K14" i="6" s="1"/>
  <c r="E16" i="6"/>
  <c r="L16" i="6"/>
  <c r="E35" i="6"/>
  <c r="L35" i="6"/>
  <c r="E59" i="6"/>
  <c r="L59" i="6"/>
  <c r="B85" i="6"/>
  <c r="C85" i="6"/>
  <c r="B87" i="6"/>
  <c r="C87" i="6"/>
  <c r="B89" i="6"/>
  <c r="C89" i="6"/>
  <c r="E94" i="6"/>
  <c r="L94" i="6"/>
  <c r="E154" i="6"/>
  <c r="L154" i="6"/>
  <c r="B162" i="6"/>
  <c r="C162" i="6"/>
  <c r="E176" i="6"/>
  <c r="L176" i="6"/>
  <c r="E237" i="6"/>
  <c r="L237" i="6"/>
  <c r="E245" i="6"/>
  <c r="L245" i="6"/>
  <c r="B247" i="6"/>
  <c r="C247" i="6"/>
  <c r="B272" i="6"/>
  <c r="C272" i="6"/>
  <c r="K272" i="6" s="1"/>
  <c r="E280" i="6"/>
  <c r="L280" i="6"/>
  <c r="B283" i="6"/>
  <c r="C283" i="6"/>
  <c r="B296" i="6"/>
  <c r="C296" i="6"/>
  <c r="B304" i="6"/>
  <c r="C304" i="6"/>
  <c r="C319" i="6"/>
  <c r="K319" i="6" s="1"/>
  <c r="E320" i="6"/>
  <c r="L320" i="6"/>
  <c r="L323" i="6"/>
  <c r="E323" i="6"/>
  <c r="C331" i="6"/>
  <c r="K331" i="6" s="1"/>
  <c r="E332" i="6"/>
  <c r="L332" i="6"/>
  <c r="E348" i="6"/>
  <c r="L348" i="6"/>
  <c r="E353" i="6"/>
  <c r="L353" i="6"/>
  <c r="B356" i="6"/>
  <c r="C356" i="6"/>
  <c r="C358" i="6"/>
  <c r="B358" i="6"/>
  <c r="L367" i="6"/>
  <c r="E367" i="6"/>
  <c r="E376" i="6"/>
  <c r="L376" i="6"/>
  <c r="C378" i="6"/>
  <c r="K378" i="6" s="1"/>
  <c r="B378" i="6"/>
  <c r="L406" i="6"/>
  <c r="E406" i="6"/>
  <c r="B424" i="6"/>
  <c r="C424" i="6"/>
  <c r="B432" i="6"/>
  <c r="C432" i="6"/>
  <c r="C434" i="6"/>
  <c r="K434" i="6" s="1"/>
  <c r="B434" i="6"/>
  <c r="B452" i="6"/>
  <c r="C452" i="6"/>
  <c r="K452" i="6" s="1"/>
  <c r="B460" i="6"/>
  <c r="C460" i="6"/>
  <c r="L463" i="6"/>
  <c r="E463" i="6"/>
  <c r="E465" i="6"/>
  <c r="L465" i="6"/>
  <c r="C483" i="6"/>
  <c r="K483" i="6" s="1"/>
  <c r="B483" i="6"/>
  <c r="C495" i="6"/>
  <c r="K495" i="6" s="1"/>
  <c r="B495" i="6"/>
  <c r="H519" i="6"/>
  <c r="K519" i="6" s="1"/>
  <c r="B7" i="6"/>
  <c r="C7" i="6"/>
  <c r="E36" i="6"/>
  <c r="L36" i="6"/>
  <c r="B10" i="6"/>
  <c r="C10" i="6"/>
  <c r="E22" i="6"/>
  <c r="L22" i="6"/>
  <c r="E31" i="6"/>
  <c r="L31" i="6"/>
  <c r="E43" i="6"/>
  <c r="L43" i="6"/>
  <c r="E47" i="6"/>
  <c r="L47" i="6"/>
  <c r="B49" i="6"/>
  <c r="C49" i="6"/>
  <c r="B65" i="6"/>
  <c r="C65" i="6"/>
  <c r="K70" i="6"/>
  <c r="E111" i="6"/>
  <c r="L111" i="6"/>
  <c r="E115" i="6"/>
  <c r="L115" i="6"/>
  <c r="E189" i="6"/>
  <c r="L189" i="6"/>
  <c r="B191" i="6"/>
  <c r="C191" i="6"/>
  <c r="B206" i="6"/>
  <c r="C206" i="6"/>
  <c r="H19" i="6"/>
  <c r="H38" i="6"/>
  <c r="H63" i="6"/>
  <c r="E4" i="6"/>
  <c r="L4" i="6"/>
  <c r="E10" i="6"/>
  <c r="L10" i="6"/>
  <c r="E28" i="6"/>
  <c r="L28" i="6"/>
  <c r="E39" i="6"/>
  <c r="L39" i="6"/>
  <c r="H54" i="6"/>
  <c r="E56" i="6"/>
  <c r="L56" i="6"/>
  <c r="B61" i="6"/>
  <c r="E67" i="6"/>
  <c r="L67" i="6"/>
  <c r="B69" i="6"/>
  <c r="B76" i="6"/>
  <c r="H77" i="6"/>
  <c r="E83" i="6"/>
  <c r="L83" i="6"/>
  <c r="E87" i="6"/>
  <c r="L87" i="6"/>
  <c r="H92" i="6"/>
  <c r="H97" i="6"/>
  <c r="B101" i="6"/>
  <c r="B108" i="6"/>
  <c r="E119" i="6"/>
  <c r="L119" i="6"/>
  <c r="H122" i="6"/>
  <c r="B126" i="6"/>
  <c r="C126" i="6"/>
  <c r="C128" i="6"/>
  <c r="K128" i="6" s="1"/>
  <c r="H131" i="6"/>
  <c r="B135" i="6"/>
  <c r="C135" i="6"/>
  <c r="E138" i="6"/>
  <c r="E140" i="6"/>
  <c r="L140" i="6"/>
  <c r="B142" i="6"/>
  <c r="C142" i="6"/>
  <c r="H143" i="6"/>
  <c r="H147" i="6"/>
  <c r="H154" i="6"/>
  <c r="H158" i="6"/>
  <c r="E162" i="6"/>
  <c r="L162" i="6"/>
  <c r="E165" i="6"/>
  <c r="E167" i="6"/>
  <c r="L167" i="6"/>
  <c r="H170" i="6"/>
  <c r="H176" i="6"/>
  <c r="E178" i="6"/>
  <c r="L178" i="6"/>
  <c r="C182" i="6"/>
  <c r="B193" i="6"/>
  <c r="C193" i="6"/>
  <c r="E198" i="6"/>
  <c r="E209" i="6"/>
  <c r="B211" i="6"/>
  <c r="H218" i="6"/>
  <c r="B220" i="6"/>
  <c r="C220" i="6"/>
  <c r="B227" i="6"/>
  <c r="H230" i="6"/>
  <c r="E232" i="6"/>
  <c r="C234" i="6"/>
  <c r="E239" i="6"/>
  <c r="L239" i="6"/>
  <c r="B249" i="6"/>
  <c r="C249" i="6"/>
  <c r="H250" i="6"/>
  <c r="K258" i="6"/>
  <c r="B261" i="6"/>
  <c r="H262" i="6"/>
  <c r="E269" i="6"/>
  <c r="B279" i="6"/>
  <c r="C279" i="6"/>
  <c r="H281" i="6"/>
  <c r="K281" i="6" s="1"/>
  <c r="B288" i="6"/>
  <c r="C288" i="6"/>
  <c r="B293" i="6"/>
  <c r="B298" i="6"/>
  <c r="H302" i="6"/>
  <c r="E304" i="6"/>
  <c r="L304" i="6"/>
  <c r="B306" i="6"/>
  <c r="E314" i="6"/>
  <c r="B316" i="6"/>
  <c r="C316" i="6"/>
  <c r="B319" i="6"/>
  <c r="B322" i="6"/>
  <c r="B328" i="6"/>
  <c r="C328" i="6"/>
  <c r="B331" i="6"/>
  <c r="B334" i="6"/>
  <c r="E343" i="6"/>
  <c r="E345" i="6"/>
  <c r="L345" i="6"/>
  <c r="L350" i="6"/>
  <c r="E350" i="6"/>
  <c r="B372" i="6"/>
  <c r="C372" i="6"/>
  <c r="B375" i="6"/>
  <c r="H386" i="6"/>
  <c r="K391" i="6"/>
  <c r="C395" i="6"/>
  <c r="K395" i="6" s="1"/>
  <c r="B395" i="6"/>
  <c r="H401" i="6"/>
  <c r="B412" i="6"/>
  <c r="C412" i="6"/>
  <c r="C414" i="6"/>
  <c r="B414" i="6"/>
  <c r="H417" i="6"/>
  <c r="E427" i="6"/>
  <c r="E429" i="6"/>
  <c r="L429" i="6"/>
  <c r="C439" i="6"/>
  <c r="K439" i="6" s="1"/>
  <c r="B439" i="6"/>
  <c r="B444" i="6"/>
  <c r="C444" i="6"/>
  <c r="K444" i="6" s="1"/>
  <c r="C446" i="6"/>
  <c r="B446" i="6"/>
  <c r="C467" i="6"/>
  <c r="K467" i="6" s="1"/>
  <c r="B467" i="6"/>
  <c r="B470" i="6"/>
  <c r="C475" i="6"/>
  <c r="K475" i="6" s="1"/>
  <c r="C487" i="6"/>
  <c r="B487" i="6"/>
  <c r="L498" i="6"/>
  <c r="E498" i="6"/>
  <c r="C515" i="6"/>
  <c r="B515" i="6"/>
  <c r="H532" i="6"/>
  <c r="K806" i="6"/>
  <c r="E51" i="6"/>
  <c r="L51" i="6"/>
  <c r="B71" i="6"/>
  <c r="C71" i="6"/>
  <c r="E76" i="6"/>
  <c r="L76" i="6"/>
  <c r="B78" i="6"/>
  <c r="C78" i="6"/>
  <c r="B103" i="6"/>
  <c r="C103" i="6"/>
  <c r="E108" i="6"/>
  <c r="L108" i="6"/>
  <c r="E126" i="6"/>
  <c r="L126" i="6"/>
  <c r="E135" i="6"/>
  <c r="L135" i="6"/>
  <c r="C144" i="6"/>
  <c r="B146" i="6"/>
  <c r="C146" i="6"/>
  <c r="E151" i="6"/>
  <c r="L151" i="6"/>
  <c r="E180" i="6"/>
  <c r="L180" i="6"/>
  <c r="E182" i="6"/>
  <c r="L182" i="6"/>
  <c r="E184" i="6"/>
  <c r="L184" i="6"/>
  <c r="B188" i="6"/>
  <c r="C188" i="6"/>
  <c r="B200" i="6"/>
  <c r="C200" i="6"/>
  <c r="B208" i="6"/>
  <c r="C208" i="6"/>
  <c r="E220" i="6"/>
  <c r="L220" i="6"/>
  <c r="B231" i="6"/>
  <c r="C231" i="6"/>
  <c r="B236" i="6"/>
  <c r="C236" i="6"/>
  <c r="B244" i="6"/>
  <c r="C244" i="6"/>
  <c r="E272" i="6"/>
  <c r="L272" i="6"/>
  <c r="E276" i="6"/>
  <c r="L276" i="6"/>
  <c r="E316" i="6"/>
  <c r="L316" i="6"/>
  <c r="E328" i="6"/>
  <c r="L328" i="6"/>
  <c r="C347" i="6"/>
  <c r="K347" i="6" s="1"/>
  <c r="B360" i="6"/>
  <c r="C360" i="6"/>
  <c r="L363" i="6"/>
  <c r="E363" i="6"/>
  <c r="E369" i="6"/>
  <c r="L369" i="6"/>
  <c r="C374" i="6"/>
  <c r="K374" i="6" s="1"/>
  <c r="B374" i="6"/>
  <c r="B380" i="6"/>
  <c r="C380" i="6"/>
  <c r="E385" i="6"/>
  <c r="L385" i="6"/>
  <c r="L446" i="6"/>
  <c r="E446" i="6"/>
  <c r="E449" i="6"/>
  <c r="L449" i="6"/>
  <c r="C457" i="6"/>
  <c r="B457" i="6"/>
  <c r="L462" i="6"/>
  <c r="E462" i="6"/>
  <c r="E485" i="6"/>
  <c r="L485" i="6"/>
  <c r="K758" i="6"/>
  <c r="H4" i="6"/>
  <c r="H6" i="6"/>
  <c r="B19" i="6"/>
  <c r="C19" i="6"/>
  <c r="B21" i="6"/>
  <c r="C25" i="6"/>
  <c r="H41" i="6"/>
  <c r="K41" i="6" s="1"/>
  <c r="E44" i="6"/>
  <c r="L44" i="6"/>
  <c r="H49" i="6"/>
  <c r="B55" i="6"/>
  <c r="C55" i="6"/>
  <c r="H65" i="6"/>
  <c r="H67" i="6"/>
  <c r="E71" i="6"/>
  <c r="L71" i="6"/>
  <c r="H83" i="6"/>
  <c r="H85" i="6"/>
  <c r="H87" i="6"/>
  <c r="E91" i="6"/>
  <c r="L91" i="6"/>
  <c r="B98" i="6"/>
  <c r="E103" i="6"/>
  <c r="L103" i="6"/>
  <c r="B110" i="6"/>
  <c r="C110" i="6"/>
  <c r="E123" i="6"/>
  <c r="L123" i="6"/>
  <c r="H135" i="6"/>
  <c r="B137" i="6"/>
  <c r="H138" i="6"/>
  <c r="E146" i="6"/>
  <c r="L146" i="6"/>
  <c r="B148" i="6"/>
  <c r="H149" i="6"/>
  <c r="H162" i="6"/>
  <c r="E171" i="6"/>
  <c r="L171" i="6"/>
  <c r="B175" i="6"/>
  <c r="C175" i="6"/>
  <c r="B177" i="6"/>
  <c r="C177" i="6"/>
  <c r="H191" i="6"/>
  <c r="C195" i="6"/>
  <c r="B205" i="6"/>
  <c r="E208" i="6"/>
  <c r="L208" i="6"/>
  <c r="E213" i="6"/>
  <c r="L213" i="6"/>
  <c r="B217" i="6"/>
  <c r="C217" i="6"/>
  <c r="H227" i="6"/>
  <c r="E229" i="6"/>
  <c r="L229" i="6"/>
  <c r="H232" i="6"/>
  <c r="H234" i="6"/>
  <c r="H239" i="6"/>
  <c r="E244" i="6"/>
  <c r="L244" i="6"/>
  <c r="E249" i="6"/>
  <c r="H254" i="6"/>
  <c r="H256" i="6"/>
  <c r="E268" i="6"/>
  <c r="L268" i="6"/>
  <c r="H269" i="6"/>
  <c r="B271" i="6"/>
  <c r="C271" i="6"/>
  <c r="B275" i="6"/>
  <c r="E279" i="6"/>
  <c r="B282" i="6"/>
  <c r="H283" i="6"/>
  <c r="B290" i="6"/>
  <c r="H293" i="6"/>
  <c r="K293" i="6" s="1"/>
  <c r="B295" i="6"/>
  <c r="E298" i="6"/>
  <c r="H299" i="6"/>
  <c r="B303" i="6"/>
  <c r="H304" i="6"/>
  <c r="E306" i="6"/>
  <c r="H310" i="6"/>
  <c r="K310" i="6" s="1"/>
  <c r="E313" i="6"/>
  <c r="L313" i="6"/>
  <c r="H314" i="6"/>
  <c r="K314" i="6" s="1"/>
  <c r="E322" i="6"/>
  <c r="B330" i="6"/>
  <c r="E331" i="6"/>
  <c r="E334" i="6"/>
  <c r="B340" i="6"/>
  <c r="C340" i="6"/>
  <c r="K340" i="6" s="1"/>
  <c r="E341" i="6"/>
  <c r="L347" i="6"/>
  <c r="E347" i="6"/>
  <c r="H350" i="6"/>
  <c r="B352" i="6"/>
  <c r="C352" i="6"/>
  <c r="H358" i="6"/>
  <c r="E360" i="6"/>
  <c r="L360" i="6"/>
  <c r="E365" i="6"/>
  <c r="L365" i="6"/>
  <c r="E380" i="6"/>
  <c r="L380" i="6"/>
  <c r="B382" i="6"/>
  <c r="L387" i="6"/>
  <c r="E387" i="6"/>
  <c r="E392" i="6"/>
  <c r="L392" i="6"/>
  <c r="E395" i="6"/>
  <c r="B408" i="6"/>
  <c r="C408" i="6"/>
  <c r="H412" i="6"/>
  <c r="E414" i="6"/>
  <c r="C423" i="6"/>
  <c r="K423" i="6" s="1"/>
  <c r="B423" i="6"/>
  <c r="H424" i="6"/>
  <c r="L439" i="6"/>
  <c r="E439" i="6"/>
  <c r="C451" i="6"/>
  <c r="K451" i="6" s="1"/>
  <c r="B451" i="6"/>
  <c r="L455" i="6"/>
  <c r="E455" i="6"/>
  <c r="E457" i="6"/>
  <c r="L457" i="6"/>
  <c r="H460" i="6"/>
  <c r="B464" i="6"/>
  <c r="C464" i="6"/>
  <c r="E467" i="6"/>
  <c r="H468" i="6"/>
  <c r="B480" i="6"/>
  <c r="C480" i="6"/>
  <c r="H503" i="6"/>
  <c r="K503" i="6" s="1"/>
  <c r="C13" i="6"/>
  <c r="K13" i="6" s="1"/>
  <c r="B42" i="6"/>
  <c r="C42" i="6"/>
  <c r="B75" i="6"/>
  <c r="C75" i="6"/>
  <c r="C88" i="6"/>
  <c r="E100" i="6"/>
  <c r="L100" i="6"/>
  <c r="E112" i="6"/>
  <c r="L112" i="6"/>
  <c r="E114" i="6"/>
  <c r="L114" i="6"/>
  <c r="E116" i="6"/>
  <c r="L116" i="6"/>
  <c r="B118" i="6"/>
  <c r="C118" i="6"/>
  <c r="E159" i="6"/>
  <c r="L159" i="6"/>
  <c r="H171" i="6"/>
  <c r="E173" i="6"/>
  <c r="L173" i="6"/>
  <c r="E175" i="6"/>
  <c r="L175" i="6"/>
  <c r="H182" i="6"/>
  <c r="E188" i="6"/>
  <c r="E195" i="6"/>
  <c r="L195" i="6"/>
  <c r="E197" i="6"/>
  <c r="L197" i="6"/>
  <c r="H211" i="6"/>
  <c r="E217" i="6"/>
  <c r="L217" i="6"/>
  <c r="E253" i="6"/>
  <c r="L253" i="6"/>
  <c r="B255" i="6"/>
  <c r="C255" i="6"/>
  <c r="B260" i="6"/>
  <c r="C260" i="6"/>
  <c r="B267" i="6"/>
  <c r="C267" i="6"/>
  <c r="B292" i="6"/>
  <c r="C292" i="6"/>
  <c r="B312" i="6"/>
  <c r="C312" i="6"/>
  <c r="K312" i="6" s="1"/>
  <c r="E318" i="6"/>
  <c r="B324" i="6"/>
  <c r="C324" i="6"/>
  <c r="B327" i="6"/>
  <c r="E337" i="6"/>
  <c r="L337" i="6"/>
  <c r="H338" i="6"/>
  <c r="K338" i="6" s="1"/>
  <c r="H342" i="6"/>
  <c r="K342" i="6" s="1"/>
  <c r="B344" i="6"/>
  <c r="C344" i="6"/>
  <c r="C346" i="6"/>
  <c r="K346" i="6" s="1"/>
  <c r="B346" i="6"/>
  <c r="E349" i="6"/>
  <c r="L349" i="6"/>
  <c r="C351" i="6"/>
  <c r="K351" i="6" s="1"/>
  <c r="E352" i="6"/>
  <c r="L352" i="6"/>
  <c r="B354" i="6"/>
  <c r="H360" i="6"/>
  <c r="B368" i="6"/>
  <c r="C368" i="6"/>
  <c r="K368" i="6" s="1"/>
  <c r="L382" i="6"/>
  <c r="E382" i="6"/>
  <c r="H383" i="6"/>
  <c r="H387" i="6"/>
  <c r="B391" i="6"/>
  <c r="E397" i="6"/>
  <c r="L397" i="6"/>
  <c r="L402" i="6"/>
  <c r="E402" i="6"/>
  <c r="E408" i="6"/>
  <c r="L408" i="6"/>
  <c r="L418" i="6"/>
  <c r="E418" i="6"/>
  <c r="B428" i="6"/>
  <c r="C428" i="6"/>
  <c r="C430" i="6"/>
  <c r="B430" i="6"/>
  <c r="H446" i="6"/>
  <c r="K446" i="6" s="1"/>
  <c r="B472" i="6"/>
  <c r="C472" i="6"/>
  <c r="C474" i="6"/>
  <c r="B474" i="6"/>
  <c r="E480" i="6"/>
  <c r="L480" i="6"/>
  <c r="E492" i="6"/>
  <c r="L492" i="6"/>
  <c r="C494" i="6"/>
  <c r="K494" i="6" s="1"/>
  <c r="B494" i="6"/>
  <c r="K770" i="6"/>
  <c r="E19" i="6"/>
  <c r="L19" i="6"/>
  <c r="B3" i="6"/>
  <c r="C3" i="6"/>
  <c r="E7" i="6"/>
  <c r="L7" i="6"/>
  <c r="E11" i="6"/>
  <c r="L11" i="6"/>
  <c r="E15" i="6"/>
  <c r="L15" i="6"/>
  <c r="B38" i="6"/>
  <c r="C38" i="6"/>
  <c r="E42" i="6"/>
  <c r="L42" i="6"/>
  <c r="E48" i="6"/>
  <c r="B50" i="6"/>
  <c r="H53" i="6"/>
  <c r="B57" i="6"/>
  <c r="B62" i="6"/>
  <c r="C62" i="6"/>
  <c r="H71" i="6"/>
  <c r="K71" i="6" s="1"/>
  <c r="E75" i="6"/>
  <c r="L75" i="6"/>
  <c r="H78" i="6"/>
  <c r="E82" i="6"/>
  <c r="L82" i="6"/>
  <c r="E86" i="6"/>
  <c r="L86" i="6"/>
  <c r="E88" i="6"/>
  <c r="L88" i="6"/>
  <c r="H91" i="6"/>
  <c r="E95" i="6"/>
  <c r="L95" i="6"/>
  <c r="E107" i="6"/>
  <c r="L107" i="6"/>
  <c r="E118" i="6"/>
  <c r="L118" i="6"/>
  <c r="B134" i="6"/>
  <c r="E139" i="6"/>
  <c r="L139" i="6"/>
  <c r="H142" i="6"/>
  <c r="H144" i="6"/>
  <c r="H146" i="6"/>
  <c r="B163" i="6"/>
  <c r="H164" i="6"/>
  <c r="K164" i="6" s="1"/>
  <c r="E166" i="6"/>
  <c r="L166" i="6"/>
  <c r="B183" i="6"/>
  <c r="C183" i="6"/>
  <c r="B185" i="6"/>
  <c r="C185" i="6"/>
  <c r="H195" i="6"/>
  <c r="B199" i="6"/>
  <c r="C199" i="6"/>
  <c r="E202" i="6"/>
  <c r="L202" i="6"/>
  <c r="B204" i="6"/>
  <c r="C204" i="6"/>
  <c r="E205" i="6"/>
  <c r="E210" i="6"/>
  <c r="L210" i="6"/>
  <c r="B212" i="6"/>
  <c r="C212" i="6"/>
  <c r="H215" i="6"/>
  <c r="B228" i="6"/>
  <c r="C228" i="6"/>
  <c r="H229" i="6"/>
  <c r="E238" i="6"/>
  <c r="E240" i="6"/>
  <c r="L240" i="6"/>
  <c r="H244" i="6"/>
  <c r="E246" i="6"/>
  <c r="L246" i="6"/>
  <c r="E260" i="6"/>
  <c r="L260" i="6"/>
  <c r="B270" i="6"/>
  <c r="E271" i="6"/>
  <c r="C277" i="6"/>
  <c r="K277" i="6" s="1"/>
  <c r="B281" i="6"/>
  <c r="E292" i="6"/>
  <c r="L292" i="6"/>
  <c r="B294" i="6"/>
  <c r="B297" i="6"/>
  <c r="H298" i="6"/>
  <c r="K298" i="6" s="1"/>
  <c r="B300" i="6"/>
  <c r="C300" i="6"/>
  <c r="B302" i="6"/>
  <c r="E303" i="6"/>
  <c r="E305" i="6"/>
  <c r="L305" i="6"/>
  <c r="H306" i="6"/>
  <c r="K306" i="6" s="1"/>
  <c r="E321" i="6"/>
  <c r="L321" i="6"/>
  <c r="K326" i="6"/>
  <c r="E330" i="6"/>
  <c r="E333" i="6"/>
  <c r="L333" i="6"/>
  <c r="C339" i="6"/>
  <c r="K339" i="6" s="1"/>
  <c r="B339" i="6"/>
  <c r="E357" i="6"/>
  <c r="L357" i="6"/>
  <c r="E377" i="6"/>
  <c r="L377" i="6"/>
  <c r="C379" i="6"/>
  <c r="K379" i="6" s="1"/>
  <c r="B384" i="6"/>
  <c r="C384" i="6"/>
  <c r="C386" i="6"/>
  <c r="B386" i="6"/>
  <c r="C399" i="6"/>
  <c r="K399" i="6" s="1"/>
  <c r="B399" i="6"/>
  <c r="L423" i="6"/>
  <c r="E423" i="6"/>
  <c r="E433" i="6"/>
  <c r="L433" i="6"/>
  <c r="C435" i="6"/>
  <c r="K435" i="6" s="1"/>
  <c r="L459" i="6"/>
  <c r="E459" i="6"/>
  <c r="E461" i="6"/>
  <c r="L461" i="6"/>
  <c r="L469" i="6"/>
  <c r="E469" i="6"/>
  <c r="E477" i="6"/>
  <c r="L477" i="6"/>
  <c r="L494" i="6"/>
  <c r="E494" i="6"/>
  <c r="B15" i="6"/>
  <c r="C15" i="6"/>
  <c r="H39" i="6"/>
  <c r="E3" i="6"/>
  <c r="L3" i="6"/>
  <c r="H17" i="6"/>
  <c r="H21" i="6"/>
  <c r="H25" i="6"/>
  <c r="E27" i="6"/>
  <c r="L27" i="6"/>
  <c r="H36" i="6"/>
  <c r="B45" i="6"/>
  <c r="C45" i="6"/>
  <c r="E50" i="6"/>
  <c r="L50" i="6"/>
  <c r="B54" i="6"/>
  <c r="C54" i="6"/>
  <c r="E62" i="6"/>
  <c r="L62" i="6"/>
  <c r="B70" i="6"/>
  <c r="B77" i="6"/>
  <c r="B79" i="6"/>
  <c r="C79" i="6"/>
  <c r="B97" i="6"/>
  <c r="H98" i="6"/>
  <c r="K98" i="6" s="1"/>
  <c r="B102" i="6"/>
  <c r="H110" i="6"/>
  <c r="H112" i="6"/>
  <c r="H116" i="6"/>
  <c r="E120" i="6"/>
  <c r="L120" i="6"/>
  <c r="E125" i="6"/>
  <c r="E127" i="6"/>
  <c r="L127" i="6"/>
  <c r="H137" i="6"/>
  <c r="E150" i="6"/>
  <c r="L150" i="6"/>
  <c r="H159" i="6"/>
  <c r="K159" i="6" s="1"/>
  <c r="E163" i="6"/>
  <c r="L163" i="6"/>
  <c r="B170" i="6"/>
  <c r="C170" i="6"/>
  <c r="B172" i="6"/>
  <c r="C172" i="6"/>
  <c r="H175" i="6"/>
  <c r="E179" i="6"/>
  <c r="E181" i="6"/>
  <c r="L181" i="6"/>
  <c r="E212" i="6"/>
  <c r="L212" i="6"/>
  <c r="E219" i="6"/>
  <c r="H224" i="6"/>
  <c r="B230" i="6"/>
  <c r="C230" i="6"/>
  <c r="K230" i="6" s="1"/>
  <c r="E233" i="6"/>
  <c r="E248" i="6"/>
  <c r="L248" i="6"/>
  <c r="B252" i="6"/>
  <c r="C252" i="6"/>
  <c r="H271" i="6"/>
  <c r="B273" i="6"/>
  <c r="E275" i="6"/>
  <c r="B277" i="6"/>
  <c r="E284" i="6"/>
  <c r="L284" i="6"/>
  <c r="B287" i="6"/>
  <c r="C287" i="6"/>
  <c r="E300" i="6"/>
  <c r="L300" i="6"/>
  <c r="B308" i="6"/>
  <c r="C308" i="6"/>
  <c r="K308" i="6" s="1"/>
  <c r="E312" i="6"/>
  <c r="L312" i="6"/>
  <c r="E317" i="6"/>
  <c r="L317" i="6"/>
  <c r="B364" i="6"/>
  <c r="C364" i="6"/>
  <c r="K364" i="6" s="1"/>
  <c r="L371" i="6"/>
  <c r="E371" i="6"/>
  <c r="B388" i="6"/>
  <c r="C388" i="6"/>
  <c r="H402" i="6"/>
  <c r="B404" i="6"/>
  <c r="C404" i="6"/>
  <c r="C415" i="6"/>
  <c r="B415" i="6"/>
  <c r="B435" i="6"/>
  <c r="B440" i="6"/>
  <c r="C440" i="6"/>
  <c r="K440" i="6" s="1"/>
  <c r="E443" i="6"/>
  <c r="E445" i="6"/>
  <c r="L445" i="6"/>
  <c r="B456" i="6"/>
  <c r="C456" i="6"/>
  <c r="C458" i="6"/>
  <c r="K458" i="6" s="1"/>
  <c r="B458" i="6"/>
  <c r="H464" i="6"/>
  <c r="H472" i="6"/>
  <c r="E474" i="6"/>
  <c r="C479" i="6"/>
  <c r="K479" i="6" s="1"/>
  <c r="B479" i="6"/>
  <c r="L501" i="6"/>
  <c r="E501" i="6"/>
  <c r="K551" i="6"/>
  <c r="C5" i="6"/>
  <c r="K5" i="6" s="1"/>
  <c r="B22" i="6"/>
  <c r="C22" i="6"/>
  <c r="B31" i="6"/>
  <c r="C31" i="6"/>
  <c r="B33" i="6"/>
  <c r="C33" i="6"/>
  <c r="B35" i="6"/>
  <c r="C35" i="6"/>
  <c r="H50" i="6"/>
  <c r="H62" i="6"/>
  <c r="E79" i="6"/>
  <c r="L79" i="6"/>
  <c r="H88" i="6"/>
  <c r="B94" i="6"/>
  <c r="C94" i="6"/>
  <c r="H95" i="6"/>
  <c r="C106" i="6"/>
  <c r="K106" i="6" s="1"/>
  <c r="E122" i="6"/>
  <c r="L122" i="6"/>
  <c r="H129" i="6"/>
  <c r="E131" i="6"/>
  <c r="L131" i="6"/>
  <c r="H134" i="6"/>
  <c r="C138" i="6"/>
  <c r="K138" i="6" s="1"/>
  <c r="E143" i="6"/>
  <c r="L143" i="6"/>
  <c r="E147" i="6"/>
  <c r="L147" i="6"/>
  <c r="C154" i="6"/>
  <c r="K154" i="6" s="1"/>
  <c r="C158" i="6"/>
  <c r="B165" i="6"/>
  <c r="H168" i="6"/>
  <c r="K168" i="6" s="1"/>
  <c r="E170" i="6"/>
  <c r="L170" i="6"/>
  <c r="B174" i="6"/>
  <c r="C174" i="6"/>
  <c r="B176" i="6"/>
  <c r="C176" i="6"/>
  <c r="E187" i="6"/>
  <c r="L187" i="6"/>
  <c r="E194" i="6"/>
  <c r="B196" i="6"/>
  <c r="C196" i="6"/>
  <c r="B198" i="6"/>
  <c r="C198" i="6"/>
  <c r="K198" i="6" s="1"/>
  <c r="E199" i="6"/>
  <c r="E207" i="6"/>
  <c r="E216" i="6"/>
  <c r="L216" i="6"/>
  <c r="H219" i="6"/>
  <c r="K219" i="6" s="1"/>
  <c r="B225" i="6"/>
  <c r="C225" i="6"/>
  <c r="H226" i="6"/>
  <c r="E228" i="6"/>
  <c r="B232" i="6"/>
  <c r="C232" i="6"/>
  <c r="E235" i="6"/>
  <c r="E242" i="6"/>
  <c r="L242" i="6"/>
  <c r="B245" i="6"/>
  <c r="B259" i="6"/>
  <c r="C259" i="6"/>
  <c r="K259" i="6" s="1"/>
  <c r="H260" i="6"/>
  <c r="E267" i="6"/>
  <c r="B269" i="6"/>
  <c r="H275" i="6"/>
  <c r="K275" i="6" s="1"/>
  <c r="E281" i="6"/>
  <c r="H287" i="6"/>
  <c r="E289" i="6"/>
  <c r="H292" i="6"/>
  <c r="H300" i="6"/>
  <c r="E302" i="6"/>
  <c r="C307" i="6"/>
  <c r="K307" i="6" s="1"/>
  <c r="B314" i="6"/>
  <c r="H315" i="6"/>
  <c r="B320" i="6"/>
  <c r="C320" i="6"/>
  <c r="H321" i="6"/>
  <c r="B323" i="6"/>
  <c r="H324" i="6"/>
  <c r="C335" i="6"/>
  <c r="K335" i="6" s="1"/>
  <c r="E336" i="6"/>
  <c r="L336" i="6"/>
  <c r="E339" i="6"/>
  <c r="B342" i="6"/>
  <c r="B348" i="6"/>
  <c r="C348" i="6"/>
  <c r="E351" i="6"/>
  <c r="E354" i="6"/>
  <c r="E359" i="6"/>
  <c r="B361" i="6"/>
  <c r="H371" i="6"/>
  <c r="B376" i="6"/>
  <c r="C376" i="6"/>
  <c r="L379" i="6"/>
  <c r="E379" i="6"/>
  <c r="E381" i="6"/>
  <c r="L381" i="6"/>
  <c r="E386" i="6"/>
  <c r="B390" i="6"/>
  <c r="E396" i="6"/>
  <c r="L396" i="6"/>
  <c r="C398" i="6"/>
  <c r="K398" i="6" s="1"/>
  <c r="B398" i="6"/>
  <c r="E399" i="6"/>
  <c r="E401" i="6"/>
  <c r="L401" i="6"/>
  <c r="C403" i="6"/>
  <c r="K403" i="6" s="1"/>
  <c r="C406" i="6"/>
  <c r="B406" i="6"/>
  <c r="L415" i="6"/>
  <c r="E415" i="6"/>
  <c r="C419" i="6"/>
  <c r="K419" i="6" s="1"/>
  <c r="C427" i="6"/>
  <c r="B427" i="6"/>
  <c r="E440" i="6"/>
  <c r="L440" i="6"/>
  <c r="E456" i="6"/>
  <c r="L456" i="6"/>
  <c r="H327" i="6"/>
  <c r="K327" i="6" s="1"/>
  <c r="E329" i="6"/>
  <c r="L329" i="6"/>
  <c r="H330" i="6"/>
  <c r="K330" i="6" s="1"/>
  <c r="B332" i="6"/>
  <c r="C332" i="6"/>
  <c r="B336" i="6"/>
  <c r="C336" i="6"/>
  <c r="E344" i="6"/>
  <c r="L344" i="6"/>
  <c r="H354" i="6"/>
  <c r="K354" i="6" s="1"/>
  <c r="H359" i="6"/>
  <c r="K359" i="6" s="1"/>
  <c r="E361" i="6"/>
  <c r="L361" i="6"/>
  <c r="H362" i="6"/>
  <c r="K362" i="6" s="1"/>
  <c r="E364" i="6"/>
  <c r="L364" i="6"/>
  <c r="C367" i="6"/>
  <c r="K367" i="6" s="1"/>
  <c r="H372" i="6"/>
  <c r="B400" i="6"/>
  <c r="C400" i="6"/>
  <c r="B416" i="6"/>
  <c r="C416" i="6"/>
  <c r="H427" i="6"/>
  <c r="H430" i="6"/>
  <c r="E432" i="6"/>
  <c r="L432" i="6"/>
  <c r="H443" i="6"/>
  <c r="B448" i="6"/>
  <c r="C448" i="6"/>
  <c r="H449" i="6"/>
  <c r="H456" i="6"/>
  <c r="B476" i="6"/>
  <c r="C476" i="6"/>
  <c r="K476" i="6" s="1"/>
  <c r="H502" i="6"/>
  <c r="K502" i="6" s="1"/>
  <c r="E505" i="6"/>
  <c r="L505" i="6"/>
  <c r="E509" i="6"/>
  <c r="L509" i="6"/>
  <c r="H510" i="6"/>
  <c r="B512" i="6"/>
  <c r="C512" i="6"/>
  <c r="E521" i="6"/>
  <c r="L521" i="6"/>
  <c r="E525" i="6"/>
  <c r="L525" i="6"/>
  <c r="B528" i="6"/>
  <c r="C528" i="6"/>
  <c r="B534" i="6"/>
  <c r="E542" i="6"/>
  <c r="H545" i="6"/>
  <c r="C547" i="6"/>
  <c r="K547" i="6" s="1"/>
  <c r="B555" i="6"/>
  <c r="C563" i="6"/>
  <c r="K563" i="6" s="1"/>
  <c r="E567" i="6"/>
  <c r="B576" i="6"/>
  <c r="C576" i="6"/>
  <c r="K576" i="6" s="1"/>
  <c r="H577" i="6"/>
  <c r="C579" i="6"/>
  <c r="K579" i="6" s="1"/>
  <c r="B582" i="6"/>
  <c r="E586" i="6"/>
  <c r="E589" i="6"/>
  <c r="L589" i="6"/>
  <c r="E593" i="6"/>
  <c r="L593" i="6"/>
  <c r="E598" i="6"/>
  <c r="E606" i="6"/>
  <c r="C611" i="6"/>
  <c r="K611" i="6" s="1"/>
  <c r="B618" i="6"/>
  <c r="E619" i="6"/>
  <c r="C627" i="6"/>
  <c r="K627" i="6" s="1"/>
  <c r="B631" i="6"/>
  <c r="C639" i="6"/>
  <c r="K639" i="6" s="1"/>
  <c r="C651" i="6"/>
  <c r="K651" i="6" s="1"/>
  <c r="E652" i="6"/>
  <c r="L652" i="6"/>
  <c r="B655" i="6"/>
  <c r="H656" i="6"/>
  <c r="E658" i="6"/>
  <c r="H662" i="6"/>
  <c r="K662" i="6" s="1"/>
  <c r="E664" i="6"/>
  <c r="L664" i="6"/>
  <c r="B666" i="6"/>
  <c r="B672" i="6"/>
  <c r="C672" i="6"/>
  <c r="B678" i="6"/>
  <c r="E679" i="6"/>
  <c r="H686" i="6"/>
  <c r="K686" i="6" s="1"/>
  <c r="E688" i="6"/>
  <c r="L688" i="6"/>
  <c r="B690" i="6"/>
  <c r="E691" i="6"/>
  <c r="K695" i="6"/>
  <c r="C699" i="6"/>
  <c r="K699" i="6" s="1"/>
  <c r="B702" i="6"/>
  <c r="E703" i="6"/>
  <c r="E705" i="6"/>
  <c r="L705" i="6"/>
  <c r="H706" i="6"/>
  <c r="K706" i="6" s="1"/>
  <c r="B708" i="6"/>
  <c r="C708" i="6"/>
  <c r="K708" i="6" s="1"/>
  <c r="B711" i="6"/>
  <c r="E718" i="6"/>
  <c r="E724" i="6"/>
  <c r="L724" i="6"/>
  <c r="B732" i="6"/>
  <c r="C732" i="6"/>
  <c r="K732" i="6" s="1"/>
  <c r="C735" i="6"/>
  <c r="K735" i="6" s="1"/>
  <c r="C741" i="6"/>
  <c r="K741" i="6" s="1"/>
  <c r="H742" i="6"/>
  <c r="B744" i="6"/>
  <c r="C744" i="6"/>
  <c r="E747" i="6"/>
  <c r="E756" i="6"/>
  <c r="L756" i="6"/>
  <c r="B758" i="6"/>
  <c r="C761" i="6"/>
  <c r="K761" i="6" s="1"/>
  <c r="B764" i="6"/>
  <c r="C764" i="6"/>
  <c r="E765" i="6"/>
  <c r="H766" i="6"/>
  <c r="K766" i="6" s="1"/>
  <c r="B770" i="6"/>
  <c r="E783" i="6"/>
  <c r="B785" i="6"/>
  <c r="E786" i="6"/>
  <c r="E792" i="6"/>
  <c r="L792" i="6"/>
  <c r="E803" i="6"/>
  <c r="B805" i="6"/>
  <c r="E812" i="6"/>
  <c r="L812" i="6"/>
  <c r="C815" i="6"/>
  <c r="H816" i="6"/>
  <c r="B818" i="6"/>
  <c r="E833" i="6"/>
  <c r="E836" i="6"/>
  <c r="L836" i="6"/>
  <c r="H837" i="6"/>
  <c r="E839" i="6"/>
  <c r="H840" i="6"/>
  <c r="K840" i="6" s="1"/>
  <c r="B842" i="6"/>
  <c r="C842" i="6"/>
  <c r="B848" i="6"/>
  <c r="E849" i="6"/>
  <c r="B851" i="6"/>
  <c r="C851" i="6"/>
  <c r="H855" i="6"/>
  <c r="E858" i="6"/>
  <c r="H859" i="6"/>
  <c r="K859" i="6" s="1"/>
  <c r="B861" i="6"/>
  <c r="C861" i="6"/>
  <c r="E862" i="6"/>
  <c r="E865" i="6"/>
  <c r="E868" i="6"/>
  <c r="L868" i="6"/>
  <c r="B870" i="6"/>
  <c r="C870" i="6"/>
  <c r="B873" i="6"/>
  <c r="H874" i="6"/>
  <c r="E876" i="6"/>
  <c r="L876" i="6"/>
  <c r="H877" i="6"/>
  <c r="B888" i="6"/>
  <c r="B892" i="6"/>
  <c r="C892" i="6"/>
  <c r="K892" i="6" s="1"/>
  <c r="E896" i="6"/>
  <c r="L896" i="6"/>
  <c r="H897" i="6"/>
  <c r="B899" i="6"/>
  <c r="H900" i="6"/>
  <c r="H903" i="6"/>
  <c r="K903" i="6" s="1"/>
  <c r="H906" i="6"/>
  <c r="B908" i="6"/>
  <c r="E909" i="6"/>
  <c r="E911" i="6"/>
  <c r="L911" i="6"/>
  <c r="B913" i="6"/>
  <c r="E914" i="6"/>
  <c r="L914" i="6"/>
  <c r="C920" i="6"/>
  <c r="K920" i="6" s="1"/>
  <c r="E922" i="6"/>
  <c r="B929" i="6"/>
  <c r="E930" i="6"/>
  <c r="H931" i="6"/>
  <c r="B933" i="6"/>
  <c r="E934" i="6"/>
  <c r="E937" i="6"/>
  <c r="E940" i="6"/>
  <c r="E943" i="6"/>
  <c r="L943" i="6"/>
  <c r="B945" i="6"/>
  <c r="E946" i="6"/>
  <c r="L946" i="6"/>
  <c r="E949" i="6"/>
  <c r="E955" i="6"/>
  <c r="L955" i="6"/>
  <c r="B958" i="6"/>
  <c r="C958" i="6"/>
  <c r="K958" i="6" s="1"/>
  <c r="B959" i="6"/>
  <c r="H961" i="6"/>
  <c r="K961" i="6" s="1"/>
  <c r="E963" i="6"/>
  <c r="L963" i="6"/>
  <c r="E966" i="6"/>
  <c r="L966" i="6"/>
  <c r="E968" i="6"/>
  <c r="L968" i="6"/>
  <c r="H969" i="6"/>
  <c r="K969" i="6" s="1"/>
  <c r="E974" i="6"/>
  <c r="C976" i="6"/>
  <c r="K976" i="6" s="1"/>
  <c r="E980" i="6"/>
  <c r="L980" i="6"/>
  <c r="E983" i="6"/>
  <c r="L983" i="6"/>
  <c r="E986" i="6"/>
  <c r="E988" i="6"/>
  <c r="L988" i="6"/>
  <c r="C991" i="6"/>
  <c r="B991" i="6"/>
  <c r="H1003" i="6"/>
  <c r="B1016" i="6"/>
  <c r="C1016" i="6"/>
  <c r="H1022" i="6"/>
  <c r="K1022" i="6" s="1"/>
  <c r="E1024" i="6"/>
  <c r="L1024" i="6"/>
  <c r="B1032" i="6"/>
  <c r="C1032" i="6"/>
  <c r="C1041" i="6"/>
  <c r="K1041" i="6" s="1"/>
  <c r="B1041" i="6"/>
  <c r="B1059" i="6"/>
  <c r="C1059" i="6"/>
  <c r="K1059" i="6" s="1"/>
  <c r="B1067" i="6"/>
  <c r="C1078" i="6"/>
  <c r="K1078" i="6" s="1"/>
  <c r="E1081" i="6"/>
  <c r="B1088" i="6"/>
  <c r="C1088" i="6"/>
  <c r="K1088" i="6" s="1"/>
  <c r="C1090" i="6"/>
  <c r="K1090" i="6" s="1"/>
  <c r="B1090" i="6"/>
  <c r="E1093" i="6"/>
  <c r="L1093" i="6"/>
  <c r="E1107" i="6"/>
  <c r="C1109" i="6"/>
  <c r="B1109" i="6"/>
  <c r="L1119" i="6"/>
  <c r="E1119" i="6"/>
  <c r="B1123" i="6"/>
  <c r="C1123" i="6"/>
  <c r="L1128" i="6"/>
  <c r="E1128" i="6"/>
  <c r="H1146" i="6"/>
  <c r="L1160" i="6"/>
  <c r="E1160" i="6"/>
  <c r="E1189" i="6"/>
  <c r="L1189" i="6"/>
  <c r="L1210" i="6"/>
  <c r="E1210" i="6"/>
  <c r="L1339" i="6"/>
  <c r="E1339" i="6"/>
  <c r="L1397" i="6"/>
  <c r="E1397" i="6"/>
  <c r="L1414" i="6"/>
  <c r="E1414" i="6"/>
  <c r="H356" i="6"/>
  <c r="E368" i="6"/>
  <c r="L368" i="6"/>
  <c r="B387" i="6"/>
  <c r="E393" i="6"/>
  <c r="L393" i="6"/>
  <c r="B396" i="6"/>
  <c r="C396" i="6"/>
  <c r="K396" i="6" s="1"/>
  <c r="E400" i="6"/>
  <c r="L400" i="6"/>
  <c r="E413" i="6"/>
  <c r="L413" i="6"/>
  <c r="E416" i="6"/>
  <c r="L416" i="6"/>
  <c r="C447" i="6"/>
  <c r="K447" i="6" s="1"/>
  <c r="E448" i="6"/>
  <c r="L448" i="6"/>
  <c r="K450" i="6"/>
  <c r="E466" i="6"/>
  <c r="E471" i="6"/>
  <c r="E473" i="6"/>
  <c r="L473" i="6"/>
  <c r="H474" i="6"/>
  <c r="E476" i="6"/>
  <c r="L476" i="6"/>
  <c r="H480" i="6"/>
  <c r="E482" i="6"/>
  <c r="E490" i="6"/>
  <c r="E493" i="6"/>
  <c r="L493" i="6"/>
  <c r="H506" i="6"/>
  <c r="K506" i="6" s="1"/>
  <c r="B508" i="6"/>
  <c r="C508" i="6"/>
  <c r="K508" i="6" s="1"/>
  <c r="C511" i="6"/>
  <c r="K511" i="6" s="1"/>
  <c r="E512" i="6"/>
  <c r="L512" i="6"/>
  <c r="B514" i="6"/>
  <c r="H518" i="6"/>
  <c r="K518" i="6" s="1"/>
  <c r="H522" i="6"/>
  <c r="K522" i="6" s="1"/>
  <c r="B524" i="6"/>
  <c r="C524" i="6"/>
  <c r="K524" i="6" s="1"/>
  <c r="E528" i="6"/>
  <c r="L528" i="6"/>
  <c r="B530" i="6"/>
  <c r="E531" i="6"/>
  <c r="E535" i="6"/>
  <c r="B538" i="6"/>
  <c r="E539" i="6"/>
  <c r="E541" i="6"/>
  <c r="L541" i="6"/>
  <c r="B544" i="6"/>
  <c r="C544" i="6"/>
  <c r="B547" i="6"/>
  <c r="B550" i="6"/>
  <c r="B554" i="6"/>
  <c r="E558" i="6"/>
  <c r="B563" i="6"/>
  <c r="C575" i="6"/>
  <c r="K575" i="6" s="1"/>
  <c r="E576" i="6"/>
  <c r="L576" i="6"/>
  <c r="B579" i="6"/>
  <c r="E583" i="6"/>
  <c r="B585" i="6"/>
  <c r="H594" i="6"/>
  <c r="K594" i="6" s="1"/>
  <c r="B596" i="6"/>
  <c r="C596" i="6"/>
  <c r="K596" i="6" s="1"/>
  <c r="E597" i="6"/>
  <c r="B600" i="6"/>
  <c r="C600" i="6"/>
  <c r="K602" i="6"/>
  <c r="E603" i="6"/>
  <c r="B608" i="6"/>
  <c r="C608" i="6"/>
  <c r="B611" i="6"/>
  <c r="B615" i="6"/>
  <c r="H619" i="6"/>
  <c r="E621" i="6"/>
  <c r="L621" i="6"/>
  <c r="B624" i="6"/>
  <c r="C624" i="6"/>
  <c r="K624" i="6" s="1"/>
  <c r="B627" i="6"/>
  <c r="E634" i="6"/>
  <c r="B639" i="6"/>
  <c r="H640" i="6"/>
  <c r="E642" i="6"/>
  <c r="E645" i="6"/>
  <c r="L645" i="6"/>
  <c r="H646" i="6"/>
  <c r="K646" i="6" s="1"/>
  <c r="B648" i="6"/>
  <c r="C648" i="6"/>
  <c r="B654" i="6"/>
  <c r="H664" i="6"/>
  <c r="E669" i="6"/>
  <c r="L669" i="6"/>
  <c r="H670" i="6"/>
  <c r="E672" i="6"/>
  <c r="L672" i="6"/>
  <c r="B674" i="6"/>
  <c r="E675" i="6"/>
  <c r="H679" i="6"/>
  <c r="K679" i="6" s="1"/>
  <c r="E681" i="6"/>
  <c r="L681" i="6"/>
  <c r="H682" i="6"/>
  <c r="K682" i="6" s="1"/>
  <c r="B684" i="6"/>
  <c r="C684" i="6"/>
  <c r="H703" i="6"/>
  <c r="C707" i="6"/>
  <c r="K707" i="6" s="1"/>
  <c r="E708" i="6"/>
  <c r="L708" i="6"/>
  <c r="E714" i="6"/>
  <c r="E717" i="6"/>
  <c r="L717" i="6"/>
  <c r="B720" i="6"/>
  <c r="C720" i="6"/>
  <c r="B726" i="6"/>
  <c r="E727" i="6"/>
  <c r="H730" i="6"/>
  <c r="K730" i="6" s="1"/>
  <c r="E732" i="6"/>
  <c r="L732" i="6"/>
  <c r="B735" i="6"/>
  <c r="E739" i="6"/>
  <c r="E744" i="6"/>
  <c r="L744" i="6"/>
  <c r="B752" i="6"/>
  <c r="C752" i="6"/>
  <c r="E759" i="6"/>
  <c r="H762" i="6"/>
  <c r="K762" i="6" s="1"/>
  <c r="E764" i="6"/>
  <c r="L764" i="6"/>
  <c r="C767" i="6"/>
  <c r="K767" i="6" s="1"/>
  <c r="H768" i="6"/>
  <c r="E771" i="6"/>
  <c r="E773" i="6"/>
  <c r="L773" i="6"/>
  <c r="B776" i="6"/>
  <c r="C776" i="6"/>
  <c r="K776" i="6" s="1"/>
  <c r="H777" i="6"/>
  <c r="E779" i="6"/>
  <c r="B782" i="6"/>
  <c r="H783" i="6"/>
  <c r="E785" i="6"/>
  <c r="L785" i="6"/>
  <c r="B788" i="6"/>
  <c r="C788" i="6"/>
  <c r="K788" i="6" s="1"/>
  <c r="H789" i="6"/>
  <c r="K789" i="6" s="1"/>
  <c r="B794" i="6"/>
  <c r="E795" i="6"/>
  <c r="E799" i="6"/>
  <c r="B801" i="6"/>
  <c r="H803" i="6"/>
  <c r="E805" i="6"/>
  <c r="L805" i="6"/>
  <c r="B808" i="6"/>
  <c r="C808" i="6"/>
  <c r="H809" i="6"/>
  <c r="C811" i="6"/>
  <c r="K811" i="6" s="1"/>
  <c r="H813" i="6"/>
  <c r="K813" i="6" s="1"/>
  <c r="E819" i="6"/>
  <c r="B821" i="6"/>
  <c r="E825" i="6"/>
  <c r="B828" i="6"/>
  <c r="C828" i="6"/>
  <c r="E829" i="6"/>
  <c r="B832" i="6"/>
  <c r="C832" i="6"/>
  <c r="B835" i="6"/>
  <c r="B838" i="6"/>
  <c r="C838" i="6"/>
  <c r="E842" i="6"/>
  <c r="L842" i="6"/>
  <c r="B845" i="6"/>
  <c r="H849" i="6"/>
  <c r="E851" i="6"/>
  <c r="L851" i="6"/>
  <c r="B857" i="6"/>
  <c r="C857" i="6"/>
  <c r="K857" i="6" s="1"/>
  <c r="H862" i="6"/>
  <c r="E864" i="6"/>
  <c r="L864" i="6"/>
  <c r="B867" i="6"/>
  <c r="E870" i="6"/>
  <c r="L870" i="6"/>
  <c r="H871" i="6"/>
  <c r="B881" i="6"/>
  <c r="E882" i="6"/>
  <c r="B884" i="6"/>
  <c r="E885" i="6"/>
  <c r="E889" i="6"/>
  <c r="E893" i="6"/>
  <c r="B898" i="6"/>
  <c r="C898" i="6"/>
  <c r="C901" i="6"/>
  <c r="C904" i="6"/>
  <c r="E905" i="6"/>
  <c r="H914" i="6"/>
  <c r="C916" i="6"/>
  <c r="E917" i="6"/>
  <c r="B920" i="6"/>
  <c r="E921" i="6"/>
  <c r="C924" i="6"/>
  <c r="K924" i="6" s="1"/>
  <c r="B925" i="6"/>
  <c r="E926" i="6"/>
  <c r="C928" i="6"/>
  <c r="K928" i="6" s="1"/>
  <c r="H946" i="6"/>
  <c r="B948" i="6"/>
  <c r="B951" i="6"/>
  <c r="B954" i="6"/>
  <c r="C954" i="6"/>
  <c r="E959" i="6"/>
  <c r="L959" i="6"/>
  <c r="H960" i="6"/>
  <c r="B962" i="6"/>
  <c r="C962" i="6"/>
  <c r="K962" i="6" s="1"/>
  <c r="H966" i="6"/>
  <c r="H971" i="6"/>
  <c r="E973" i="6"/>
  <c r="B976" i="6"/>
  <c r="B985" i="6"/>
  <c r="H989" i="6"/>
  <c r="K989" i="6" s="1"/>
  <c r="E991" i="6"/>
  <c r="L991" i="6"/>
  <c r="H994" i="6"/>
  <c r="K994" i="6" s="1"/>
  <c r="B996" i="6"/>
  <c r="C996" i="6"/>
  <c r="K996" i="6" s="1"/>
  <c r="E999" i="6"/>
  <c r="B1007" i="6"/>
  <c r="H1009" i="6"/>
  <c r="K1009" i="6" s="1"/>
  <c r="E1011" i="6"/>
  <c r="B1013" i="6"/>
  <c r="H1014" i="6"/>
  <c r="E1016" i="6"/>
  <c r="L1016" i="6"/>
  <c r="E1019" i="6"/>
  <c r="E1027" i="6"/>
  <c r="C1029" i="6"/>
  <c r="B1029" i="6"/>
  <c r="E1047" i="6"/>
  <c r="E1052" i="6"/>
  <c r="L1052" i="6"/>
  <c r="B1054" i="6"/>
  <c r="E1062" i="6"/>
  <c r="B1064" i="6"/>
  <c r="C1064" i="6"/>
  <c r="H1079" i="6"/>
  <c r="K1079" i="6" s="1"/>
  <c r="H1086" i="6"/>
  <c r="H1091" i="6"/>
  <c r="H1105" i="6"/>
  <c r="C1147" i="6"/>
  <c r="B1147" i="6"/>
  <c r="C1169" i="6"/>
  <c r="B1169" i="6"/>
  <c r="H1261" i="6"/>
  <c r="L1310" i="6"/>
  <c r="E1310" i="6"/>
  <c r="B1373" i="6"/>
  <c r="C1373" i="6"/>
  <c r="C1384" i="6"/>
  <c r="B1384" i="6"/>
  <c r="H1425" i="6"/>
  <c r="B484" i="6"/>
  <c r="C484" i="6"/>
  <c r="E497" i="6"/>
  <c r="L497" i="6"/>
  <c r="B500" i="6"/>
  <c r="C500" i="6"/>
  <c r="B504" i="6"/>
  <c r="C504" i="6"/>
  <c r="C507" i="6"/>
  <c r="K507" i="6" s="1"/>
  <c r="E517" i="6"/>
  <c r="L517" i="6"/>
  <c r="B520" i="6"/>
  <c r="C520" i="6"/>
  <c r="C523" i="6"/>
  <c r="K523" i="6" s="1"/>
  <c r="C527" i="6"/>
  <c r="E544" i="6"/>
  <c r="L544" i="6"/>
  <c r="E557" i="6"/>
  <c r="L557" i="6"/>
  <c r="B560" i="6"/>
  <c r="C560" i="6"/>
  <c r="K562" i="6"/>
  <c r="B572" i="6"/>
  <c r="C572" i="6"/>
  <c r="E585" i="6"/>
  <c r="L585" i="6"/>
  <c r="B588" i="6"/>
  <c r="C588" i="6"/>
  <c r="B592" i="6"/>
  <c r="C592" i="6"/>
  <c r="C595" i="6"/>
  <c r="K595" i="6" s="1"/>
  <c r="E600" i="6"/>
  <c r="L600" i="6"/>
  <c r="E605" i="6"/>
  <c r="L605" i="6"/>
  <c r="E608" i="6"/>
  <c r="L608" i="6"/>
  <c r="E624" i="6"/>
  <c r="L624" i="6"/>
  <c r="B636" i="6"/>
  <c r="C636" i="6"/>
  <c r="E648" i="6"/>
  <c r="L648" i="6"/>
  <c r="E657" i="6"/>
  <c r="L657" i="6"/>
  <c r="B660" i="6"/>
  <c r="C660" i="6"/>
  <c r="K660" i="6" s="1"/>
  <c r="C671" i="6"/>
  <c r="E684" i="6"/>
  <c r="L684" i="6"/>
  <c r="B696" i="6"/>
  <c r="C696" i="6"/>
  <c r="E720" i="6"/>
  <c r="L720" i="6"/>
  <c r="H727" i="6"/>
  <c r="K727" i="6" s="1"/>
  <c r="H739" i="6"/>
  <c r="E752" i="6"/>
  <c r="L752" i="6"/>
  <c r="C755" i="6"/>
  <c r="H759" i="6"/>
  <c r="K759" i="6" s="1"/>
  <c r="C763" i="6"/>
  <c r="K763" i="6" s="1"/>
  <c r="H771" i="6"/>
  <c r="E776" i="6"/>
  <c r="L776" i="6"/>
  <c r="E788" i="6"/>
  <c r="L788" i="6"/>
  <c r="H799" i="6"/>
  <c r="E808" i="6"/>
  <c r="L808" i="6"/>
  <c r="H819" i="6"/>
  <c r="E821" i="6"/>
  <c r="L821" i="6"/>
  <c r="B824" i="6"/>
  <c r="C824" i="6"/>
  <c r="E828" i="6"/>
  <c r="L828" i="6"/>
  <c r="E832" i="6"/>
  <c r="L832" i="6"/>
  <c r="K833" i="6"/>
  <c r="E838" i="6"/>
  <c r="L838" i="6"/>
  <c r="C844" i="6"/>
  <c r="K844" i="6" s="1"/>
  <c r="B847" i="6"/>
  <c r="C847" i="6"/>
  <c r="B860" i="6"/>
  <c r="C860" i="6"/>
  <c r="K860" i="6" s="1"/>
  <c r="H870" i="6"/>
  <c r="E878" i="6"/>
  <c r="L878" i="6"/>
  <c r="E920" i="6"/>
  <c r="L920" i="6"/>
  <c r="H926" i="6"/>
  <c r="B939" i="6"/>
  <c r="C939" i="6"/>
  <c r="E948" i="6"/>
  <c r="L948" i="6"/>
  <c r="K949" i="6"/>
  <c r="E951" i="6"/>
  <c r="L951" i="6"/>
  <c r="B982" i="6"/>
  <c r="C982" i="6"/>
  <c r="B990" i="6"/>
  <c r="C990" i="6"/>
  <c r="K990" i="6" s="1"/>
  <c r="B995" i="6"/>
  <c r="C995" i="6"/>
  <c r="K995" i="6" s="1"/>
  <c r="C998" i="6"/>
  <c r="B1010" i="6"/>
  <c r="C1010" i="6"/>
  <c r="L1013" i="6"/>
  <c r="E1013" i="6"/>
  <c r="E1029" i="6"/>
  <c r="L1029" i="6"/>
  <c r="B1034" i="6"/>
  <c r="C1034" i="6"/>
  <c r="B1040" i="6"/>
  <c r="C1040" i="6"/>
  <c r="K1040" i="6" s="1"/>
  <c r="E1041" i="6"/>
  <c r="L1041" i="6"/>
  <c r="C1046" i="6"/>
  <c r="B1056" i="6"/>
  <c r="C1056" i="6"/>
  <c r="B1072" i="6"/>
  <c r="C1072" i="6"/>
  <c r="K1072" i="6" s="1"/>
  <c r="E1073" i="6"/>
  <c r="L1073" i="6"/>
  <c r="B1080" i="6"/>
  <c r="C1080" i="6"/>
  <c r="B1092" i="6"/>
  <c r="C1092" i="6"/>
  <c r="B1140" i="6"/>
  <c r="C1140" i="6"/>
  <c r="L1151" i="6"/>
  <c r="E1151" i="6"/>
  <c r="C1195" i="6"/>
  <c r="B1195" i="6"/>
  <c r="L1219" i="6"/>
  <c r="E1219" i="6"/>
  <c r="L1228" i="6"/>
  <c r="E1228" i="6"/>
  <c r="C1239" i="6"/>
  <c r="B1239" i="6"/>
  <c r="C1260" i="6"/>
  <c r="B1260" i="6"/>
  <c r="L1289" i="6"/>
  <c r="E1289" i="6"/>
  <c r="L1321" i="6"/>
  <c r="E1321" i="6"/>
  <c r="L1357" i="6"/>
  <c r="E1357" i="6"/>
  <c r="L1411" i="6"/>
  <c r="E1411" i="6"/>
  <c r="C383" i="6"/>
  <c r="K383" i="6" s="1"/>
  <c r="E384" i="6"/>
  <c r="L384" i="6"/>
  <c r="E389" i="6"/>
  <c r="L389" i="6"/>
  <c r="B392" i="6"/>
  <c r="C392" i="6"/>
  <c r="H416" i="6"/>
  <c r="H422" i="6"/>
  <c r="K422" i="6" s="1"/>
  <c r="E425" i="6"/>
  <c r="L425" i="6"/>
  <c r="H426" i="6"/>
  <c r="K426" i="6" s="1"/>
  <c r="E428" i="6"/>
  <c r="L428" i="6"/>
  <c r="H438" i="6"/>
  <c r="K438" i="6" s="1"/>
  <c r="E441" i="6"/>
  <c r="L441" i="6"/>
  <c r="E444" i="6"/>
  <c r="L444" i="6"/>
  <c r="H466" i="6"/>
  <c r="K466" i="6" s="1"/>
  <c r="B468" i="6"/>
  <c r="C468" i="6"/>
  <c r="E481" i="6"/>
  <c r="L481" i="6"/>
  <c r="H482" i="6"/>
  <c r="K482" i="6" s="1"/>
  <c r="B486" i="6"/>
  <c r="H487" i="6"/>
  <c r="E489" i="6"/>
  <c r="L489" i="6"/>
  <c r="H490" i="6"/>
  <c r="K490" i="6" s="1"/>
  <c r="B492" i="6"/>
  <c r="C492" i="6"/>
  <c r="B496" i="6"/>
  <c r="C496" i="6"/>
  <c r="K496" i="6" s="1"/>
  <c r="B503" i="6"/>
  <c r="E504" i="6"/>
  <c r="L504" i="6"/>
  <c r="B507" i="6"/>
  <c r="E508" i="6"/>
  <c r="L508" i="6"/>
  <c r="H512" i="6"/>
  <c r="K512" i="6" s="1"/>
  <c r="H515" i="6"/>
  <c r="E520" i="6"/>
  <c r="L520" i="6"/>
  <c r="B523" i="6"/>
  <c r="E524" i="6"/>
  <c r="L524" i="6"/>
  <c r="B527" i="6"/>
  <c r="E530" i="6"/>
  <c r="E534" i="6"/>
  <c r="E547" i="6"/>
  <c r="E554" i="6"/>
  <c r="H555" i="6"/>
  <c r="H558" i="6"/>
  <c r="K558" i="6" s="1"/>
  <c r="E560" i="6"/>
  <c r="L560" i="6"/>
  <c r="B562" i="6"/>
  <c r="E563" i="6"/>
  <c r="H566" i="6"/>
  <c r="K566" i="6" s="1"/>
  <c r="E569" i="6"/>
  <c r="L569" i="6"/>
  <c r="E572" i="6"/>
  <c r="L572" i="6"/>
  <c r="B574" i="6"/>
  <c r="E579" i="6"/>
  <c r="C587" i="6"/>
  <c r="K587" i="6" s="1"/>
  <c r="E588" i="6"/>
  <c r="L588" i="6"/>
  <c r="C591" i="6"/>
  <c r="K591" i="6" s="1"/>
  <c r="E592" i="6"/>
  <c r="L592" i="6"/>
  <c r="B595" i="6"/>
  <c r="H600" i="6"/>
  <c r="C607" i="6"/>
  <c r="K607" i="6" s="1"/>
  <c r="E611" i="6"/>
  <c r="B614" i="6"/>
  <c r="E615" i="6"/>
  <c r="B617" i="6"/>
  <c r="B620" i="6"/>
  <c r="C620" i="6"/>
  <c r="K620" i="6" s="1"/>
  <c r="E627" i="6"/>
  <c r="B630" i="6"/>
  <c r="H631" i="6"/>
  <c r="K631" i="6" s="1"/>
  <c r="E633" i="6"/>
  <c r="L633" i="6"/>
  <c r="H634" i="6"/>
  <c r="K634" i="6" s="1"/>
  <c r="E636" i="6"/>
  <c r="L636" i="6"/>
  <c r="B638" i="6"/>
  <c r="E639" i="6"/>
  <c r="B644" i="6"/>
  <c r="C644" i="6"/>
  <c r="K644" i="6" s="1"/>
  <c r="H648" i="6"/>
  <c r="H655" i="6"/>
  <c r="C659" i="6"/>
  <c r="K659" i="6" s="1"/>
  <c r="E660" i="6"/>
  <c r="L660" i="6"/>
  <c r="B668" i="6"/>
  <c r="C668" i="6"/>
  <c r="C683" i="6"/>
  <c r="K683" i="6" s="1"/>
  <c r="E696" i="6"/>
  <c r="L696" i="6"/>
  <c r="B704" i="6"/>
  <c r="C704" i="6"/>
  <c r="H711" i="6"/>
  <c r="K711" i="6" s="1"/>
  <c r="E713" i="6"/>
  <c r="L713" i="6"/>
  <c r="B716" i="6"/>
  <c r="C716" i="6"/>
  <c r="E737" i="6"/>
  <c r="L737" i="6"/>
  <c r="E749" i="6"/>
  <c r="L749" i="6"/>
  <c r="B784" i="6"/>
  <c r="C784" i="6"/>
  <c r="K784" i="6" s="1"/>
  <c r="C793" i="6"/>
  <c r="K793" i="6" s="1"/>
  <c r="B804" i="6"/>
  <c r="C804" i="6"/>
  <c r="K804" i="6" s="1"/>
  <c r="K805" i="6"/>
  <c r="H815" i="6"/>
  <c r="E824" i="6"/>
  <c r="L824" i="6"/>
  <c r="C827" i="6"/>
  <c r="K827" i="6" s="1"/>
  <c r="B834" i="6"/>
  <c r="C834" i="6"/>
  <c r="B853" i="6"/>
  <c r="C853" i="6"/>
  <c r="C863" i="6"/>
  <c r="B866" i="6"/>
  <c r="C866" i="6"/>
  <c r="C869" i="6"/>
  <c r="K869" i="6" s="1"/>
  <c r="B887" i="6"/>
  <c r="C887" i="6"/>
  <c r="E904" i="6"/>
  <c r="L904" i="6"/>
  <c r="E916" i="6"/>
  <c r="L916" i="6"/>
  <c r="H929" i="6"/>
  <c r="C944" i="6"/>
  <c r="B950" i="6"/>
  <c r="C950" i="6"/>
  <c r="K950" i="6" s="1"/>
  <c r="E954" i="6"/>
  <c r="B957" i="6"/>
  <c r="E958" i="6"/>
  <c r="E962" i="6"/>
  <c r="L962" i="6"/>
  <c r="B967" i="6"/>
  <c r="C967" i="6"/>
  <c r="E970" i="6"/>
  <c r="E979" i="6"/>
  <c r="L979" i="6"/>
  <c r="E982" i="6"/>
  <c r="L982" i="6"/>
  <c r="L985" i="6"/>
  <c r="E985" i="6"/>
  <c r="K1003" i="6"/>
  <c r="E1004" i="6"/>
  <c r="B1006" i="6"/>
  <c r="C1006" i="6"/>
  <c r="E1007" i="6"/>
  <c r="H1011" i="6"/>
  <c r="K1011" i="6" s="1"/>
  <c r="B1025" i="6"/>
  <c r="C1025" i="6"/>
  <c r="B1031" i="6"/>
  <c r="C1031" i="6"/>
  <c r="E1034" i="6"/>
  <c r="L1034" i="6"/>
  <c r="H1044" i="6"/>
  <c r="H1047" i="6"/>
  <c r="K1047" i="6" s="1"/>
  <c r="B1051" i="6"/>
  <c r="E1056" i="6"/>
  <c r="L1056" i="6"/>
  <c r="C1061" i="6"/>
  <c r="B1061" i="6"/>
  <c r="E1066" i="6"/>
  <c r="L1066" i="6"/>
  <c r="E1080" i="6"/>
  <c r="L1080" i="6"/>
  <c r="L1083" i="6"/>
  <c r="E1083" i="6"/>
  <c r="C1094" i="6"/>
  <c r="K1094" i="6" s="1"/>
  <c r="L1097" i="6"/>
  <c r="E1097" i="6"/>
  <c r="E1106" i="6"/>
  <c r="L1106" i="6"/>
  <c r="E1116" i="6"/>
  <c r="L1116" i="6"/>
  <c r="C1207" i="6"/>
  <c r="B1207" i="6"/>
  <c r="C1316" i="6"/>
  <c r="K1316" i="6" s="1"/>
  <c r="E1345" i="6"/>
  <c r="L1345" i="6"/>
  <c r="L1422" i="6"/>
  <c r="E1422" i="6"/>
  <c r="B540" i="6"/>
  <c r="C540" i="6"/>
  <c r="C559" i="6"/>
  <c r="K559" i="6" s="1"/>
  <c r="B568" i="6"/>
  <c r="C568" i="6"/>
  <c r="K568" i="6" s="1"/>
  <c r="B584" i="6"/>
  <c r="C584" i="6"/>
  <c r="E617" i="6"/>
  <c r="L617" i="6"/>
  <c r="E620" i="6"/>
  <c r="L620" i="6"/>
  <c r="E665" i="6"/>
  <c r="L665" i="6"/>
  <c r="K666" i="6"/>
  <c r="E668" i="6"/>
  <c r="L668" i="6"/>
  <c r="B680" i="6"/>
  <c r="C680" i="6"/>
  <c r="E689" i="6"/>
  <c r="L689" i="6"/>
  <c r="K690" i="6"/>
  <c r="B692" i="6"/>
  <c r="C692" i="6"/>
  <c r="K692" i="6" s="1"/>
  <c r="E701" i="6"/>
  <c r="L701" i="6"/>
  <c r="E704" i="6"/>
  <c r="L704" i="6"/>
  <c r="E716" i="6"/>
  <c r="L716" i="6"/>
  <c r="B728" i="6"/>
  <c r="C728" i="6"/>
  <c r="B740" i="6"/>
  <c r="C740" i="6"/>
  <c r="K740" i="6" s="1"/>
  <c r="B748" i="6"/>
  <c r="C748" i="6"/>
  <c r="C751" i="6"/>
  <c r="K751" i="6" s="1"/>
  <c r="H752" i="6"/>
  <c r="E755" i="6"/>
  <c r="E757" i="6"/>
  <c r="L757" i="6"/>
  <c r="B760" i="6"/>
  <c r="C760" i="6"/>
  <c r="E769" i="6"/>
  <c r="L769" i="6"/>
  <c r="B772" i="6"/>
  <c r="C772" i="6"/>
  <c r="E784" i="6"/>
  <c r="L784" i="6"/>
  <c r="C787" i="6"/>
  <c r="K787" i="6" s="1"/>
  <c r="B800" i="6"/>
  <c r="C800" i="6"/>
  <c r="E804" i="6"/>
  <c r="L804" i="6"/>
  <c r="B820" i="6"/>
  <c r="C820" i="6"/>
  <c r="C831" i="6"/>
  <c r="K831" i="6" s="1"/>
  <c r="H832" i="6"/>
  <c r="B837" i="6"/>
  <c r="H838" i="6"/>
  <c r="E844" i="6"/>
  <c r="E847" i="6"/>
  <c r="H854" i="6"/>
  <c r="K854" i="6" s="1"/>
  <c r="E860" i="6"/>
  <c r="E867" i="6"/>
  <c r="E872" i="6"/>
  <c r="L872" i="6"/>
  <c r="H873" i="6"/>
  <c r="K873" i="6" s="1"/>
  <c r="E875" i="6"/>
  <c r="B877" i="6"/>
  <c r="H878" i="6"/>
  <c r="K878" i="6" s="1"/>
  <c r="E881" i="6"/>
  <c r="B883" i="6"/>
  <c r="C883" i="6"/>
  <c r="B891" i="6"/>
  <c r="B894" i="6"/>
  <c r="C894" i="6"/>
  <c r="C897" i="6"/>
  <c r="K897" i="6" s="1"/>
  <c r="H899" i="6"/>
  <c r="B906" i="6"/>
  <c r="C906" i="6"/>
  <c r="K906" i="6" s="1"/>
  <c r="E907" i="6"/>
  <c r="E910" i="6"/>
  <c r="L910" i="6"/>
  <c r="E912" i="6"/>
  <c r="L912" i="6"/>
  <c r="E932" i="6"/>
  <c r="B935" i="6"/>
  <c r="C935" i="6"/>
  <c r="H936" i="6"/>
  <c r="E942" i="6"/>
  <c r="L942" i="6"/>
  <c r="E944" i="6"/>
  <c r="L944" i="6"/>
  <c r="E950" i="6"/>
  <c r="L950" i="6"/>
  <c r="C960" i="6"/>
  <c r="K960" i="6" s="1"/>
  <c r="E967" i="6"/>
  <c r="L967" i="6"/>
  <c r="C975" i="6"/>
  <c r="B975" i="6"/>
  <c r="E987" i="6"/>
  <c r="L987" i="6"/>
  <c r="E990" i="6"/>
  <c r="L990" i="6"/>
  <c r="B1000" i="6"/>
  <c r="C1000" i="6"/>
  <c r="B1012" i="6"/>
  <c r="C1012" i="6"/>
  <c r="B1048" i="6"/>
  <c r="C1048" i="6"/>
  <c r="H1054" i="6"/>
  <c r="K1054" i="6" s="1"/>
  <c r="B1063" i="6"/>
  <c r="C1063" i="6"/>
  <c r="H1067" i="6"/>
  <c r="K1067" i="6" s="1"/>
  <c r="H1073" i="6"/>
  <c r="K1073" i="6" s="1"/>
  <c r="E1075" i="6"/>
  <c r="B1089" i="6"/>
  <c r="C1089" i="6"/>
  <c r="L1094" i="6"/>
  <c r="E1094" i="6"/>
  <c r="B1108" i="6"/>
  <c r="C1108" i="6"/>
  <c r="H1123" i="6"/>
  <c r="E1127" i="6"/>
  <c r="C1135" i="6"/>
  <c r="B1135" i="6"/>
  <c r="L1142" i="6"/>
  <c r="E1142" i="6"/>
  <c r="B1236" i="6"/>
  <c r="C1236" i="6"/>
  <c r="H1267" i="6"/>
  <c r="E1439" i="6"/>
  <c r="L1439" i="6"/>
  <c r="E409" i="6"/>
  <c r="L409" i="6"/>
  <c r="E412" i="6"/>
  <c r="L412" i="6"/>
  <c r="E417" i="6"/>
  <c r="L417" i="6"/>
  <c r="H418" i="6"/>
  <c r="K418" i="6" s="1"/>
  <c r="B420" i="6"/>
  <c r="C420" i="6"/>
  <c r="K420" i="6" s="1"/>
  <c r="E424" i="6"/>
  <c r="L424" i="6"/>
  <c r="H431" i="6"/>
  <c r="B436" i="6"/>
  <c r="C436" i="6"/>
  <c r="C443" i="6"/>
  <c r="C459" i="6"/>
  <c r="K459" i="6" s="1"/>
  <c r="E460" i="6"/>
  <c r="L460" i="6"/>
  <c r="C463" i="6"/>
  <c r="K463" i="6" s="1"/>
  <c r="E464" i="6"/>
  <c r="L464" i="6"/>
  <c r="E472" i="6"/>
  <c r="L472" i="6"/>
  <c r="H481" i="6"/>
  <c r="K481" i="6" s="1"/>
  <c r="B488" i="6"/>
  <c r="C488" i="6"/>
  <c r="C491" i="6"/>
  <c r="K491" i="6" s="1"/>
  <c r="E496" i="6"/>
  <c r="L496" i="6"/>
  <c r="B499" i="6"/>
  <c r="E507" i="6"/>
  <c r="E513" i="6"/>
  <c r="L513" i="6"/>
  <c r="B516" i="6"/>
  <c r="C516" i="6"/>
  <c r="E523" i="6"/>
  <c r="E527" i="6"/>
  <c r="E529" i="6"/>
  <c r="L529" i="6"/>
  <c r="H530" i="6"/>
  <c r="K530" i="6" s="1"/>
  <c r="B532" i="6"/>
  <c r="C532" i="6"/>
  <c r="H534" i="6"/>
  <c r="K534" i="6" s="1"/>
  <c r="E537" i="6"/>
  <c r="L537" i="6"/>
  <c r="E540" i="6"/>
  <c r="L540" i="6"/>
  <c r="B542" i="6"/>
  <c r="H550" i="6"/>
  <c r="K550" i="6" s="1"/>
  <c r="E553" i="6"/>
  <c r="L553" i="6"/>
  <c r="H554" i="6"/>
  <c r="K554" i="6" s="1"/>
  <c r="B556" i="6"/>
  <c r="C556" i="6"/>
  <c r="B559" i="6"/>
  <c r="H560" i="6"/>
  <c r="E562" i="6"/>
  <c r="B567" i="6"/>
  <c r="E574" i="6"/>
  <c r="E578" i="6"/>
  <c r="E584" i="6"/>
  <c r="L584" i="6"/>
  <c r="E595" i="6"/>
  <c r="B598" i="6"/>
  <c r="B604" i="6"/>
  <c r="C604" i="6"/>
  <c r="E610" i="6"/>
  <c r="B622" i="6"/>
  <c r="E626" i="6"/>
  <c r="E638" i="6"/>
  <c r="B643" i="6"/>
  <c r="B646" i="6"/>
  <c r="E647" i="6"/>
  <c r="E653" i="6"/>
  <c r="L653" i="6"/>
  <c r="B656" i="6"/>
  <c r="C656" i="6"/>
  <c r="H663" i="6"/>
  <c r="K663" i="6" s="1"/>
  <c r="C667" i="6"/>
  <c r="K667" i="6" s="1"/>
  <c r="B670" i="6"/>
  <c r="E671" i="6"/>
  <c r="E673" i="6"/>
  <c r="L673" i="6"/>
  <c r="H674" i="6"/>
  <c r="K674" i="6" s="1"/>
  <c r="B676" i="6"/>
  <c r="C676" i="6"/>
  <c r="K676" i="6" s="1"/>
  <c r="E680" i="6"/>
  <c r="L680" i="6"/>
  <c r="B682" i="6"/>
  <c r="E683" i="6"/>
  <c r="H687" i="6"/>
  <c r="C691" i="6"/>
  <c r="K691" i="6" s="1"/>
  <c r="B695" i="6"/>
  <c r="E698" i="6"/>
  <c r="C703" i="6"/>
  <c r="C715" i="6"/>
  <c r="K715" i="6" s="1"/>
  <c r="B718" i="6"/>
  <c r="H726" i="6"/>
  <c r="K726" i="6" s="1"/>
  <c r="E728" i="6"/>
  <c r="L728" i="6"/>
  <c r="B730" i="6"/>
  <c r="E734" i="6"/>
  <c r="E740" i="6"/>
  <c r="L740" i="6"/>
  <c r="B742" i="6"/>
  <c r="H743" i="6"/>
  <c r="K743" i="6" s="1"/>
  <c r="H746" i="6"/>
  <c r="K746" i="6" s="1"/>
  <c r="E748" i="6"/>
  <c r="L748" i="6"/>
  <c r="H755" i="6"/>
  <c r="E760" i="6"/>
  <c r="L760" i="6"/>
  <c r="E772" i="6"/>
  <c r="L772" i="6"/>
  <c r="B774" i="6"/>
  <c r="C777" i="6"/>
  <c r="K777" i="6" s="1"/>
  <c r="B780" i="6"/>
  <c r="C780" i="6"/>
  <c r="K780" i="6" s="1"/>
  <c r="E781" i="6"/>
  <c r="H782" i="6"/>
  <c r="K782" i="6" s="1"/>
  <c r="B786" i="6"/>
  <c r="H791" i="6"/>
  <c r="K791" i="6" s="1"/>
  <c r="E793" i="6"/>
  <c r="B796" i="6"/>
  <c r="C796" i="6"/>
  <c r="E797" i="6"/>
  <c r="E800" i="6"/>
  <c r="L800" i="6"/>
  <c r="B806" i="6"/>
  <c r="C809" i="6"/>
  <c r="K809" i="6" s="1"/>
  <c r="B813" i="6"/>
  <c r="B816" i="6"/>
  <c r="C816" i="6"/>
  <c r="E820" i="6"/>
  <c r="L820" i="6"/>
  <c r="B823" i="6"/>
  <c r="H824" i="6"/>
  <c r="B826" i="6"/>
  <c r="E827" i="6"/>
  <c r="E834" i="6"/>
  <c r="H835" i="6"/>
  <c r="B843" i="6"/>
  <c r="E850" i="6"/>
  <c r="B852" i="6"/>
  <c r="E853" i="6"/>
  <c r="B855" i="6"/>
  <c r="C855" i="6"/>
  <c r="E856" i="6"/>
  <c r="B859" i="6"/>
  <c r="H861" i="6"/>
  <c r="E866" i="6"/>
  <c r="E869" i="6"/>
  <c r="B871" i="6"/>
  <c r="B874" i="6"/>
  <c r="C874" i="6"/>
  <c r="B879" i="6"/>
  <c r="C879" i="6"/>
  <c r="E883" i="6"/>
  <c r="L883" i="6"/>
  <c r="B890" i="6"/>
  <c r="C890" i="6"/>
  <c r="H895" i="6"/>
  <c r="K895" i="6" s="1"/>
  <c r="B900" i="6"/>
  <c r="C900" i="6"/>
  <c r="H901" i="6"/>
  <c r="H904" i="6"/>
  <c r="K904" i="6" s="1"/>
  <c r="B909" i="6"/>
  <c r="E915" i="6"/>
  <c r="L915" i="6"/>
  <c r="H916" i="6"/>
  <c r="B918" i="6"/>
  <c r="C918" i="6"/>
  <c r="K918" i="6" s="1"/>
  <c r="E919" i="6"/>
  <c r="L919" i="6"/>
  <c r="B922" i="6"/>
  <c r="C922" i="6"/>
  <c r="K922" i="6" s="1"/>
  <c r="B923" i="6"/>
  <c r="B927" i="6"/>
  <c r="B930" i="6"/>
  <c r="C930" i="6"/>
  <c r="K930" i="6" s="1"/>
  <c r="B931" i="6"/>
  <c r="E935" i="6"/>
  <c r="L935" i="6"/>
  <c r="H939" i="6"/>
  <c r="E947" i="6"/>
  <c r="L947" i="6"/>
  <c r="C952" i="6"/>
  <c r="K952" i="6" s="1"/>
  <c r="E957" i="6"/>
  <c r="B960" i="6"/>
  <c r="E964" i="6"/>
  <c r="L964" i="6"/>
  <c r="H970" i="6"/>
  <c r="K970" i="6" s="1"/>
  <c r="E975" i="6"/>
  <c r="L975" i="6"/>
  <c r="B978" i="6"/>
  <c r="C978" i="6"/>
  <c r="H985" i="6"/>
  <c r="K985" i="6" s="1"/>
  <c r="B989" i="6"/>
  <c r="E992" i="6"/>
  <c r="L992" i="6"/>
  <c r="B994" i="6"/>
  <c r="E995" i="6"/>
  <c r="L1000" i="6"/>
  <c r="E1000" i="6"/>
  <c r="E1015" i="6"/>
  <c r="E1020" i="6"/>
  <c r="L1020" i="6"/>
  <c r="B1028" i="6"/>
  <c r="C1028" i="6"/>
  <c r="K1028" i="6" s="1"/>
  <c r="C1030" i="6"/>
  <c r="K1030" i="6" s="1"/>
  <c r="B1039" i="6"/>
  <c r="B1042" i="6"/>
  <c r="C1042" i="6"/>
  <c r="K1042" i="6" s="1"/>
  <c r="E1048" i="6"/>
  <c r="L1048" i="6"/>
  <c r="E1051" i="6"/>
  <c r="B1071" i="6"/>
  <c r="B1074" i="6"/>
  <c r="C1074" i="6"/>
  <c r="K1074" i="6" s="1"/>
  <c r="L1077" i="6"/>
  <c r="E1077" i="6"/>
  <c r="B1091" i="6"/>
  <c r="C1091" i="6"/>
  <c r="K1091" i="6" s="1"/>
  <c r="L1099" i="6"/>
  <c r="E1099" i="6"/>
  <c r="B1103" i="6"/>
  <c r="K1105" i="6"/>
  <c r="B1115" i="6"/>
  <c r="L1122" i="6"/>
  <c r="E1122" i="6"/>
  <c r="B1124" i="6"/>
  <c r="C1124" i="6"/>
  <c r="L1131" i="6"/>
  <c r="E1131" i="6"/>
  <c r="H1155" i="6"/>
  <c r="H1164" i="6"/>
  <c r="L1173" i="6"/>
  <c r="E1173" i="6"/>
  <c r="E1202" i="6"/>
  <c r="L1202" i="6"/>
  <c r="C1218" i="6"/>
  <c r="K1218" i="6" s="1"/>
  <c r="B1218" i="6"/>
  <c r="C1286" i="6"/>
  <c r="B1286" i="6"/>
  <c r="C1328" i="6"/>
  <c r="B1328" i="6"/>
  <c r="L1393" i="6"/>
  <c r="E1393" i="6"/>
  <c r="C1408" i="6"/>
  <c r="B1408" i="6"/>
  <c r="K486" i="6"/>
  <c r="E488" i="6"/>
  <c r="L488" i="6"/>
  <c r="H527" i="6"/>
  <c r="C531" i="6"/>
  <c r="K531" i="6" s="1"/>
  <c r="B536" i="6"/>
  <c r="C536" i="6"/>
  <c r="H540" i="6"/>
  <c r="E545" i="6"/>
  <c r="L545" i="6"/>
  <c r="B552" i="6"/>
  <c r="C552" i="6"/>
  <c r="E556" i="6"/>
  <c r="L556" i="6"/>
  <c r="B564" i="6"/>
  <c r="C564" i="6"/>
  <c r="E568" i="6"/>
  <c r="L568" i="6"/>
  <c r="E577" i="6"/>
  <c r="L577" i="6"/>
  <c r="B580" i="6"/>
  <c r="C580" i="6"/>
  <c r="K580" i="6" s="1"/>
  <c r="H584" i="6"/>
  <c r="E601" i="6"/>
  <c r="L601" i="6"/>
  <c r="E604" i="6"/>
  <c r="L604" i="6"/>
  <c r="K630" i="6"/>
  <c r="E632" i="6"/>
  <c r="L632" i="6"/>
  <c r="B640" i="6"/>
  <c r="C640" i="6"/>
  <c r="H647" i="6"/>
  <c r="K647" i="6" s="1"/>
  <c r="E649" i="6"/>
  <c r="L649" i="6"/>
  <c r="B652" i="6"/>
  <c r="C652" i="6"/>
  <c r="K652" i="6" s="1"/>
  <c r="E656" i="6"/>
  <c r="L656" i="6"/>
  <c r="H671" i="6"/>
  <c r="C675" i="6"/>
  <c r="K675" i="6" s="1"/>
  <c r="H680" i="6"/>
  <c r="E692" i="6"/>
  <c r="L692" i="6"/>
  <c r="B700" i="6"/>
  <c r="C700" i="6"/>
  <c r="K700" i="6" s="1"/>
  <c r="B712" i="6"/>
  <c r="C712" i="6"/>
  <c r="E721" i="6"/>
  <c r="L721" i="6"/>
  <c r="B724" i="6"/>
  <c r="C724" i="6"/>
  <c r="K724" i="6" s="1"/>
  <c r="H728" i="6"/>
  <c r="B736" i="6"/>
  <c r="C736" i="6"/>
  <c r="C739" i="6"/>
  <c r="K739" i="6" s="1"/>
  <c r="C747" i="6"/>
  <c r="K747" i="6" s="1"/>
  <c r="K757" i="6"/>
  <c r="B768" i="6"/>
  <c r="C768" i="6"/>
  <c r="E780" i="6"/>
  <c r="L780" i="6"/>
  <c r="C783" i="6"/>
  <c r="K783" i="6" s="1"/>
  <c r="E796" i="6"/>
  <c r="L796" i="6"/>
  <c r="C803" i="6"/>
  <c r="K803" i="6" s="1"/>
  <c r="E816" i="6"/>
  <c r="L816" i="6"/>
  <c r="C825" i="6"/>
  <c r="K825" i="6" s="1"/>
  <c r="B830" i="6"/>
  <c r="E831" i="6"/>
  <c r="B833" i="6"/>
  <c r="H834" i="6"/>
  <c r="E837" i="6"/>
  <c r="B839" i="6"/>
  <c r="E840" i="6"/>
  <c r="B849" i="6"/>
  <c r="H853" i="6"/>
  <c r="K853" i="6" s="1"/>
  <c r="B858" i="6"/>
  <c r="C858" i="6"/>
  <c r="K858" i="6" s="1"/>
  <c r="B862" i="6"/>
  <c r="C862" i="6"/>
  <c r="K862" i="6" s="1"/>
  <c r="H863" i="6"/>
  <c r="K863" i="6" s="1"/>
  <c r="B865" i="6"/>
  <c r="H866" i="6"/>
  <c r="H867" i="6"/>
  <c r="K867" i="6" s="1"/>
  <c r="H872" i="6"/>
  <c r="K872" i="6" s="1"/>
  <c r="E874" i="6"/>
  <c r="L874" i="6"/>
  <c r="E877" i="6"/>
  <c r="H887" i="6"/>
  <c r="E894" i="6"/>
  <c r="E897" i="6"/>
  <c r="E900" i="6"/>
  <c r="L900" i="6"/>
  <c r="B902" i="6"/>
  <c r="C902" i="6"/>
  <c r="E903" i="6"/>
  <c r="E906" i="6"/>
  <c r="L906" i="6"/>
  <c r="H912" i="6"/>
  <c r="B914" i="6"/>
  <c r="C914" i="6"/>
  <c r="K914" i="6" s="1"/>
  <c r="E923" i="6"/>
  <c r="L923" i="6"/>
  <c r="H925" i="6"/>
  <c r="K925" i="6" s="1"/>
  <c r="E927" i="6"/>
  <c r="L927" i="6"/>
  <c r="E931" i="6"/>
  <c r="L931" i="6"/>
  <c r="H932" i="6"/>
  <c r="B937" i="6"/>
  <c r="H944" i="6"/>
  <c r="B946" i="6"/>
  <c r="C946" i="6"/>
  <c r="K946" i="6" s="1"/>
  <c r="B949" i="6"/>
  <c r="B952" i="6"/>
  <c r="E953" i="6"/>
  <c r="E956" i="6"/>
  <c r="E961" i="6"/>
  <c r="H967" i="6"/>
  <c r="L969" i="6"/>
  <c r="E969" i="6"/>
  <c r="B971" i="6"/>
  <c r="C971" i="6"/>
  <c r="E978" i="6"/>
  <c r="L978" i="6"/>
  <c r="H987" i="6"/>
  <c r="B997" i="6"/>
  <c r="H998" i="6"/>
  <c r="E1003" i="6"/>
  <c r="B1008" i="6"/>
  <c r="C1008" i="6"/>
  <c r="K1008" i="6" s="1"/>
  <c r="H1010" i="6"/>
  <c r="E1017" i="6"/>
  <c r="B1027" i="6"/>
  <c r="C1027" i="6"/>
  <c r="K1027" i="6" s="1"/>
  <c r="H1031" i="6"/>
  <c r="H1037" i="6"/>
  <c r="H1046" i="6"/>
  <c r="E1063" i="6"/>
  <c r="C1086" i="6"/>
  <c r="K1086" i="6" s="1"/>
  <c r="B1086" i="6"/>
  <c r="B1098" i="6"/>
  <c r="C1098" i="6"/>
  <c r="B1105" i="6"/>
  <c r="H1111" i="6"/>
  <c r="K1111" i="6" s="1"/>
  <c r="C1126" i="6"/>
  <c r="K1126" i="6" s="1"/>
  <c r="L1139" i="6"/>
  <c r="E1139" i="6"/>
  <c r="L1154" i="6"/>
  <c r="E1154" i="6"/>
  <c r="C1263" i="6"/>
  <c r="K1263" i="6" s="1"/>
  <c r="B1263" i="6"/>
  <c r="C1292" i="6"/>
  <c r="B1292" i="6"/>
  <c r="K1306" i="6"/>
  <c r="H1333" i="6"/>
  <c r="E1349" i="6"/>
  <c r="L1349" i="6"/>
  <c r="B1351" i="6"/>
  <c r="C1351" i="6"/>
  <c r="K1351" i="6" s="1"/>
  <c r="C1376" i="6"/>
  <c r="B1376" i="6"/>
  <c r="C1390" i="6"/>
  <c r="B1390" i="6"/>
  <c r="C1436" i="6"/>
  <c r="B1436" i="6"/>
  <c r="E536" i="6"/>
  <c r="L536" i="6"/>
  <c r="B548" i="6"/>
  <c r="C548" i="6"/>
  <c r="E552" i="6"/>
  <c r="L552" i="6"/>
  <c r="E561" i="6"/>
  <c r="L561" i="6"/>
  <c r="E573" i="6"/>
  <c r="L573" i="6"/>
  <c r="B612" i="6"/>
  <c r="C612" i="6"/>
  <c r="K612" i="6" s="1"/>
  <c r="E616" i="6"/>
  <c r="L616" i="6"/>
  <c r="B628" i="6"/>
  <c r="C628" i="6"/>
  <c r="K628" i="6" s="1"/>
  <c r="E637" i="6"/>
  <c r="L637" i="6"/>
  <c r="E640" i="6"/>
  <c r="L640" i="6"/>
  <c r="B664" i="6"/>
  <c r="C664" i="6"/>
  <c r="K664" i="6" s="1"/>
  <c r="E676" i="6"/>
  <c r="L676" i="6"/>
  <c r="E685" i="6"/>
  <c r="L685" i="6"/>
  <c r="B688" i="6"/>
  <c r="C688" i="6"/>
  <c r="E697" i="6"/>
  <c r="L697" i="6"/>
  <c r="E700" i="6"/>
  <c r="L700" i="6"/>
  <c r="E712" i="6"/>
  <c r="L712" i="6"/>
  <c r="C723" i="6"/>
  <c r="K723" i="6" s="1"/>
  <c r="E733" i="6"/>
  <c r="L733" i="6"/>
  <c r="E736" i="6"/>
  <c r="L736" i="6"/>
  <c r="E753" i="6"/>
  <c r="L753" i="6"/>
  <c r="B756" i="6"/>
  <c r="C756" i="6"/>
  <c r="E768" i="6"/>
  <c r="L768" i="6"/>
  <c r="C771" i="6"/>
  <c r="K771" i="6" s="1"/>
  <c r="C779" i="6"/>
  <c r="K779" i="6" s="1"/>
  <c r="E789" i="6"/>
  <c r="L789" i="6"/>
  <c r="B792" i="6"/>
  <c r="C792" i="6"/>
  <c r="C795" i="6"/>
  <c r="K795" i="6" s="1"/>
  <c r="C799" i="6"/>
  <c r="K799" i="6" s="1"/>
  <c r="B812" i="6"/>
  <c r="C812" i="6"/>
  <c r="C819" i="6"/>
  <c r="B864" i="6"/>
  <c r="C864" i="6"/>
  <c r="K864" i="6" s="1"/>
  <c r="B868" i="6"/>
  <c r="C868" i="6"/>
  <c r="K868" i="6" s="1"/>
  <c r="B885" i="6"/>
  <c r="C885" i="6"/>
  <c r="K885" i="6" s="1"/>
  <c r="B889" i="6"/>
  <c r="C889" i="6"/>
  <c r="B893" i="6"/>
  <c r="C893" i="6"/>
  <c r="K893" i="6" s="1"/>
  <c r="B896" i="6"/>
  <c r="C896" i="6"/>
  <c r="K896" i="6" s="1"/>
  <c r="E902" i="6"/>
  <c r="L902" i="6"/>
  <c r="B911" i="6"/>
  <c r="C911" i="6"/>
  <c r="E918" i="6"/>
  <c r="L918" i="6"/>
  <c r="B926" i="6"/>
  <c r="C926" i="6"/>
  <c r="B943" i="6"/>
  <c r="C943" i="6"/>
  <c r="K943" i="6" s="1"/>
  <c r="E952" i="6"/>
  <c r="L952" i="6"/>
  <c r="C963" i="6"/>
  <c r="B963" i="6"/>
  <c r="H978" i="6"/>
  <c r="B983" i="6"/>
  <c r="C983" i="6"/>
  <c r="L994" i="6"/>
  <c r="E994" i="6"/>
  <c r="B999" i="6"/>
  <c r="C999" i="6"/>
  <c r="E1002" i="6"/>
  <c r="L1002" i="6"/>
  <c r="E1009" i="6"/>
  <c r="L1009" i="6"/>
  <c r="B1024" i="6"/>
  <c r="C1024" i="6"/>
  <c r="B1038" i="6"/>
  <c r="C1038" i="6"/>
  <c r="E1042" i="6"/>
  <c r="L1042" i="6"/>
  <c r="E1057" i="6"/>
  <c r="L1057" i="6"/>
  <c r="B1060" i="6"/>
  <c r="C1060" i="6"/>
  <c r="K1060" i="6" s="1"/>
  <c r="C1062" i="6"/>
  <c r="K1062" i="6" s="1"/>
  <c r="E1068" i="6"/>
  <c r="B1070" i="6"/>
  <c r="C1070" i="6"/>
  <c r="K1070" i="6" s="1"/>
  <c r="E1071" i="6"/>
  <c r="E1079" i="6"/>
  <c r="E1182" i="6"/>
  <c r="L1182" i="6"/>
  <c r="C1201" i="6"/>
  <c r="B1201" i="6"/>
  <c r="L1231" i="6"/>
  <c r="E1231" i="6"/>
  <c r="L1247" i="6"/>
  <c r="E1247" i="6"/>
  <c r="L1325" i="6"/>
  <c r="E1325" i="6"/>
  <c r="C1416" i="6"/>
  <c r="B1416" i="6"/>
  <c r="E1105" i="6"/>
  <c r="L1105" i="6"/>
  <c r="E1111" i="6"/>
  <c r="E1121" i="6"/>
  <c r="L1121" i="6"/>
  <c r="B1127" i="6"/>
  <c r="C1127" i="6"/>
  <c r="E1130" i="6"/>
  <c r="L1130" i="6"/>
  <c r="E1137" i="6"/>
  <c r="L1137" i="6"/>
  <c r="C1142" i="6"/>
  <c r="E1143" i="6"/>
  <c r="E1148" i="6"/>
  <c r="L1148" i="6"/>
  <c r="B1150" i="6"/>
  <c r="E1153" i="6"/>
  <c r="L1153" i="6"/>
  <c r="B1159" i="6"/>
  <c r="C1159" i="6"/>
  <c r="K1159" i="6" s="1"/>
  <c r="E1162" i="6"/>
  <c r="L1162" i="6"/>
  <c r="E1163" i="6"/>
  <c r="B1168" i="6"/>
  <c r="C1168" i="6"/>
  <c r="K1168" i="6" s="1"/>
  <c r="B1172" i="6"/>
  <c r="C1172" i="6"/>
  <c r="E1176" i="6"/>
  <c r="L1176" i="6"/>
  <c r="C1178" i="6"/>
  <c r="K1178" i="6" s="1"/>
  <c r="E1179" i="6"/>
  <c r="B1181" i="6"/>
  <c r="C1181" i="6"/>
  <c r="H1182" i="6"/>
  <c r="K1182" i="6" s="1"/>
  <c r="H1185" i="6"/>
  <c r="B1187" i="6"/>
  <c r="C1187" i="6"/>
  <c r="K1187" i="6" s="1"/>
  <c r="E1188" i="6"/>
  <c r="L1188" i="6"/>
  <c r="H1189" i="6"/>
  <c r="K1189" i="6" s="1"/>
  <c r="B1191" i="6"/>
  <c r="C1191" i="6"/>
  <c r="E1192" i="6"/>
  <c r="H1199" i="6"/>
  <c r="K1199" i="6" s="1"/>
  <c r="H1202" i="6"/>
  <c r="B1224" i="6"/>
  <c r="C1224" i="6"/>
  <c r="E1225" i="6"/>
  <c r="B1233" i="6"/>
  <c r="C1235" i="6"/>
  <c r="K1235" i="6" s="1"/>
  <c r="H1247" i="6"/>
  <c r="H1250" i="6"/>
  <c r="K1250" i="6" s="1"/>
  <c r="H1253" i="6"/>
  <c r="B1259" i="6"/>
  <c r="E1260" i="6"/>
  <c r="L1260" i="6"/>
  <c r="B1266" i="6"/>
  <c r="B1271" i="6"/>
  <c r="C1271" i="6"/>
  <c r="H1280" i="6"/>
  <c r="B1283" i="6"/>
  <c r="C1288" i="6"/>
  <c r="E1292" i="6"/>
  <c r="L1292" i="6"/>
  <c r="E1295" i="6"/>
  <c r="B1297" i="6"/>
  <c r="E1299" i="6"/>
  <c r="B1304" i="6"/>
  <c r="C1304" i="6"/>
  <c r="H1305" i="6"/>
  <c r="B1307" i="6"/>
  <c r="B1315" i="6"/>
  <c r="C1315" i="6"/>
  <c r="B1319" i="6"/>
  <c r="C1319" i="6"/>
  <c r="K1319" i="6" s="1"/>
  <c r="B1320" i="6"/>
  <c r="B1323" i="6"/>
  <c r="C1323" i="6"/>
  <c r="K1323" i="6" s="1"/>
  <c r="B1324" i="6"/>
  <c r="B1327" i="6"/>
  <c r="C1327" i="6"/>
  <c r="B1331" i="6"/>
  <c r="C1331" i="6"/>
  <c r="E1332" i="6"/>
  <c r="L1332" i="6"/>
  <c r="B1341" i="6"/>
  <c r="C1341" i="6"/>
  <c r="E1342" i="6"/>
  <c r="C1344" i="6"/>
  <c r="H1345" i="6"/>
  <c r="H1349" i="6"/>
  <c r="E1354" i="6"/>
  <c r="B1362" i="6"/>
  <c r="B1365" i="6"/>
  <c r="E1370" i="6"/>
  <c r="B1375" i="6"/>
  <c r="C1375" i="6"/>
  <c r="K1375" i="6" s="1"/>
  <c r="C1378" i="6"/>
  <c r="B1381" i="6"/>
  <c r="C1381" i="6"/>
  <c r="H1382" i="6"/>
  <c r="C1389" i="6"/>
  <c r="K1389" i="6" s="1"/>
  <c r="B1400" i="6"/>
  <c r="E1405" i="6"/>
  <c r="H1411" i="6"/>
  <c r="H1412" i="6"/>
  <c r="K1412" i="6" s="1"/>
  <c r="H1417" i="6"/>
  <c r="B1424" i="6"/>
  <c r="B1432" i="6"/>
  <c r="H1440" i="6"/>
  <c r="K1440" i="6" s="1"/>
  <c r="B1443" i="6"/>
  <c r="C1443" i="6"/>
  <c r="K1443" i="6" s="1"/>
  <c r="B1449" i="6"/>
  <c r="H1451" i="6"/>
  <c r="E1453" i="6"/>
  <c r="H1454" i="6"/>
  <c r="E1459" i="6"/>
  <c r="L1461" i="6"/>
  <c r="E1461" i="6"/>
  <c r="C1473" i="6"/>
  <c r="K1473" i="6" s="1"/>
  <c r="E1474" i="6"/>
  <c r="B1480" i="6"/>
  <c r="C1480" i="6"/>
  <c r="H1481" i="6"/>
  <c r="H1484" i="6"/>
  <c r="B1486" i="6"/>
  <c r="C1486" i="6"/>
  <c r="K1486" i="6" s="1"/>
  <c r="E1488" i="6"/>
  <c r="C1492" i="6"/>
  <c r="B1492" i="6"/>
  <c r="C1497" i="6"/>
  <c r="B1503" i="6"/>
  <c r="C1503" i="6"/>
  <c r="L1514" i="6"/>
  <c r="E1514" i="6"/>
  <c r="B1533" i="6"/>
  <c r="C1533" i="6"/>
  <c r="E1534" i="6"/>
  <c r="E1537" i="6"/>
  <c r="L1537" i="6"/>
  <c r="B1542" i="6"/>
  <c r="E1543" i="6"/>
  <c r="B1557" i="6"/>
  <c r="C1557" i="6"/>
  <c r="B1560" i="6"/>
  <c r="C1560" i="6"/>
  <c r="H1561" i="6"/>
  <c r="E1563" i="6"/>
  <c r="E1565" i="6"/>
  <c r="L1565" i="6"/>
  <c r="H1566" i="6"/>
  <c r="E1568" i="6"/>
  <c r="B1570" i="6"/>
  <c r="C1573" i="6"/>
  <c r="K1573" i="6" s="1"/>
  <c r="B1573" i="6"/>
  <c r="E1579" i="6"/>
  <c r="L1587" i="6"/>
  <c r="E1587" i="6"/>
  <c r="E1593" i="6"/>
  <c r="L1593" i="6"/>
  <c r="B1595" i="6"/>
  <c r="C1595" i="6"/>
  <c r="E1599" i="6"/>
  <c r="L1599" i="6"/>
  <c r="E1602" i="6"/>
  <c r="E1613" i="6"/>
  <c r="B1615" i="6"/>
  <c r="C1615" i="6"/>
  <c r="B1617" i="6"/>
  <c r="C1617" i="6"/>
  <c r="K1617" i="6" s="1"/>
  <c r="E1621" i="6"/>
  <c r="L1621" i="6"/>
  <c r="E1622" i="6"/>
  <c r="B1641" i="6"/>
  <c r="E1646" i="6"/>
  <c r="B1650" i="6"/>
  <c r="B1663" i="6"/>
  <c r="C1663" i="6"/>
  <c r="K1663" i="6" s="1"/>
  <c r="B1671" i="6"/>
  <c r="C1671" i="6"/>
  <c r="K1671" i="6" s="1"/>
  <c r="L1690" i="6"/>
  <c r="E1690" i="6"/>
  <c r="C1696" i="6"/>
  <c r="B1699" i="6"/>
  <c r="C1699" i="6"/>
  <c r="K1699" i="6" s="1"/>
  <c r="L1702" i="6"/>
  <c r="E1702" i="6"/>
  <c r="B1711" i="6"/>
  <c r="C1711" i="6"/>
  <c r="B1716" i="6"/>
  <c r="C1716" i="6"/>
  <c r="C1721" i="6"/>
  <c r="B1721" i="6"/>
  <c r="L1762" i="6"/>
  <c r="E1762" i="6"/>
  <c r="L1778" i="6"/>
  <c r="E1778" i="6"/>
  <c r="B1156" i="6"/>
  <c r="C1156" i="6"/>
  <c r="E1169" i="6"/>
  <c r="L1169" i="6"/>
  <c r="E1181" i="6"/>
  <c r="L1181" i="6"/>
  <c r="B1194" i="6"/>
  <c r="C1194" i="6"/>
  <c r="B1200" i="6"/>
  <c r="C1200" i="6"/>
  <c r="E1201" i="6"/>
  <c r="L1201" i="6"/>
  <c r="C1206" i="6"/>
  <c r="K1206" i="6" s="1"/>
  <c r="E1207" i="6"/>
  <c r="E1212" i="6"/>
  <c r="L1212" i="6"/>
  <c r="E1221" i="6"/>
  <c r="L1221" i="6"/>
  <c r="E1233" i="6"/>
  <c r="L1233" i="6"/>
  <c r="B1252" i="6"/>
  <c r="C1252" i="6"/>
  <c r="E1271" i="6"/>
  <c r="L1271" i="6"/>
  <c r="H1286" i="6"/>
  <c r="B1288" i="6"/>
  <c r="H1289" i="6"/>
  <c r="H1295" i="6"/>
  <c r="E1307" i="6"/>
  <c r="L1307" i="6"/>
  <c r="E1324" i="6"/>
  <c r="L1324" i="6"/>
  <c r="E1331" i="6"/>
  <c r="L1331" i="6"/>
  <c r="E1341" i="6"/>
  <c r="L1341" i="6"/>
  <c r="E1347" i="6"/>
  <c r="L1347" i="6"/>
  <c r="C1350" i="6"/>
  <c r="E1353" i="6"/>
  <c r="L1353" i="6"/>
  <c r="E1381" i="6"/>
  <c r="L1381" i="6"/>
  <c r="B1383" i="6"/>
  <c r="C1383" i="6"/>
  <c r="B1403" i="6"/>
  <c r="C1403" i="6"/>
  <c r="K1403" i="6" s="1"/>
  <c r="B1407" i="6"/>
  <c r="C1407" i="6"/>
  <c r="C1413" i="6"/>
  <c r="B1431" i="6"/>
  <c r="C1431" i="6"/>
  <c r="K1431" i="6" s="1"/>
  <c r="B1452" i="6"/>
  <c r="C1452" i="6"/>
  <c r="B1455" i="6"/>
  <c r="C1455" i="6"/>
  <c r="B1463" i="6"/>
  <c r="C1463" i="6"/>
  <c r="B1485" i="6"/>
  <c r="C1485" i="6"/>
  <c r="K1485" i="6" s="1"/>
  <c r="E1492" i="6"/>
  <c r="L1492" i="6"/>
  <c r="E1503" i="6"/>
  <c r="L1503" i="6"/>
  <c r="L1511" i="6"/>
  <c r="E1511" i="6"/>
  <c r="E1516" i="6"/>
  <c r="L1516" i="6"/>
  <c r="B1518" i="6"/>
  <c r="C1518" i="6"/>
  <c r="L1522" i="6"/>
  <c r="E1522" i="6"/>
  <c r="B1539" i="6"/>
  <c r="C1539" i="6"/>
  <c r="K1541" i="6"/>
  <c r="L1542" i="6"/>
  <c r="E1542" i="6"/>
  <c r="L1550" i="6"/>
  <c r="E1550" i="6"/>
  <c r="E1560" i="6"/>
  <c r="L1560" i="6"/>
  <c r="B1567" i="6"/>
  <c r="C1567" i="6"/>
  <c r="K1567" i="6" s="1"/>
  <c r="L1573" i="6"/>
  <c r="E1573" i="6"/>
  <c r="B1589" i="6"/>
  <c r="C1589" i="6"/>
  <c r="K1589" i="6" s="1"/>
  <c r="E1596" i="6"/>
  <c r="L1596" i="6"/>
  <c r="E1641" i="6"/>
  <c r="L1641" i="6"/>
  <c r="B1655" i="6"/>
  <c r="C1655" i="6"/>
  <c r="L1664" i="6"/>
  <c r="E1664" i="6"/>
  <c r="C1684" i="6"/>
  <c r="K1684" i="6" s="1"/>
  <c r="B1684" i="6"/>
  <c r="B1687" i="6"/>
  <c r="C1687" i="6"/>
  <c r="K1687" i="6" s="1"/>
  <c r="E1729" i="6"/>
  <c r="L1729" i="6"/>
  <c r="B1731" i="6"/>
  <c r="C1731" i="6"/>
  <c r="K1731" i="6" s="1"/>
  <c r="H1137" i="6"/>
  <c r="K1137" i="6" s="1"/>
  <c r="H1143" i="6"/>
  <c r="K1143" i="6" s="1"/>
  <c r="B1155" i="6"/>
  <c r="C1155" i="6"/>
  <c r="C1158" i="6"/>
  <c r="K1158" i="6" s="1"/>
  <c r="E1159" i="6"/>
  <c r="H1163" i="6"/>
  <c r="K1163" i="6" s="1"/>
  <c r="E1165" i="6"/>
  <c r="L1165" i="6"/>
  <c r="H1176" i="6"/>
  <c r="B1186" i="6"/>
  <c r="E1191" i="6"/>
  <c r="H1192" i="6"/>
  <c r="E1194" i="6"/>
  <c r="L1194" i="6"/>
  <c r="C1197" i="6"/>
  <c r="K1197" i="6" s="1"/>
  <c r="H1198" i="6"/>
  <c r="E1200" i="6"/>
  <c r="L1200" i="6"/>
  <c r="B1206" i="6"/>
  <c r="E1209" i="6"/>
  <c r="E1214" i="6"/>
  <c r="L1214" i="6"/>
  <c r="B1217" i="6"/>
  <c r="C1217" i="6"/>
  <c r="E1218" i="6"/>
  <c r="B1223" i="6"/>
  <c r="C1223" i="6"/>
  <c r="E1224" i="6"/>
  <c r="E1227" i="6"/>
  <c r="B1232" i="6"/>
  <c r="C1232" i="6"/>
  <c r="K1232" i="6" s="1"/>
  <c r="E1235" i="6"/>
  <c r="E1241" i="6"/>
  <c r="E1246" i="6"/>
  <c r="L1246" i="6"/>
  <c r="B1248" i="6"/>
  <c r="C1248" i="6"/>
  <c r="H1249" i="6"/>
  <c r="B1251" i="6"/>
  <c r="C1251" i="6"/>
  <c r="K1251" i="6" s="1"/>
  <c r="E1252" i="6"/>
  <c r="L1252" i="6"/>
  <c r="B1254" i="6"/>
  <c r="B1258" i="6"/>
  <c r="B1262" i="6"/>
  <c r="B1282" i="6"/>
  <c r="E1288" i="6"/>
  <c r="L1288" i="6"/>
  <c r="E1301" i="6"/>
  <c r="L1301" i="6"/>
  <c r="C1311" i="6"/>
  <c r="C1317" i="6"/>
  <c r="K1317" i="6" s="1"/>
  <c r="H1332" i="6"/>
  <c r="K1332" i="6" s="1"/>
  <c r="B1334" i="6"/>
  <c r="H1335" i="6"/>
  <c r="E1338" i="6"/>
  <c r="E1344" i="6"/>
  <c r="B1346" i="6"/>
  <c r="H1354" i="6"/>
  <c r="K1354" i="6" s="1"/>
  <c r="B1361" i="6"/>
  <c r="E1366" i="6"/>
  <c r="E1369" i="6"/>
  <c r="E1378" i="6"/>
  <c r="E1383" i="6"/>
  <c r="L1383" i="6"/>
  <c r="B1399" i="6"/>
  <c r="C1399" i="6"/>
  <c r="K1399" i="6" s="1"/>
  <c r="B1402" i="6"/>
  <c r="C1402" i="6"/>
  <c r="K1402" i="6" s="1"/>
  <c r="H1408" i="6"/>
  <c r="E1410" i="6"/>
  <c r="B1415" i="6"/>
  <c r="C1415" i="6"/>
  <c r="B1418" i="6"/>
  <c r="B1426" i="6"/>
  <c r="C1434" i="6"/>
  <c r="K1434" i="6" s="1"/>
  <c r="E1435" i="6"/>
  <c r="H1436" i="6"/>
  <c r="B1441" i="6"/>
  <c r="B1445" i="6"/>
  <c r="E1446" i="6"/>
  <c r="E1463" i="6"/>
  <c r="L1463" i="6"/>
  <c r="E1466" i="6"/>
  <c r="B1469" i="6"/>
  <c r="E1470" i="6"/>
  <c r="E1473" i="6"/>
  <c r="B1482" i="6"/>
  <c r="L1486" i="6"/>
  <c r="E1486" i="6"/>
  <c r="B1490" i="6"/>
  <c r="C1490" i="6"/>
  <c r="K1490" i="6" s="1"/>
  <c r="E1497" i="6"/>
  <c r="L1497" i="6"/>
  <c r="B1499" i="6"/>
  <c r="C1499" i="6"/>
  <c r="L1505" i="6"/>
  <c r="E1505" i="6"/>
  <c r="B1536" i="6"/>
  <c r="C1536" i="6"/>
  <c r="H1537" i="6"/>
  <c r="E1539" i="6"/>
  <c r="L1539" i="6"/>
  <c r="B1541" i="6"/>
  <c r="H1550" i="6"/>
  <c r="B1554" i="6"/>
  <c r="H1555" i="6"/>
  <c r="E1557" i="6"/>
  <c r="H1565" i="6"/>
  <c r="H1579" i="6"/>
  <c r="B1592" i="6"/>
  <c r="H1593" i="6"/>
  <c r="E1595" i="6"/>
  <c r="H1599" i="6"/>
  <c r="B1612" i="6"/>
  <c r="C1626" i="6"/>
  <c r="B1626" i="6"/>
  <c r="C1632" i="6"/>
  <c r="B1638" i="6"/>
  <c r="C1638" i="6"/>
  <c r="H1639" i="6"/>
  <c r="B1643" i="6"/>
  <c r="C1643" i="6"/>
  <c r="C1645" i="6"/>
  <c r="H1646" i="6"/>
  <c r="C1652" i="6"/>
  <c r="K1652" i="6" s="1"/>
  <c r="B1652" i="6"/>
  <c r="L1663" i="6"/>
  <c r="E1663" i="6"/>
  <c r="C1678" i="6"/>
  <c r="K1678" i="6" s="1"/>
  <c r="B1678" i="6"/>
  <c r="L1687" i="6"/>
  <c r="E1687" i="6"/>
  <c r="C1701" i="6"/>
  <c r="K1701" i="6" s="1"/>
  <c r="C1741" i="6"/>
  <c r="K1741" i="6" s="1"/>
  <c r="B1741" i="6"/>
  <c r="C1757" i="6"/>
  <c r="B1757" i="6"/>
  <c r="L1768" i="6"/>
  <c r="E1768" i="6"/>
  <c r="C1786" i="6"/>
  <c r="B1786" i="6"/>
  <c r="E1050" i="6"/>
  <c r="L1050" i="6"/>
  <c r="H1056" i="6"/>
  <c r="E1074" i="6"/>
  <c r="L1074" i="6"/>
  <c r="E1082" i="6"/>
  <c r="L1082" i="6"/>
  <c r="E1088" i="6"/>
  <c r="L1088" i="6"/>
  <c r="H1092" i="6"/>
  <c r="H1101" i="6"/>
  <c r="B1106" i="6"/>
  <c r="C1106" i="6"/>
  <c r="B1112" i="6"/>
  <c r="C1112" i="6"/>
  <c r="B1120" i="6"/>
  <c r="C1120" i="6"/>
  <c r="K1120" i="6" s="1"/>
  <c r="H1133" i="6"/>
  <c r="B1138" i="6"/>
  <c r="C1138" i="6"/>
  <c r="B1141" i="6"/>
  <c r="B1144" i="6"/>
  <c r="C1144" i="6"/>
  <c r="H1150" i="6"/>
  <c r="K1150" i="6" s="1"/>
  <c r="B1152" i="6"/>
  <c r="C1152" i="6"/>
  <c r="B1167" i="6"/>
  <c r="H1169" i="6"/>
  <c r="H1172" i="6"/>
  <c r="B1174" i="6"/>
  <c r="E1175" i="6"/>
  <c r="E1183" i="6"/>
  <c r="E1187" i="6"/>
  <c r="H1195" i="6"/>
  <c r="H1201" i="6"/>
  <c r="E1203" i="6"/>
  <c r="H1207" i="6"/>
  <c r="B1211" i="6"/>
  <c r="H1212" i="6"/>
  <c r="B1220" i="6"/>
  <c r="C1220" i="6"/>
  <c r="K1220" i="6" s="1"/>
  <c r="H1221" i="6"/>
  <c r="B1226" i="6"/>
  <c r="C1226" i="6"/>
  <c r="C1229" i="6"/>
  <c r="K1229" i="6" s="1"/>
  <c r="H1230" i="6"/>
  <c r="E1232" i="6"/>
  <c r="L1232" i="6"/>
  <c r="H1233" i="6"/>
  <c r="K1233" i="6" s="1"/>
  <c r="B1237" i="6"/>
  <c r="E1238" i="6"/>
  <c r="H1239" i="6"/>
  <c r="K1239" i="6" s="1"/>
  <c r="B1243" i="6"/>
  <c r="H1244" i="6"/>
  <c r="E1265" i="6"/>
  <c r="H1266" i="6"/>
  <c r="K1266" i="6" s="1"/>
  <c r="E1268" i="6"/>
  <c r="L1268" i="6"/>
  <c r="B1270" i="6"/>
  <c r="C1276" i="6"/>
  <c r="K1276" i="6" s="1"/>
  <c r="E1279" i="6"/>
  <c r="L1279" i="6"/>
  <c r="B1281" i="6"/>
  <c r="E1285" i="6"/>
  <c r="B1287" i="6"/>
  <c r="C1287" i="6"/>
  <c r="B1290" i="6"/>
  <c r="B1296" i="6"/>
  <c r="C1296" i="6"/>
  <c r="H1298" i="6"/>
  <c r="K1298" i="6" s="1"/>
  <c r="B1303" i="6"/>
  <c r="C1303" i="6"/>
  <c r="H1309" i="6"/>
  <c r="K1309" i="6" s="1"/>
  <c r="E1319" i="6"/>
  <c r="H1320" i="6"/>
  <c r="K1320" i="6" s="1"/>
  <c r="C1333" i="6"/>
  <c r="C1340" i="6"/>
  <c r="B1343" i="6"/>
  <c r="C1343" i="6"/>
  <c r="B1355" i="6"/>
  <c r="C1355" i="6"/>
  <c r="B1364" i="6"/>
  <c r="C1364" i="6"/>
  <c r="B1374" i="6"/>
  <c r="C1374" i="6"/>
  <c r="K1376" i="6"/>
  <c r="B1388" i="6"/>
  <c r="C1388" i="6"/>
  <c r="B1398" i="6"/>
  <c r="C1398" i="6"/>
  <c r="K1398" i="6" s="1"/>
  <c r="K1424" i="6"/>
  <c r="C1437" i="6"/>
  <c r="K1437" i="6" s="1"/>
  <c r="L1482" i="6"/>
  <c r="E1482" i="6"/>
  <c r="E1499" i="6"/>
  <c r="L1499" i="6"/>
  <c r="K1506" i="6"/>
  <c r="L1536" i="6"/>
  <c r="E1536" i="6"/>
  <c r="B1544" i="6"/>
  <c r="C1544" i="6"/>
  <c r="C1564" i="6"/>
  <c r="B1564" i="6"/>
  <c r="C1569" i="6"/>
  <c r="B1569" i="6"/>
  <c r="L1578" i="6"/>
  <c r="E1578" i="6"/>
  <c r="H1596" i="6"/>
  <c r="K1596" i="6" s="1"/>
  <c r="L1598" i="6"/>
  <c r="E1598" i="6"/>
  <c r="C1600" i="6"/>
  <c r="B1600" i="6"/>
  <c r="B1603" i="6"/>
  <c r="C1603" i="6"/>
  <c r="E1609" i="6"/>
  <c r="K1618" i="6"/>
  <c r="B1623" i="6"/>
  <c r="C1623" i="6"/>
  <c r="K1623" i="6" s="1"/>
  <c r="B1632" i="6"/>
  <c r="B1640" i="6"/>
  <c r="C1640" i="6"/>
  <c r="H1641" i="6"/>
  <c r="L1643" i="6"/>
  <c r="E1643" i="6"/>
  <c r="B1647" i="6"/>
  <c r="C1647" i="6"/>
  <c r="C1649" i="6"/>
  <c r="B1649" i="6"/>
  <c r="B1657" i="6"/>
  <c r="H1661" i="6"/>
  <c r="L1678" i="6"/>
  <c r="E1678" i="6"/>
  <c r="B1691" i="6"/>
  <c r="C1691" i="6"/>
  <c r="C1693" i="6"/>
  <c r="C1708" i="6"/>
  <c r="C1710" i="6"/>
  <c r="K1710" i="6" s="1"/>
  <c r="C1725" i="6"/>
  <c r="K1725" i="6" s="1"/>
  <c r="B1725" i="6"/>
  <c r="E1741" i="6"/>
  <c r="L1741" i="6"/>
  <c r="B966" i="6"/>
  <c r="C966" i="6"/>
  <c r="K966" i="6" s="1"/>
  <c r="C968" i="6"/>
  <c r="K968" i="6" s="1"/>
  <c r="H972" i="6"/>
  <c r="K972" i="6" s="1"/>
  <c r="B974" i="6"/>
  <c r="C974" i="6"/>
  <c r="K974" i="6" s="1"/>
  <c r="B993" i="6"/>
  <c r="C993" i="6"/>
  <c r="E997" i="6"/>
  <c r="L997" i="6"/>
  <c r="B1002" i="6"/>
  <c r="C1002" i="6"/>
  <c r="K1002" i="6" s="1"/>
  <c r="E1010" i="6"/>
  <c r="L1010" i="6"/>
  <c r="E1018" i="6"/>
  <c r="L1018" i="6"/>
  <c r="H1024" i="6"/>
  <c r="B1044" i="6"/>
  <c r="C1044" i="6"/>
  <c r="B1047" i="6"/>
  <c r="H1051" i="6"/>
  <c r="E1055" i="6"/>
  <c r="B1057" i="6"/>
  <c r="C1057" i="6"/>
  <c r="E1058" i="6"/>
  <c r="E1061" i="6"/>
  <c r="L1061" i="6"/>
  <c r="E1064" i="6"/>
  <c r="B1066" i="6"/>
  <c r="C1066" i="6"/>
  <c r="B1073" i="6"/>
  <c r="B1076" i="6"/>
  <c r="C1076" i="6"/>
  <c r="B1079" i="6"/>
  <c r="H1080" i="6"/>
  <c r="E1091" i="6"/>
  <c r="B1096" i="6"/>
  <c r="C1096" i="6"/>
  <c r="B1099" i="6"/>
  <c r="E1100" i="6"/>
  <c r="B1102" i="6"/>
  <c r="C1102" i="6"/>
  <c r="K1102" i="6" s="1"/>
  <c r="E1103" i="6"/>
  <c r="H1110" i="6"/>
  <c r="E1112" i="6"/>
  <c r="L1112" i="6"/>
  <c r="H1118" i="6"/>
  <c r="K1118" i="6" s="1"/>
  <c r="E1120" i="6"/>
  <c r="L1120" i="6"/>
  <c r="B1122" i="6"/>
  <c r="H1124" i="6"/>
  <c r="E1126" i="6"/>
  <c r="E1129" i="6"/>
  <c r="E1132" i="6"/>
  <c r="B1134" i="6"/>
  <c r="C1134" i="6"/>
  <c r="K1134" i="6" s="1"/>
  <c r="E1135" i="6"/>
  <c r="H1142" i="6"/>
  <c r="E1144" i="6"/>
  <c r="L1144" i="6"/>
  <c r="E1147" i="6"/>
  <c r="E1152" i="6"/>
  <c r="L1152" i="6"/>
  <c r="B1154" i="6"/>
  <c r="H1156" i="6"/>
  <c r="E1158" i="6"/>
  <c r="E1161" i="6"/>
  <c r="H1165" i="6"/>
  <c r="K1165" i="6" s="1"/>
  <c r="E1171" i="6"/>
  <c r="E1174" i="6"/>
  <c r="L1174" i="6"/>
  <c r="E1190" i="6"/>
  <c r="H1191" i="6"/>
  <c r="B1193" i="6"/>
  <c r="B1196" i="6"/>
  <c r="C1196" i="6"/>
  <c r="K1196" i="6" s="1"/>
  <c r="E1197" i="6"/>
  <c r="B1199" i="6"/>
  <c r="C1202" i="6"/>
  <c r="K1202" i="6" s="1"/>
  <c r="B1213" i="6"/>
  <c r="C1213" i="6"/>
  <c r="E1220" i="6"/>
  <c r="L1220" i="6"/>
  <c r="E1226" i="6"/>
  <c r="L1226" i="6"/>
  <c r="H1227" i="6"/>
  <c r="B1245" i="6"/>
  <c r="C1245" i="6"/>
  <c r="H1246" i="6"/>
  <c r="E1248" i="6"/>
  <c r="B1250" i="6"/>
  <c r="H1252" i="6"/>
  <c r="H1254" i="6"/>
  <c r="K1254" i="6" s="1"/>
  <c r="B1257" i="6"/>
  <c r="B1261" i="6"/>
  <c r="B1264" i="6"/>
  <c r="C1264" i="6"/>
  <c r="B1272" i="6"/>
  <c r="C1272" i="6"/>
  <c r="E1276" i="6"/>
  <c r="L1276" i="6"/>
  <c r="H1279" i="6"/>
  <c r="K1279" i="6" s="1"/>
  <c r="E1282" i="6"/>
  <c r="H1285" i="6"/>
  <c r="H1288" i="6"/>
  <c r="H1291" i="6"/>
  <c r="K1291" i="6" s="1"/>
  <c r="B1293" i="6"/>
  <c r="H1294" i="6"/>
  <c r="K1294" i="6" s="1"/>
  <c r="E1296" i="6"/>
  <c r="L1296" i="6"/>
  <c r="H1301" i="6"/>
  <c r="K1301" i="6" s="1"/>
  <c r="C1308" i="6"/>
  <c r="E1311" i="6"/>
  <c r="B1313" i="6"/>
  <c r="E1314" i="6"/>
  <c r="E1317" i="6"/>
  <c r="E1318" i="6"/>
  <c r="H1327" i="6"/>
  <c r="E1330" i="6"/>
  <c r="B1333" i="6"/>
  <c r="E1334" i="6"/>
  <c r="C1336" i="6"/>
  <c r="H1338" i="6"/>
  <c r="H1344" i="6"/>
  <c r="E1346" i="6"/>
  <c r="B1349" i="6"/>
  <c r="C1349" i="6"/>
  <c r="K1349" i="6" s="1"/>
  <c r="E1355" i="6"/>
  <c r="L1355" i="6"/>
  <c r="B1360" i="6"/>
  <c r="C1360" i="6"/>
  <c r="E1361" i="6"/>
  <c r="B1377" i="6"/>
  <c r="C1377" i="6"/>
  <c r="H1378" i="6"/>
  <c r="K1378" i="6" s="1"/>
  <c r="E1386" i="6"/>
  <c r="B1394" i="6"/>
  <c r="B1397" i="6"/>
  <c r="E1403" i="6"/>
  <c r="H1407" i="6"/>
  <c r="B1409" i="6"/>
  <c r="C1409" i="6"/>
  <c r="H1413" i="6"/>
  <c r="C1417" i="6"/>
  <c r="E1418" i="6"/>
  <c r="E1420" i="6"/>
  <c r="L1420" i="6"/>
  <c r="E1423" i="6"/>
  <c r="E1426" i="6"/>
  <c r="B1430" i="6"/>
  <c r="C1430" i="6"/>
  <c r="H1432" i="6"/>
  <c r="K1432" i="6" s="1"/>
  <c r="E1434" i="6"/>
  <c r="B1439" i="6"/>
  <c r="C1439" i="6"/>
  <c r="K1439" i="6" s="1"/>
  <c r="E1441" i="6"/>
  <c r="E1442" i="6"/>
  <c r="E1445" i="6"/>
  <c r="L1445" i="6"/>
  <c r="H1449" i="6"/>
  <c r="K1449" i="6" s="1"/>
  <c r="B1454" i="6"/>
  <c r="C1454" i="6"/>
  <c r="H1455" i="6"/>
  <c r="K1455" i="6" s="1"/>
  <c r="H1458" i="6"/>
  <c r="K1458" i="6" s="1"/>
  <c r="E1460" i="6"/>
  <c r="L1460" i="6"/>
  <c r="B1462" i="6"/>
  <c r="C1462" i="6"/>
  <c r="H1466" i="6"/>
  <c r="B1468" i="6"/>
  <c r="H1470" i="6"/>
  <c r="K1470" i="6" s="1"/>
  <c r="B1475" i="6"/>
  <c r="C1475" i="6"/>
  <c r="B1478" i="6"/>
  <c r="E1479" i="6"/>
  <c r="C1481" i="6"/>
  <c r="B1481" i="6"/>
  <c r="B1489" i="6"/>
  <c r="E1491" i="6"/>
  <c r="B1493" i="6"/>
  <c r="C1493" i="6"/>
  <c r="H1497" i="6"/>
  <c r="B1512" i="6"/>
  <c r="C1512" i="6"/>
  <c r="B1515" i="6"/>
  <c r="C1515" i="6"/>
  <c r="B1517" i="6"/>
  <c r="C1517" i="6"/>
  <c r="E1521" i="6"/>
  <c r="B1523" i="6"/>
  <c r="C1523" i="6"/>
  <c r="K1523" i="6" s="1"/>
  <c r="E1530" i="6"/>
  <c r="B1532" i="6"/>
  <c r="H1545" i="6"/>
  <c r="K1545" i="6" s="1"/>
  <c r="E1547" i="6"/>
  <c r="B1551" i="6"/>
  <c r="C1551" i="6"/>
  <c r="K1551" i="6" s="1"/>
  <c r="E1554" i="6"/>
  <c r="H1557" i="6"/>
  <c r="B1572" i="6"/>
  <c r="C1572" i="6"/>
  <c r="L1577" i="6"/>
  <c r="E1577" i="6"/>
  <c r="B1582" i="6"/>
  <c r="C1582" i="6"/>
  <c r="K1582" i="6" s="1"/>
  <c r="B1588" i="6"/>
  <c r="H1590" i="6"/>
  <c r="L1594" i="6"/>
  <c r="E1594" i="6"/>
  <c r="B1608" i="6"/>
  <c r="C1608" i="6"/>
  <c r="B1611" i="6"/>
  <c r="C1611" i="6"/>
  <c r="B1616" i="6"/>
  <c r="C1616" i="6"/>
  <c r="L1638" i="6"/>
  <c r="E1638" i="6"/>
  <c r="E1649" i="6"/>
  <c r="L1649" i="6"/>
  <c r="E1657" i="6"/>
  <c r="L1657" i="6"/>
  <c r="B1659" i="6"/>
  <c r="C1659" i="6"/>
  <c r="K1659" i="6" s="1"/>
  <c r="C1662" i="6"/>
  <c r="K1662" i="6" s="1"/>
  <c r="B1662" i="6"/>
  <c r="C1665" i="6"/>
  <c r="K1665" i="6" s="1"/>
  <c r="B1665" i="6"/>
  <c r="E1689" i="6"/>
  <c r="L1689" i="6"/>
  <c r="L1691" i="6"/>
  <c r="E1691" i="6"/>
  <c r="C1697" i="6"/>
  <c r="K1697" i="6" s="1"/>
  <c r="B1697" i="6"/>
  <c r="L1706" i="6"/>
  <c r="E1706" i="6"/>
  <c r="E1725" i="6"/>
  <c r="L1725" i="6"/>
  <c r="E1792" i="6"/>
  <c r="L1792" i="6"/>
  <c r="E1114" i="6"/>
  <c r="L1114" i="6"/>
  <c r="B1128" i="6"/>
  <c r="C1128" i="6"/>
  <c r="E1138" i="6"/>
  <c r="L1138" i="6"/>
  <c r="E1146" i="6"/>
  <c r="L1146" i="6"/>
  <c r="B1160" i="6"/>
  <c r="C1160" i="6"/>
  <c r="B1166" i="6"/>
  <c r="C1166" i="6"/>
  <c r="B1185" i="6"/>
  <c r="C1185" i="6"/>
  <c r="B1192" i="6"/>
  <c r="C1192" i="6"/>
  <c r="K1192" i="6" s="1"/>
  <c r="E1208" i="6"/>
  <c r="L1208" i="6"/>
  <c r="E1213" i="6"/>
  <c r="L1213" i="6"/>
  <c r="B1216" i="6"/>
  <c r="C1216" i="6"/>
  <c r="B1219" i="6"/>
  <c r="C1219" i="6"/>
  <c r="B1228" i="6"/>
  <c r="C1228" i="6"/>
  <c r="E1234" i="6"/>
  <c r="L1234" i="6"/>
  <c r="K1238" i="6"/>
  <c r="E1240" i="6"/>
  <c r="L1240" i="6"/>
  <c r="C1242" i="6"/>
  <c r="K1242" i="6" s="1"/>
  <c r="B1256" i="6"/>
  <c r="C1256" i="6"/>
  <c r="K1256" i="6" s="1"/>
  <c r="E1264" i="6"/>
  <c r="L1264" i="6"/>
  <c r="E1300" i="6"/>
  <c r="L1300" i="6"/>
  <c r="C1305" i="6"/>
  <c r="K1305" i="6" s="1"/>
  <c r="E1308" i="6"/>
  <c r="L1308" i="6"/>
  <c r="H1311" i="6"/>
  <c r="E1333" i="6"/>
  <c r="L1333" i="6"/>
  <c r="B1345" i="6"/>
  <c r="C1345" i="6"/>
  <c r="K1345" i="6" s="1"/>
  <c r="H1350" i="6"/>
  <c r="E1352" i="6"/>
  <c r="B1357" i="6"/>
  <c r="E1358" i="6"/>
  <c r="B1367" i="6"/>
  <c r="C1367" i="6"/>
  <c r="E1371" i="6"/>
  <c r="E1374" i="6"/>
  <c r="E1377" i="6"/>
  <c r="L1377" i="6"/>
  <c r="B1379" i="6"/>
  <c r="C1379" i="6"/>
  <c r="K1379" i="6" s="1"/>
  <c r="E1380" i="6"/>
  <c r="E1385" i="6"/>
  <c r="L1385" i="6"/>
  <c r="B1411" i="6"/>
  <c r="C1411" i="6"/>
  <c r="E1425" i="6"/>
  <c r="L1425" i="6"/>
  <c r="B1453" i="6"/>
  <c r="C1453" i="6"/>
  <c r="K1453" i="6" s="1"/>
  <c r="B1467" i="6"/>
  <c r="C1467" i="6"/>
  <c r="K1467" i="6" s="1"/>
  <c r="L1475" i="6"/>
  <c r="E1475" i="6"/>
  <c r="E1490" i="6"/>
  <c r="L1496" i="6"/>
  <c r="E1496" i="6"/>
  <c r="L1504" i="6"/>
  <c r="E1504" i="6"/>
  <c r="B1520" i="6"/>
  <c r="C1520" i="6"/>
  <c r="H1524" i="6"/>
  <c r="B1528" i="6"/>
  <c r="C1528" i="6"/>
  <c r="E1529" i="6"/>
  <c r="L1529" i="6"/>
  <c r="L1532" i="6"/>
  <c r="E1532" i="6"/>
  <c r="E1544" i="6"/>
  <c r="B1546" i="6"/>
  <c r="C1546" i="6"/>
  <c r="E1549" i="6"/>
  <c r="L1556" i="6"/>
  <c r="E1556" i="6"/>
  <c r="E1572" i="6"/>
  <c r="L1572" i="6"/>
  <c r="E1585" i="6"/>
  <c r="L1585" i="6"/>
  <c r="B1591" i="6"/>
  <c r="C1591" i="6"/>
  <c r="E1597" i="6"/>
  <c r="L1597" i="6"/>
  <c r="E1600" i="6"/>
  <c r="E1608" i="6"/>
  <c r="L1608" i="6"/>
  <c r="H1609" i="6"/>
  <c r="L1611" i="6"/>
  <c r="E1611" i="6"/>
  <c r="L1614" i="6"/>
  <c r="E1614" i="6"/>
  <c r="E1623" i="6"/>
  <c r="H1624" i="6"/>
  <c r="H1626" i="6"/>
  <c r="E1632" i="6"/>
  <c r="K1634" i="6"/>
  <c r="B1651" i="6"/>
  <c r="C1651" i="6"/>
  <c r="H1655" i="6"/>
  <c r="L1662" i="6"/>
  <c r="E1662" i="6"/>
  <c r="E1665" i="6"/>
  <c r="L1665" i="6"/>
  <c r="B1667" i="6"/>
  <c r="C1667" i="6"/>
  <c r="L1670" i="6"/>
  <c r="E1670" i="6"/>
  <c r="L1738" i="6"/>
  <c r="E1738" i="6"/>
  <c r="L1754" i="6"/>
  <c r="E1754" i="6"/>
  <c r="E1765" i="6"/>
  <c r="L1765" i="6"/>
  <c r="C1474" i="6"/>
  <c r="B1474" i="6"/>
  <c r="E1484" i="6"/>
  <c r="L1484" i="6"/>
  <c r="B1487" i="6"/>
  <c r="C1487" i="6"/>
  <c r="K1487" i="6" s="1"/>
  <c r="C1509" i="6"/>
  <c r="K1509" i="6" s="1"/>
  <c r="B1525" i="6"/>
  <c r="C1525" i="6"/>
  <c r="K1525" i="6" s="1"/>
  <c r="C1534" i="6"/>
  <c r="K1534" i="6" s="1"/>
  <c r="B1534" i="6"/>
  <c r="E1540" i="6"/>
  <c r="L1540" i="6"/>
  <c r="B1579" i="6"/>
  <c r="C1579" i="6"/>
  <c r="K1579" i="6" s="1"/>
  <c r="C1613" i="6"/>
  <c r="K1613" i="6" s="1"/>
  <c r="B1613" i="6"/>
  <c r="C1646" i="6"/>
  <c r="B1656" i="6"/>
  <c r="C1656" i="6"/>
  <c r="L1667" i="6"/>
  <c r="E1667" i="6"/>
  <c r="B1679" i="6"/>
  <c r="C1679" i="6"/>
  <c r="K1679" i="6" s="1"/>
  <c r="L1686" i="6"/>
  <c r="E1686" i="6"/>
  <c r="B1735" i="6"/>
  <c r="C1735" i="6"/>
  <c r="E1781" i="6"/>
  <c r="L1781" i="6"/>
  <c r="C1789" i="6"/>
  <c r="E1084" i="6"/>
  <c r="L1084" i="6"/>
  <c r="E1089" i="6"/>
  <c r="L1089" i="6"/>
  <c r="B1095" i="6"/>
  <c r="C1095" i="6"/>
  <c r="E1098" i="6"/>
  <c r="L1098" i="6"/>
  <c r="B1104" i="6"/>
  <c r="C1104" i="6"/>
  <c r="K1104" i="6" s="1"/>
  <c r="H1106" i="6"/>
  <c r="H1115" i="6"/>
  <c r="K1115" i="6" s="1"/>
  <c r="B1121" i="6"/>
  <c r="C1121" i="6"/>
  <c r="E1125" i="6"/>
  <c r="L1125" i="6"/>
  <c r="B1130" i="6"/>
  <c r="C1130" i="6"/>
  <c r="K1130" i="6" s="1"/>
  <c r="B1136" i="6"/>
  <c r="C1136" i="6"/>
  <c r="K1136" i="6" s="1"/>
  <c r="H1138" i="6"/>
  <c r="H1141" i="6"/>
  <c r="B1153" i="6"/>
  <c r="C1153" i="6"/>
  <c r="E1157" i="6"/>
  <c r="L1157" i="6"/>
  <c r="B1162" i="6"/>
  <c r="C1162" i="6"/>
  <c r="E1170" i="6"/>
  <c r="L1170" i="6"/>
  <c r="H1180" i="6"/>
  <c r="B1184" i="6"/>
  <c r="C1184" i="6"/>
  <c r="H1186" i="6"/>
  <c r="K1186" i="6" s="1"/>
  <c r="B1188" i="6"/>
  <c r="C1188" i="6"/>
  <c r="B1198" i="6"/>
  <c r="C1198" i="6"/>
  <c r="B1204" i="6"/>
  <c r="C1204" i="6"/>
  <c r="H1211" i="6"/>
  <c r="K1211" i="6" s="1"/>
  <c r="H1223" i="6"/>
  <c r="B1230" i="6"/>
  <c r="C1230" i="6"/>
  <c r="K1230" i="6" s="1"/>
  <c r="H1234" i="6"/>
  <c r="H1240" i="6"/>
  <c r="B1249" i="6"/>
  <c r="C1249" i="6"/>
  <c r="K1249" i="6" s="1"/>
  <c r="E1256" i="6"/>
  <c r="L1256" i="6"/>
  <c r="E1269" i="6"/>
  <c r="L1269" i="6"/>
  <c r="H1272" i="6"/>
  <c r="E1275" i="6"/>
  <c r="L1275" i="6"/>
  <c r="E1280" i="6"/>
  <c r="L1280" i="6"/>
  <c r="H1300" i="6"/>
  <c r="H1308" i="6"/>
  <c r="H1313" i="6"/>
  <c r="K1313" i="6" s="1"/>
  <c r="E1316" i="6"/>
  <c r="L1316" i="6"/>
  <c r="H1322" i="6"/>
  <c r="B1335" i="6"/>
  <c r="C1335" i="6"/>
  <c r="H1336" i="6"/>
  <c r="K1336" i="6" s="1"/>
  <c r="H1340" i="6"/>
  <c r="B1347" i="6"/>
  <c r="C1347" i="6"/>
  <c r="K1347" i="6" s="1"/>
  <c r="E1351" i="6"/>
  <c r="L1351" i="6"/>
  <c r="B1366" i="6"/>
  <c r="C1366" i="6"/>
  <c r="K1366" i="6" s="1"/>
  <c r="B1369" i="6"/>
  <c r="C1369" i="6"/>
  <c r="K1369" i="6" s="1"/>
  <c r="H1377" i="6"/>
  <c r="H1380" i="6"/>
  <c r="H1385" i="6"/>
  <c r="K1385" i="6" s="1"/>
  <c r="B1396" i="6"/>
  <c r="C1396" i="6"/>
  <c r="H1409" i="6"/>
  <c r="B1419" i="6"/>
  <c r="C1419" i="6"/>
  <c r="C1421" i="6"/>
  <c r="K1421" i="6" s="1"/>
  <c r="H1428" i="6"/>
  <c r="B1435" i="6"/>
  <c r="C1435" i="6"/>
  <c r="K1435" i="6" s="1"/>
  <c r="B1438" i="6"/>
  <c r="C1438" i="6"/>
  <c r="K1438" i="6" s="1"/>
  <c r="C1446" i="6"/>
  <c r="K1446" i="6" s="1"/>
  <c r="B1464" i="6"/>
  <c r="H1465" i="6"/>
  <c r="K1465" i="6" s="1"/>
  <c r="E1489" i="6"/>
  <c r="H1493" i="6"/>
  <c r="B1506" i="6"/>
  <c r="E1509" i="6"/>
  <c r="L1509" i="6"/>
  <c r="H1510" i="6"/>
  <c r="K1510" i="6" s="1"/>
  <c r="B1514" i="6"/>
  <c r="C1514" i="6"/>
  <c r="H1515" i="6"/>
  <c r="B1519" i="6"/>
  <c r="C1519" i="6"/>
  <c r="K1519" i="6" s="1"/>
  <c r="E1520" i="6"/>
  <c r="B1531" i="6"/>
  <c r="C1531" i="6"/>
  <c r="H1549" i="6"/>
  <c r="K1549" i="6" s="1"/>
  <c r="B1555" i="6"/>
  <c r="C1555" i="6"/>
  <c r="B1571" i="6"/>
  <c r="C1571" i="6"/>
  <c r="L1576" i="6"/>
  <c r="E1576" i="6"/>
  <c r="C1581" i="6"/>
  <c r="K1581" i="6" s="1"/>
  <c r="E1582" i="6"/>
  <c r="B1587" i="6"/>
  <c r="C1587" i="6"/>
  <c r="C1590" i="6"/>
  <c r="B1590" i="6"/>
  <c r="C1593" i="6"/>
  <c r="B1593" i="6"/>
  <c r="B1604" i="6"/>
  <c r="C1604" i="6"/>
  <c r="E1605" i="6"/>
  <c r="H1614" i="6"/>
  <c r="H1616" i="6"/>
  <c r="B1621" i="6"/>
  <c r="C1621" i="6"/>
  <c r="E1625" i="6"/>
  <c r="L1625" i="6"/>
  <c r="B1627" i="6"/>
  <c r="C1627" i="6"/>
  <c r="K1627" i="6" s="1"/>
  <c r="C1630" i="6"/>
  <c r="K1630" i="6" s="1"/>
  <c r="B1630" i="6"/>
  <c r="L1634" i="6"/>
  <c r="E1634" i="6"/>
  <c r="C1648" i="6"/>
  <c r="L1656" i="6"/>
  <c r="E1656" i="6"/>
  <c r="C1658" i="6"/>
  <c r="K1658" i="6" s="1"/>
  <c r="B1658" i="6"/>
  <c r="E1688" i="6"/>
  <c r="L1688" i="6"/>
  <c r="C1690" i="6"/>
  <c r="B1690" i="6"/>
  <c r="C1694" i="6"/>
  <c r="L1700" i="6"/>
  <c r="E1700" i="6"/>
  <c r="B1707" i="6"/>
  <c r="C1707" i="6"/>
  <c r="B1719" i="6"/>
  <c r="C1719" i="6"/>
  <c r="L1742" i="6"/>
  <c r="E1742" i="6"/>
  <c r="K1744" i="6"/>
  <c r="E1749" i="6"/>
  <c r="L1749" i="6"/>
  <c r="L1758" i="6"/>
  <c r="E1758" i="6"/>
  <c r="B1771" i="6"/>
  <c r="C1771" i="6"/>
  <c r="L1787" i="6"/>
  <c r="E1787" i="6"/>
  <c r="B1495" i="6"/>
  <c r="C1495" i="6"/>
  <c r="B1504" i="6"/>
  <c r="C1504" i="6"/>
  <c r="C1516" i="6"/>
  <c r="K1516" i="6" s="1"/>
  <c r="H1517" i="6"/>
  <c r="B1522" i="6"/>
  <c r="C1522" i="6"/>
  <c r="E1528" i="6"/>
  <c r="L1528" i="6"/>
  <c r="H1533" i="6"/>
  <c r="B1535" i="6"/>
  <c r="C1535" i="6"/>
  <c r="K1535" i="6" s="1"/>
  <c r="H1546" i="6"/>
  <c r="E1548" i="6"/>
  <c r="L1548" i="6"/>
  <c r="B1550" i="6"/>
  <c r="C1550" i="6"/>
  <c r="H1554" i="6"/>
  <c r="K1554" i="6" s="1"/>
  <c r="E1559" i="6"/>
  <c r="L1559" i="6"/>
  <c r="E1571" i="6"/>
  <c r="L1571" i="6"/>
  <c r="B1576" i="6"/>
  <c r="C1576" i="6"/>
  <c r="C1586" i="6"/>
  <c r="K1586" i="6" s="1"/>
  <c r="H1592" i="6"/>
  <c r="K1592" i="6" s="1"/>
  <c r="C1610" i="6"/>
  <c r="K1610" i="6" s="1"/>
  <c r="B1614" i="6"/>
  <c r="C1614" i="6"/>
  <c r="H1615" i="6"/>
  <c r="H1622" i="6"/>
  <c r="K1622" i="6" s="1"/>
  <c r="C1624" i="6"/>
  <c r="H1625" i="6"/>
  <c r="E1631" i="6"/>
  <c r="L1631" i="6"/>
  <c r="H1632" i="6"/>
  <c r="K1632" i="6" s="1"/>
  <c r="C1642" i="6"/>
  <c r="K1642" i="6" s="1"/>
  <c r="E1645" i="6"/>
  <c r="L1645" i="6"/>
  <c r="H1648" i="6"/>
  <c r="H1651" i="6"/>
  <c r="E1653" i="6"/>
  <c r="L1653" i="6"/>
  <c r="H1673" i="6"/>
  <c r="C1677" i="6"/>
  <c r="C1680" i="6"/>
  <c r="K1680" i="6" s="1"/>
  <c r="B1683" i="6"/>
  <c r="C1683" i="6"/>
  <c r="K1683" i="6" s="1"/>
  <c r="E1685" i="6"/>
  <c r="L1685" i="6"/>
  <c r="B1688" i="6"/>
  <c r="C1688" i="6"/>
  <c r="E1697" i="6"/>
  <c r="L1697" i="6"/>
  <c r="E1701" i="6"/>
  <c r="L1701" i="6"/>
  <c r="H1705" i="6"/>
  <c r="H1708" i="6"/>
  <c r="E1713" i="6"/>
  <c r="L1713" i="6"/>
  <c r="B1715" i="6"/>
  <c r="C1715" i="6"/>
  <c r="H1722" i="6"/>
  <c r="C1724" i="6"/>
  <c r="B1744" i="6"/>
  <c r="B1747" i="6"/>
  <c r="C1747" i="6"/>
  <c r="E1748" i="6"/>
  <c r="E1753" i="6"/>
  <c r="L1753" i="6"/>
  <c r="E1757" i="6"/>
  <c r="L1757" i="6"/>
  <c r="H1762" i="6"/>
  <c r="E1764" i="6"/>
  <c r="E1767" i="6"/>
  <c r="H1768" i="6"/>
  <c r="H1771" i="6"/>
  <c r="E1777" i="6"/>
  <c r="L1777" i="6"/>
  <c r="E1783" i="6"/>
  <c r="B1785" i="6"/>
  <c r="E1786" i="6"/>
  <c r="H1787" i="6"/>
  <c r="H1789" i="6"/>
  <c r="C1793" i="6"/>
  <c r="C1798" i="6"/>
  <c r="K1798" i="6" s="1"/>
  <c r="H1800" i="6"/>
  <c r="B1802" i="6"/>
  <c r="E1803" i="6"/>
  <c r="C1805" i="6"/>
  <c r="E1806" i="6"/>
  <c r="B1809" i="6"/>
  <c r="H1810" i="6"/>
  <c r="E1815" i="6"/>
  <c r="H1816" i="6"/>
  <c r="E1821" i="6"/>
  <c r="L1821" i="6"/>
  <c r="E1824" i="6"/>
  <c r="L1824" i="6"/>
  <c r="E1827" i="6"/>
  <c r="E1830" i="6"/>
  <c r="H1834" i="6"/>
  <c r="C1838" i="6"/>
  <c r="K1838" i="6" s="1"/>
  <c r="H1840" i="6"/>
  <c r="E1842" i="6"/>
  <c r="H1843" i="6"/>
  <c r="H1849" i="6"/>
  <c r="K1849" i="6" s="1"/>
  <c r="H1855" i="6"/>
  <c r="B1862" i="6"/>
  <c r="E1869" i="6"/>
  <c r="L1869" i="6"/>
  <c r="E1872" i="6"/>
  <c r="L1872" i="6"/>
  <c r="H1876" i="6"/>
  <c r="E1878" i="6"/>
  <c r="B1883" i="6"/>
  <c r="C1883" i="6"/>
  <c r="E1886" i="6"/>
  <c r="C1888" i="6"/>
  <c r="K1888" i="6" s="1"/>
  <c r="H1891" i="6"/>
  <c r="E1893" i="6"/>
  <c r="L1893" i="6"/>
  <c r="H1894" i="6"/>
  <c r="E1896" i="6"/>
  <c r="C1901" i="6"/>
  <c r="K1901" i="6" s="1"/>
  <c r="E1902" i="6"/>
  <c r="B1905" i="6"/>
  <c r="H1906" i="6"/>
  <c r="K1906" i="6" s="1"/>
  <c r="E1908" i="6"/>
  <c r="B1910" i="6"/>
  <c r="E1914" i="6"/>
  <c r="B1916" i="6"/>
  <c r="E1917" i="6"/>
  <c r="L1917" i="6"/>
  <c r="B1923" i="6"/>
  <c r="C1923" i="6"/>
  <c r="K1923" i="6" s="1"/>
  <c r="E1924" i="6"/>
  <c r="H1945" i="6"/>
  <c r="K1945" i="6" s="1"/>
  <c r="H1952" i="6"/>
  <c r="K1952" i="6" s="1"/>
  <c r="E1957" i="6"/>
  <c r="L1957" i="6"/>
  <c r="B1960" i="6"/>
  <c r="B1963" i="6"/>
  <c r="C1963" i="6"/>
  <c r="K1963" i="6" s="1"/>
  <c r="E1964" i="6"/>
  <c r="E1968" i="6"/>
  <c r="L1968" i="6"/>
  <c r="C1970" i="6"/>
  <c r="K1970" i="6" s="1"/>
  <c r="H1971" i="6"/>
  <c r="E1973" i="6"/>
  <c r="L1973" i="6"/>
  <c r="H1974" i="6"/>
  <c r="B1978" i="6"/>
  <c r="C1990" i="6"/>
  <c r="H1994" i="6"/>
  <c r="E2001" i="6"/>
  <c r="L2001" i="6"/>
  <c r="B2004" i="6"/>
  <c r="H2007" i="6"/>
  <c r="E2009" i="6"/>
  <c r="L2009" i="6"/>
  <c r="H2010" i="6"/>
  <c r="C2014" i="6"/>
  <c r="K2014" i="6" s="1"/>
  <c r="B2014" i="6"/>
  <c r="E2022" i="6"/>
  <c r="B2024" i="6"/>
  <c r="B2029" i="6"/>
  <c r="C2029" i="6"/>
  <c r="K2029" i="6" s="1"/>
  <c r="K2052" i="6"/>
  <c r="L2056" i="6"/>
  <c r="E2056" i="6"/>
  <c r="E2059" i="6"/>
  <c r="L2059" i="6"/>
  <c r="E2071" i="6"/>
  <c r="C2073" i="6"/>
  <c r="K2073" i="6" s="1"/>
  <c r="E2079" i="6"/>
  <c r="L2079" i="6"/>
  <c r="B2103" i="6"/>
  <c r="C2103" i="6"/>
  <c r="B2105" i="6"/>
  <c r="C2105" i="6"/>
  <c r="K2105" i="6" s="1"/>
  <c r="B2107" i="6"/>
  <c r="C2107" i="6"/>
  <c r="E2127" i="6"/>
  <c r="L2127" i="6"/>
  <c r="C2129" i="6"/>
  <c r="B2129" i="6"/>
  <c r="L2134" i="6"/>
  <c r="E2134" i="6"/>
  <c r="L2153" i="6"/>
  <c r="E2153" i="6"/>
  <c r="B2167" i="6"/>
  <c r="C2167" i="6"/>
  <c r="L2184" i="6"/>
  <c r="E2184" i="6"/>
  <c r="L2186" i="6"/>
  <c r="E2186" i="6"/>
  <c r="C2225" i="6"/>
  <c r="K2225" i="6" s="1"/>
  <c r="B2225" i="6"/>
  <c r="L2230" i="6"/>
  <c r="E2230" i="6"/>
  <c r="L2248" i="6"/>
  <c r="E2248" i="6"/>
  <c r="B2254" i="6"/>
  <c r="C2254" i="6"/>
  <c r="K2361" i="6"/>
  <c r="C1709" i="6"/>
  <c r="C1712" i="6"/>
  <c r="K1712" i="6" s="1"/>
  <c r="B1727" i="6"/>
  <c r="C1727" i="6"/>
  <c r="B1736" i="6"/>
  <c r="C1736" i="6"/>
  <c r="E1737" i="6"/>
  <c r="L1737" i="6"/>
  <c r="B1743" i="6"/>
  <c r="C1743" i="6"/>
  <c r="K1743" i="6" s="1"/>
  <c r="B1755" i="6"/>
  <c r="C1755" i="6"/>
  <c r="B1759" i="6"/>
  <c r="C1759" i="6"/>
  <c r="K1759" i="6" s="1"/>
  <c r="E1761" i="6"/>
  <c r="L1761" i="6"/>
  <c r="B1763" i="6"/>
  <c r="C1763" i="6"/>
  <c r="C1772" i="6"/>
  <c r="E1773" i="6"/>
  <c r="L1773" i="6"/>
  <c r="C1776" i="6"/>
  <c r="B1779" i="6"/>
  <c r="C1779" i="6"/>
  <c r="K1779" i="6" s="1"/>
  <c r="C1790" i="6"/>
  <c r="K1790" i="6" s="1"/>
  <c r="E1809" i="6"/>
  <c r="L1809" i="6"/>
  <c r="B1811" i="6"/>
  <c r="C1811" i="6"/>
  <c r="E1829" i="6"/>
  <c r="L1829" i="6"/>
  <c r="B1835" i="6"/>
  <c r="C1835" i="6"/>
  <c r="K1835" i="6" s="1"/>
  <c r="C1841" i="6"/>
  <c r="K1841" i="6" s="1"/>
  <c r="B1847" i="6"/>
  <c r="C1847" i="6"/>
  <c r="C1853" i="6"/>
  <c r="K1853" i="6" s="1"/>
  <c r="C1856" i="6"/>
  <c r="C1885" i="6"/>
  <c r="K1885" i="6" s="1"/>
  <c r="E1888" i="6"/>
  <c r="L1888" i="6"/>
  <c r="B1895" i="6"/>
  <c r="C1895" i="6"/>
  <c r="H1899" i="6"/>
  <c r="E1905" i="6"/>
  <c r="L1905" i="6"/>
  <c r="B1907" i="6"/>
  <c r="C1907" i="6"/>
  <c r="E1937" i="6"/>
  <c r="L1937" i="6"/>
  <c r="B1943" i="6"/>
  <c r="C1943" i="6"/>
  <c r="C1946" i="6"/>
  <c r="H1947" i="6"/>
  <c r="B1949" i="6"/>
  <c r="C1949" i="6"/>
  <c r="K1949" i="6" s="1"/>
  <c r="C1953" i="6"/>
  <c r="K1953" i="6" s="1"/>
  <c r="C1966" i="6"/>
  <c r="K1966" i="6" s="1"/>
  <c r="E1988" i="6"/>
  <c r="L1988" i="6"/>
  <c r="E1993" i="6"/>
  <c r="L1993" i="6"/>
  <c r="B1995" i="6"/>
  <c r="C1995" i="6"/>
  <c r="B1997" i="6"/>
  <c r="C1997" i="6"/>
  <c r="K1997" i="6" s="1"/>
  <c r="E2004" i="6"/>
  <c r="L2004" i="6"/>
  <c r="C2006" i="6"/>
  <c r="K2006" i="6" s="1"/>
  <c r="B2019" i="6"/>
  <c r="C2019" i="6"/>
  <c r="K2019" i="6" s="1"/>
  <c r="C2021" i="6"/>
  <c r="K2021" i="6" s="1"/>
  <c r="E2024" i="6"/>
  <c r="L2024" i="6"/>
  <c r="E2029" i="6"/>
  <c r="L2029" i="6"/>
  <c r="B2088" i="6"/>
  <c r="C2088" i="6"/>
  <c r="K2096" i="6"/>
  <c r="L2103" i="6"/>
  <c r="E2103" i="6"/>
  <c r="L2105" i="6"/>
  <c r="E2105" i="6"/>
  <c r="L2107" i="6"/>
  <c r="E2107" i="6"/>
  <c r="C2109" i="6"/>
  <c r="K2109" i="6" s="1"/>
  <c r="B2109" i="6"/>
  <c r="C2121" i="6"/>
  <c r="L2129" i="6"/>
  <c r="E2129" i="6"/>
  <c r="B2150" i="6"/>
  <c r="C2150" i="6"/>
  <c r="B2195" i="6"/>
  <c r="C2195" i="6"/>
  <c r="K2195" i="6" s="1"/>
  <c r="H1462" i="6"/>
  <c r="E1471" i="6"/>
  <c r="L1471" i="6"/>
  <c r="B1491" i="6"/>
  <c r="C1491" i="6"/>
  <c r="K1491" i="6" s="1"/>
  <c r="H1495" i="6"/>
  <c r="H1496" i="6"/>
  <c r="K1496" i="6" s="1"/>
  <c r="B1507" i="6"/>
  <c r="C1507" i="6"/>
  <c r="H1511" i="6"/>
  <c r="B1521" i="6"/>
  <c r="C1521" i="6"/>
  <c r="K1521" i="6" s="1"/>
  <c r="H1528" i="6"/>
  <c r="C1530" i="6"/>
  <c r="K1530" i="6" s="1"/>
  <c r="E1531" i="6"/>
  <c r="L1531" i="6"/>
  <c r="E1535" i="6"/>
  <c r="L1535" i="6"/>
  <c r="B1540" i="6"/>
  <c r="C1540" i="6"/>
  <c r="B1547" i="6"/>
  <c r="C1547" i="6"/>
  <c r="E1561" i="6"/>
  <c r="L1561" i="6"/>
  <c r="B1563" i="6"/>
  <c r="C1563" i="6"/>
  <c r="H1571" i="6"/>
  <c r="B1583" i="6"/>
  <c r="C1583" i="6"/>
  <c r="H1584" i="6"/>
  <c r="E1607" i="6"/>
  <c r="L1607" i="6"/>
  <c r="B1619" i="6"/>
  <c r="C1619" i="6"/>
  <c r="K1619" i="6" s="1"/>
  <c r="B1629" i="6"/>
  <c r="C1629" i="6"/>
  <c r="K1629" i="6" s="1"/>
  <c r="H1638" i="6"/>
  <c r="H1640" i="6"/>
  <c r="H1645" i="6"/>
  <c r="H1650" i="6"/>
  <c r="H1664" i="6"/>
  <c r="K1664" i="6" s="1"/>
  <c r="H1670" i="6"/>
  <c r="C1676" i="6"/>
  <c r="K1676" i="6" s="1"/>
  <c r="E1677" i="6"/>
  <c r="L1677" i="6"/>
  <c r="C1682" i="6"/>
  <c r="H1694" i="6"/>
  <c r="E1696" i="6"/>
  <c r="L1696" i="6"/>
  <c r="B1703" i="6"/>
  <c r="C1703" i="6"/>
  <c r="B1706" i="6"/>
  <c r="E1707" i="6"/>
  <c r="E1709" i="6"/>
  <c r="L1709" i="6"/>
  <c r="H1713" i="6"/>
  <c r="K1713" i="6" s="1"/>
  <c r="E1715" i="6"/>
  <c r="C1717" i="6"/>
  <c r="K1717" i="6" s="1"/>
  <c r="E1718" i="6"/>
  <c r="B1720" i="6"/>
  <c r="C1720" i="6"/>
  <c r="E1721" i="6"/>
  <c r="L1721" i="6"/>
  <c r="B1723" i="6"/>
  <c r="C1723" i="6"/>
  <c r="K1723" i="6" s="1"/>
  <c r="C1726" i="6"/>
  <c r="K1726" i="6" s="1"/>
  <c r="E1734" i="6"/>
  <c r="B1739" i="6"/>
  <c r="C1739" i="6"/>
  <c r="E1747" i="6"/>
  <c r="E1750" i="6"/>
  <c r="B1752" i="6"/>
  <c r="C1752" i="6"/>
  <c r="H1753" i="6"/>
  <c r="E1756" i="6"/>
  <c r="H1757" i="6"/>
  <c r="H1764" i="6"/>
  <c r="B1769" i="6"/>
  <c r="H1770" i="6"/>
  <c r="K1770" i="6" s="1"/>
  <c r="B1772" i="6"/>
  <c r="B1776" i="6"/>
  <c r="H1783" i="6"/>
  <c r="H1786" i="6"/>
  <c r="K1786" i="6" s="1"/>
  <c r="H1791" i="6"/>
  <c r="E1793" i="6"/>
  <c r="L1793" i="6"/>
  <c r="B1795" i="6"/>
  <c r="C1795" i="6"/>
  <c r="E1798" i="6"/>
  <c r="B1801" i="6"/>
  <c r="E1802" i="6"/>
  <c r="H1803" i="6"/>
  <c r="E1805" i="6"/>
  <c r="L1805" i="6"/>
  <c r="B1808" i="6"/>
  <c r="B1817" i="6"/>
  <c r="H1821" i="6"/>
  <c r="B1823" i="6"/>
  <c r="C1823" i="6"/>
  <c r="H1824" i="6"/>
  <c r="E1826" i="6"/>
  <c r="H1827" i="6"/>
  <c r="H1833" i="6"/>
  <c r="K1833" i="6" s="1"/>
  <c r="E1841" i="6"/>
  <c r="L1841" i="6"/>
  <c r="E1853" i="6"/>
  <c r="L1853" i="6"/>
  <c r="E1856" i="6"/>
  <c r="L1856" i="6"/>
  <c r="E1862" i="6"/>
  <c r="B1871" i="6"/>
  <c r="C1871" i="6"/>
  <c r="E1877" i="6"/>
  <c r="L1877" i="6"/>
  <c r="H1883" i="6"/>
  <c r="E1885" i="6"/>
  <c r="L1885" i="6"/>
  <c r="E1901" i="6"/>
  <c r="L1901" i="6"/>
  <c r="C1904" i="6"/>
  <c r="E1920" i="6"/>
  <c r="L1920" i="6"/>
  <c r="B1939" i="6"/>
  <c r="C1939" i="6"/>
  <c r="K1939" i="6" s="1"/>
  <c r="E1998" i="6"/>
  <c r="B2003" i="6"/>
  <c r="C2003" i="6"/>
  <c r="B2006" i="6"/>
  <c r="C2008" i="6"/>
  <c r="B2008" i="6"/>
  <c r="B2016" i="6"/>
  <c r="E2021" i="6"/>
  <c r="L2021" i="6"/>
  <c r="B2039" i="6"/>
  <c r="C2039" i="6"/>
  <c r="B2041" i="6"/>
  <c r="C2041" i="6"/>
  <c r="K2041" i="6" s="1"/>
  <c r="E2042" i="6"/>
  <c r="B2049" i="6"/>
  <c r="C2049" i="6"/>
  <c r="E2052" i="6"/>
  <c r="L2052" i="6"/>
  <c r="B2070" i="6"/>
  <c r="C2070" i="6"/>
  <c r="B2078" i="6"/>
  <c r="C2078" i="6"/>
  <c r="L2081" i="6"/>
  <c r="E2081" i="6"/>
  <c r="E2086" i="6"/>
  <c r="H2101" i="6"/>
  <c r="L2109" i="6"/>
  <c r="E2109" i="6"/>
  <c r="L2121" i="6"/>
  <c r="E2121" i="6"/>
  <c r="B2126" i="6"/>
  <c r="C2126" i="6"/>
  <c r="C2140" i="6"/>
  <c r="B2140" i="6"/>
  <c r="E2147" i="6"/>
  <c r="B2152" i="6"/>
  <c r="C2152" i="6"/>
  <c r="K2152" i="6" s="1"/>
  <c r="L2181" i="6"/>
  <c r="E2181" i="6"/>
  <c r="B2211" i="6"/>
  <c r="C2211" i="6"/>
  <c r="L2245" i="6"/>
  <c r="E2245" i="6"/>
  <c r="K2369" i="6"/>
  <c r="C1742" i="6"/>
  <c r="K1742" i="6" s="1"/>
  <c r="C1754" i="6"/>
  <c r="K1754" i="6" s="1"/>
  <c r="C1758" i="6"/>
  <c r="K1758" i="6" s="1"/>
  <c r="B1768" i="6"/>
  <c r="C1768" i="6"/>
  <c r="K1768" i="6" s="1"/>
  <c r="B1775" i="6"/>
  <c r="C1775" i="6"/>
  <c r="B1784" i="6"/>
  <c r="C1784" i="6"/>
  <c r="B1787" i="6"/>
  <c r="C1787" i="6"/>
  <c r="C1792" i="6"/>
  <c r="K1792" i="6" s="1"/>
  <c r="B1816" i="6"/>
  <c r="C1816" i="6"/>
  <c r="C1822" i="6"/>
  <c r="K1822" i="6" s="1"/>
  <c r="C1825" i="6"/>
  <c r="K1825" i="6" s="1"/>
  <c r="B1831" i="6"/>
  <c r="C1831" i="6"/>
  <c r="C1834" i="6"/>
  <c r="C1837" i="6"/>
  <c r="K1837" i="6" s="1"/>
  <c r="E1861" i="6"/>
  <c r="L1861" i="6"/>
  <c r="C1873" i="6"/>
  <c r="K1873" i="6" s="1"/>
  <c r="B1879" i="6"/>
  <c r="C1879" i="6"/>
  <c r="K1879" i="6" s="1"/>
  <c r="K1905" i="6"/>
  <c r="B1915" i="6"/>
  <c r="C1915" i="6"/>
  <c r="B1919" i="6"/>
  <c r="C1919" i="6"/>
  <c r="E1929" i="6"/>
  <c r="L1929" i="6"/>
  <c r="H1930" i="6"/>
  <c r="B1935" i="6"/>
  <c r="C1935" i="6"/>
  <c r="K1935" i="6" s="1"/>
  <c r="E1953" i="6"/>
  <c r="L1953" i="6"/>
  <c r="H1954" i="6"/>
  <c r="B1959" i="6"/>
  <c r="C1959" i="6"/>
  <c r="H1960" i="6"/>
  <c r="B1962" i="6"/>
  <c r="B1965" i="6"/>
  <c r="C1965" i="6"/>
  <c r="K1965" i="6" s="1"/>
  <c r="L1966" i="6"/>
  <c r="E1966" i="6"/>
  <c r="H1978" i="6"/>
  <c r="B1982" i="6"/>
  <c r="E1985" i="6"/>
  <c r="L1985" i="6"/>
  <c r="H1986" i="6"/>
  <c r="K1986" i="6" s="1"/>
  <c r="E1990" i="6"/>
  <c r="B1992" i="6"/>
  <c r="H1993" i="6"/>
  <c r="H1995" i="6"/>
  <c r="E1997" i="6"/>
  <c r="L1997" i="6"/>
  <c r="L2006" i="6"/>
  <c r="E2006" i="6"/>
  <c r="C2010" i="6"/>
  <c r="H2011" i="6"/>
  <c r="E2016" i="6"/>
  <c r="L2016" i="6"/>
  <c r="C2018" i="6"/>
  <c r="K2018" i="6" s="1"/>
  <c r="B2023" i="6"/>
  <c r="C2023" i="6"/>
  <c r="H2065" i="6"/>
  <c r="E2067" i="6"/>
  <c r="L2070" i="6"/>
  <c r="E2070" i="6"/>
  <c r="E2075" i="6"/>
  <c r="L2075" i="6"/>
  <c r="B2090" i="6"/>
  <c r="C2090" i="6"/>
  <c r="K2090" i="6" s="1"/>
  <c r="L2093" i="6"/>
  <c r="E2093" i="6"/>
  <c r="E2098" i="6"/>
  <c r="L2098" i="6"/>
  <c r="B2102" i="6"/>
  <c r="C2102" i="6"/>
  <c r="E2111" i="6"/>
  <c r="L2111" i="6"/>
  <c r="B2118" i="6"/>
  <c r="C2118" i="6"/>
  <c r="B2135" i="6"/>
  <c r="C2135" i="6"/>
  <c r="L2138" i="6"/>
  <c r="E2138" i="6"/>
  <c r="L2140" i="6"/>
  <c r="E2140" i="6"/>
  <c r="B2146" i="6"/>
  <c r="C2146" i="6"/>
  <c r="C2149" i="6"/>
  <c r="K2149" i="6" s="1"/>
  <c r="E2152" i="6"/>
  <c r="L2152" i="6"/>
  <c r="B2178" i="6"/>
  <c r="C2178" i="6"/>
  <c r="B2222" i="6"/>
  <c r="C2222" i="6"/>
  <c r="B2251" i="6"/>
  <c r="C2251" i="6"/>
  <c r="E1661" i="6"/>
  <c r="L1661" i="6"/>
  <c r="H1669" i="6"/>
  <c r="K1669" i="6" s="1"/>
  <c r="H1677" i="6"/>
  <c r="E1693" i="6"/>
  <c r="L1693" i="6"/>
  <c r="B1695" i="6"/>
  <c r="C1695" i="6"/>
  <c r="H1696" i="6"/>
  <c r="K1698" i="6"/>
  <c r="C1698" i="6"/>
  <c r="H1707" i="6"/>
  <c r="H1709" i="6"/>
  <c r="E1717" i="6"/>
  <c r="L1717" i="6"/>
  <c r="H1718" i="6"/>
  <c r="E1720" i="6"/>
  <c r="H1721" i="6"/>
  <c r="H1724" i="6"/>
  <c r="C1729" i="6"/>
  <c r="K1729" i="6" s="1"/>
  <c r="B1732" i="6"/>
  <c r="C1732" i="6"/>
  <c r="K1732" i="6" s="1"/>
  <c r="E1733" i="6"/>
  <c r="L1733" i="6"/>
  <c r="H1734" i="6"/>
  <c r="C1738" i="6"/>
  <c r="K1738" i="6" s="1"/>
  <c r="B1742" i="6"/>
  <c r="B1749" i="6"/>
  <c r="B1754" i="6"/>
  <c r="H1756" i="6"/>
  <c r="K1756" i="6" s="1"/>
  <c r="B1758" i="6"/>
  <c r="E1759" i="6"/>
  <c r="E1760" i="6"/>
  <c r="H1763" i="6"/>
  <c r="B1765" i="6"/>
  <c r="H1766" i="6"/>
  <c r="E1772" i="6"/>
  <c r="C1774" i="6"/>
  <c r="K1774" i="6" s="1"/>
  <c r="E1776" i="6"/>
  <c r="C1781" i="6"/>
  <c r="K1781" i="6" s="1"/>
  <c r="H1785" i="6"/>
  <c r="K1785" i="6" s="1"/>
  <c r="B1792" i="6"/>
  <c r="H1793" i="6"/>
  <c r="E1795" i="6"/>
  <c r="B1800" i="6"/>
  <c r="C1800" i="6"/>
  <c r="K1800" i="6" s="1"/>
  <c r="B1804" i="6"/>
  <c r="H1805" i="6"/>
  <c r="B1807" i="6"/>
  <c r="C1807" i="6"/>
  <c r="K1807" i="6" s="1"/>
  <c r="E1808" i="6"/>
  <c r="L1808" i="6"/>
  <c r="H1814" i="6"/>
  <c r="B1819" i="6"/>
  <c r="C1819" i="6"/>
  <c r="K1819" i="6" s="1"/>
  <c r="B1822" i="6"/>
  <c r="E1825" i="6"/>
  <c r="L1825" i="6"/>
  <c r="H1832" i="6"/>
  <c r="B1834" i="6"/>
  <c r="E1835" i="6"/>
  <c r="E1837" i="6"/>
  <c r="L1837" i="6"/>
  <c r="B1843" i="6"/>
  <c r="C1843" i="6"/>
  <c r="B1846" i="6"/>
  <c r="B1849" i="6"/>
  <c r="E1850" i="6"/>
  <c r="H1856" i="6"/>
  <c r="E1858" i="6"/>
  <c r="B1867" i="6"/>
  <c r="C1867" i="6"/>
  <c r="K1867" i="6" s="1"/>
  <c r="C1870" i="6"/>
  <c r="K1870" i="6" s="1"/>
  <c r="B1873" i="6"/>
  <c r="H1877" i="6"/>
  <c r="H1880" i="6"/>
  <c r="B1887" i="6"/>
  <c r="C1887" i="6"/>
  <c r="H1890" i="6"/>
  <c r="K1890" i="6" s="1"/>
  <c r="E1892" i="6"/>
  <c r="B1894" i="6"/>
  <c r="B1897" i="6"/>
  <c r="B1900" i="6"/>
  <c r="B1903" i="6"/>
  <c r="C1903" i="6"/>
  <c r="K1903" i="6" s="1"/>
  <c r="E1904" i="6"/>
  <c r="L1904" i="6"/>
  <c r="H1907" i="6"/>
  <c r="E1909" i="6"/>
  <c r="L1909" i="6"/>
  <c r="H1910" i="6"/>
  <c r="H1920" i="6"/>
  <c r="K1920" i="6" s="1"/>
  <c r="E1925" i="6"/>
  <c r="L1925" i="6"/>
  <c r="B1928" i="6"/>
  <c r="B1931" i="6"/>
  <c r="C1931" i="6"/>
  <c r="K1931" i="6" s="1"/>
  <c r="C1934" i="6"/>
  <c r="K1934" i="6" s="1"/>
  <c r="E1936" i="6"/>
  <c r="L1936" i="6"/>
  <c r="E1939" i="6"/>
  <c r="H1943" i="6"/>
  <c r="B1945" i="6"/>
  <c r="E1946" i="6"/>
  <c r="B1948" i="6"/>
  <c r="B1955" i="6"/>
  <c r="C1955" i="6"/>
  <c r="E1969" i="6"/>
  <c r="L1969" i="6"/>
  <c r="E1977" i="6"/>
  <c r="L1977" i="6"/>
  <c r="B1979" i="6"/>
  <c r="C1979" i="6"/>
  <c r="B1981" i="6"/>
  <c r="C1981" i="6"/>
  <c r="K1981" i="6" s="1"/>
  <c r="B1987" i="6"/>
  <c r="C1987" i="6"/>
  <c r="C1989" i="6"/>
  <c r="C1994" i="6"/>
  <c r="E2013" i="6"/>
  <c r="L2013" i="6"/>
  <c r="B2046" i="6"/>
  <c r="C2046" i="6"/>
  <c r="K2046" i="6" s="1"/>
  <c r="E2049" i="6"/>
  <c r="C2051" i="6"/>
  <c r="B2051" i="6"/>
  <c r="B2063" i="6"/>
  <c r="E2064" i="6"/>
  <c r="L2064" i="6"/>
  <c r="B2066" i="6"/>
  <c r="C2066" i="6"/>
  <c r="K2066" i="6" s="1"/>
  <c r="C2085" i="6"/>
  <c r="K2085" i="6" s="1"/>
  <c r="B2085" i="6"/>
  <c r="L2090" i="6"/>
  <c r="E2090" i="6"/>
  <c r="C2104" i="6"/>
  <c r="B2104" i="6"/>
  <c r="B2106" i="6"/>
  <c r="C2106" i="6"/>
  <c r="K2106" i="6" s="1"/>
  <c r="B2108" i="6"/>
  <c r="C2108" i="6"/>
  <c r="L2123" i="6"/>
  <c r="E2123" i="6"/>
  <c r="B2130" i="6"/>
  <c r="C2130" i="6"/>
  <c r="K2130" i="6" s="1"/>
  <c r="L2135" i="6"/>
  <c r="E2135" i="6"/>
  <c r="E2143" i="6"/>
  <c r="L2154" i="6"/>
  <c r="E2154" i="6"/>
  <c r="E2159" i="6"/>
  <c r="L2159" i="6"/>
  <c r="L2161" i="6"/>
  <c r="E2161" i="6"/>
  <c r="C2180" i="6"/>
  <c r="K2180" i="6" s="1"/>
  <c r="B2180" i="6"/>
  <c r="L2185" i="6"/>
  <c r="E2185" i="6"/>
  <c r="C2204" i="6"/>
  <c r="B2204" i="6"/>
  <c r="L2277" i="6"/>
  <c r="E2277" i="6"/>
  <c r="L2286" i="6"/>
  <c r="E2286" i="6"/>
  <c r="E1797" i="6"/>
  <c r="L1797" i="6"/>
  <c r="B1803" i="6"/>
  <c r="C1803" i="6"/>
  <c r="C1806" i="6"/>
  <c r="K1806" i="6" s="1"/>
  <c r="E1813" i="6"/>
  <c r="L1813" i="6"/>
  <c r="C1840" i="6"/>
  <c r="K1840" i="6" s="1"/>
  <c r="B1855" i="6"/>
  <c r="C1855" i="6"/>
  <c r="C1857" i="6"/>
  <c r="K1857" i="6" s="1"/>
  <c r="E1873" i="6"/>
  <c r="L1873" i="6"/>
  <c r="E1889" i="6"/>
  <c r="L1889" i="6"/>
  <c r="B1891" i="6"/>
  <c r="C1891" i="6"/>
  <c r="B1911" i="6"/>
  <c r="C1911" i="6"/>
  <c r="K1911" i="6" s="1"/>
  <c r="C1921" i="6"/>
  <c r="K1921" i="6" s="1"/>
  <c r="C1941" i="6"/>
  <c r="K1941" i="6" s="1"/>
  <c r="B1971" i="6"/>
  <c r="C1971" i="6"/>
  <c r="E1982" i="6"/>
  <c r="E1989" i="6"/>
  <c r="L1989" i="6"/>
  <c r="H1990" i="6"/>
  <c r="B1994" i="6"/>
  <c r="B2015" i="6"/>
  <c r="C2015" i="6"/>
  <c r="K2015" i="6" s="1"/>
  <c r="C2020" i="6"/>
  <c r="B2020" i="6"/>
  <c r="E2025" i="6"/>
  <c r="L2025" i="6"/>
  <c r="C2030" i="6"/>
  <c r="E2033" i="6"/>
  <c r="L2033" i="6"/>
  <c r="B2036" i="6"/>
  <c r="E2057" i="6"/>
  <c r="E2066" i="6"/>
  <c r="L2066" i="6"/>
  <c r="B2082" i="6"/>
  <c r="C2082" i="6"/>
  <c r="K2082" i="6" s="1"/>
  <c r="L2085" i="6"/>
  <c r="E2085" i="6"/>
  <c r="L2106" i="6"/>
  <c r="E2106" i="6"/>
  <c r="B2115" i="6"/>
  <c r="C2115" i="6"/>
  <c r="B2117" i="6"/>
  <c r="C2117" i="6"/>
  <c r="K2117" i="6" s="1"/>
  <c r="C2120" i="6"/>
  <c r="B2120" i="6"/>
  <c r="B2122" i="6"/>
  <c r="C2122" i="6"/>
  <c r="K2122" i="6" s="1"/>
  <c r="E2128" i="6"/>
  <c r="L2128" i="6"/>
  <c r="B2142" i="6"/>
  <c r="C2142" i="6"/>
  <c r="K2142" i="6" s="1"/>
  <c r="B2175" i="6"/>
  <c r="C2175" i="6"/>
  <c r="C2192" i="6"/>
  <c r="K2192" i="6" s="1"/>
  <c r="L2233" i="6"/>
  <c r="E2233" i="6"/>
  <c r="B2257" i="6"/>
  <c r="C2257" i="6"/>
  <c r="L2262" i="6"/>
  <c r="E2262" i="6"/>
  <c r="B2285" i="6"/>
  <c r="C2285" i="6"/>
  <c r="K2285" i="6" s="1"/>
  <c r="B1675" i="6"/>
  <c r="C1675" i="6"/>
  <c r="C1681" i="6"/>
  <c r="K1681" i="6" s="1"/>
  <c r="H1682" i="6"/>
  <c r="C1685" i="6"/>
  <c r="K1685" i="6" s="1"/>
  <c r="H1691" i="6"/>
  <c r="H1693" i="6"/>
  <c r="H1700" i="6"/>
  <c r="K1700" i="6" s="1"/>
  <c r="B1704" i="6"/>
  <c r="C1704" i="6"/>
  <c r="K1704" i="6" s="1"/>
  <c r="E1705" i="6"/>
  <c r="L1705" i="6"/>
  <c r="H1720" i="6"/>
  <c r="C1728" i="6"/>
  <c r="K1728" i="6" s="1"/>
  <c r="C1745" i="6"/>
  <c r="K1745" i="6" s="1"/>
  <c r="H1746" i="6"/>
  <c r="K1746" i="6" s="1"/>
  <c r="B1748" i="6"/>
  <c r="C1748" i="6"/>
  <c r="B1751" i="6"/>
  <c r="C1751" i="6"/>
  <c r="K1751" i="6" s="1"/>
  <c r="H1760" i="6"/>
  <c r="K1760" i="6" s="1"/>
  <c r="B1764" i="6"/>
  <c r="C1764" i="6"/>
  <c r="B1767" i="6"/>
  <c r="C1767" i="6"/>
  <c r="H1772" i="6"/>
  <c r="H1776" i="6"/>
  <c r="K1776" i="6" s="1"/>
  <c r="B1783" i="6"/>
  <c r="C1783" i="6"/>
  <c r="H1784" i="6"/>
  <c r="E1789" i="6"/>
  <c r="L1789" i="6"/>
  <c r="B1799" i="6"/>
  <c r="C1799" i="6"/>
  <c r="K1799" i="6" s="1"/>
  <c r="E1800" i="6"/>
  <c r="H1801" i="6"/>
  <c r="K1801" i="6" s="1"/>
  <c r="B1806" i="6"/>
  <c r="H1808" i="6"/>
  <c r="K1808" i="6" s="1"/>
  <c r="E1810" i="6"/>
  <c r="B1815" i="6"/>
  <c r="C1815" i="6"/>
  <c r="E1816" i="6"/>
  <c r="C1821" i="6"/>
  <c r="E1822" i="6"/>
  <c r="B1827" i="6"/>
  <c r="C1827" i="6"/>
  <c r="B1830" i="6"/>
  <c r="B1833" i="6"/>
  <c r="E1834" i="6"/>
  <c r="E1840" i="6"/>
  <c r="L1840" i="6"/>
  <c r="E1843" i="6"/>
  <c r="E1846" i="6"/>
  <c r="C1854" i="6"/>
  <c r="K1854" i="6" s="1"/>
  <c r="E1857" i="6"/>
  <c r="L1857" i="6"/>
  <c r="B1863" i="6"/>
  <c r="C1863" i="6"/>
  <c r="E1867" i="6"/>
  <c r="C1869" i="6"/>
  <c r="K1869" i="6" s="1"/>
  <c r="E1870" i="6"/>
  <c r="C1872" i="6"/>
  <c r="K1872" i="6" s="1"/>
  <c r="E1876" i="6"/>
  <c r="B1878" i="6"/>
  <c r="B1881" i="6"/>
  <c r="E1884" i="6"/>
  <c r="C1886" i="6"/>
  <c r="K1886" i="6" s="1"/>
  <c r="H1892" i="6"/>
  <c r="E1894" i="6"/>
  <c r="B1896" i="6"/>
  <c r="B1899" i="6"/>
  <c r="C1899" i="6"/>
  <c r="K1899" i="6" s="1"/>
  <c r="C1902" i="6"/>
  <c r="K1902" i="6" s="1"/>
  <c r="H1904" i="6"/>
  <c r="E1906" i="6"/>
  <c r="H1909" i="6"/>
  <c r="K1909" i="6" s="1"/>
  <c r="C1914" i="6"/>
  <c r="K1914" i="6" s="1"/>
  <c r="B1917" i="6"/>
  <c r="B1921" i="6"/>
  <c r="E1931" i="6"/>
  <c r="B1933" i="6"/>
  <c r="C1933" i="6"/>
  <c r="K1933" i="6" s="1"/>
  <c r="H1936" i="6"/>
  <c r="K1936" i="6" s="1"/>
  <c r="E1941" i="6"/>
  <c r="L1941" i="6"/>
  <c r="B1944" i="6"/>
  <c r="E1945" i="6"/>
  <c r="L1945" i="6"/>
  <c r="H1946" i="6"/>
  <c r="K1946" i="6" s="1"/>
  <c r="E1948" i="6"/>
  <c r="B1951" i="6"/>
  <c r="C1951" i="6"/>
  <c r="K1951" i="6" s="1"/>
  <c r="E1952" i="6"/>
  <c r="L1952" i="6"/>
  <c r="E1955" i="6"/>
  <c r="B1964" i="6"/>
  <c r="E1981" i="6"/>
  <c r="L1981" i="6"/>
  <c r="B2007" i="6"/>
  <c r="C2007" i="6"/>
  <c r="K2007" i="6" s="1"/>
  <c r="B2009" i="6"/>
  <c r="C2009" i="6"/>
  <c r="K2009" i="6" s="1"/>
  <c r="E2036" i="6"/>
  <c r="L2036" i="6"/>
  <c r="C2038" i="6"/>
  <c r="B2038" i="6"/>
  <c r="C2040" i="6"/>
  <c r="B2040" i="6"/>
  <c r="E2046" i="6"/>
  <c r="L2046" i="6"/>
  <c r="C2048" i="6"/>
  <c r="K2048" i="6" s="1"/>
  <c r="E2060" i="6"/>
  <c r="L2060" i="6"/>
  <c r="B2062" i="6"/>
  <c r="C2062" i="6"/>
  <c r="L2063" i="6"/>
  <c r="E2063" i="6"/>
  <c r="L2087" i="6"/>
  <c r="E2087" i="6"/>
  <c r="B2094" i="6"/>
  <c r="C2094" i="6"/>
  <c r="K2094" i="6" s="1"/>
  <c r="C2099" i="6"/>
  <c r="K2099" i="6" s="1"/>
  <c r="B2099" i="6"/>
  <c r="B2101" i="6"/>
  <c r="C2101" i="6"/>
  <c r="C2112" i="6"/>
  <c r="K2112" i="6" s="1"/>
  <c r="B2112" i="6"/>
  <c r="E2132" i="6"/>
  <c r="L2132" i="6"/>
  <c r="C2141" i="6"/>
  <c r="K2141" i="6" s="1"/>
  <c r="B2141" i="6"/>
  <c r="H2161" i="6"/>
  <c r="C2177" i="6"/>
  <c r="B2177" i="6"/>
  <c r="H2185" i="6"/>
  <c r="K2185" i="6" s="1"/>
  <c r="C2189" i="6"/>
  <c r="K2189" i="6" s="1"/>
  <c r="B2189" i="6"/>
  <c r="C2201" i="6"/>
  <c r="B2201" i="6"/>
  <c r="C2208" i="6"/>
  <c r="K2208" i="6" s="1"/>
  <c r="L2226" i="6"/>
  <c r="E2226" i="6"/>
  <c r="H2249" i="6"/>
  <c r="K2249" i="6" s="1"/>
  <c r="B2276" i="6"/>
  <c r="C2276" i="6"/>
  <c r="K2276" i="6" s="1"/>
  <c r="E1745" i="6"/>
  <c r="L1745" i="6"/>
  <c r="C1761" i="6"/>
  <c r="K1761" i="6" s="1"/>
  <c r="C1773" i="6"/>
  <c r="K1773" i="6" s="1"/>
  <c r="C1777" i="6"/>
  <c r="K1777" i="6" s="1"/>
  <c r="B1791" i="6"/>
  <c r="C1791" i="6"/>
  <c r="B1824" i="6"/>
  <c r="C1824" i="6"/>
  <c r="B1839" i="6"/>
  <c r="C1839" i="6"/>
  <c r="K1839" i="6" s="1"/>
  <c r="E1845" i="6"/>
  <c r="L1845" i="6"/>
  <c r="B1851" i="6"/>
  <c r="C1851" i="6"/>
  <c r="K1851" i="6" s="1"/>
  <c r="B1859" i="6"/>
  <c r="C1859" i="6"/>
  <c r="B1875" i="6"/>
  <c r="C1875" i="6"/>
  <c r="K1875" i="6" s="1"/>
  <c r="E1911" i="6"/>
  <c r="E1918" i="6"/>
  <c r="E1921" i="6"/>
  <c r="L1921" i="6"/>
  <c r="H1922" i="6"/>
  <c r="B1927" i="6"/>
  <c r="C1927" i="6"/>
  <c r="C1937" i="6"/>
  <c r="K1937" i="6" s="1"/>
  <c r="B1947" i="6"/>
  <c r="C1947" i="6"/>
  <c r="C1950" i="6"/>
  <c r="K1950" i="6" s="1"/>
  <c r="E1958" i="6"/>
  <c r="E1961" i="6"/>
  <c r="L1961" i="6"/>
  <c r="H1962" i="6"/>
  <c r="K1962" i="6" s="1"/>
  <c r="B1967" i="6"/>
  <c r="C1967" i="6"/>
  <c r="K1967" i="6" s="1"/>
  <c r="E1971" i="6"/>
  <c r="C1973" i="6"/>
  <c r="K1973" i="6" s="1"/>
  <c r="H1989" i="6"/>
  <c r="C1998" i="6"/>
  <c r="E2002" i="6"/>
  <c r="B2027" i="6"/>
  <c r="C2027" i="6"/>
  <c r="L2030" i="6"/>
  <c r="E2030" i="6"/>
  <c r="L2038" i="6"/>
  <c r="E2038" i="6"/>
  <c r="B2045" i="6"/>
  <c r="L2048" i="6"/>
  <c r="E2048" i="6"/>
  <c r="B2050" i="6"/>
  <c r="C2050" i="6"/>
  <c r="K2050" i="6" s="1"/>
  <c r="E2054" i="6"/>
  <c r="B2056" i="6"/>
  <c r="C2056" i="6"/>
  <c r="H2057" i="6"/>
  <c r="C2059" i="6"/>
  <c r="K2059" i="6" s="1"/>
  <c r="B2059" i="6"/>
  <c r="C2065" i="6"/>
  <c r="B2076" i="6"/>
  <c r="E2077" i="6"/>
  <c r="C2084" i="6"/>
  <c r="K2084" i="6" s="1"/>
  <c r="B2084" i="6"/>
  <c r="E2092" i="6"/>
  <c r="L2092" i="6"/>
  <c r="L2097" i="6"/>
  <c r="E2097" i="6"/>
  <c r="L2099" i="6"/>
  <c r="E2099" i="6"/>
  <c r="L2110" i="6"/>
  <c r="E2110" i="6"/>
  <c r="E2112" i="6"/>
  <c r="L2112" i="6"/>
  <c r="C2124" i="6"/>
  <c r="K2124" i="6" s="1"/>
  <c r="E2125" i="6"/>
  <c r="K2144" i="6"/>
  <c r="E2151" i="6"/>
  <c r="L2151" i="6"/>
  <c r="B2153" i="6"/>
  <c r="L2158" i="6"/>
  <c r="E2158" i="6"/>
  <c r="L2170" i="6"/>
  <c r="E2170" i="6"/>
  <c r="B2184" i="6"/>
  <c r="C2184" i="6"/>
  <c r="K2184" i="6" s="1"/>
  <c r="B2239" i="6"/>
  <c r="C2239" i="6"/>
  <c r="K2239" i="6" s="1"/>
  <c r="C2261" i="6"/>
  <c r="K2261" i="6" s="1"/>
  <c r="B2261" i="6"/>
  <c r="B2079" i="6"/>
  <c r="C2079" i="6"/>
  <c r="H2086" i="6"/>
  <c r="H2089" i="6"/>
  <c r="C2091" i="6"/>
  <c r="B2097" i="6"/>
  <c r="C2097" i="6"/>
  <c r="H2098" i="6"/>
  <c r="E2100" i="6"/>
  <c r="L2100" i="6"/>
  <c r="H2104" i="6"/>
  <c r="H2108" i="6"/>
  <c r="B2110" i="6"/>
  <c r="C2110" i="6"/>
  <c r="H2114" i="6"/>
  <c r="H2116" i="6"/>
  <c r="H2119" i="6"/>
  <c r="B2127" i="6"/>
  <c r="C2127" i="6"/>
  <c r="H2128" i="6"/>
  <c r="B2138" i="6"/>
  <c r="C2138" i="6"/>
  <c r="B2145" i="6"/>
  <c r="C2145" i="6"/>
  <c r="K2145" i="6" s="1"/>
  <c r="H2148" i="6"/>
  <c r="K2148" i="6" s="1"/>
  <c r="H2151" i="6"/>
  <c r="B2159" i="6"/>
  <c r="C2159" i="6"/>
  <c r="K2159" i="6" s="1"/>
  <c r="C2161" i="6"/>
  <c r="E2162" i="6"/>
  <c r="H2163" i="6"/>
  <c r="E2165" i="6"/>
  <c r="B2170" i="6"/>
  <c r="C2170" i="6"/>
  <c r="E2173" i="6"/>
  <c r="H2174" i="6"/>
  <c r="E2176" i="6"/>
  <c r="H2177" i="6"/>
  <c r="E2179" i="6"/>
  <c r="B2185" i="6"/>
  <c r="H2188" i="6"/>
  <c r="K2188" i="6" s="1"/>
  <c r="E2194" i="6"/>
  <c r="E2197" i="6"/>
  <c r="H2198" i="6"/>
  <c r="E2200" i="6"/>
  <c r="L2200" i="6"/>
  <c r="H2201" i="6"/>
  <c r="E2203" i="6"/>
  <c r="H2204" i="6"/>
  <c r="E2207" i="6"/>
  <c r="E2210" i="6"/>
  <c r="B2212" i="6"/>
  <c r="C2212" i="6"/>
  <c r="E2213" i="6"/>
  <c r="H2216" i="6"/>
  <c r="B2218" i="6"/>
  <c r="C2218" i="6"/>
  <c r="H2219" i="6"/>
  <c r="B2223" i="6"/>
  <c r="C2223" i="6"/>
  <c r="B2231" i="6"/>
  <c r="C2231" i="6"/>
  <c r="H2232" i="6"/>
  <c r="B2234" i="6"/>
  <c r="C2234" i="6"/>
  <c r="E2237" i="6"/>
  <c r="B2240" i="6"/>
  <c r="C2240" i="6"/>
  <c r="E2241" i="6"/>
  <c r="B2249" i="6"/>
  <c r="E2250" i="6"/>
  <c r="C2252" i="6"/>
  <c r="E2256" i="6"/>
  <c r="E2260" i="6"/>
  <c r="H2261" i="6"/>
  <c r="C2273" i="6"/>
  <c r="K2273" i="6" s="1"/>
  <c r="B2278" i="6"/>
  <c r="C2278" i="6"/>
  <c r="K2297" i="6"/>
  <c r="B2307" i="6"/>
  <c r="C2307" i="6"/>
  <c r="B2311" i="6"/>
  <c r="C2311" i="6"/>
  <c r="B2314" i="6"/>
  <c r="C2314" i="6"/>
  <c r="H2319" i="6"/>
  <c r="E2327" i="6"/>
  <c r="L2327" i="6"/>
  <c r="B2329" i="6"/>
  <c r="E2335" i="6"/>
  <c r="L2335" i="6"/>
  <c r="B2363" i="6"/>
  <c r="C2363" i="6"/>
  <c r="B2366" i="6"/>
  <c r="C2366" i="6"/>
  <c r="K2366" i="6" s="1"/>
  <c r="B2376" i="6"/>
  <c r="C2376" i="6"/>
  <c r="K2376" i="6" s="1"/>
  <c r="B2383" i="6"/>
  <c r="C2383" i="6"/>
  <c r="C2389" i="6"/>
  <c r="K2389" i="6" s="1"/>
  <c r="B2406" i="6"/>
  <c r="C2406" i="6"/>
  <c r="K2406" i="6" s="1"/>
  <c r="C2412" i="6"/>
  <c r="E2416" i="6"/>
  <c r="L2416" i="6"/>
  <c r="K2425" i="6"/>
  <c r="B2438" i="6"/>
  <c r="C2438" i="6"/>
  <c r="B2450" i="6"/>
  <c r="C2450" i="6"/>
  <c r="K2450" i="6" s="1"/>
  <c r="E2454" i="6"/>
  <c r="L2454" i="6"/>
  <c r="B2464" i="6"/>
  <c r="C2464" i="6"/>
  <c r="B2473" i="6"/>
  <c r="C2473" i="6"/>
  <c r="H2480" i="6"/>
  <c r="H2485" i="6"/>
  <c r="E2487" i="6"/>
  <c r="H2488" i="6"/>
  <c r="H2493" i="6"/>
  <c r="B2497" i="6"/>
  <c r="C2499" i="6"/>
  <c r="K2499" i="6" s="1"/>
  <c r="E2505" i="6"/>
  <c r="L2505" i="6"/>
  <c r="C2511" i="6"/>
  <c r="K2511" i="6" s="1"/>
  <c r="B2514" i="6"/>
  <c r="C2514" i="6"/>
  <c r="K2514" i="6" s="1"/>
  <c r="B2516" i="6"/>
  <c r="C2516" i="6"/>
  <c r="K2516" i="6" s="1"/>
  <c r="C2527" i="6"/>
  <c r="B2527" i="6"/>
  <c r="B2539" i="6"/>
  <c r="C2539" i="6"/>
  <c r="E2550" i="6"/>
  <c r="L2550" i="6"/>
  <c r="L2552" i="6"/>
  <c r="E2552" i="6"/>
  <c r="B2554" i="6"/>
  <c r="C2554" i="6"/>
  <c r="K2554" i="6" s="1"/>
  <c r="L2559" i="6"/>
  <c r="E2559" i="6"/>
  <c r="L2570" i="6"/>
  <c r="E2570" i="6"/>
  <c r="L2572" i="6"/>
  <c r="E2572" i="6"/>
  <c r="L2575" i="6"/>
  <c r="E2575" i="6"/>
  <c r="E2594" i="6"/>
  <c r="L2594" i="6"/>
  <c r="E2596" i="6"/>
  <c r="L2596" i="6"/>
  <c r="L2599" i="6"/>
  <c r="E2599" i="6"/>
  <c r="C2614" i="6"/>
  <c r="K2614" i="6" s="1"/>
  <c r="B2614" i="6"/>
  <c r="L2619" i="6"/>
  <c r="E2619" i="6"/>
  <c r="L2631" i="6"/>
  <c r="E2631" i="6"/>
  <c r="B2644" i="6"/>
  <c r="C2644" i="6"/>
  <c r="K2644" i="6" s="1"/>
  <c r="B2656" i="6"/>
  <c r="C2656" i="6"/>
  <c r="E2694" i="6"/>
  <c r="L2694" i="6"/>
  <c r="C2714" i="6"/>
  <c r="B2714" i="6"/>
  <c r="B2199" i="6"/>
  <c r="C2199" i="6"/>
  <c r="B2202" i="6"/>
  <c r="C2202" i="6"/>
  <c r="B2215" i="6"/>
  <c r="C2215" i="6"/>
  <c r="B2220" i="6"/>
  <c r="C2220" i="6"/>
  <c r="B2230" i="6"/>
  <c r="C2230" i="6"/>
  <c r="K2230" i="6" s="1"/>
  <c r="B2255" i="6"/>
  <c r="C2255" i="6"/>
  <c r="B2258" i="6"/>
  <c r="C2258" i="6"/>
  <c r="B2262" i="6"/>
  <c r="C2262" i="6"/>
  <c r="K2262" i="6" s="1"/>
  <c r="C2277" i="6"/>
  <c r="K2277" i="6" s="1"/>
  <c r="E2287" i="6"/>
  <c r="L2287" i="6"/>
  <c r="C2292" i="6"/>
  <c r="B2295" i="6"/>
  <c r="C2295" i="6"/>
  <c r="B2298" i="6"/>
  <c r="C2298" i="6"/>
  <c r="E2302" i="6"/>
  <c r="B2304" i="6"/>
  <c r="C2304" i="6"/>
  <c r="H2305" i="6"/>
  <c r="E2308" i="6"/>
  <c r="H2309" i="6"/>
  <c r="K2309" i="6" s="1"/>
  <c r="H2312" i="6"/>
  <c r="B2317" i="6"/>
  <c r="C2320" i="6"/>
  <c r="K2333" i="6"/>
  <c r="B2342" i="6"/>
  <c r="C2342" i="6"/>
  <c r="B2350" i="6"/>
  <c r="C2350" i="6"/>
  <c r="C2356" i="6"/>
  <c r="K2356" i="6" s="1"/>
  <c r="C2365" i="6"/>
  <c r="K2365" i="6" s="1"/>
  <c r="E2367" i="6"/>
  <c r="L2367" i="6"/>
  <c r="E2376" i="6"/>
  <c r="L2376" i="6"/>
  <c r="B2382" i="6"/>
  <c r="C2382" i="6"/>
  <c r="K2382" i="6" s="1"/>
  <c r="B2386" i="6"/>
  <c r="C2386" i="6"/>
  <c r="B2392" i="6"/>
  <c r="C2392" i="6"/>
  <c r="B2399" i="6"/>
  <c r="C2399" i="6"/>
  <c r="C2405" i="6"/>
  <c r="K2405" i="6" s="1"/>
  <c r="B2419" i="6"/>
  <c r="C2419" i="6"/>
  <c r="B2423" i="6"/>
  <c r="C2423" i="6"/>
  <c r="B2426" i="6"/>
  <c r="C2426" i="6"/>
  <c r="B2430" i="6"/>
  <c r="C2430" i="6"/>
  <c r="B2434" i="6"/>
  <c r="C2434" i="6"/>
  <c r="B2440" i="6"/>
  <c r="C2440" i="6"/>
  <c r="B2443" i="6"/>
  <c r="C2443" i="6"/>
  <c r="B2453" i="6"/>
  <c r="C2453" i="6"/>
  <c r="E2464" i="6"/>
  <c r="L2464" i="6"/>
  <c r="B2469" i="6"/>
  <c r="C2469" i="6"/>
  <c r="E2473" i="6"/>
  <c r="L2473" i="6"/>
  <c r="E2492" i="6"/>
  <c r="L2492" i="6"/>
  <c r="K2503" i="6"/>
  <c r="C2510" i="6"/>
  <c r="K2510" i="6" s="1"/>
  <c r="B2510" i="6"/>
  <c r="L2514" i="6"/>
  <c r="E2514" i="6"/>
  <c r="B2532" i="6"/>
  <c r="C2532" i="6"/>
  <c r="K2532" i="6" s="1"/>
  <c r="C2549" i="6"/>
  <c r="K2549" i="6" s="1"/>
  <c r="B2549" i="6"/>
  <c r="E2554" i="6"/>
  <c r="L2554" i="6"/>
  <c r="E2556" i="6"/>
  <c r="L2556" i="6"/>
  <c r="C2561" i="6"/>
  <c r="B2561" i="6"/>
  <c r="B2564" i="6"/>
  <c r="C2564" i="6"/>
  <c r="B2598" i="6"/>
  <c r="E2601" i="6"/>
  <c r="L2601" i="6"/>
  <c r="C2623" i="6"/>
  <c r="K2623" i="6" s="1"/>
  <c r="B2623" i="6"/>
  <c r="B2628" i="6"/>
  <c r="C2628" i="6"/>
  <c r="L2644" i="6"/>
  <c r="E2644" i="6"/>
  <c r="C2653" i="6"/>
  <c r="K2653" i="6" s="1"/>
  <c r="B2653" i="6"/>
  <c r="C2682" i="6"/>
  <c r="B2682" i="6"/>
  <c r="H2022" i="6"/>
  <c r="C2026" i="6"/>
  <c r="K2026" i="6" s="1"/>
  <c r="H2027" i="6"/>
  <c r="B2035" i="6"/>
  <c r="C2035" i="6"/>
  <c r="K2035" i="6" s="1"/>
  <c r="E2041" i="6"/>
  <c r="L2041" i="6"/>
  <c r="H2049" i="6"/>
  <c r="B2058" i="6"/>
  <c r="C2058" i="6"/>
  <c r="K2058" i="6" s="1"/>
  <c r="H2064" i="6"/>
  <c r="K2064" i="6" s="1"/>
  <c r="B2075" i="6"/>
  <c r="C2075" i="6"/>
  <c r="H2076" i="6"/>
  <c r="K2076" i="6" s="1"/>
  <c r="B2081" i="6"/>
  <c r="C2081" i="6"/>
  <c r="K2081" i="6" s="1"/>
  <c r="E2091" i="6"/>
  <c r="L2091" i="6"/>
  <c r="H2100" i="6"/>
  <c r="H2103" i="6"/>
  <c r="K2103" i="6" s="1"/>
  <c r="E2115" i="6"/>
  <c r="L2115" i="6"/>
  <c r="H2121" i="6"/>
  <c r="B2123" i="6"/>
  <c r="C2123" i="6"/>
  <c r="B2134" i="6"/>
  <c r="C2134" i="6"/>
  <c r="B2155" i="6"/>
  <c r="C2155" i="6"/>
  <c r="B2158" i="6"/>
  <c r="C2158" i="6"/>
  <c r="K2158" i="6" s="1"/>
  <c r="H2176" i="6"/>
  <c r="C2181" i="6"/>
  <c r="K2181" i="6" s="1"/>
  <c r="H2182" i="6"/>
  <c r="H2191" i="6"/>
  <c r="E2193" i="6"/>
  <c r="H2194" i="6"/>
  <c r="H2200" i="6"/>
  <c r="H2203" i="6"/>
  <c r="K2203" i="6" s="1"/>
  <c r="B2205" i="6"/>
  <c r="H2207" i="6"/>
  <c r="K2207" i="6" s="1"/>
  <c r="E2209" i="6"/>
  <c r="H2210" i="6"/>
  <c r="E2212" i="6"/>
  <c r="B2217" i="6"/>
  <c r="E2218" i="6"/>
  <c r="H2224" i="6"/>
  <c r="K2224" i="6" s="1"/>
  <c r="E2231" i="6"/>
  <c r="L2231" i="6"/>
  <c r="B2233" i="6"/>
  <c r="E2234" i="6"/>
  <c r="C2236" i="6"/>
  <c r="E2240" i="6"/>
  <c r="L2240" i="6"/>
  <c r="H2241" i="6"/>
  <c r="K2241" i="6" s="1"/>
  <c r="E2243" i="6"/>
  <c r="E2249" i="6"/>
  <c r="H2250" i="6"/>
  <c r="E2252" i="6"/>
  <c r="H2256" i="6"/>
  <c r="K2256" i="6" s="1"/>
  <c r="H2260" i="6"/>
  <c r="K2260" i="6" s="1"/>
  <c r="B2268" i="6"/>
  <c r="B2272" i="6"/>
  <c r="H2275" i="6"/>
  <c r="B2277" i="6"/>
  <c r="E2278" i="6"/>
  <c r="B2280" i="6"/>
  <c r="C2280" i="6"/>
  <c r="K2280" i="6" s="1"/>
  <c r="E2281" i="6"/>
  <c r="B2283" i="6"/>
  <c r="C2283" i="6"/>
  <c r="H2284" i="6"/>
  <c r="B2286" i="6"/>
  <c r="C2286" i="6"/>
  <c r="K2286" i="6" s="1"/>
  <c r="H2296" i="6"/>
  <c r="H2299" i="6"/>
  <c r="B2306" i="6"/>
  <c r="C2306" i="6"/>
  <c r="K2306" i="6" s="1"/>
  <c r="E2307" i="6"/>
  <c r="E2314" i="6"/>
  <c r="B2316" i="6"/>
  <c r="E2318" i="6"/>
  <c r="E2323" i="6"/>
  <c r="B2326" i="6"/>
  <c r="C2326" i="6"/>
  <c r="K2326" i="6" s="1"/>
  <c r="H2327" i="6"/>
  <c r="E2329" i="6"/>
  <c r="B2331" i="6"/>
  <c r="C2331" i="6"/>
  <c r="H2332" i="6"/>
  <c r="K2332" i="6" s="1"/>
  <c r="B2334" i="6"/>
  <c r="C2334" i="6"/>
  <c r="K2334" i="6" s="1"/>
  <c r="H2335" i="6"/>
  <c r="B2339" i="6"/>
  <c r="C2339" i="6"/>
  <c r="K2339" i="6" s="1"/>
  <c r="B2344" i="6"/>
  <c r="C2344" i="6"/>
  <c r="K2344" i="6" s="1"/>
  <c r="E2345" i="6"/>
  <c r="B2347" i="6"/>
  <c r="C2347" i="6"/>
  <c r="H2348" i="6"/>
  <c r="H2351" i="6"/>
  <c r="B2356" i="6"/>
  <c r="H2360" i="6"/>
  <c r="K2360" i="6" s="1"/>
  <c r="B2365" i="6"/>
  <c r="E2370" i="6"/>
  <c r="B2372" i="6"/>
  <c r="C2372" i="6"/>
  <c r="K2372" i="6" s="1"/>
  <c r="E2373" i="6"/>
  <c r="H2380" i="6"/>
  <c r="E2383" i="6"/>
  <c r="L2383" i="6"/>
  <c r="B2385" i="6"/>
  <c r="E2392" i="6"/>
  <c r="L2392" i="6"/>
  <c r="B2395" i="6"/>
  <c r="C2395" i="6"/>
  <c r="B2398" i="6"/>
  <c r="C2398" i="6"/>
  <c r="K2398" i="6" s="1"/>
  <c r="B2402" i="6"/>
  <c r="C2402" i="6"/>
  <c r="K2402" i="6" s="1"/>
  <c r="B2405" i="6"/>
  <c r="E2406" i="6"/>
  <c r="B2408" i="6"/>
  <c r="C2408" i="6"/>
  <c r="E2409" i="6"/>
  <c r="H2410" i="6"/>
  <c r="E2412" i="6"/>
  <c r="B2415" i="6"/>
  <c r="C2415" i="6"/>
  <c r="K2415" i="6" s="1"/>
  <c r="H2416" i="6"/>
  <c r="E2420" i="6"/>
  <c r="E2423" i="6"/>
  <c r="L2423" i="6"/>
  <c r="H2424" i="6"/>
  <c r="H2427" i="6"/>
  <c r="C2429" i="6"/>
  <c r="K2429" i="6" s="1"/>
  <c r="E2431" i="6"/>
  <c r="C2437" i="6"/>
  <c r="K2437" i="6" s="1"/>
  <c r="E2438" i="6"/>
  <c r="B2446" i="6"/>
  <c r="C2446" i="6"/>
  <c r="K2446" i="6" s="1"/>
  <c r="E2450" i="6"/>
  <c r="B2452" i="6"/>
  <c r="C2452" i="6"/>
  <c r="K2452" i="6" s="1"/>
  <c r="B2456" i="6"/>
  <c r="C2456" i="6"/>
  <c r="K2456" i="6" s="1"/>
  <c r="H2458" i="6"/>
  <c r="B2460" i="6"/>
  <c r="C2460" i="6"/>
  <c r="K2460" i="6" s="1"/>
  <c r="E2461" i="6"/>
  <c r="B2466" i="6"/>
  <c r="E2467" i="6"/>
  <c r="B2475" i="6"/>
  <c r="C2475" i="6"/>
  <c r="K2475" i="6" s="1"/>
  <c r="H2479" i="6"/>
  <c r="B2483" i="6"/>
  <c r="C2483" i="6"/>
  <c r="K2483" i="6" s="1"/>
  <c r="E2486" i="6"/>
  <c r="L2486" i="6"/>
  <c r="B2489" i="6"/>
  <c r="K2491" i="6"/>
  <c r="B2496" i="6"/>
  <c r="C2496" i="6"/>
  <c r="E2499" i="6"/>
  <c r="B2501" i="6"/>
  <c r="C2501" i="6"/>
  <c r="H2502" i="6"/>
  <c r="K2502" i="6" s="1"/>
  <c r="L2519" i="6"/>
  <c r="E2519" i="6"/>
  <c r="B2524" i="6"/>
  <c r="C2524" i="6"/>
  <c r="K2524" i="6" s="1"/>
  <c r="E2527" i="6"/>
  <c r="B2529" i="6"/>
  <c r="L2544" i="6"/>
  <c r="E2544" i="6"/>
  <c r="H2562" i="6"/>
  <c r="H2572" i="6"/>
  <c r="L2574" i="6"/>
  <c r="E2574" i="6"/>
  <c r="H2575" i="6"/>
  <c r="E2586" i="6"/>
  <c r="B2588" i="6"/>
  <c r="C2588" i="6"/>
  <c r="B2611" i="6"/>
  <c r="C2611" i="6"/>
  <c r="K2611" i="6" s="1"/>
  <c r="E2614" i="6"/>
  <c r="L2614" i="6"/>
  <c r="L2616" i="6"/>
  <c r="E2616" i="6"/>
  <c r="H2619" i="6"/>
  <c r="K2630" i="6"/>
  <c r="H2631" i="6"/>
  <c r="B2635" i="6"/>
  <c r="C2635" i="6"/>
  <c r="K2635" i="6" s="1"/>
  <c r="C2638" i="6"/>
  <c r="B2638" i="6"/>
  <c r="E2641" i="6"/>
  <c r="L2641" i="6"/>
  <c r="L2648" i="6"/>
  <c r="E2648" i="6"/>
  <c r="C2662" i="6"/>
  <c r="K2662" i="6" s="1"/>
  <c r="B2662" i="6"/>
  <c r="C2670" i="6"/>
  <c r="K2670" i="6" s="1"/>
  <c r="B2670" i="6"/>
  <c r="C2724" i="6"/>
  <c r="B2310" i="6"/>
  <c r="C2310" i="6"/>
  <c r="K2310" i="6" s="1"/>
  <c r="B2349" i="6"/>
  <c r="C2349" i="6"/>
  <c r="K2349" i="6" s="1"/>
  <c r="B2352" i="6"/>
  <c r="C2352" i="6"/>
  <c r="B2359" i="6"/>
  <c r="C2359" i="6"/>
  <c r="E2399" i="6"/>
  <c r="L2399" i="6"/>
  <c r="E2408" i="6"/>
  <c r="L2408" i="6"/>
  <c r="B2411" i="6"/>
  <c r="C2411" i="6"/>
  <c r="E2460" i="6"/>
  <c r="L2460" i="6"/>
  <c r="L2501" i="6"/>
  <c r="E2501" i="6"/>
  <c r="E2504" i="6"/>
  <c r="L2504" i="6"/>
  <c r="C2506" i="6"/>
  <c r="K2506" i="6" s="1"/>
  <c r="E2524" i="6"/>
  <c r="L2524" i="6"/>
  <c r="C2531" i="6"/>
  <c r="K2531" i="6" s="1"/>
  <c r="L2534" i="6"/>
  <c r="E2534" i="6"/>
  <c r="L2546" i="6"/>
  <c r="E2546" i="6"/>
  <c r="B2560" i="6"/>
  <c r="C2560" i="6"/>
  <c r="L2566" i="6"/>
  <c r="E2566" i="6"/>
  <c r="B2571" i="6"/>
  <c r="C2571" i="6"/>
  <c r="K2571" i="6" s="1"/>
  <c r="K2582" i="6"/>
  <c r="C2585" i="6"/>
  <c r="K2585" i="6" s="1"/>
  <c r="B2585" i="6"/>
  <c r="C2595" i="6"/>
  <c r="B2595" i="6"/>
  <c r="B2597" i="6"/>
  <c r="C2597" i="6"/>
  <c r="H2609" i="6"/>
  <c r="K2609" i="6" s="1"/>
  <c r="H2616" i="6"/>
  <c r="E2623" i="6"/>
  <c r="B2632" i="6"/>
  <c r="C2632" i="6"/>
  <c r="L2638" i="6"/>
  <c r="E2638" i="6"/>
  <c r="B2650" i="6"/>
  <c r="C2650" i="6"/>
  <c r="E2660" i="6"/>
  <c r="L2660" i="6"/>
  <c r="E2662" i="6"/>
  <c r="L2662" i="6"/>
  <c r="L2668" i="6"/>
  <c r="E2668" i="6"/>
  <c r="E2673" i="6"/>
  <c r="L2673" i="6"/>
  <c r="E2709" i="6"/>
  <c r="L2709" i="6"/>
  <c r="C2728" i="6"/>
  <c r="K2728" i="6" s="1"/>
  <c r="B1975" i="6"/>
  <c r="C1975" i="6"/>
  <c r="H1982" i="6"/>
  <c r="E1984" i="6"/>
  <c r="L1984" i="6"/>
  <c r="B1991" i="6"/>
  <c r="C1991" i="6"/>
  <c r="K1991" i="6" s="1"/>
  <c r="H1998" i="6"/>
  <c r="E2000" i="6"/>
  <c r="L2000" i="6"/>
  <c r="B2011" i="6"/>
  <c r="C2011" i="6"/>
  <c r="E2017" i="6"/>
  <c r="L2017" i="6"/>
  <c r="B2025" i="6"/>
  <c r="C2025" i="6"/>
  <c r="K2025" i="6" s="1"/>
  <c r="H2030" i="6"/>
  <c r="E2032" i="6"/>
  <c r="L2032" i="6"/>
  <c r="B2043" i="6"/>
  <c r="C2043" i="6"/>
  <c r="H2044" i="6"/>
  <c r="K2044" i="6" s="1"/>
  <c r="B2047" i="6"/>
  <c r="C2047" i="6"/>
  <c r="H2056" i="6"/>
  <c r="H2063" i="6"/>
  <c r="K2063" i="6" s="1"/>
  <c r="E2068" i="6"/>
  <c r="L2068" i="6"/>
  <c r="H2070" i="6"/>
  <c r="E2072" i="6"/>
  <c r="L2072" i="6"/>
  <c r="E2078" i="6"/>
  <c r="L2078" i="6"/>
  <c r="C2080" i="6"/>
  <c r="K2080" i="6" s="1"/>
  <c r="B2089" i="6"/>
  <c r="C2089" i="6"/>
  <c r="H2091" i="6"/>
  <c r="H2097" i="6"/>
  <c r="H2110" i="6"/>
  <c r="B2114" i="6"/>
  <c r="C2114" i="6"/>
  <c r="K2114" i="6" s="1"/>
  <c r="B2119" i="6"/>
  <c r="C2119" i="6"/>
  <c r="C2125" i="6"/>
  <c r="K2125" i="6" s="1"/>
  <c r="C2128" i="6"/>
  <c r="B2131" i="6"/>
  <c r="C2131" i="6"/>
  <c r="B2133" i="6"/>
  <c r="C2133" i="6"/>
  <c r="K2133" i="6" s="1"/>
  <c r="H2135" i="6"/>
  <c r="B2143" i="6"/>
  <c r="C2143" i="6"/>
  <c r="K2143" i="6" s="1"/>
  <c r="B2151" i="6"/>
  <c r="C2151" i="6"/>
  <c r="H2153" i="6"/>
  <c r="K2153" i="6" s="1"/>
  <c r="C2157" i="6"/>
  <c r="K2157" i="6" s="1"/>
  <c r="C2160" i="6"/>
  <c r="K2160" i="6" s="1"/>
  <c r="B2163" i="6"/>
  <c r="C2163" i="6"/>
  <c r="B2166" i="6"/>
  <c r="C2166" i="6"/>
  <c r="K2166" i="6" s="1"/>
  <c r="H2170" i="6"/>
  <c r="B2174" i="6"/>
  <c r="C2174" i="6"/>
  <c r="B2183" i="6"/>
  <c r="C2183" i="6"/>
  <c r="H2186" i="6"/>
  <c r="B2198" i="6"/>
  <c r="C2198" i="6"/>
  <c r="H2212" i="6"/>
  <c r="B2214" i="6"/>
  <c r="C2214" i="6"/>
  <c r="H2220" i="6"/>
  <c r="H2223" i="6"/>
  <c r="H2231" i="6"/>
  <c r="H2234" i="6"/>
  <c r="K2234" i="6" s="1"/>
  <c r="B2238" i="6"/>
  <c r="C2238" i="6"/>
  <c r="K2238" i="6" s="1"/>
  <c r="H2240" i="6"/>
  <c r="H2243" i="6"/>
  <c r="K2243" i="6" s="1"/>
  <c r="H2252" i="6"/>
  <c r="B2264" i="6"/>
  <c r="C2264" i="6"/>
  <c r="K2264" i="6" s="1"/>
  <c r="B2267" i="6"/>
  <c r="C2267" i="6"/>
  <c r="B2271" i="6"/>
  <c r="C2271" i="6"/>
  <c r="K2271" i="6" s="1"/>
  <c r="H2278" i="6"/>
  <c r="E2280" i="6"/>
  <c r="L2280" i="6"/>
  <c r="H2281" i="6"/>
  <c r="B2291" i="6"/>
  <c r="C2291" i="6"/>
  <c r="B2294" i="6"/>
  <c r="C2294" i="6"/>
  <c r="K2294" i="6" s="1"/>
  <c r="B2297" i="6"/>
  <c r="B2303" i="6"/>
  <c r="C2303" i="6"/>
  <c r="H2304" i="6"/>
  <c r="B2312" i="6"/>
  <c r="C2312" i="6"/>
  <c r="E2317" i="6"/>
  <c r="H2318" i="6"/>
  <c r="H2320" i="6"/>
  <c r="K2320" i="6" s="1"/>
  <c r="H2323" i="6"/>
  <c r="K2323" i="6" s="1"/>
  <c r="E2326" i="6"/>
  <c r="E2328" i="6"/>
  <c r="L2328" i="6"/>
  <c r="H2329" i="6"/>
  <c r="K2329" i="6" s="1"/>
  <c r="B2333" i="6"/>
  <c r="E2334" i="6"/>
  <c r="E2336" i="6"/>
  <c r="L2336" i="6"/>
  <c r="E2339" i="6"/>
  <c r="C2341" i="6"/>
  <c r="K2341" i="6" s="1"/>
  <c r="E2344" i="6"/>
  <c r="H2345" i="6"/>
  <c r="E2353" i="6"/>
  <c r="E2356" i="6"/>
  <c r="B2358" i="6"/>
  <c r="C2358" i="6"/>
  <c r="K2358" i="6" s="1"/>
  <c r="E2359" i="6"/>
  <c r="L2359" i="6"/>
  <c r="B2361" i="6"/>
  <c r="C2364" i="6"/>
  <c r="K2364" i="6" s="1"/>
  <c r="E2365" i="6"/>
  <c r="E2369" i="6"/>
  <c r="H2370" i="6"/>
  <c r="K2370" i="6" s="1"/>
  <c r="E2372" i="6"/>
  <c r="B2375" i="6"/>
  <c r="C2375" i="6"/>
  <c r="B2378" i="6"/>
  <c r="C2378" i="6"/>
  <c r="K2378" i="6" s="1"/>
  <c r="E2382" i="6"/>
  <c r="H2383" i="6"/>
  <c r="H2392" i="6"/>
  <c r="E2395" i="6"/>
  <c r="E2402" i="6"/>
  <c r="E2405" i="6"/>
  <c r="H2412" i="6"/>
  <c r="K2412" i="6" s="1"/>
  <c r="B2414" i="6"/>
  <c r="C2414" i="6"/>
  <c r="K2414" i="6" s="1"/>
  <c r="E2415" i="6"/>
  <c r="L2415" i="6"/>
  <c r="B2418" i="6"/>
  <c r="C2418" i="6"/>
  <c r="K2418" i="6" s="1"/>
  <c r="H2420" i="6"/>
  <c r="K2420" i="6" s="1"/>
  <c r="B2422" i="6"/>
  <c r="C2422" i="6"/>
  <c r="K2422" i="6" s="1"/>
  <c r="H2423" i="6"/>
  <c r="K2423" i="6" s="1"/>
  <c r="B2425" i="6"/>
  <c r="B2428" i="6"/>
  <c r="H2431" i="6"/>
  <c r="B2436" i="6"/>
  <c r="E2437" i="6"/>
  <c r="H2438" i="6"/>
  <c r="B2442" i="6"/>
  <c r="C2442" i="6"/>
  <c r="C2445" i="6"/>
  <c r="K2445" i="6" s="1"/>
  <c r="E2446" i="6"/>
  <c r="E2456" i="6"/>
  <c r="B2459" i="6"/>
  <c r="H2461" i="6"/>
  <c r="H2467" i="6"/>
  <c r="K2467" i="6" s="1"/>
  <c r="E2475" i="6"/>
  <c r="B2477" i="6"/>
  <c r="C2477" i="6"/>
  <c r="H2481" i="6"/>
  <c r="K2481" i="6" s="1"/>
  <c r="E2483" i="6"/>
  <c r="C2485" i="6"/>
  <c r="B2488" i="6"/>
  <c r="C2488" i="6"/>
  <c r="H2494" i="6"/>
  <c r="K2494" i="6" s="1"/>
  <c r="L2496" i="6"/>
  <c r="E2496" i="6"/>
  <c r="B2503" i="6"/>
  <c r="B2506" i="6"/>
  <c r="E2507" i="6"/>
  <c r="B2509" i="6"/>
  <c r="C2509" i="6"/>
  <c r="E2510" i="6"/>
  <c r="B2515" i="6"/>
  <c r="C2515" i="6"/>
  <c r="C2518" i="6"/>
  <c r="K2518" i="6" s="1"/>
  <c r="B2518" i="6"/>
  <c r="B2531" i="6"/>
  <c r="B2536" i="6"/>
  <c r="C2536" i="6"/>
  <c r="K2536" i="6" s="1"/>
  <c r="C2538" i="6"/>
  <c r="K2538" i="6" s="1"/>
  <c r="H2544" i="6"/>
  <c r="K2544" i="6" s="1"/>
  <c r="B2548" i="6"/>
  <c r="C2548" i="6"/>
  <c r="K2548" i="6" s="1"/>
  <c r="L2551" i="6"/>
  <c r="E2551" i="6"/>
  <c r="C2555" i="6"/>
  <c r="K2555" i="6" s="1"/>
  <c r="B2555" i="6"/>
  <c r="H2564" i="6"/>
  <c r="B2568" i="6"/>
  <c r="C2568" i="6"/>
  <c r="K2568" i="6" s="1"/>
  <c r="L2571" i="6"/>
  <c r="E2571" i="6"/>
  <c r="H2574" i="6"/>
  <c r="K2574" i="6" s="1"/>
  <c r="B2582" i="6"/>
  <c r="E2590" i="6"/>
  <c r="L2590" i="6"/>
  <c r="L2595" i="6"/>
  <c r="E2595" i="6"/>
  <c r="B2600" i="6"/>
  <c r="C2600" i="6"/>
  <c r="K2600" i="6" s="1"/>
  <c r="C2602" i="6"/>
  <c r="K2602" i="6" s="1"/>
  <c r="B2605" i="6"/>
  <c r="C2605" i="6"/>
  <c r="C2613" i="6"/>
  <c r="K2613" i="6" s="1"/>
  <c r="B2613" i="6"/>
  <c r="E2620" i="6"/>
  <c r="L2620" i="6"/>
  <c r="C2625" i="6"/>
  <c r="B2625" i="6"/>
  <c r="L2688" i="6"/>
  <c r="E2688" i="6"/>
  <c r="H2742" i="6"/>
  <c r="B1977" i="6"/>
  <c r="C1977" i="6"/>
  <c r="K1977" i="6" s="1"/>
  <c r="E1978" i="6"/>
  <c r="B1980" i="6"/>
  <c r="B1983" i="6"/>
  <c r="C1983" i="6"/>
  <c r="K1983" i="6" s="1"/>
  <c r="B1993" i="6"/>
  <c r="C1993" i="6"/>
  <c r="K1993" i="6" s="1"/>
  <c r="E1994" i="6"/>
  <c r="B1996" i="6"/>
  <c r="B1999" i="6"/>
  <c r="C1999" i="6"/>
  <c r="K1999" i="6" s="1"/>
  <c r="E2005" i="6"/>
  <c r="L2005" i="6"/>
  <c r="E2008" i="6"/>
  <c r="L2008" i="6"/>
  <c r="B2013" i="6"/>
  <c r="C2013" i="6"/>
  <c r="K2013" i="6" s="1"/>
  <c r="E2020" i="6"/>
  <c r="L2020" i="6"/>
  <c r="C2022" i="6"/>
  <c r="H2023" i="6"/>
  <c r="B2031" i="6"/>
  <c r="C2031" i="6"/>
  <c r="E2037" i="6"/>
  <c r="L2037" i="6"/>
  <c r="E2040" i="6"/>
  <c r="L2040" i="6"/>
  <c r="E2047" i="6"/>
  <c r="L2047" i="6"/>
  <c r="C2057" i="6"/>
  <c r="K2057" i="6" s="1"/>
  <c r="B2074" i="6"/>
  <c r="C2074" i="6"/>
  <c r="E2096" i="6"/>
  <c r="L2096" i="6"/>
  <c r="B2098" i="6"/>
  <c r="C2098" i="6"/>
  <c r="K2098" i="6" s="1"/>
  <c r="B2111" i="6"/>
  <c r="C2111" i="6"/>
  <c r="E2131" i="6"/>
  <c r="L2131" i="6"/>
  <c r="B2139" i="6"/>
  <c r="C2139" i="6"/>
  <c r="B2147" i="6"/>
  <c r="C2147" i="6"/>
  <c r="K2147" i="6" s="1"/>
  <c r="H2155" i="6"/>
  <c r="E2160" i="6"/>
  <c r="L2160" i="6"/>
  <c r="H2164" i="6"/>
  <c r="K2164" i="6" s="1"/>
  <c r="B2168" i="6"/>
  <c r="C2168" i="6"/>
  <c r="K2168" i="6" s="1"/>
  <c r="E2169" i="6"/>
  <c r="B2171" i="6"/>
  <c r="C2171" i="6"/>
  <c r="H2172" i="6"/>
  <c r="K2172" i="6" s="1"/>
  <c r="H2175" i="6"/>
  <c r="E2189" i="6"/>
  <c r="E2195" i="6"/>
  <c r="H2196" i="6"/>
  <c r="E2205" i="6"/>
  <c r="H2206" i="6"/>
  <c r="E2208" i="6"/>
  <c r="E2211" i="6"/>
  <c r="C2213" i="6"/>
  <c r="K2213" i="6" s="1"/>
  <c r="B2216" i="6"/>
  <c r="C2216" i="6"/>
  <c r="E2217" i="6"/>
  <c r="B2219" i="6"/>
  <c r="C2219" i="6"/>
  <c r="B2221" i="6"/>
  <c r="C2221" i="6"/>
  <c r="K2221" i="6" s="1"/>
  <c r="E2222" i="6"/>
  <c r="H2226" i="6"/>
  <c r="K2226" i="6" s="1"/>
  <c r="B2228" i="6"/>
  <c r="E2229" i="6"/>
  <c r="B2235" i="6"/>
  <c r="C2235" i="6"/>
  <c r="K2235" i="6" s="1"/>
  <c r="H2236" i="6"/>
  <c r="E2239" i="6"/>
  <c r="L2239" i="6"/>
  <c r="E2242" i="6"/>
  <c r="C2244" i="6"/>
  <c r="K2244" i="6" s="1"/>
  <c r="B2247" i="6"/>
  <c r="C2247" i="6"/>
  <c r="E2251" i="6"/>
  <c r="C2253" i="6"/>
  <c r="K2253" i="6" s="1"/>
  <c r="E2254" i="6"/>
  <c r="H2255" i="6"/>
  <c r="E2257" i="6"/>
  <c r="B2260" i="6"/>
  <c r="H2265" i="6"/>
  <c r="K2265" i="6" s="1"/>
  <c r="E2272" i="6"/>
  <c r="B2275" i="6"/>
  <c r="C2275" i="6"/>
  <c r="B2279" i="6"/>
  <c r="C2279" i="6"/>
  <c r="K2279" i="6" s="1"/>
  <c r="H2283" i="6"/>
  <c r="B2288" i="6"/>
  <c r="H2289" i="6"/>
  <c r="H2292" i="6"/>
  <c r="H2295" i="6"/>
  <c r="E2300" i="6"/>
  <c r="B2305" i="6"/>
  <c r="C2305" i="6"/>
  <c r="E2306" i="6"/>
  <c r="B2309" i="6"/>
  <c r="E2310" i="6"/>
  <c r="E2313" i="6"/>
  <c r="E2316" i="6"/>
  <c r="B2321" i="6"/>
  <c r="C2321" i="6"/>
  <c r="K2321" i="6" s="1"/>
  <c r="E2322" i="6"/>
  <c r="B2330" i="6"/>
  <c r="C2330" i="6"/>
  <c r="H2331" i="6"/>
  <c r="B2338" i="6"/>
  <c r="C2338" i="6"/>
  <c r="K2338" i="6" s="1"/>
  <c r="B2346" i="6"/>
  <c r="C2346" i="6"/>
  <c r="E2349" i="6"/>
  <c r="H2350" i="6"/>
  <c r="E2362" i="6"/>
  <c r="B2364" i="6"/>
  <c r="B2371" i="6"/>
  <c r="C2371" i="6"/>
  <c r="E2375" i="6"/>
  <c r="L2375" i="6"/>
  <c r="H2379" i="6"/>
  <c r="E2381" i="6"/>
  <c r="E2385" i="6"/>
  <c r="H2386" i="6"/>
  <c r="E2388" i="6"/>
  <c r="B2391" i="6"/>
  <c r="C2391" i="6"/>
  <c r="K2391" i="6" s="1"/>
  <c r="B2394" i="6"/>
  <c r="C2394" i="6"/>
  <c r="K2394" i="6" s="1"/>
  <c r="E2398" i="6"/>
  <c r="H2399" i="6"/>
  <c r="H2408" i="6"/>
  <c r="E2411" i="6"/>
  <c r="C2413" i="6"/>
  <c r="K2413" i="6" s="1"/>
  <c r="B2417" i="6"/>
  <c r="C2421" i="6"/>
  <c r="K2421" i="6" s="1"/>
  <c r="B2424" i="6"/>
  <c r="C2424" i="6"/>
  <c r="E2429" i="6"/>
  <c r="B2432" i="6"/>
  <c r="C2432" i="6"/>
  <c r="K2432" i="6" s="1"/>
  <c r="E2433" i="6"/>
  <c r="H2434" i="6"/>
  <c r="B2439" i="6"/>
  <c r="C2439" i="6"/>
  <c r="K2439" i="6" s="1"/>
  <c r="H2440" i="6"/>
  <c r="H2443" i="6"/>
  <c r="B2445" i="6"/>
  <c r="B2448" i="6"/>
  <c r="E2449" i="6"/>
  <c r="E2452" i="6"/>
  <c r="H2453" i="6"/>
  <c r="E2463" i="6"/>
  <c r="B2468" i="6"/>
  <c r="C2468" i="6"/>
  <c r="K2468" i="6" s="1"/>
  <c r="E2472" i="6"/>
  <c r="L2472" i="6"/>
  <c r="B2482" i="6"/>
  <c r="C2482" i="6"/>
  <c r="C2493" i="6"/>
  <c r="K2493" i="6" s="1"/>
  <c r="C2495" i="6"/>
  <c r="K2495" i="6" s="1"/>
  <c r="B2495" i="6"/>
  <c r="E2513" i="6"/>
  <c r="L2513" i="6"/>
  <c r="L2515" i="6"/>
  <c r="E2515" i="6"/>
  <c r="B2520" i="6"/>
  <c r="C2520" i="6"/>
  <c r="B2528" i="6"/>
  <c r="C2528" i="6"/>
  <c r="E2536" i="6"/>
  <c r="L2536" i="6"/>
  <c r="L2538" i="6"/>
  <c r="E2538" i="6"/>
  <c r="L2553" i="6"/>
  <c r="E2553" i="6"/>
  <c r="L2555" i="6"/>
  <c r="E2555" i="6"/>
  <c r="K2557" i="6"/>
  <c r="L2563" i="6"/>
  <c r="E2563" i="6"/>
  <c r="B2578" i="6"/>
  <c r="C2578" i="6"/>
  <c r="E2582" i="6"/>
  <c r="L2582" i="6"/>
  <c r="C2587" i="6"/>
  <c r="K2587" i="6" s="1"/>
  <c r="B2592" i="6"/>
  <c r="C2592" i="6"/>
  <c r="K2598" i="6"/>
  <c r="B2637" i="6"/>
  <c r="C2637" i="6"/>
  <c r="H2638" i="6"/>
  <c r="B2642" i="6"/>
  <c r="C2642" i="6"/>
  <c r="K2642" i="6" s="1"/>
  <c r="B2652" i="6"/>
  <c r="C2652" i="6"/>
  <c r="C2659" i="6"/>
  <c r="B2659" i="6"/>
  <c r="C2667" i="6"/>
  <c r="B2667" i="6"/>
  <c r="H2668" i="6"/>
  <c r="K2668" i="6" s="1"/>
  <c r="L2679" i="6"/>
  <c r="E2679" i="6"/>
  <c r="C2697" i="6"/>
  <c r="B2697" i="6"/>
  <c r="L2719" i="6"/>
  <c r="E2719" i="6"/>
  <c r="L2734" i="6"/>
  <c r="E2734" i="6"/>
  <c r="B2162" i="6"/>
  <c r="C2162" i="6"/>
  <c r="K2162" i="6" s="1"/>
  <c r="B2176" i="6"/>
  <c r="C2176" i="6"/>
  <c r="K2176" i="6" s="1"/>
  <c r="B2179" i="6"/>
  <c r="C2179" i="6"/>
  <c r="B2194" i="6"/>
  <c r="C2194" i="6"/>
  <c r="C2197" i="6"/>
  <c r="K2197" i="6" s="1"/>
  <c r="B2200" i="6"/>
  <c r="C2200" i="6"/>
  <c r="B2210" i="6"/>
  <c r="C2210" i="6"/>
  <c r="K2210" i="6" s="1"/>
  <c r="E2216" i="6"/>
  <c r="L2216" i="6"/>
  <c r="C2237" i="6"/>
  <c r="K2237" i="6" s="1"/>
  <c r="B2250" i="6"/>
  <c r="C2250" i="6"/>
  <c r="B2259" i="6"/>
  <c r="C2259" i="6"/>
  <c r="K2259" i="6" s="1"/>
  <c r="B2284" i="6"/>
  <c r="C2284" i="6"/>
  <c r="E2288" i="6"/>
  <c r="L2288" i="6"/>
  <c r="B2290" i="6"/>
  <c r="C2290" i="6"/>
  <c r="K2290" i="6" s="1"/>
  <c r="B2296" i="6"/>
  <c r="C2296" i="6"/>
  <c r="K2296" i="6" s="1"/>
  <c r="B2299" i="6"/>
  <c r="C2299" i="6"/>
  <c r="B2343" i="6"/>
  <c r="C2343" i="6"/>
  <c r="B2348" i="6"/>
  <c r="C2348" i="6"/>
  <c r="B2351" i="6"/>
  <c r="C2351" i="6"/>
  <c r="K2351" i="6" s="1"/>
  <c r="B2374" i="6"/>
  <c r="C2374" i="6"/>
  <c r="K2374" i="6" s="1"/>
  <c r="B2380" i="6"/>
  <c r="C2380" i="6"/>
  <c r="K2380" i="6" s="1"/>
  <c r="B2387" i="6"/>
  <c r="C2387" i="6"/>
  <c r="E2391" i="6"/>
  <c r="L2391" i="6"/>
  <c r="B2407" i="6"/>
  <c r="C2407" i="6"/>
  <c r="K2407" i="6" s="1"/>
  <c r="B2410" i="6"/>
  <c r="C2410" i="6"/>
  <c r="B2427" i="6"/>
  <c r="C2427" i="6"/>
  <c r="K2427" i="6" s="1"/>
  <c r="E2432" i="6"/>
  <c r="L2432" i="6"/>
  <c r="B2435" i="6"/>
  <c r="C2435" i="6"/>
  <c r="E2439" i="6"/>
  <c r="L2439" i="6"/>
  <c r="B2444" i="6"/>
  <c r="C2444" i="6"/>
  <c r="K2444" i="6" s="1"/>
  <c r="B2458" i="6"/>
  <c r="C2458" i="6"/>
  <c r="K2458" i="6" s="1"/>
  <c r="E2465" i="6"/>
  <c r="L2465" i="6"/>
  <c r="E2468" i="6"/>
  <c r="L2468" i="6"/>
  <c r="L2493" i="6"/>
  <c r="E2493" i="6"/>
  <c r="H2496" i="6"/>
  <c r="B2500" i="6"/>
  <c r="C2500" i="6"/>
  <c r="K2500" i="6" s="1"/>
  <c r="E2503" i="6"/>
  <c r="E2506" i="6"/>
  <c r="H2507" i="6"/>
  <c r="E2509" i="6"/>
  <c r="L2520" i="6"/>
  <c r="E2520" i="6"/>
  <c r="L2533" i="6"/>
  <c r="E2533" i="6"/>
  <c r="K2535" i="6"/>
  <c r="B2542" i="6"/>
  <c r="E2543" i="6"/>
  <c r="B2547" i="6"/>
  <c r="C2547" i="6"/>
  <c r="C2562" i="6"/>
  <c r="B2562" i="6"/>
  <c r="L2565" i="6"/>
  <c r="E2565" i="6"/>
  <c r="L2578" i="6"/>
  <c r="E2578" i="6"/>
  <c r="B2580" i="6"/>
  <c r="C2580" i="6"/>
  <c r="K2580" i="6" s="1"/>
  <c r="B2584" i="6"/>
  <c r="C2584" i="6"/>
  <c r="K2584" i="6" s="1"/>
  <c r="C2589" i="6"/>
  <c r="H2595" i="6"/>
  <c r="C2599" i="6"/>
  <c r="K2599" i="6" s="1"/>
  <c r="B2599" i="6"/>
  <c r="C2607" i="6"/>
  <c r="L2610" i="6"/>
  <c r="E2610" i="6"/>
  <c r="L2615" i="6"/>
  <c r="E2615" i="6"/>
  <c r="B2624" i="6"/>
  <c r="C2624" i="6"/>
  <c r="E2625" i="6"/>
  <c r="L2627" i="6"/>
  <c r="E2627" i="6"/>
  <c r="C2639" i="6"/>
  <c r="B2639" i="6"/>
  <c r="C2669" i="6"/>
  <c r="B2669" i="6"/>
  <c r="C2687" i="6"/>
  <c r="B2687" i="6"/>
  <c r="B2182" i="6"/>
  <c r="C2182" i="6"/>
  <c r="K2182" i="6" s="1"/>
  <c r="B2186" i="6"/>
  <c r="C2186" i="6"/>
  <c r="B2193" i="6"/>
  <c r="C2193" i="6"/>
  <c r="K2193" i="6" s="1"/>
  <c r="B2246" i="6"/>
  <c r="C2246" i="6"/>
  <c r="K2246" i="6" s="1"/>
  <c r="B2263" i="6"/>
  <c r="C2263" i="6"/>
  <c r="B2270" i="6"/>
  <c r="C2270" i="6"/>
  <c r="K2270" i="6" s="1"/>
  <c r="H2272" i="6"/>
  <c r="K2272" i="6" s="1"/>
  <c r="B2274" i="6"/>
  <c r="C2274" i="6"/>
  <c r="K2274" i="6" s="1"/>
  <c r="E2279" i="6"/>
  <c r="L2279" i="6"/>
  <c r="E2282" i="6"/>
  <c r="B2287" i="6"/>
  <c r="C2287" i="6"/>
  <c r="K2287" i="6" s="1"/>
  <c r="B2302" i="6"/>
  <c r="C2302" i="6"/>
  <c r="K2302" i="6" s="1"/>
  <c r="B2327" i="6"/>
  <c r="C2327" i="6"/>
  <c r="E2330" i="6"/>
  <c r="B2335" i="6"/>
  <c r="C2335" i="6"/>
  <c r="E2338" i="6"/>
  <c r="B2340" i="6"/>
  <c r="C2340" i="6"/>
  <c r="E2346" i="6"/>
  <c r="H2352" i="6"/>
  <c r="E2358" i="6"/>
  <c r="E2361" i="6"/>
  <c r="H2362" i="6"/>
  <c r="K2362" i="6" s="1"/>
  <c r="B2367" i="6"/>
  <c r="C2367" i="6"/>
  <c r="K2367" i="6" s="1"/>
  <c r="H2368" i="6"/>
  <c r="E2371" i="6"/>
  <c r="C2373" i="6"/>
  <c r="K2373" i="6" s="1"/>
  <c r="H2375" i="6"/>
  <c r="H2388" i="6"/>
  <c r="K2388" i="6" s="1"/>
  <c r="B2390" i="6"/>
  <c r="C2390" i="6"/>
  <c r="K2390" i="6" s="1"/>
  <c r="B2393" i="6"/>
  <c r="E2394" i="6"/>
  <c r="E2400" i="6"/>
  <c r="L2400" i="6"/>
  <c r="B2403" i="6"/>
  <c r="C2403" i="6"/>
  <c r="E2407" i="6"/>
  <c r="L2407" i="6"/>
  <c r="H2411" i="6"/>
  <c r="B2416" i="6"/>
  <c r="C2416" i="6"/>
  <c r="K2416" i="6" s="1"/>
  <c r="B2420" i="6"/>
  <c r="B2431" i="6"/>
  <c r="C2431" i="6"/>
  <c r="E2436" i="6"/>
  <c r="B2441" i="6"/>
  <c r="E2445" i="6"/>
  <c r="H2449" i="6"/>
  <c r="E2451" i="6"/>
  <c r="L2451" i="6"/>
  <c r="B2454" i="6"/>
  <c r="E2459" i="6"/>
  <c r="C2461" i="6"/>
  <c r="K2461" i="6" s="1"/>
  <c r="B2470" i="6"/>
  <c r="H2472" i="6"/>
  <c r="K2472" i="6" s="1"/>
  <c r="C2479" i="6"/>
  <c r="E2482" i="6"/>
  <c r="B2484" i="6"/>
  <c r="C2484" i="6"/>
  <c r="K2484" i="6" s="1"/>
  <c r="E2490" i="6"/>
  <c r="L2490" i="6"/>
  <c r="E2500" i="6"/>
  <c r="L2500" i="6"/>
  <c r="B2522" i="6"/>
  <c r="C2522" i="6"/>
  <c r="K2522" i="6" s="1"/>
  <c r="L2557" i="6"/>
  <c r="E2557" i="6"/>
  <c r="C2567" i="6"/>
  <c r="K2567" i="6" s="1"/>
  <c r="B2567" i="6"/>
  <c r="H2615" i="6"/>
  <c r="K2615" i="6" s="1"/>
  <c r="C2619" i="6"/>
  <c r="B2619" i="6"/>
  <c r="C2621" i="6"/>
  <c r="K2621" i="6" s="1"/>
  <c r="B2621" i="6"/>
  <c r="L2629" i="6"/>
  <c r="E2629" i="6"/>
  <c r="C2631" i="6"/>
  <c r="B2631" i="6"/>
  <c r="E2661" i="6"/>
  <c r="L2661" i="6"/>
  <c r="E2685" i="6"/>
  <c r="L2685" i="6"/>
  <c r="L2703" i="6"/>
  <c r="E2703" i="6"/>
  <c r="C2727" i="6"/>
  <c r="K2727" i="6" s="1"/>
  <c r="B2727" i="6"/>
  <c r="B2517" i="6"/>
  <c r="C2517" i="6"/>
  <c r="E2518" i="6"/>
  <c r="L2518" i="6"/>
  <c r="H2519" i="6"/>
  <c r="K2519" i="6" s="1"/>
  <c r="H2534" i="6"/>
  <c r="K2534" i="6" s="1"/>
  <c r="E2545" i="6"/>
  <c r="L2545" i="6"/>
  <c r="H2546" i="6"/>
  <c r="E2558" i="6"/>
  <c r="L2558" i="6"/>
  <c r="H2559" i="6"/>
  <c r="E2562" i="6"/>
  <c r="L2562" i="6"/>
  <c r="H2566" i="6"/>
  <c r="K2566" i="6" s="1"/>
  <c r="E2569" i="6"/>
  <c r="L2569" i="6"/>
  <c r="H2570" i="6"/>
  <c r="K2570" i="6" s="1"/>
  <c r="C2575" i="6"/>
  <c r="H2581" i="6"/>
  <c r="K2581" i="6" s="1"/>
  <c r="B2586" i="6"/>
  <c r="C2586" i="6"/>
  <c r="K2586" i="6" s="1"/>
  <c r="C2594" i="6"/>
  <c r="K2594" i="6" s="1"/>
  <c r="B2603" i="6"/>
  <c r="C2603" i="6"/>
  <c r="K2603" i="6" s="1"/>
  <c r="H2607" i="6"/>
  <c r="E2609" i="6"/>
  <c r="L2609" i="6"/>
  <c r="B2618" i="6"/>
  <c r="C2618" i="6"/>
  <c r="K2618" i="6" s="1"/>
  <c r="H2626" i="6"/>
  <c r="K2626" i="6" s="1"/>
  <c r="E2628" i="6"/>
  <c r="L2628" i="6"/>
  <c r="H2629" i="6"/>
  <c r="E2646" i="6"/>
  <c r="L2646" i="6"/>
  <c r="H2647" i="6"/>
  <c r="K2647" i="6" s="1"/>
  <c r="H2650" i="6"/>
  <c r="K2650" i="6" s="1"/>
  <c r="E2652" i="6"/>
  <c r="L2652" i="6"/>
  <c r="H2659" i="6"/>
  <c r="B2664" i="6"/>
  <c r="C2664" i="6"/>
  <c r="K2664" i="6" s="1"/>
  <c r="E2665" i="6"/>
  <c r="L2665" i="6"/>
  <c r="H2667" i="6"/>
  <c r="B2676" i="6"/>
  <c r="C2676" i="6"/>
  <c r="K2676" i="6" s="1"/>
  <c r="C2678" i="6"/>
  <c r="K2678" i="6" s="1"/>
  <c r="B2700" i="6"/>
  <c r="C2700" i="6"/>
  <c r="K2700" i="6" s="1"/>
  <c r="C2702" i="6"/>
  <c r="K2702" i="6" s="1"/>
  <c r="H2715" i="6"/>
  <c r="K2715" i="6" s="1"/>
  <c r="H2717" i="6"/>
  <c r="H2722" i="6"/>
  <c r="K2722" i="6" s="1"/>
  <c r="E2724" i="6"/>
  <c r="L2724" i="6"/>
  <c r="E2729" i="6"/>
  <c r="L2729" i="6"/>
  <c r="B2741" i="6"/>
  <c r="C2741" i="6"/>
  <c r="E2632" i="6"/>
  <c r="L2632" i="6"/>
  <c r="C2634" i="6"/>
  <c r="B2648" i="6"/>
  <c r="C2648" i="6"/>
  <c r="C2651" i="6"/>
  <c r="B2660" i="6"/>
  <c r="C2660" i="6"/>
  <c r="K2660" i="6" s="1"/>
  <c r="C2673" i="6"/>
  <c r="K2673" i="6" s="1"/>
  <c r="H2679" i="6"/>
  <c r="K2679" i="6" s="1"/>
  <c r="E2682" i="6"/>
  <c r="L2682" i="6"/>
  <c r="K2683" i="6"/>
  <c r="H2688" i="6"/>
  <c r="B2696" i="6"/>
  <c r="C2696" i="6"/>
  <c r="K2696" i="6" s="1"/>
  <c r="E2714" i="6"/>
  <c r="L2714" i="6"/>
  <c r="B2716" i="6"/>
  <c r="C2716" i="6"/>
  <c r="H2724" i="6"/>
  <c r="K2730" i="6"/>
  <c r="H2734" i="6"/>
  <c r="K2734" i="6" s="1"/>
  <c r="E2741" i="6"/>
  <c r="L2741" i="6"/>
  <c r="E2744" i="6"/>
  <c r="H2745" i="6"/>
  <c r="B2684" i="6"/>
  <c r="C2684" i="6"/>
  <c r="K2684" i="6" s="1"/>
  <c r="B2708" i="6"/>
  <c r="C2708" i="6"/>
  <c r="K2708" i="6" s="1"/>
  <c r="C2713" i="6"/>
  <c r="E2716" i="6"/>
  <c r="L2716" i="6"/>
  <c r="E2733" i="6"/>
  <c r="L2733" i="6"/>
  <c r="H2517" i="6"/>
  <c r="E2526" i="6"/>
  <c r="L2526" i="6"/>
  <c r="H2530" i="6"/>
  <c r="K2530" i="6" s="1"/>
  <c r="E2532" i="6"/>
  <c r="L2532" i="6"/>
  <c r="H2539" i="6"/>
  <c r="B2546" i="6"/>
  <c r="C2546" i="6"/>
  <c r="B2550" i="6"/>
  <c r="C2550" i="6"/>
  <c r="K2550" i="6" s="1"/>
  <c r="B2556" i="6"/>
  <c r="C2556" i="6"/>
  <c r="K2556" i="6" s="1"/>
  <c r="C2559" i="6"/>
  <c r="K2559" i="6" s="1"/>
  <c r="C2563" i="6"/>
  <c r="K2563" i="6" s="1"/>
  <c r="E2568" i="6"/>
  <c r="L2568" i="6"/>
  <c r="B2573" i="6"/>
  <c r="C2573" i="6"/>
  <c r="E2588" i="6"/>
  <c r="L2588" i="6"/>
  <c r="H2589" i="6"/>
  <c r="B2596" i="6"/>
  <c r="C2596" i="6"/>
  <c r="K2596" i="6" s="1"/>
  <c r="B2610" i="6"/>
  <c r="C2610" i="6"/>
  <c r="K2610" i="6" s="1"/>
  <c r="B2620" i="6"/>
  <c r="C2620" i="6"/>
  <c r="K2620" i="6" s="1"/>
  <c r="B2629" i="6"/>
  <c r="C2629" i="6"/>
  <c r="H2632" i="6"/>
  <c r="H2639" i="6"/>
  <c r="H2649" i="6"/>
  <c r="K2649" i="6" s="1"/>
  <c r="E2654" i="6"/>
  <c r="L2654" i="6"/>
  <c r="H2655" i="6"/>
  <c r="C2666" i="6"/>
  <c r="K2666" i="6" s="1"/>
  <c r="B2672" i="6"/>
  <c r="C2672" i="6"/>
  <c r="K2672" i="6" s="1"/>
  <c r="B2675" i="6"/>
  <c r="B2680" i="6"/>
  <c r="C2680" i="6"/>
  <c r="K2680" i="6" s="1"/>
  <c r="E2681" i="6"/>
  <c r="L2681" i="6"/>
  <c r="H2682" i="6"/>
  <c r="E2684" i="6"/>
  <c r="L2684" i="6"/>
  <c r="E2686" i="6"/>
  <c r="L2686" i="6"/>
  <c r="E2690" i="6"/>
  <c r="E2693" i="6"/>
  <c r="L2693" i="6"/>
  <c r="E2696" i="6"/>
  <c r="H2697" i="6"/>
  <c r="B2699" i="6"/>
  <c r="C2705" i="6"/>
  <c r="H2706" i="6"/>
  <c r="K2706" i="6" s="1"/>
  <c r="B2713" i="6"/>
  <c r="H2716" i="6"/>
  <c r="B2720" i="6"/>
  <c r="C2720" i="6"/>
  <c r="K2720" i="6" s="1"/>
  <c r="E2727" i="6"/>
  <c r="B2731" i="6"/>
  <c r="E2737" i="6"/>
  <c r="L2737" i="6"/>
  <c r="H2741" i="6"/>
  <c r="B2743" i="6"/>
  <c r="B2746" i="6"/>
  <c r="B2677" i="6"/>
  <c r="C2677" i="6"/>
  <c r="B2701" i="6"/>
  <c r="C2701" i="6"/>
  <c r="E2705" i="6"/>
  <c r="L2705" i="6"/>
  <c r="B2712" i="6"/>
  <c r="C2712" i="6"/>
  <c r="K2712" i="6" s="1"/>
  <c r="E2720" i="6"/>
  <c r="L2720" i="6"/>
  <c r="B2643" i="6"/>
  <c r="C2643" i="6"/>
  <c r="H2648" i="6"/>
  <c r="H2654" i="6"/>
  <c r="K2654" i="6" s="1"/>
  <c r="C2658" i="6"/>
  <c r="K2658" i="6" s="1"/>
  <c r="B2671" i="6"/>
  <c r="E2672" i="6"/>
  <c r="E2675" i="6"/>
  <c r="E2680" i="6"/>
  <c r="L2680" i="6"/>
  <c r="H2681" i="6"/>
  <c r="K2681" i="6" s="1"/>
  <c r="B2683" i="6"/>
  <c r="B2688" i="6"/>
  <c r="C2688" i="6"/>
  <c r="H2690" i="6"/>
  <c r="K2690" i="6" s="1"/>
  <c r="B2698" i="6"/>
  <c r="E2699" i="6"/>
  <c r="E2701" i="6"/>
  <c r="L2701" i="6"/>
  <c r="B2704" i="6"/>
  <c r="C2704" i="6"/>
  <c r="K2704" i="6" s="1"/>
  <c r="B2707" i="6"/>
  <c r="H2710" i="6"/>
  <c r="K2710" i="6" s="1"/>
  <c r="B2715" i="6"/>
  <c r="C2717" i="6"/>
  <c r="B2730" i="6"/>
  <c r="E2731" i="6"/>
  <c r="B2735" i="6"/>
  <c r="B2739" i="6"/>
  <c r="E2740" i="6"/>
  <c r="B2742" i="6"/>
  <c r="B2745" i="6"/>
  <c r="C2745" i="6"/>
  <c r="K2745" i="6" s="1"/>
  <c r="C2498" i="6"/>
  <c r="K2498" i="6" s="1"/>
  <c r="B2504" i="6"/>
  <c r="C2504" i="6"/>
  <c r="K2504" i="6" s="1"/>
  <c r="B2507" i="6"/>
  <c r="C2507" i="6"/>
  <c r="H2523" i="6"/>
  <c r="K2523" i="6" s="1"/>
  <c r="B2533" i="6"/>
  <c r="C2533" i="6"/>
  <c r="E2537" i="6"/>
  <c r="L2537" i="6"/>
  <c r="H2547" i="6"/>
  <c r="B2552" i="6"/>
  <c r="C2552" i="6"/>
  <c r="K2552" i="6" s="1"/>
  <c r="H2560" i="6"/>
  <c r="B2565" i="6"/>
  <c r="C2565" i="6"/>
  <c r="K2565" i="6" s="1"/>
  <c r="E2577" i="6"/>
  <c r="L2577" i="6"/>
  <c r="H2608" i="6"/>
  <c r="K2608" i="6" s="1"/>
  <c r="B2616" i="6"/>
  <c r="C2616" i="6"/>
  <c r="K2616" i="6" s="1"/>
  <c r="E2622" i="6"/>
  <c r="L2622" i="6"/>
  <c r="H2624" i="6"/>
  <c r="E2626" i="6"/>
  <c r="L2626" i="6"/>
  <c r="E2633" i="6"/>
  <c r="L2633" i="6"/>
  <c r="H2634" i="6"/>
  <c r="B2646" i="6"/>
  <c r="E2647" i="6"/>
  <c r="E2650" i="6"/>
  <c r="H2651" i="6"/>
  <c r="C2655" i="6"/>
  <c r="H2656" i="6"/>
  <c r="B2658" i="6"/>
  <c r="E2659" i="6"/>
  <c r="C2665" i="6"/>
  <c r="K2665" i="6" s="1"/>
  <c r="E2666" i="6"/>
  <c r="E2667" i="6"/>
  <c r="B2679" i="6"/>
  <c r="E2692" i="6"/>
  <c r="L2692" i="6"/>
  <c r="E2695" i="6"/>
  <c r="B2703" i="6"/>
  <c r="H2705" i="6"/>
  <c r="B2709" i="6"/>
  <c r="C2709" i="6"/>
  <c r="E2712" i="6"/>
  <c r="L2712" i="6"/>
  <c r="H2713" i="6"/>
  <c r="B2719" i="6"/>
  <c r="E2722" i="6"/>
  <c r="L2722" i="6"/>
  <c r="H2723" i="6"/>
  <c r="K2723" i="6" s="1"/>
  <c r="E2725" i="6"/>
  <c r="L2725" i="6"/>
  <c r="B2729" i="6"/>
  <c r="H2740" i="6"/>
  <c r="K2740" i="6" s="1"/>
  <c r="E2742" i="6"/>
  <c r="L2742" i="6"/>
  <c r="K242" i="6"/>
  <c r="K836" i="6"/>
  <c r="K77" i="6"/>
  <c r="K273" i="6"/>
  <c r="K50" i="6"/>
  <c r="K84" i="6"/>
  <c r="K100" i="6"/>
  <c r="K114" i="6"/>
  <c r="K980" i="6"/>
  <c r="K93" i="6"/>
  <c r="K92" i="6"/>
  <c r="K129" i="6"/>
  <c r="K194" i="6"/>
  <c r="K269" i="6"/>
  <c r="K318" i="6"/>
  <c r="K323" i="6"/>
  <c r="K350" i="6"/>
  <c r="K363" i="6"/>
  <c r="K402" i="6"/>
  <c r="K884" i="6"/>
  <c r="K932" i="6"/>
  <c r="K964" i="6"/>
  <c r="K1492" i="6"/>
  <c r="K116" i="6"/>
  <c r="K66" i="6"/>
  <c r="K137" i="6"/>
  <c r="K876" i="6"/>
  <c r="K908" i="6"/>
  <c r="K53" i="6"/>
  <c r="K153" i="6"/>
  <c r="H19" i="1"/>
  <c r="I19" i="1" s="1"/>
  <c r="H24" i="1"/>
  <c r="I24" i="1" s="1"/>
  <c r="B20" i="8"/>
  <c r="E20" i="8" s="1"/>
  <c r="B36" i="8"/>
  <c r="E36" i="8" s="1"/>
  <c r="D4" i="8"/>
  <c r="B12" i="8"/>
  <c r="E12" i="8" s="1"/>
  <c r="C99" i="13"/>
  <c r="C113" i="13"/>
  <c r="D140" i="13"/>
  <c r="K14" i="19"/>
  <c r="M14" i="19" s="1"/>
  <c r="P14" i="19" s="1"/>
  <c r="K16" i="19"/>
  <c r="M16" i="19" s="1"/>
  <c r="O16" i="19" s="1"/>
  <c r="K37" i="19"/>
  <c r="M37" i="19" s="1"/>
  <c r="P37" i="19" s="1"/>
  <c r="Q37" i="19" s="1"/>
  <c r="K46" i="19"/>
  <c r="M46" i="19" s="1"/>
  <c r="P46" i="19" s="1"/>
  <c r="K22" i="19"/>
  <c r="M22" i="19" s="1"/>
  <c r="O22" i="19" s="1"/>
  <c r="K28" i="19"/>
  <c r="M28" i="19" s="1"/>
  <c r="P28" i="19" s="1"/>
  <c r="A2" i="13"/>
  <c r="D2" i="13" s="1"/>
  <c r="L170" i="14"/>
  <c r="Q68" i="19"/>
  <c r="L49" i="14"/>
  <c r="P12" i="19"/>
  <c r="Q12" i="19" s="1"/>
  <c r="C55" i="13"/>
  <c r="C122" i="13"/>
  <c r="D122" i="13"/>
  <c r="M84" i="14"/>
  <c r="N84" i="14"/>
  <c r="P85" i="14"/>
  <c r="P95" i="14"/>
  <c r="D8" i="16"/>
  <c r="E8" i="16" s="1"/>
  <c r="D56" i="16"/>
  <c r="C56" i="13"/>
  <c r="C150" i="13"/>
  <c r="B40" i="16"/>
  <c r="B46" i="16"/>
  <c r="Q145" i="19"/>
  <c r="D40" i="16"/>
  <c r="E40" i="16" s="1"/>
  <c r="D46" i="16"/>
  <c r="E46" i="16" s="1"/>
  <c r="Q116" i="19"/>
  <c r="Q141" i="19"/>
  <c r="D204" i="13"/>
  <c r="N95" i="14"/>
  <c r="L113" i="14"/>
  <c r="B8" i="16"/>
  <c r="B56" i="16"/>
  <c r="C44" i="13"/>
  <c r="D44" i="13"/>
  <c r="B14" i="16"/>
  <c r="B24" i="16"/>
  <c r="E27" i="16"/>
  <c r="B34" i="16"/>
  <c r="B50" i="16"/>
  <c r="E75" i="22"/>
  <c r="H75" i="22" s="1"/>
  <c r="E43" i="16"/>
  <c r="C166" i="13"/>
  <c r="C193" i="13"/>
  <c r="N46" i="14"/>
  <c r="N142" i="14"/>
  <c r="D14" i="16"/>
  <c r="E14" i="16" s="1"/>
  <c r="D24" i="16"/>
  <c r="E24" i="16" s="1"/>
  <c r="E34" i="16"/>
  <c r="B38" i="16"/>
  <c r="B47" i="16"/>
  <c r="E50" i="16"/>
  <c r="B54" i="16"/>
  <c r="C73" i="13"/>
  <c r="D124" i="13"/>
  <c r="D182" i="13"/>
  <c r="C228" i="13"/>
  <c r="B6" i="16"/>
  <c r="B10" i="16"/>
  <c r="D38" i="16"/>
  <c r="E38" i="16" s="1"/>
  <c r="E47" i="16"/>
  <c r="D54" i="16"/>
  <c r="E54" i="16" s="1"/>
  <c r="Q157" i="19"/>
  <c r="Q182" i="19"/>
  <c r="Q198" i="19"/>
  <c r="C132" i="13"/>
  <c r="D26" i="13"/>
  <c r="C75" i="13"/>
  <c r="C159" i="13"/>
  <c r="E11" i="16"/>
  <c r="B26" i="16"/>
  <c r="E35" i="16"/>
  <c r="B39" i="16"/>
  <c r="B42" i="16"/>
  <c r="D45" i="16"/>
  <c r="B48" i="16"/>
  <c r="E51" i="16"/>
  <c r="B55" i="16"/>
  <c r="C65" i="13"/>
  <c r="C210" i="13"/>
  <c r="N126" i="14"/>
  <c r="E26" i="16"/>
  <c r="D29" i="16"/>
  <c r="E39" i="16"/>
  <c r="E42" i="16"/>
  <c r="D48" i="16"/>
  <c r="E48" i="16" s="1"/>
  <c r="E55" i="16"/>
  <c r="E74" i="22"/>
  <c r="H74" i="22" s="1"/>
  <c r="P126" i="14"/>
  <c r="E30" i="16"/>
  <c r="E56" i="16"/>
  <c r="Q152" i="19"/>
  <c r="D4" i="13"/>
  <c r="C4" i="13"/>
  <c r="H79" i="6"/>
  <c r="B81" i="6"/>
  <c r="H178" i="6"/>
  <c r="K178" i="6" s="1"/>
  <c r="E183" i="6"/>
  <c r="E185" i="6"/>
  <c r="H201" i="6"/>
  <c r="K201" i="6" s="1"/>
  <c r="E203" i="6"/>
  <c r="E215" i="6"/>
  <c r="E259" i="6"/>
  <c r="D212" i="13"/>
  <c r="C212" i="13"/>
  <c r="P88" i="19"/>
  <c r="Q88" i="19" s="1"/>
  <c r="B105" i="6"/>
  <c r="E134" i="6"/>
  <c r="E155" i="6"/>
  <c r="H48" i="6"/>
  <c r="K48" i="6" s="1"/>
  <c r="H2" i="6"/>
  <c r="K2" i="6" s="1"/>
  <c r="K78" i="6"/>
  <c r="H103" i="6"/>
  <c r="K103" i="6" s="1"/>
  <c r="K123" i="6"/>
  <c r="B123" i="6"/>
  <c r="B129" i="6"/>
  <c r="B139" i="6"/>
  <c r="K141" i="6"/>
  <c r="B141" i="6"/>
  <c r="B154" i="6"/>
  <c r="H155" i="6"/>
  <c r="K155" i="6" s="1"/>
  <c r="E200" i="6"/>
  <c r="E227" i="6"/>
  <c r="B240" i="6"/>
  <c r="E258" i="6"/>
  <c r="D186" i="13"/>
  <c r="C186" i="13"/>
  <c r="E218" i="6"/>
  <c r="E64" i="6"/>
  <c r="B133" i="6"/>
  <c r="B29" i="6"/>
  <c r="H108" i="6"/>
  <c r="K108" i="6" s="1"/>
  <c r="B120" i="6"/>
  <c r="E121" i="6"/>
  <c r="B161" i="6"/>
  <c r="E177" i="6"/>
  <c r="K6" i="6"/>
  <c r="E8" i="6"/>
  <c r="B17" i="6"/>
  <c r="H18" i="6"/>
  <c r="K18" i="6" s="1"/>
  <c r="K21" i="6"/>
  <c r="K39" i="6"/>
  <c r="B44" i="6"/>
  <c r="H45" i="6"/>
  <c r="K45" i="6" s="1"/>
  <c r="H99" i="6"/>
  <c r="K99" i="6" s="1"/>
  <c r="E102" i="6"/>
  <c r="B114" i="6"/>
  <c r="H115" i="6"/>
  <c r="K115" i="6" s="1"/>
  <c r="B119" i="6"/>
  <c r="K119" i="6"/>
  <c r="B182" i="6"/>
  <c r="E196" i="6"/>
  <c r="B237" i="6"/>
  <c r="E255" i="6"/>
  <c r="C17" i="13"/>
  <c r="D145" i="13"/>
  <c r="C145" i="13"/>
  <c r="E21" i="6"/>
  <c r="E70" i="6"/>
  <c r="K169" i="6"/>
  <c r="B169" i="6"/>
  <c r="E61" i="6"/>
  <c r="E68" i="6"/>
  <c r="K91" i="6"/>
  <c r="E158" i="6"/>
  <c r="B160" i="6"/>
  <c r="E211" i="6"/>
  <c r="E226" i="6"/>
  <c r="M76" i="14"/>
  <c r="L76" i="14"/>
  <c r="D81" i="13"/>
  <c r="C81" i="13"/>
  <c r="D96" i="13"/>
  <c r="C96" i="13"/>
  <c r="N99" i="14"/>
  <c r="M99" i="14"/>
  <c r="C104" i="13"/>
  <c r="D104" i="13"/>
  <c r="B5" i="6"/>
  <c r="B25" i="6"/>
  <c r="E34" i="6"/>
  <c r="B53" i="6"/>
  <c r="E57" i="6"/>
  <c r="K65" i="6"/>
  <c r="H75" i="6"/>
  <c r="B88" i="6"/>
  <c r="B91" i="6"/>
  <c r="E106" i="6"/>
  <c r="B145" i="6"/>
  <c r="B181" i="6"/>
  <c r="B194" i="6"/>
  <c r="H206" i="6"/>
  <c r="K206" i="6" s="1"/>
  <c r="H209" i="6"/>
  <c r="K209" i="6" s="1"/>
  <c r="E234" i="6"/>
  <c r="E254" i="6"/>
  <c r="B265" i="6"/>
  <c r="E14" i="6"/>
  <c r="E41" i="6"/>
  <c r="K43" i="6"/>
  <c r="H51" i="6"/>
  <c r="K51" i="6" s="1"/>
  <c r="H61" i="6"/>
  <c r="K61" i="6" s="1"/>
  <c r="E74" i="6"/>
  <c r="K97" i="6"/>
  <c r="B113" i="6"/>
  <c r="B173" i="6"/>
  <c r="H179" i="6"/>
  <c r="K179" i="6" s="1"/>
  <c r="B222" i="6"/>
  <c r="K226" i="6"/>
  <c r="B251" i="6"/>
  <c r="C50" i="13"/>
  <c r="D50" i="13"/>
  <c r="D63" i="13"/>
  <c r="C63" i="13"/>
  <c r="H3" i="6"/>
  <c r="K3" i="6" s="1"/>
  <c r="H10" i="6"/>
  <c r="K10" i="6" s="1"/>
  <c r="H34" i="6"/>
  <c r="K34" i="6" s="1"/>
  <c r="K87" i="6"/>
  <c r="B157" i="6"/>
  <c r="K170" i="6"/>
  <c r="H186" i="6"/>
  <c r="K186" i="6" s="1"/>
  <c r="E204" i="6"/>
  <c r="B218" i="6"/>
  <c r="E222" i="6"/>
  <c r="H247" i="6"/>
  <c r="K247" i="6" s="1"/>
  <c r="E251" i="6"/>
  <c r="B262" i="6"/>
  <c r="K262" i="6"/>
  <c r="K4" i="6"/>
  <c r="K16" i="6"/>
  <c r="H22" i="6"/>
  <c r="K22" i="6" s="1"/>
  <c r="K32" i="6"/>
  <c r="K36" i="6"/>
  <c r="K52" i="6"/>
  <c r="B56" i="6"/>
  <c r="K72" i="6"/>
  <c r="H74" i="6"/>
  <c r="K74" i="6" s="1"/>
  <c r="H111" i="6"/>
  <c r="K111" i="6" s="1"/>
  <c r="K132" i="6"/>
  <c r="K134" i="6"/>
  <c r="H223" i="6"/>
  <c r="K223" i="6" s="1"/>
  <c r="H238" i="6"/>
  <c r="K238" i="6" s="1"/>
  <c r="H252" i="6"/>
  <c r="K252" i="6" s="1"/>
  <c r="B257" i="6"/>
  <c r="C31" i="13"/>
  <c r="D209" i="13"/>
  <c r="C209" i="13"/>
  <c r="B4" i="6"/>
  <c r="H9" i="6"/>
  <c r="K9" i="6" s="1"/>
  <c r="B13" i="6"/>
  <c r="B16" i="6"/>
  <c r="E17" i="6"/>
  <c r="K30" i="6"/>
  <c r="B32" i="6"/>
  <c r="E33" i="6"/>
  <c r="B36" i="6"/>
  <c r="B43" i="6"/>
  <c r="H57" i="6"/>
  <c r="K57" i="6" s="1"/>
  <c r="K59" i="6"/>
  <c r="B63" i="6"/>
  <c r="K67" i="6"/>
  <c r="H69" i="6"/>
  <c r="K69" i="6" s="1"/>
  <c r="B72" i="6"/>
  <c r="E73" i="6"/>
  <c r="K90" i="6"/>
  <c r="K104" i="6"/>
  <c r="B109" i="6"/>
  <c r="K110" i="6"/>
  <c r="K112" i="6"/>
  <c r="H117" i="6"/>
  <c r="K117" i="6" s="1"/>
  <c r="H121" i="6"/>
  <c r="K121" i="6" s="1"/>
  <c r="E128" i="6"/>
  <c r="H130" i="6"/>
  <c r="K130" i="6" s="1"/>
  <c r="K136" i="6"/>
  <c r="H139" i="6"/>
  <c r="K139" i="6" s="1"/>
  <c r="K147" i="6"/>
  <c r="H151" i="6"/>
  <c r="K151" i="6" s="1"/>
  <c r="E160" i="6"/>
  <c r="H161" i="6"/>
  <c r="K161" i="6" s="1"/>
  <c r="H174" i="6"/>
  <c r="H183" i="6"/>
  <c r="K183" i="6" s="1"/>
  <c r="K190" i="6"/>
  <c r="E191" i="6"/>
  <c r="H192" i="6"/>
  <c r="K192" i="6" s="1"/>
  <c r="E214" i="6"/>
  <c r="K218" i="6"/>
  <c r="E225" i="6"/>
  <c r="K227" i="6"/>
  <c r="H228" i="6"/>
  <c r="K228" i="6" s="1"/>
  <c r="H231" i="6"/>
  <c r="K231" i="6" s="1"/>
  <c r="H241" i="6"/>
  <c r="K241" i="6" s="1"/>
  <c r="B253" i="6"/>
  <c r="E257" i="6"/>
  <c r="C40" i="13"/>
  <c r="C80" i="13"/>
  <c r="D194" i="13"/>
  <c r="C194" i="13"/>
  <c r="C152" i="13"/>
  <c r="D152" i="13"/>
  <c r="C156" i="13"/>
  <c r="D156" i="13"/>
  <c r="P182" i="14"/>
  <c r="L182" i="14"/>
  <c r="H27" i="6"/>
  <c r="K27" i="6" s="1"/>
  <c r="H15" i="6"/>
  <c r="K15" i="6" s="1"/>
  <c r="H8" i="6"/>
  <c r="K8" i="6" s="1"/>
  <c r="K19" i="6"/>
  <c r="B23" i="6"/>
  <c r="B39" i="6"/>
  <c r="H40" i="6"/>
  <c r="K40" i="6" s="1"/>
  <c r="H44" i="6"/>
  <c r="K44" i="6" s="1"/>
  <c r="B46" i="6"/>
  <c r="K46" i="6"/>
  <c r="K49" i="6"/>
  <c r="K55" i="6"/>
  <c r="K58" i="6"/>
  <c r="H60" i="6"/>
  <c r="K60" i="6" s="1"/>
  <c r="H64" i="6"/>
  <c r="K64" i="6" s="1"/>
  <c r="H68" i="6"/>
  <c r="K68" i="6" s="1"/>
  <c r="H81" i="6"/>
  <c r="K81" i="6" s="1"/>
  <c r="B93" i="6"/>
  <c r="K94" i="6"/>
  <c r="H96" i="6"/>
  <c r="K96" i="6" s="1"/>
  <c r="B104" i="6"/>
  <c r="H107" i="6"/>
  <c r="K107" i="6" s="1"/>
  <c r="H120" i="6"/>
  <c r="K120" i="6" s="1"/>
  <c r="K122" i="6"/>
  <c r="H124" i="6"/>
  <c r="K124" i="6" s="1"/>
  <c r="B127" i="6"/>
  <c r="B136" i="6"/>
  <c r="E144" i="6"/>
  <c r="H145" i="6"/>
  <c r="K145" i="6" s="1"/>
  <c r="B147" i="6"/>
  <c r="H148" i="6"/>
  <c r="K148" i="6" s="1"/>
  <c r="B152" i="6"/>
  <c r="E157" i="6"/>
  <c r="H177" i="6"/>
  <c r="K177" i="6" s="1"/>
  <c r="B180" i="6"/>
  <c r="E190" i="6"/>
  <c r="H210" i="6"/>
  <c r="K210" i="6" s="1"/>
  <c r="H222" i="6"/>
  <c r="E230" i="6"/>
  <c r="K239" i="6"/>
  <c r="K250" i="6"/>
  <c r="B250" i="6"/>
  <c r="E261" i="6"/>
  <c r="E265" i="6"/>
  <c r="D236" i="13"/>
  <c r="D91" i="13"/>
  <c r="C91" i="13"/>
  <c r="P138" i="14"/>
  <c r="M138" i="14"/>
  <c r="M146" i="14"/>
  <c r="N146" i="14"/>
  <c r="L197" i="14"/>
  <c r="M197" i="14"/>
  <c r="K12" i="6"/>
  <c r="K17" i="6"/>
  <c r="H20" i="6"/>
  <c r="K20" i="6" s="1"/>
  <c r="H24" i="6"/>
  <c r="K24" i="6" s="1"/>
  <c r="H29" i="6"/>
  <c r="K29" i="6" s="1"/>
  <c r="H33" i="6"/>
  <c r="K33" i="6" s="1"/>
  <c r="K42" i="6"/>
  <c r="H56" i="6"/>
  <c r="K56" i="6" s="1"/>
  <c r="K62" i="6"/>
  <c r="E63" i="6"/>
  <c r="B66" i="6"/>
  <c r="H73" i="6"/>
  <c r="K73" i="6" s="1"/>
  <c r="H80" i="6"/>
  <c r="K80" i="6" s="1"/>
  <c r="H86" i="6"/>
  <c r="K86" i="6" s="1"/>
  <c r="H101" i="6"/>
  <c r="K101" i="6" s="1"/>
  <c r="E105" i="6"/>
  <c r="H133" i="6"/>
  <c r="K133" i="6" s="1"/>
  <c r="E137" i="6"/>
  <c r="B140" i="6"/>
  <c r="B156" i="6"/>
  <c r="H157" i="6"/>
  <c r="K157" i="6" s="1"/>
  <c r="H173" i="6"/>
  <c r="K175" i="6"/>
  <c r="B179" i="6"/>
  <c r="E193" i="6"/>
  <c r="B197" i="6"/>
  <c r="B201" i="6"/>
  <c r="H207" i="6"/>
  <c r="K207" i="6" s="1"/>
  <c r="H214" i="6"/>
  <c r="K214" i="6" s="1"/>
  <c r="E221" i="6"/>
  <c r="H225" i="6"/>
  <c r="K229" i="6"/>
  <c r="B229" i="6"/>
  <c r="K235" i="6"/>
  <c r="B235" i="6"/>
  <c r="D136" i="13"/>
  <c r="C136" i="13"/>
  <c r="D218" i="13"/>
  <c r="C218" i="13"/>
  <c r="P122" i="14"/>
  <c r="N122" i="14"/>
  <c r="M122" i="14"/>
  <c r="M137" i="14"/>
  <c r="K35" i="6"/>
  <c r="E99" i="6"/>
  <c r="H118" i="6"/>
  <c r="K118" i="6" s="1"/>
  <c r="K126" i="6"/>
  <c r="K143" i="6"/>
  <c r="K146" i="6"/>
  <c r="H150" i="6"/>
  <c r="K150" i="6" s="1"/>
  <c r="H152" i="6"/>
  <c r="K152" i="6" s="1"/>
  <c r="K160" i="6"/>
  <c r="K162" i="6"/>
  <c r="H166" i="6"/>
  <c r="K166" i="6" s="1"/>
  <c r="K171" i="6"/>
  <c r="B186" i="6"/>
  <c r="H187" i="6"/>
  <c r="K187" i="6" s="1"/>
  <c r="B223" i="6"/>
  <c r="B238" i="6"/>
  <c r="K263" i="6"/>
  <c r="E264" i="6"/>
  <c r="D48" i="13"/>
  <c r="C48" i="13"/>
  <c r="M52" i="14"/>
  <c r="N52" i="14"/>
  <c r="L110" i="14"/>
  <c r="N110" i="14"/>
  <c r="K28" i="6"/>
  <c r="H47" i="6"/>
  <c r="K47" i="6" s="1"/>
  <c r="H89" i="6"/>
  <c r="K89" i="6" s="1"/>
  <c r="H105" i="6"/>
  <c r="K105" i="6" s="1"/>
  <c r="H113" i="6"/>
  <c r="H140" i="6"/>
  <c r="K140" i="6" s="1"/>
  <c r="H180" i="6"/>
  <c r="H184" i="6"/>
  <c r="K184" i="6" s="1"/>
  <c r="H188" i="6"/>
  <c r="K188" i="6" s="1"/>
  <c r="H237" i="6"/>
  <c r="K237" i="6" s="1"/>
  <c r="H255" i="6"/>
  <c r="K255" i="6" s="1"/>
  <c r="C172" i="13"/>
  <c r="D172" i="13"/>
  <c r="C24" i="13"/>
  <c r="D24" i="13"/>
  <c r="D146" i="13"/>
  <c r="C146" i="13"/>
  <c r="M162" i="14"/>
  <c r="N162" i="14"/>
  <c r="D230" i="13"/>
  <c r="C230" i="13"/>
  <c r="C6" i="13"/>
  <c r="D6" i="13"/>
  <c r="D227" i="13"/>
  <c r="C227" i="13"/>
  <c r="D36" i="13"/>
  <c r="C36" i="13"/>
  <c r="L65" i="14"/>
  <c r="P65" i="14"/>
  <c r="L158" i="14"/>
  <c r="M158" i="14"/>
  <c r="N158" i="14"/>
  <c r="K215" i="6"/>
  <c r="K254" i="6"/>
  <c r="Q190" i="19"/>
  <c r="Q100" i="19"/>
  <c r="Q149" i="19"/>
  <c r="Q153" i="19"/>
  <c r="Q24" i="19"/>
  <c r="Q84" i="19"/>
  <c r="K163" i="6"/>
  <c r="H167" i="6"/>
  <c r="K167" i="6" s="1"/>
  <c r="H172" i="6"/>
  <c r="K172" i="6" s="1"/>
  <c r="H196" i="6"/>
  <c r="K196" i="6" s="1"/>
  <c r="H200" i="6"/>
  <c r="K200" i="6" s="1"/>
  <c r="K202" i="6"/>
  <c r="K233" i="6"/>
  <c r="H236" i="6"/>
  <c r="K236" i="6" s="1"/>
  <c r="K243" i="6"/>
  <c r="H246" i="6"/>
  <c r="K246" i="6" s="1"/>
  <c r="H249" i="6"/>
  <c r="H265" i="6"/>
  <c r="H266" i="6"/>
  <c r="K266" i="6" s="1"/>
  <c r="C25" i="13"/>
  <c r="D25" i="13"/>
  <c r="D72" i="13"/>
  <c r="C72" i="13"/>
  <c r="D5" i="13"/>
  <c r="C5" i="13"/>
  <c r="D33" i="13"/>
  <c r="C33" i="13"/>
  <c r="C34" i="13"/>
  <c r="D34" i="13"/>
  <c r="P42" i="14"/>
  <c r="M42" i="14"/>
  <c r="N42" i="14"/>
  <c r="L42" i="14"/>
  <c r="D106" i="13"/>
  <c r="C106" i="13"/>
  <c r="D131" i="13"/>
  <c r="C131" i="13"/>
  <c r="C42" i="13"/>
  <c r="D42" i="13"/>
  <c r="D86" i="13"/>
  <c r="C86" i="13"/>
  <c r="D95" i="13"/>
  <c r="C95" i="13"/>
  <c r="N8" i="14"/>
  <c r="M8" i="14"/>
  <c r="P8" i="14"/>
  <c r="L8" i="14"/>
  <c r="P134" i="19"/>
  <c r="Q134" i="19" s="1"/>
  <c r="C188" i="13"/>
  <c r="D188" i="13"/>
  <c r="D41" i="13"/>
  <c r="C41" i="13"/>
  <c r="P82" i="14"/>
  <c r="L82" i="14"/>
  <c r="P112" i="19"/>
  <c r="Q112" i="19" s="1"/>
  <c r="D107" i="13"/>
  <c r="C107" i="13"/>
  <c r="C62" i="13"/>
  <c r="D88" i="13"/>
  <c r="C102" i="13"/>
  <c r="D120" i="13"/>
  <c r="D192" i="13"/>
  <c r="D199" i="13"/>
  <c r="C199" i="13"/>
  <c r="D220" i="13"/>
  <c r="C223" i="13"/>
  <c r="C226" i="13"/>
  <c r="D232" i="13"/>
  <c r="C240" i="13"/>
  <c r="D240" i="13"/>
  <c r="M57" i="14"/>
  <c r="P129" i="14"/>
  <c r="L129" i="14"/>
  <c r="N195" i="14"/>
  <c r="P195" i="14"/>
  <c r="M195" i="14"/>
  <c r="L195" i="14"/>
  <c r="P96" i="19"/>
  <c r="Q96" i="19" s="1"/>
  <c r="P144" i="19"/>
  <c r="Q144" i="19" s="1"/>
  <c r="E81" i="22"/>
  <c r="H81" i="22" s="1"/>
  <c r="D81" i="22"/>
  <c r="D7" i="13"/>
  <c r="D27" i="13"/>
  <c r="C57" i="13"/>
  <c r="C70" i="13"/>
  <c r="D108" i="13"/>
  <c r="D116" i="13"/>
  <c r="C157" i="13"/>
  <c r="D163" i="13"/>
  <c r="C163" i="13"/>
  <c r="C173" i="13"/>
  <c r="D176" i="13"/>
  <c r="D180" i="13"/>
  <c r="C180" i="13"/>
  <c r="C195" i="13"/>
  <c r="D202" i="13"/>
  <c r="C205" i="13"/>
  <c r="C215" i="13"/>
  <c r="N57" i="14"/>
  <c r="L60" i="14"/>
  <c r="P62" i="14"/>
  <c r="L63" i="14"/>
  <c r="P76" i="14"/>
  <c r="N76" i="14"/>
  <c r="P109" i="19"/>
  <c r="Q109" i="19" s="1"/>
  <c r="Q124" i="19"/>
  <c r="P192" i="19"/>
  <c r="Q192" i="19" s="1"/>
  <c r="D88" i="22"/>
  <c r="C161" i="13"/>
  <c r="D8" i="13"/>
  <c r="C8" i="13"/>
  <c r="D129" i="13"/>
  <c r="C129" i="13"/>
  <c r="D190" i="13"/>
  <c r="C190" i="13"/>
  <c r="D237" i="13"/>
  <c r="C237" i="13"/>
  <c r="D241" i="13"/>
  <c r="C241" i="13"/>
  <c r="M17" i="14"/>
  <c r="P17" i="14"/>
  <c r="M44" i="14"/>
  <c r="P57" i="14"/>
  <c r="M60" i="14"/>
  <c r="P72" i="14"/>
  <c r="N89" i="14"/>
  <c r="P89" i="14"/>
  <c r="P93" i="14"/>
  <c r="L105" i="14"/>
  <c r="M105" i="14"/>
  <c r="P157" i="14"/>
  <c r="M186" i="14"/>
  <c r="N186" i="14"/>
  <c r="L186" i="14"/>
  <c r="L201" i="14"/>
  <c r="N201" i="14"/>
  <c r="M201" i="14"/>
  <c r="P80" i="19"/>
  <c r="Q80" i="19" s="1"/>
  <c r="P81" i="19"/>
  <c r="Q81" i="19" s="1"/>
  <c r="P108" i="19"/>
  <c r="Q108" i="19" s="1"/>
  <c r="E78" i="22"/>
  <c r="H78" i="22" s="1"/>
  <c r="D78" i="22"/>
  <c r="N121" i="14"/>
  <c r="P121" i="14"/>
  <c r="M121" i="14"/>
  <c r="D32" i="13"/>
  <c r="C125" i="13"/>
  <c r="P101" i="19"/>
  <c r="Q101" i="19" s="1"/>
  <c r="C58" i="13"/>
  <c r="C90" i="13"/>
  <c r="C148" i="13"/>
  <c r="C164" i="13"/>
  <c r="L9" i="14"/>
  <c r="P9" i="14"/>
  <c r="M31" i="14"/>
  <c r="P52" i="14"/>
  <c r="L52" i="14"/>
  <c r="N60" i="14"/>
  <c r="P91" i="14"/>
  <c r="N91" i="14"/>
  <c r="L91" i="14"/>
  <c r="N194" i="14"/>
  <c r="L194" i="14"/>
  <c r="D2" i="16"/>
  <c r="B2" i="16"/>
  <c r="D18" i="16"/>
  <c r="P121" i="19"/>
  <c r="Q121" i="19" s="1"/>
  <c r="P204" i="14"/>
  <c r="N204" i="14"/>
  <c r="M204" i="14"/>
  <c r="L204" i="14"/>
  <c r="P104" i="19"/>
  <c r="Q104" i="19" s="1"/>
  <c r="D11" i="13"/>
  <c r="D18" i="13"/>
  <c r="C74" i="13"/>
  <c r="O20" i="19"/>
  <c r="AL22" i="20" s="1"/>
  <c r="P20" i="19"/>
  <c r="AL23" i="20" s="1"/>
  <c r="P135" i="19"/>
  <c r="Q135" i="19" s="1"/>
  <c r="C9" i="13"/>
  <c r="D66" i="13"/>
  <c r="C111" i="13"/>
  <c r="D118" i="13"/>
  <c r="C130" i="13"/>
  <c r="C168" i="13"/>
  <c r="C174" i="13"/>
  <c r="C177" i="13"/>
  <c r="C184" i="13"/>
  <c r="D187" i="13"/>
  <c r="C187" i="13"/>
  <c r="D191" i="13"/>
  <c r="C191" i="13"/>
  <c r="D200" i="13"/>
  <c r="C216" i="13"/>
  <c r="D231" i="13"/>
  <c r="C231" i="13"/>
  <c r="D238" i="13"/>
  <c r="C238" i="13"/>
  <c r="L3" i="14"/>
  <c r="L17" i="14"/>
  <c r="L26" i="14"/>
  <c r="L89" i="14"/>
  <c r="L199" i="14"/>
  <c r="P199" i="14"/>
  <c r="M199" i="14"/>
  <c r="B18" i="16"/>
  <c r="P120" i="19"/>
  <c r="Q120" i="19" s="1"/>
  <c r="P148" i="19"/>
  <c r="Q148" i="19" s="1"/>
  <c r="D86" i="22"/>
  <c r="P44" i="14"/>
  <c r="L44" i="14"/>
  <c r="P77" i="19"/>
  <c r="O77" i="19"/>
  <c r="P136" i="19"/>
  <c r="Q136" i="19" s="1"/>
  <c r="D119" i="13"/>
  <c r="C119" i="13"/>
  <c r="C160" i="13"/>
  <c r="D160" i="13"/>
  <c r="C219" i="13"/>
  <c r="C222" i="13"/>
  <c r="C225" i="13"/>
  <c r="N3" i="14"/>
  <c r="M9" i="14"/>
  <c r="N17" i="14"/>
  <c r="N26" i="14"/>
  <c r="M89" i="14"/>
  <c r="M91" i="14"/>
  <c r="P73" i="19"/>
  <c r="Q73" i="19" s="1"/>
  <c r="Q113" i="19"/>
  <c r="P117" i="19"/>
  <c r="Q117" i="19" s="1"/>
  <c r="P137" i="19"/>
  <c r="Q137" i="19" s="1"/>
  <c r="D83" i="22"/>
  <c r="M125" i="14"/>
  <c r="P158" i="14"/>
  <c r="Q123" i="19"/>
  <c r="Q122" i="19"/>
  <c r="L122" i="14"/>
  <c r="M126" i="14"/>
  <c r="M142" i="14"/>
  <c r="B16" i="16"/>
  <c r="Q139" i="19"/>
  <c r="Q140" i="19"/>
  <c r="Q161" i="19"/>
  <c r="L180" i="14"/>
  <c r="D16" i="16"/>
  <c r="E16" i="16" s="1"/>
  <c r="P186" i="19"/>
  <c r="Q186" i="19" s="1"/>
  <c r="P137" i="14"/>
  <c r="M180" i="14"/>
  <c r="N182" i="14"/>
  <c r="E3" i="16"/>
  <c r="B7" i="16"/>
  <c r="E10" i="16"/>
  <c r="P187" i="19"/>
  <c r="Q187" i="19" s="1"/>
  <c r="P202" i="19"/>
  <c r="Q202" i="19" s="1"/>
  <c r="D87" i="22"/>
  <c r="C97" i="13"/>
  <c r="M22" i="14"/>
  <c r="L95" i="14"/>
  <c r="L138" i="14"/>
  <c r="M170" i="14"/>
  <c r="P180" i="14"/>
  <c r="P93" i="19"/>
  <c r="Q93" i="19" s="1"/>
  <c r="Q181" i="19"/>
  <c r="E77" i="22"/>
  <c r="H77" i="22" s="1"/>
  <c r="K63" i="6"/>
  <c r="K85" i="6"/>
  <c r="K303" i="6"/>
  <c r="K371" i="6"/>
  <c r="K382" i="6"/>
  <c r="K427" i="6"/>
  <c r="E288" i="6"/>
  <c r="K82" i="6"/>
  <c r="K222" i="6"/>
  <c r="K251" i="6"/>
  <c r="K299" i="6"/>
  <c r="K355" i="6"/>
  <c r="K431" i="6"/>
  <c r="K499" i="6"/>
  <c r="K510" i="6"/>
  <c r="K555" i="6"/>
  <c r="K287" i="6"/>
  <c r="K302" i="6"/>
  <c r="K411" i="6"/>
  <c r="K415" i="6"/>
  <c r="E297" i="6"/>
  <c r="K76" i="6"/>
  <c r="K127" i="6"/>
  <c r="K165" i="6"/>
  <c r="K315" i="6"/>
  <c r="K539" i="6"/>
  <c r="K543" i="6"/>
  <c r="K571" i="6"/>
  <c r="E293" i="6"/>
  <c r="E301" i="6"/>
  <c r="K23" i="6"/>
  <c r="K38" i="6"/>
  <c r="K83" i="6"/>
  <c r="K156" i="6"/>
  <c r="K211" i="6"/>
  <c r="K599" i="6"/>
  <c r="K31" i="6"/>
  <c r="E294" i="6"/>
  <c r="K95" i="6"/>
  <c r="K131" i="6"/>
  <c r="K149" i="6"/>
  <c r="K203" i="6"/>
  <c r="K387" i="6"/>
  <c r="K414" i="6"/>
  <c r="E37" i="6"/>
  <c r="B47" i="6"/>
  <c r="B86" i="6"/>
  <c r="E109" i="6"/>
  <c r="B111" i="6"/>
  <c r="E141" i="6"/>
  <c r="B143" i="6"/>
  <c r="B171" i="6"/>
  <c r="B207" i="6"/>
  <c r="B209" i="6"/>
  <c r="K353" i="6"/>
  <c r="B353" i="6"/>
  <c r="B665" i="6"/>
  <c r="B697" i="6"/>
  <c r="B729" i="6"/>
  <c r="E12" i="6"/>
  <c r="B14" i="6"/>
  <c r="B40" i="6"/>
  <c r="E45" i="6"/>
  <c r="B60" i="6"/>
  <c r="E90" i="6"/>
  <c r="B92" i="6"/>
  <c r="B124" i="6"/>
  <c r="B155" i="6"/>
  <c r="B365" i="6"/>
  <c r="K384" i="6"/>
  <c r="B493" i="6"/>
  <c r="K619" i="6"/>
  <c r="B619" i="6"/>
  <c r="D305" i="3"/>
  <c r="B2" i="6"/>
  <c r="E6" i="6"/>
  <c r="K7" i="6"/>
  <c r="B8" i="6"/>
  <c r="G11" i="6"/>
  <c r="H11" i="6" s="1"/>
  <c r="K11" i="6" s="1"/>
  <c r="E25" i="6"/>
  <c r="B27" i="6"/>
  <c r="E32" i="6"/>
  <c r="B34" i="6"/>
  <c r="E38" i="6"/>
  <c r="E46" i="6"/>
  <c r="B48" i="6"/>
  <c r="K54" i="6"/>
  <c r="E65" i="6"/>
  <c r="B67" i="6"/>
  <c r="E72" i="6"/>
  <c r="B74" i="6"/>
  <c r="E78" i="6"/>
  <c r="B80" i="6"/>
  <c r="E97" i="6"/>
  <c r="B99" i="6"/>
  <c r="E104" i="6"/>
  <c r="B106" i="6"/>
  <c r="E110" i="6"/>
  <c r="B112" i="6"/>
  <c r="E129" i="6"/>
  <c r="B131" i="6"/>
  <c r="E136" i="6"/>
  <c r="B138" i="6"/>
  <c r="E142" i="6"/>
  <c r="B144" i="6"/>
  <c r="E153" i="6"/>
  <c r="B158" i="6"/>
  <c r="E169" i="6"/>
  <c r="E174" i="6"/>
  <c r="B184" i="6"/>
  <c r="B189" i="6"/>
  <c r="B190" i="6"/>
  <c r="B195" i="6"/>
  <c r="B203" i="6"/>
  <c r="K208" i="6"/>
  <c r="B210" i="6"/>
  <c r="B214" i="6"/>
  <c r="H257" i="6"/>
  <c r="K257" i="6" s="1"/>
  <c r="H268" i="6"/>
  <c r="K268" i="6" s="1"/>
  <c r="K283" i="6"/>
  <c r="H285" i="6"/>
  <c r="K285" i="6" s="1"/>
  <c r="B289" i="6"/>
  <c r="E309" i="6"/>
  <c r="E310" i="6"/>
  <c r="B337" i="6"/>
  <c r="E340" i="6"/>
  <c r="B349" i="6"/>
  <c r="B363" i="6"/>
  <c r="K380" i="6"/>
  <c r="H385" i="6"/>
  <c r="K385" i="6" s="1"/>
  <c r="B393" i="6"/>
  <c r="B405" i="6"/>
  <c r="E437" i="6"/>
  <c r="E438" i="6"/>
  <c r="B465" i="6"/>
  <c r="E468" i="6"/>
  <c r="B477" i="6"/>
  <c r="B491" i="6"/>
  <c r="H513" i="6"/>
  <c r="K513" i="6" s="1"/>
  <c r="B521" i="6"/>
  <c r="B533" i="6"/>
  <c r="K552" i="6"/>
  <c r="E565" i="6"/>
  <c r="E566" i="6"/>
  <c r="B593" i="6"/>
  <c r="E596" i="6"/>
  <c r="K603" i="6"/>
  <c r="B603" i="6"/>
  <c r="K604" i="6"/>
  <c r="H608" i="6"/>
  <c r="K608" i="6" s="1"/>
  <c r="E628" i="6"/>
  <c r="B641" i="6"/>
  <c r="K877" i="6"/>
  <c r="E5" i="6"/>
  <c r="E52" i="6"/>
  <c r="E58" i="6"/>
  <c r="K185" i="6"/>
  <c r="E356" i="6"/>
  <c r="B421" i="6"/>
  <c r="B481" i="6"/>
  <c r="E484" i="6"/>
  <c r="B549" i="6"/>
  <c r="E290" i="3"/>
  <c r="D290" i="6" s="1"/>
  <c r="L290" i="6" s="1"/>
  <c r="E295" i="6"/>
  <c r="E13" i="6"/>
  <c r="E20" i="6"/>
  <c r="E26" i="6"/>
  <c r="B28" i="6"/>
  <c r="E40" i="6"/>
  <c r="E53" i="6"/>
  <c r="E60" i="6"/>
  <c r="E66" i="6"/>
  <c r="B68" i="6"/>
  <c r="E85" i="6"/>
  <c r="E92" i="6"/>
  <c r="E98" i="6"/>
  <c r="B100" i="6"/>
  <c r="E117" i="6"/>
  <c r="E124" i="6"/>
  <c r="E130" i="6"/>
  <c r="B132" i="6"/>
  <c r="E156" i="6"/>
  <c r="B159" i="6"/>
  <c r="E186" i="6"/>
  <c r="B192" i="6"/>
  <c r="K204" i="6"/>
  <c r="B215" i="6"/>
  <c r="B233" i="6"/>
  <c r="B234" i="6"/>
  <c r="B239" i="6"/>
  <c r="B241" i="6"/>
  <c r="B263" i="6"/>
  <c r="B264" i="6"/>
  <c r="K264" i="6"/>
  <c r="E274" i="6"/>
  <c r="H284" i="6"/>
  <c r="K284" i="6" s="1"/>
  <c r="E291" i="6"/>
  <c r="K296" i="6"/>
  <c r="K321" i="6"/>
  <c r="B321" i="6"/>
  <c r="E324" i="6"/>
  <c r="B333" i="6"/>
  <c r="B347" i="6"/>
  <c r="K352" i="6"/>
  <c r="H369" i="6"/>
  <c r="K369" i="6" s="1"/>
  <c r="B377" i="6"/>
  <c r="B389" i="6"/>
  <c r="K408" i="6"/>
  <c r="E421" i="6"/>
  <c r="E422" i="6"/>
  <c r="K436" i="6"/>
  <c r="K449" i="6"/>
  <c r="B449" i="6"/>
  <c r="E452" i="6"/>
  <c r="B461" i="6"/>
  <c r="B475" i="6"/>
  <c r="K480" i="6"/>
  <c r="K492" i="6"/>
  <c r="H497" i="6"/>
  <c r="K497" i="6" s="1"/>
  <c r="B505" i="6"/>
  <c r="B517" i="6"/>
  <c r="K536" i="6"/>
  <c r="E549" i="6"/>
  <c r="E550" i="6"/>
  <c r="K564" i="6"/>
  <c r="K577" i="6"/>
  <c r="B577" i="6"/>
  <c r="E580" i="6"/>
  <c r="B589" i="6"/>
  <c r="E612" i="6"/>
  <c r="B625" i="6"/>
  <c r="B633" i="6"/>
  <c r="E641" i="6"/>
  <c r="E661" i="6"/>
  <c r="K670" i="6"/>
  <c r="H672" i="6"/>
  <c r="K672" i="6" s="1"/>
  <c r="E693" i="6"/>
  <c r="K702" i="6"/>
  <c r="H704" i="6"/>
  <c r="K704" i="6" s="1"/>
  <c r="E725" i="6"/>
  <c r="K734" i="6"/>
  <c r="H736" i="6"/>
  <c r="K736" i="6" s="1"/>
  <c r="E84" i="6"/>
  <c r="E152" i="6"/>
  <c r="K191" i="6"/>
  <c r="B216" i="6"/>
  <c r="K216" i="6"/>
  <c r="K232" i="6"/>
  <c r="K240" i="6"/>
  <c r="E266" i="6"/>
  <c r="B280" i="6"/>
  <c r="K280" i="6"/>
  <c r="B305" i="6"/>
  <c r="E308" i="6"/>
  <c r="B317" i="6"/>
  <c r="K336" i="6"/>
  <c r="K348" i="6"/>
  <c r="B373" i="6"/>
  <c r="K392" i="6"/>
  <c r="B433" i="6"/>
  <c r="E436" i="6"/>
  <c r="B445" i="6"/>
  <c r="K464" i="6"/>
  <c r="B501" i="6"/>
  <c r="K520" i="6"/>
  <c r="K548" i="6"/>
  <c r="B561" i="6"/>
  <c r="E564" i="6"/>
  <c r="B573" i="6"/>
  <c r="K592" i="6"/>
  <c r="B609" i="6"/>
  <c r="E625" i="6"/>
  <c r="K655" i="6"/>
  <c r="K687" i="6"/>
  <c r="K719" i="6"/>
  <c r="K742" i="6"/>
  <c r="E18" i="6"/>
  <c r="E77" i="6"/>
  <c r="E296" i="6"/>
  <c r="K220" i="6"/>
  <c r="B224" i="6"/>
  <c r="K224" i="6"/>
  <c r="K249" i="6"/>
  <c r="E262" i="6"/>
  <c r="K279" i="6"/>
  <c r="E282" i="6"/>
  <c r="K288" i="6"/>
  <c r="B301" i="6"/>
  <c r="B315" i="6"/>
  <c r="K320" i="6"/>
  <c r="K332" i="6"/>
  <c r="H337" i="6"/>
  <c r="B345" i="6"/>
  <c r="B357" i="6"/>
  <c r="K376" i="6"/>
  <c r="E390" i="6"/>
  <c r="K404" i="6"/>
  <c r="K417" i="6"/>
  <c r="B417" i="6"/>
  <c r="E420" i="6"/>
  <c r="B429" i="6"/>
  <c r="B443" i="6"/>
  <c r="K448" i="6"/>
  <c r="K460" i="6"/>
  <c r="H465" i="6"/>
  <c r="B473" i="6"/>
  <c r="B485" i="6"/>
  <c r="K504" i="6"/>
  <c r="E518" i="6"/>
  <c r="K532" i="6"/>
  <c r="K545" i="6"/>
  <c r="B545" i="6"/>
  <c r="E548" i="6"/>
  <c r="B557" i="6"/>
  <c r="B571" i="6"/>
  <c r="K588" i="6"/>
  <c r="H593" i="6"/>
  <c r="B601" i="6"/>
  <c r="E609" i="6"/>
  <c r="B632" i="6"/>
  <c r="K632" i="6"/>
  <c r="K640" i="6"/>
  <c r="H641" i="6"/>
  <c r="K641" i="6" s="1"/>
  <c r="E646" i="6"/>
  <c r="B649" i="6"/>
  <c r="B681" i="6"/>
  <c r="B713" i="6"/>
  <c r="K731" i="6"/>
  <c r="K823" i="6"/>
  <c r="R53" i="19"/>
  <c r="R52" i="19"/>
  <c r="R12" i="19"/>
  <c r="R72" i="19"/>
  <c r="B18" i="6"/>
  <c r="B24" i="6"/>
  <c r="E49" i="6"/>
  <c r="B51" i="6"/>
  <c r="B58" i="6"/>
  <c r="B64" i="6"/>
  <c r="E81" i="6"/>
  <c r="B83" i="6"/>
  <c r="B90" i="6"/>
  <c r="B96" i="6"/>
  <c r="E113" i="6"/>
  <c r="B115" i="6"/>
  <c r="B122" i="6"/>
  <c r="B128" i="6"/>
  <c r="E145" i="6"/>
  <c r="B150" i="6"/>
  <c r="E161" i="6"/>
  <c r="B166" i="6"/>
  <c r="H193" i="6"/>
  <c r="B248" i="6"/>
  <c r="K248" i="6"/>
  <c r="K304" i="6"/>
  <c r="K316" i="6"/>
  <c r="B341" i="6"/>
  <c r="K360" i="6"/>
  <c r="K388" i="6"/>
  <c r="K401" i="6"/>
  <c r="B401" i="6"/>
  <c r="E404" i="6"/>
  <c r="B413" i="6"/>
  <c r="K432" i="6"/>
  <c r="B469" i="6"/>
  <c r="K488" i="6"/>
  <c r="K516" i="6"/>
  <c r="K529" i="6"/>
  <c r="B529" i="6"/>
  <c r="E532" i="6"/>
  <c r="B541" i="6"/>
  <c r="K572" i="6"/>
  <c r="B597" i="6"/>
  <c r="B616" i="6"/>
  <c r="K616" i="6"/>
  <c r="H625" i="6"/>
  <c r="K625" i="6" s="1"/>
  <c r="B629" i="6"/>
  <c r="K638" i="6"/>
  <c r="K643" i="6"/>
  <c r="K814" i="6"/>
  <c r="K837" i="6"/>
  <c r="K977" i="6"/>
  <c r="B20" i="6"/>
  <c r="E168" i="6"/>
  <c r="E9" i="6"/>
  <c r="B11" i="6"/>
  <c r="H18" i="1"/>
  <c r="B12" i="6"/>
  <c r="E29" i="6"/>
  <c r="B52" i="6"/>
  <c r="E69" i="6"/>
  <c r="B84" i="6"/>
  <c r="E101" i="6"/>
  <c r="B116" i="6"/>
  <c r="E133" i="6"/>
  <c r="E148" i="6"/>
  <c r="B151" i="6"/>
  <c r="E164" i="6"/>
  <c r="B167" i="6"/>
  <c r="H197" i="6"/>
  <c r="K197" i="6" s="1"/>
  <c r="H199" i="6"/>
  <c r="H205" i="6"/>
  <c r="K205" i="6" s="1"/>
  <c r="H212" i="6"/>
  <c r="H217" i="6"/>
  <c r="E224" i="6"/>
  <c r="E250" i="6"/>
  <c r="B256" i="6"/>
  <c r="K256" i="6"/>
  <c r="B268" i="6"/>
  <c r="E278" i="6"/>
  <c r="E287" i="6"/>
  <c r="H305" i="6"/>
  <c r="B313" i="6"/>
  <c r="B325" i="6"/>
  <c r="K344" i="6"/>
  <c r="E358" i="6"/>
  <c r="K372" i="6"/>
  <c r="B385" i="6"/>
  <c r="E388" i="6"/>
  <c r="B397" i="6"/>
  <c r="B411" i="6"/>
  <c r="K416" i="6"/>
  <c r="K428" i="6"/>
  <c r="H433" i="6"/>
  <c r="B441" i="6"/>
  <c r="B453" i="6"/>
  <c r="E486" i="6"/>
  <c r="K500" i="6"/>
  <c r="B513" i="6"/>
  <c r="E516" i="6"/>
  <c r="B525" i="6"/>
  <c r="B539" i="6"/>
  <c r="K544" i="6"/>
  <c r="K556" i="6"/>
  <c r="H561" i="6"/>
  <c r="B569" i="6"/>
  <c r="B581" i="6"/>
  <c r="K600" i="6"/>
  <c r="H609" i="6"/>
  <c r="B613" i="6"/>
  <c r="K622" i="6"/>
  <c r="E630" i="6"/>
  <c r="E677" i="6"/>
  <c r="E709" i="6"/>
  <c r="E741" i="6"/>
  <c r="K845" i="6"/>
  <c r="K176" i="6"/>
  <c r="B276" i="6"/>
  <c r="K276" i="6"/>
  <c r="B284" i="6"/>
  <c r="B309" i="6"/>
  <c r="K328" i="6"/>
  <c r="K356" i="6"/>
  <c r="B369" i="6"/>
  <c r="E372" i="6"/>
  <c r="B381" i="6"/>
  <c r="K400" i="6"/>
  <c r="K412" i="6"/>
  <c r="B437" i="6"/>
  <c r="K484" i="6"/>
  <c r="B497" i="6"/>
  <c r="E500" i="6"/>
  <c r="B509" i="6"/>
  <c r="K528" i="6"/>
  <c r="B565" i="6"/>
  <c r="K606" i="6"/>
  <c r="E614" i="6"/>
  <c r="K635" i="6"/>
  <c r="B635" i="6"/>
  <c r="K636" i="6"/>
  <c r="E644" i="6"/>
  <c r="K849" i="6"/>
  <c r="K648" i="6"/>
  <c r="B651" i="6"/>
  <c r="E662" i="6"/>
  <c r="B667" i="6"/>
  <c r="E678" i="6"/>
  <c r="B683" i="6"/>
  <c r="E694" i="6"/>
  <c r="K696" i="6"/>
  <c r="B699" i="6"/>
  <c r="E710" i="6"/>
  <c r="K712" i="6"/>
  <c r="B715" i="6"/>
  <c r="E726" i="6"/>
  <c r="B731" i="6"/>
  <c r="E742" i="6"/>
  <c r="K744" i="6"/>
  <c r="B747" i="6"/>
  <c r="E758" i="6"/>
  <c r="K760" i="6"/>
  <c r="B763" i="6"/>
  <c r="E774" i="6"/>
  <c r="B779" i="6"/>
  <c r="E790" i="6"/>
  <c r="K792" i="6"/>
  <c r="B795" i="6"/>
  <c r="E806" i="6"/>
  <c r="K808" i="6"/>
  <c r="B811" i="6"/>
  <c r="E822" i="6"/>
  <c r="K824" i="6"/>
  <c r="B827" i="6"/>
  <c r="H839" i="6"/>
  <c r="K839" i="6" s="1"/>
  <c r="H842" i="6"/>
  <c r="E846" i="6"/>
  <c r="E848" i="6"/>
  <c r="B863" i="6"/>
  <c r="K887" i="6"/>
  <c r="K889" i="6"/>
  <c r="K890" i="6"/>
  <c r="E891" i="6"/>
  <c r="B901" i="6"/>
  <c r="K902" i="6"/>
  <c r="E908" i="6"/>
  <c r="H911" i="6"/>
  <c r="K911" i="6" s="1"/>
  <c r="B938" i="6"/>
  <c r="K938" i="6"/>
  <c r="K939" i="6"/>
  <c r="H953" i="6"/>
  <c r="K953" i="6" s="1"/>
  <c r="K956" i="6"/>
  <c r="B972" i="6"/>
  <c r="K973" i="6"/>
  <c r="H1016" i="6"/>
  <c r="K1016" i="6" s="1"/>
  <c r="K1018" i="6"/>
  <c r="B1018" i="6"/>
  <c r="K1019" i="6"/>
  <c r="K1035" i="6"/>
  <c r="H1048" i="6"/>
  <c r="K1051" i="6"/>
  <c r="E1092" i="6"/>
  <c r="H1109" i="6"/>
  <c r="K1109" i="6" s="1"/>
  <c r="K1151" i="6"/>
  <c r="B1151" i="6"/>
  <c r="H289" i="6"/>
  <c r="H309" i="6"/>
  <c r="K309" i="6" s="1"/>
  <c r="H325" i="6"/>
  <c r="K325" i="6" s="1"/>
  <c r="H341" i="6"/>
  <c r="K341" i="6" s="1"/>
  <c r="H357" i="6"/>
  <c r="H373" i="6"/>
  <c r="H389" i="6"/>
  <c r="H405" i="6"/>
  <c r="H421" i="6"/>
  <c r="H437" i="6"/>
  <c r="K437" i="6" s="1"/>
  <c r="H453" i="6"/>
  <c r="H469" i="6"/>
  <c r="K469" i="6" s="1"/>
  <c r="H485" i="6"/>
  <c r="H501" i="6"/>
  <c r="H517" i="6"/>
  <c r="H533" i="6"/>
  <c r="H549" i="6"/>
  <c r="H565" i="6"/>
  <c r="H581" i="6"/>
  <c r="K581" i="6" s="1"/>
  <c r="H597" i="6"/>
  <c r="B605" i="6"/>
  <c r="H613" i="6"/>
  <c r="B621" i="6"/>
  <c r="H629" i="6"/>
  <c r="K629" i="6" s="1"/>
  <c r="B637" i="6"/>
  <c r="H645" i="6"/>
  <c r="K645" i="6" s="1"/>
  <c r="B653" i="6"/>
  <c r="H661" i="6"/>
  <c r="K661" i="6" s="1"/>
  <c r="B669" i="6"/>
  <c r="H677" i="6"/>
  <c r="K677" i="6" s="1"/>
  <c r="B685" i="6"/>
  <c r="H693" i="6"/>
  <c r="K693" i="6" s="1"/>
  <c r="B701" i="6"/>
  <c r="H709" i="6"/>
  <c r="K709" i="6" s="1"/>
  <c r="B717" i="6"/>
  <c r="H725" i="6"/>
  <c r="K725" i="6" s="1"/>
  <c r="E729" i="6"/>
  <c r="B886" i="6"/>
  <c r="K886" i="6"/>
  <c r="E887" i="6"/>
  <c r="E939" i="6"/>
  <c r="B1001" i="6"/>
  <c r="E1008" i="6"/>
  <c r="E1040" i="6"/>
  <c r="B1085" i="6"/>
  <c r="K1147" i="6"/>
  <c r="E1168" i="6"/>
  <c r="E1229" i="6"/>
  <c r="E1302" i="6"/>
  <c r="E1305" i="6"/>
  <c r="K668" i="6"/>
  <c r="K684" i="6"/>
  <c r="K716" i="6"/>
  <c r="E746" i="6"/>
  <c r="K748" i="6"/>
  <c r="B751" i="6"/>
  <c r="E762" i="6"/>
  <c r="K764" i="6"/>
  <c r="B767" i="6"/>
  <c r="E778" i="6"/>
  <c r="B783" i="6"/>
  <c r="E794" i="6"/>
  <c r="K796" i="6"/>
  <c r="B799" i="6"/>
  <c r="E810" i="6"/>
  <c r="K812" i="6"/>
  <c r="B815" i="6"/>
  <c r="E826" i="6"/>
  <c r="K828" i="6"/>
  <c r="B831" i="6"/>
  <c r="H846" i="6"/>
  <c r="K846" i="6" s="1"/>
  <c r="E863" i="6"/>
  <c r="H865" i="6"/>
  <c r="K865" i="6" s="1"/>
  <c r="B876" i="6"/>
  <c r="H891" i="6"/>
  <c r="K891" i="6" s="1"/>
  <c r="B897" i="6"/>
  <c r="K898" i="6"/>
  <c r="K912" i="6"/>
  <c r="B912" i="6"/>
  <c r="K935" i="6"/>
  <c r="E938" i="6"/>
  <c r="K957" i="6"/>
  <c r="E972" i="6"/>
  <c r="H981" i="6"/>
  <c r="K981" i="6" s="1"/>
  <c r="K988" i="6"/>
  <c r="B988" i="6"/>
  <c r="E996" i="6"/>
  <c r="B1017" i="6"/>
  <c r="E1028" i="6"/>
  <c r="E1060" i="6"/>
  <c r="H1077" i="6"/>
  <c r="K1077" i="6" s="1"/>
  <c r="K1110" i="6"/>
  <c r="K1131" i="6"/>
  <c r="E1178" i="6"/>
  <c r="K1215" i="6"/>
  <c r="B1215" i="6"/>
  <c r="E1216" i="6"/>
  <c r="K1246" i="6"/>
  <c r="B1269" i="6"/>
  <c r="E1270" i="6"/>
  <c r="H181" i="6"/>
  <c r="K181" i="6" s="1"/>
  <c r="H213" i="6"/>
  <c r="K213" i="6" s="1"/>
  <c r="H245" i="6"/>
  <c r="K245" i="6" s="1"/>
  <c r="H297" i="6"/>
  <c r="K297" i="6" s="1"/>
  <c r="H313" i="6"/>
  <c r="K313" i="6" s="1"/>
  <c r="H329" i="6"/>
  <c r="K329" i="6" s="1"/>
  <c r="H345" i="6"/>
  <c r="K345" i="6" s="1"/>
  <c r="H361" i="6"/>
  <c r="K361" i="6" s="1"/>
  <c r="H377" i="6"/>
  <c r="K377" i="6" s="1"/>
  <c r="H393" i="6"/>
  <c r="K393" i="6" s="1"/>
  <c r="H409" i="6"/>
  <c r="K409" i="6" s="1"/>
  <c r="H425" i="6"/>
  <c r="K425" i="6" s="1"/>
  <c r="H441" i="6"/>
  <c r="K441" i="6" s="1"/>
  <c r="H457" i="6"/>
  <c r="K457" i="6" s="1"/>
  <c r="H473" i="6"/>
  <c r="K473" i="6" s="1"/>
  <c r="H489" i="6"/>
  <c r="K489" i="6" s="1"/>
  <c r="H505" i="6"/>
  <c r="K505" i="6" s="1"/>
  <c r="H521" i="6"/>
  <c r="K521" i="6" s="1"/>
  <c r="H537" i="6"/>
  <c r="K537" i="6" s="1"/>
  <c r="H553" i="6"/>
  <c r="K553" i="6" s="1"/>
  <c r="H569" i="6"/>
  <c r="K569" i="6" s="1"/>
  <c r="H585" i="6"/>
  <c r="K585" i="6" s="1"/>
  <c r="H601" i="6"/>
  <c r="K601" i="6" s="1"/>
  <c r="H617" i="6"/>
  <c r="K617" i="6" s="1"/>
  <c r="H633" i="6"/>
  <c r="K633" i="6" s="1"/>
  <c r="H649" i="6"/>
  <c r="B657" i="6"/>
  <c r="H665" i="6"/>
  <c r="B673" i="6"/>
  <c r="H681" i="6"/>
  <c r="B689" i="6"/>
  <c r="H697" i="6"/>
  <c r="B705" i="6"/>
  <c r="H713" i="6"/>
  <c r="B721" i="6"/>
  <c r="H729" i="6"/>
  <c r="B737" i="6"/>
  <c r="H745" i="6"/>
  <c r="K745" i="6" s="1"/>
  <c r="K834" i="6"/>
  <c r="B878" i="6"/>
  <c r="B882" i="6"/>
  <c r="K882" i="6"/>
  <c r="K899" i="6"/>
  <c r="B934" i="6"/>
  <c r="K934" i="6"/>
  <c r="K954" i="6"/>
  <c r="B1021" i="6"/>
  <c r="B1053" i="6"/>
  <c r="H1076" i="6"/>
  <c r="K1076" i="6" s="1"/>
  <c r="K1119" i="6"/>
  <c r="B1119" i="6"/>
  <c r="E1136" i="6"/>
  <c r="B1177" i="6"/>
  <c r="K1227" i="6"/>
  <c r="B1227" i="6"/>
  <c r="E1266" i="6"/>
  <c r="K1300" i="6"/>
  <c r="B1300" i="6"/>
  <c r="K656" i="6"/>
  <c r="K688" i="6"/>
  <c r="K720" i="6"/>
  <c r="E750" i="6"/>
  <c r="B755" i="6"/>
  <c r="E766" i="6"/>
  <c r="K768" i="6"/>
  <c r="B771" i="6"/>
  <c r="E782" i="6"/>
  <c r="B787" i="6"/>
  <c r="E798" i="6"/>
  <c r="K800" i="6"/>
  <c r="B803" i="6"/>
  <c r="E814" i="6"/>
  <c r="B819" i="6"/>
  <c r="E830" i="6"/>
  <c r="K835" i="6"/>
  <c r="B844" i="6"/>
  <c r="K855" i="6"/>
  <c r="E859" i="6"/>
  <c r="B869" i="6"/>
  <c r="K870" i="6"/>
  <c r="K871" i="6"/>
  <c r="K874" i="6"/>
  <c r="E880" i="6"/>
  <c r="K894" i="6"/>
  <c r="B895" i="6"/>
  <c r="B928" i="6"/>
  <c r="K931" i="6"/>
  <c r="K933" i="6"/>
  <c r="H965" i="6"/>
  <c r="K965" i="6" s="1"/>
  <c r="K971" i="6"/>
  <c r="E1006" i="6"/>
  <c r="H1013" i="6"/>
  <c r="K1013" i="6" s="1"/>
  <c r="E1021" i="6"/>
  <c r="H1045" i="6"/>
  <c r="K1045" i="6" s="1"/>
  <c r="B1149" i="6"/>
  <c r="E1156" i="6"/>
  <c r="E1206" i="6"/>
  <c r="E1236" i="6"/>
  <c r="B1279" i="6"/>
  <c r="H189" i="6"/>
  <c r="K189" i="6" s="1"/>
  <c r="H221" i="6"/>
  <c r="K221" i="6" s="1"/>
  <c r="H253" i="6"/>
  <c r="H301" i="6"/>
  <c r="H317" i="6"/>
  <c r="H333" i="6"/>
  <c r="H349" i="6"/>
  <c r="H365" i="6"/>
  <c r="H381" i="6"/>
  <c r="K381" i="6" s="1"/>
  <c r="H397" i="6"/>
  <c r="H413" i="6"/>
  <c r="H429" i="6"/>
  <c r="H445" i="6"/>
  <c r="H461" i="6"/>
  <c r="H477" i="6"/>
  <c r="H493" i="6"/>
  <c r="H509" i="6"/>
  <c r="H525" i="6"/>
  <c r="H541" i="6"/>
  <c r="H557" i="6"/>
  <c r="H573" i="6"/>
  <c r="H589" i="6"/>
  <c r="H605" i="6"/>
  <c r="K605" i="6" s="1"/>
  <c r="H621" i="6"/>
  <c r="K621" i="6" s="1"/>
  <c r="H637" i="6"/>
  <c r="K637" i="6" s="1"/>
  <c r="B645" i="6"/>
  <c r="H653" i="6"/>
  <c r="K653" i="6" s="1"/>
  <c r="B661" i="6"/>
  <c r="H669" i="6"/>
  <c r="K669" i="6" s="1"/>
  <c r="B677" i="6"/>
  <c r="H685" i="6"/>
  <c r="K685" i="6" s="1"/>
  <c r="B693" i="6"/>
  <c r="H701" i="6"/>
  <c r="K701" i="6" s="1"/>
  <c r="B709" i="6"/>
  <c r="H717" i="6"/>
  <c r="K717" i="6" s="1"/>
  <c r="B725" i="6"/>
  <c r="H733" i="6"/>
  <c r="K733" i="6" s="1"/>
  <c r="B741" i="6"/>
  <c r="H749" i="6"/>
  <c r="K749" i="6" s="1"/>
  <c r="B757" i="6"/>
  <c r="H765" i="6"/>
  <c r="K765" i="6" s="1"/>
  <c r="B773" i="6"/>
  <c r="H781" i="6"/>
  <c r="K781" i="6" s="1"/>
  <c r="B854" i="6"/>
  <c r="E855" i="6"/>
  <c r="K940" i="6"/>
  <c r="B940" i="6"/>
  <c r="K948" i="6"/>
  <c r="B970" i="6"/>
  <c r="E971" i="6"/>
  <c r="K987" i="6"/>
  <c r="B987" i="6"/>
  <c r="K1087" i="6"/>
  <c r="B1087" i="6"/>
  <c r="E1104" i="6"/>
  <c r="E1245" i="6"/>
  <c r="E1259" i="6"/>
  <c r="K756" i="6"/>
  <c r="K772" i="6"/>
  <c r="K820" i="6"/>
  <c r="B846" i="6"/>
  <c r="K866" i="6"/>
  <c r="K929" i="6"/>
  <c r="B942" i="6"/>
  <c r="K942" i="6"/>
  <c r="H983" i="6"/>
  <c r="K983" i="6" s="1"/>
  <c r="B986" i="6"/>
  <c r="K986" i="6"/>
  <c r="E993" i="6"/>
  <c r="B1004" i="6"/>
  <c r="K1004" i="6"/>
  <c r="E1005" i="6"/>
  <c r="K1014" i="6"/>
  <c r="B1014" i="6"/>
  <c r="B1020" i="6"/>
  <c r="E1025" i="6"/>
  <c r="E1124" i="6"/>
  <c r="H1140" i="6"/>
  <c r="K1221" i="6"/>
  <c r="B1221" i="6"/>
  <c r="K1234" i="6"/>
  <c r="B1234" i="6"/>
  <c r="K1255" i="6"/>
  <c r="B1255" i="6"/>
  <c r="E1258" i="6"/>
  <c r="K1289" i="6"/>
  <c r="B1289" i="6"/>
  <c r="H657" i="6"/>
  <c r="K657" i="6" s="1"/>
  <c r="H673" i="6"/>
  <c r="K673" i="6" s="1"/>
  <c r="H689" i="6"/>
  <c r="K689" i="6" s="1"/>
  <c r="H705" i="6"/>
  <c r="K705" i="6" s="1"/>
  <c r="H721" i="6"/>
  <c r="K721" i="6" s="1"/>
  <c r="H737" i="6"/>
  <c r="K737" i="6" s="1"/>
  <c r="B745" i="6"/>
  <c r="H753" i="6"/>
  <c r="K753" i="6" s="1"/>
  <c r="B761" i="6"/>
  <c r="H769" i="6"/>
  <c r="K769" i="6" s="1"/>
  <c r="B777" i="6"/>
  <c r="H785" i="6"/>
  <c r="K785" i="6" s="1"/>
  <c r="B793" i="6"/>
  <c r="H801" i="6"/>
  <c r="K801" i="6" s="1"/>
  <c r="B809" i="6"/>
  <c r="H817" i="6"/>
  <c r="K817" i="6" s="1"/>
  <c r="B850" i="6"/>
  <c r="K850" i="6"/>
  <c r="B910" i="6"/>
  <c r="K910" i="6"/>
  <c r="K936" i="6"/>
  <c r="B936" i="6"/>
  <c r="K1023" i="6"/>
  <c r="B1023" i="6"/>
  <c r="K1055" i="6"/>
  <c r="B1055" i="6"/>
  <c r="E1072" i="6"/>
  <c r="B1117" i="6"/>
  <c r="B1208" i="6"/>
  <c r="B1244" i="6"/>
  <c r="K1244" i="6"/>
  <c r="H847" i="6"/>
  <c r="K847" i="6" s="1"/>
  <c r="H879" i="6"/>
  <c r="H923" i="6"/>
  <c r="K923" i="6" s="1"/>
  <c r="H955" i="6"/>
  <c r="K955" i="6" s="1"/>
  <c r="K992" i="6"/>
  <c r="B992" i="6"/>
  <c r="H997" i="6"/>
  <c r="K997" i="6" s="1"/>
  <c r="H1000" i="6"/>
  <c r="K1000" i="6" s="1"/>
  <c r="K1005" i="6"/>
  <c r="B1005" i="6"/>
  <c r="K1006" i="6"/>
  <c r="H1029" i="6"/>
  <c r="K1029" i="6" s="1"/>
  <c r="H1032" i="6"/>
  <c r="K1037" i="6"/>
  <c r="B1037" i="6"/>
  <c r="K1038" i="6"/>
  <c r="H1061" i="6"/>
  <c r="H1064" i="6"/>
  <c r="K1064" i="6" s="1"/>
  <c r="K1069" i="6"/>
  <c r="B1069" i="6"/>
  <c r="H1093" i="6"/>
  <c r="K1093" i="6" s="1"/>
  <c r="H1096" i="6"/>
  <c r="K1096" i="6" s="1"/>
  <c r="K1101" i="6"/>
  <c r="B1101" i="6"/>
  <c r="H1125" i="6"/>
  <c r="K1125" i="6" s="1"/>
  <c r="H1128" i="6"/>
  <c r="K1133" i="6"/>
  <c r="B1133" i="6"/>
  <c r="H1157" i="6"/>
  <c r="K1157" i="6" s="1"/>
  <c r="H1160" i="6"/>
  <c r="K1160" i="6" s="1"/>
  <c r="B1165" i="6"/>
  <c r="K1166" i="6"/>
  <c r="K1185" i="6"/>
  <c r="K1190" i="6"/>
  <c r="B1190" i="6"/>
  <c r="K1191" i="6"/>
  <c r="K1198" i="6"/>
  <c r="H1217" i="6"/>
  <c r="K1217" i="6" s="1"/>
  <c r="H1224" i="6"/>
  <c r="K1224" i="6" s="1"/>
  <c r="H1292" i="6"/>
  <c r="K1292" i="6" s="1"/>
  <c r="E1320" i="6"/>
  <c r="K1034" i="6"/>
  <c r="B1036" i="6"/>
  <c r="K1036" i="6"/>
  <c r="E1038" i="6"/>
  <c r="K1050" i="6"/>
  <c r="B1050" i="6"/>
  <c r="B1052" i="6"/>
  <c r="K1066" i="6"/>
  <c r="B1068" i="6"/>
  <c r="K1068" i="6"/>
  <c r="E1070" i="6"/>
  <c r="K1082" i="6"/>
  <c r="B1082" i="6"/>
  <c r="B1084" i="6"/>
  <c r="K1098" i="6"/>
  <c r="B1100" i="6"/>
  <c r="K1100" i="6"/>
  <c r="E1102" i="6"/>
  <c r="K1114" i="6"/>
  <c r="B1114" i="6"/>
  <c r="B1116" i="6"/>
  <c r="B1132" i="6"/>
  <c r="K1132" i="6"/>
  <c r="E1134" i="6"/>
  <c r="K1146" i="6"/>
  <c r="B1146" i="6"/>
  <c r="B1148" i="6"/>
  <c r="K1162" i="6"/>
  <c r="B1164" i="6"/>
  <c r="K1164" i="6"/>
  <c r="E1166" i="6"/>
  <c r="E1185" i="6"/>
  <c r="E1198" i="6"/>
  <c r="K1203" i="6"/>
  <c r="K1226" i="6"/>
  <c r="H1236" i="6"/>
  <c r="K1236" i="6" s="1"/>
  <c r="B1241" i="6"/>
  <c r="E1244" i="6"/>
  <c r="H1264" i="6"/>
  <c r="E1274" i="6"/>
  <c r="H1282" i="6"/>
  <c r="K1282" i="6" s="1"/>
  <c r="E1290" i="6"/>
  <c r="K1304" i="6"/>
  <c r="H947" i="6"/>
  <c r="K947" i="6" s="1"/>
  <c r="K984" i="6"/>
  <c r="B984" i="6"/>
  <c r="H1007" i="6"/>
  <c r="K1007" i="6" s="1"/>
  <c r="E1022" i="6"/>
  <c r="B1033" i="6"/>
  <c r="E1037" i="6"/>
  <c r="H1039" i="6"/>
  <c r="K1039" i="6" s="1"/>
  <c r="B1046" i="6"/>
  <c r="B1049" i="6"/>
  <c r="E1053" i="6"/>
  <c r="E1054" i="6"/>
  <c r="B1065" i="6"/>
  <c r="E1069" i="6"/>
  <c r="H1071" i="6"/>
  <c r="K1071" i="6" s="1"/>
  <c r="B1078" i="6"/>
  <c r="B1081" i="6"/>
  <c r="E1085" i="6"/>
  <c r="E1086" i="6"/>
  <c r="B1097" i="6"/>
  <c r="E1101" i="6"/>
  <c r="H1103" i="6"/>
  <c r="K1103" i="6" s="1"/>
  <c r="B1110" i="6"/>
  <c r="B1113" i="6"/>
  <c r="E1117" i="6"/>
  <c r="E1118" i="6"/>
  <c r="B1129" i="6"/>
  <c r="E1133" i="6"/>
  <c r="H1135" i="6"/>
  <c r="B1142" i="6"/>
  <c r="B1145" i="6"/>
  <c r="E1149" i="6"/>
  <c r="E1150" i="6"/>
  <c r="B1161" i="6"/>
  <c r="H1167" i="6"/>
  <c r="K1167" i="6" s="1"/>
  <c r="B1176" i="6"/>
  <c r="K1176" i="6"/>
  <c r="H1179" i="6"/>
  <c r="K1179" i="6" s="1"/>
  <c r="K1183" i="6"/>
  <c r="B1183" i="6"/>
  <c r="E1204" i="6"/>
  <c r="H1208" i="6"/>
  <c r="B1212" i="6"/>
  <c r="K1212" i="6"/>
  <c r="K1219" i="6"/>
  <c r="E1242" i="6"/>
  <c r="H1257" i="6"/>
  <c r="K1257" i="6" s="1"/>
  <c r="K1261" i="6"/>
  <c r="K1262" i="6"/>
  <c r="K1268" i="6"/>
  <c r="H1269" i="6"/>
  <c r="K1269" i="6" s="1"/>
  <c r="E1273" i="6"/>
  <c r="K1283" i="6"/>
  <c r="E1284" i="6"/>
  <c r="K1293" i="6"/>
  <c r="E1294" i="6"/>
  <c r="H843" i="6"/>
  <c r="K843" i="6" s="1"/>
  <c r="H875" i="6"/>
  <c r="K875" i="6" s="1"/>
  <c r="H907" i="6"/>
  <c r="K907" i="6" s="1"/>
  <c r="H927" i="6"/>
  <c r="K927" i="6" s="1"/>
  <c r="B944" i="6"/>
  <c r="H959" i="6"/>
  <c r="K959" i="6" s="1"/>
  <c r="B968" i="6"/>
  <c r="H975" i="6"/>
  <c r="K975" i="6" s="1"/>
  <c r="K982" i="6"/>
  <c r="H993" i="6"/>
  <c r="B998" i="6"/>
  <c r="H1025" i="6"/>
  <c r="B1030" i="6"/>
  <c r="H1057" i="6"/>
  <c r="K1057" i="6" s="1"/>
  <c r="B1062" i="6"/>
  <c r="H1089" i="6"/>
  <c r="B1094" i="6"/>
  <c r="H1121" i="6"/>
  <c r="K1121" i="6" s="1"/>
  <c r="B1126" i="6"/>
  <c r="K1141" i="6"/>
  <c r="H1153" i="6"/>
  <c r="B1158" i="6"/>
  <c r="K1210" i="6"/>
  <c r="E1249" i="6"/>
  <c r="K1253" i="6"/>
  <c r="K1267" i="6"/>
  <c r="K1281" i="6"/>
  <c r="K1287" i="6"/>
  <c r="E1297" i="6"/>
  <c r="K1307" i="6"/>
  <c r="K999" i="6"/>
  <c r="B1011" i="6"/>
  <c r="K1012" i="6"/>
  <c r="K1043" i="6"/>
  <c r="B1043" i="6"/>
  <c r="K1044" i="6"/>
  <c r="K1063" i="6"/>
  <c r="K1075" i="6"/>
  <c r="B1075" i="6"/>
  <c r="K1080" i="6"/>
  <c r="K1095" i="6"/>
  <c r="K1107" i="6"/>
  <c r="B1107" i="6"/>
  <c r="K1108" i="6"/>
  <c r="K1112" i="6"/>
  <c r="K1127" i="6"/>
  <c r="K1139" i="6"/>
  <c r="B1139" i="6"/>
  <c r="K1144" i="6"/>
  <c r="K1171" i="6"/>
  <c r="B1171" i="6"/>
  <c r="K1172" i="6"/>
  <c r="K1194" i="6"/>
  <c r="H1204" i="6"/>
  <c r="B1209" i="6"/>
  <c r="B1240" i="6"/>
  <c r="K1240" i="6"/>
  <c r="H1243" i="6"/>
  <c r="K1243" i="6" s="1"/>
  <c r="K1247" i="6"/>
  <c r="B1247" i="6"/>
  <c r="B1253" i="6"/>
  <c r="E1261" i="6"/>
  <c r="E1267" i="6"/>
  <c r="E1272" i="6"/>
  <c r="K1277" i="6"/>
  <c r="B1277" i="6"/>
  <c r="E1287" i="6"/>
  <c r="K1296" i="6"/>
  <c r="E1303" i="6"/>
  <c r="K1321" i="6"/>
  <c r="K1322" i="6"/>
  <c r="H851" i="6"/>
  <c r="H883" i="6"/>
  <c r="H919" i="6"/>
  <c r="K919" i="6" s="1"/>
  <c r="H951" i="6"/>
  <c r="K951" i="6" s="1"/>
  <c r="H963" i="6"/>
  <c r="K963" i="6" s="1"/>
  <c r="H979" i="6"/>
  <c r="K979" i="6" s="1"/>
  <c r="H991" i="6"/>
  <c r="K991" i="6" s="1"/>
  <c r="E1012" i="6"/>
  <c r="H1020" i="6"/>
  <c r="K1020" i="6" s="1"/>
  <c r="E1044" i="6"/>
  <c r="H1052" i="6"/>
  <c r="K1052" i="6" s="1"/>
  <c r="E1076" i="6"/>
  <c r="H1084" i="6"/>
  <c r="E1108" i="6"/>
  <c r="H1116" i="6"/>
  <c r="E1140" i="6"/>
  <c r="H1148" i="6"/>
  <c r="E1172" i="6"/>
  <c r="B1180" i="6"/>
  <c r="K1180" i="6"/>
  <c r="K1188" i="6"/>
  <c r="K1200" i="6"/>
  <c r="K1222" i="6"/>
  <c r="B1222" i="6"/>
  <c r="E1277" i="6"/>
  <c r="K1280" i="6"/>
  <c r="B1280" i="6"/>
  <c r="K1285" i="6"/>
  <c r="B1285" i="6"/>
  <c r="K1295" i="6"/>
  <c r="B1295" i="6"/>
  <c r="K1156" i="6"/>
  <c r="E1217" i="6"/>
  <c r="E1230" i="6"/>
  <c r="B1276" i="6"/>
  <c r="H1278" i="6"/>
  <c r="K1278" i="6" s="1"/>
  <c r="E1286" i="6"/>
  <c r="B1309" i="6"/>
  <c r="E1373" i="6"/>
  <c r="B1405" i="6"/>
  <c r="K1405" i="6"/>
  <c r="B1484" i="6"/>
  <c r="K1484" i="6"/>
  <c r="E1493" i="6"/>
  <c r="E1304" i="6"/>
  <c r="B1308" i="6"/>
  <c r="B1311" i="6"/>
  <c r="B1312" i="6"/>
  <c r="K1315" i="6"/>
  <c r="B1316" i="6"/>
  <c r="B1317" i="6"/>
  <c r="H1326" i="6"/>
  <c r="K1326" i="6" s="1"/>
  <c r="K1341" i="6"/>
  <c r="K1343" i="6"/>
  <c r="B1344" i="6"/>
  <c r="K1361" i="6"/>
  <c r="E1363" i="6"/>
  <c r="H1364" i="6"/>
  <c r="H1374" i="6"/>
  <c r="K1377" i="6"/>
  <c r="B1387" i="6"/>
  <c r="E1392" i="6"/>
  <c r="E1400" i="6"/>
  <c r="H1415" i="6"/>
  <c r="K1415" i="6" s="1"/>
  <c r="K1425" i="6"/>
  <c r="K1433" i="6"/>
  <c r="E1447" i="6"/>
  <c r="B1451" i="6"/>
  <c r="K1451" i="6"/>
  <c r="K1562" i="6"/>
  <c r="H1017" i="6"/>
  <c r="H1049" i="6"/>
  <c r="K1049" i="6" s="1"/>
  <c r="H1081" i="6"/>
  <c r="K1081" i="6" s="1"/>
  <c r="H1113" i="6"/>
  <c r="K1113" i="6" s="1"/>
  <c r="H1145" i="6"/>
  <c r="K1145" i="6" s="1"/>
  <c r="H1177" i="6"/>
  <c r="H1209" i="6"/>
  <c r="H1241" i="6"/>
  <c r="K1271" i="6"/>
  <c r="B1273" i="6"/>
  <c r="E1283" i="6"/>
  <c r="K1284" i="6"/>
  <c r="E1291" i="6"/>
  <c r="E1293" i="6"/>
  <c r="K1297" i="6"/>
  <c r="E1306" i="6"/>
  <c r="E1309" i="6"/>
  <c r="K1310" i="6"/>
  <c r="E1313" i="6"/>
  <c r="B1321" i="6"/>
  <c r="B1329" i="6"/>
  <c r="B1340" i="6"/>
  <c r="H1355" i="6"/>
  <c r="H1358" i="6"/>
  <c r="K1358" i="6" s="1"/>
  <c r="K1367" i="6"/>
  <c r="K1381" i="6"/>
  <c r="H1384" i="6"/>
  <c r="K1384" i="6" s="1"/>
  <c r="E1387" i="6"/>
  <c r="B1391" i="6"/>
  <c r="E1399" i="6"/>
  <c r="E1419" i="6"/>
  <c r="E1451" i="6"/>
  <c r="E1312" i="6"/>
  <c r="K1325" i="6"/>
  <c r="K1331" i="6"/>
  <c r="B1339" i="6"/>
  <c r="K1339" i="6"/>
  <c r="E1368" i="6"/>
  <c r="E1495" i="6"/>
  <c r="E1329" i="6"/>
  <c r="B1338" i="6"/>
  <c r="K1338" i="6"/>
  <c r="H1346" i="6"/>
  <c r="K1346" i="6" s="1"/>
  <c r="H1352" i="6"/>
  <c r="K1352" i="6" s="1"/>
  <c r="K1357" i="6"/>
  <c r="B1359" i="6"/>
  <c r="K1359" i="6"/>
  <c r="E1367" i="6"/>
  <c r="B1371" i="6"/>
  <c r="K1371" i="6"/>
  <c r="K1380" i="6"/>
  <c r="H1387" i="6"/>
  <c r="K1387" i="6" s="1"/>
  <c r="K1390" i="6"/>
  <c r="E1391" i="6"/>
  <c r="E1396" i="6"/>
  <c r="K1401" i="6"/>
  <c r="B1401" i="6"/>
  <c r="E1413" i="6"/>
  <c r="B1437" i="6"/>
  <c r="B1473" i="6"/>
  <c r="H1173" i="6"/>
  <c r="K1173" i="6" s="1"/>
  <c r="H1205" i="6"/>
  <c r="K1205" i="6" s="1"/>
  <c r="H1237" i="6"/>
  <c r="K1237" i="6" s="1"/>
  <c r="K1265" i="6"/>
  <c r="H1312" i="6"/>
  <c r="K1312" i="6" s="1"/>
  <c r="E1328" i="6"/>
  <c r="B1336" i="6"/>
  <c r="H1342" i="6"/>
  <c r="K1342" i="6" s="1"/>
  <c r="B1356" i="6"/>
  <c r="H1368" i="6"/>
  <c r="K1368" i="6" s="1"/>
  <c r="B1395" i="6"/>
  <c r="K1395" i="6"/>
  <c r="E1409" i="6"/>
  <c r="E1449" i="6"/>
  <c r="H1001" i="6"/>
  <c r="H1033" i="6"/>
  <c r="K1033" i="6" s="1"/>
  <c r="H1065" i="6"/>
  <c r="K1065" i="6" s="1"/>
  <c r="H1097" i="6"/>
  <c r="K1097" i="6" s="1"/>
  <c r="H1129" i="6"/>
  <c r="K1129" i="6" s="1"/>
  <c r="H1161" i="6"/>
  <c r="K1161" i="6" s="1"/>
  <c r="B1178" i="6"/>
  <c r="H1193" i="6"/>
  <c r="K1193" i="6" s="1"/>
  <c r="B1197" i="6"/>
  <c r="B1203" i="6"/>
  <c r="B1210" i="6"/>
  <c r="H1225" i="6"/>
  <c r="K1225" i="6" s="1"/>
  <c r="K1228" i="6"/>
  <c r="B1229" i="6"/>
  <c r="B1235" i="6"/>
  <c r="B1242" i="6"/>
  <c r="E1253" i="6"/>
  <c r="E1262" i="6"/>
  <c r="B1267" i="6"/>
  <c r="H1273" i="6"/>
  <c r="K1273" i="6" s="1"/>
  <c r="E1336" i="6"/>
  <c r="E1359" i="6"/>
  <c r="B1370" i="6"/>
  <c r="K1370" i="6"/>
  <c r="H1372" i="6"/>
  <c r="K1372" i="6" s="1"/>
  <c r="E1379" i="6"/>
  <c r="K1394" i="6"/>
  <c r="E1395" i="6"/>
  <c r="B1406" i="6"/>
  <c r="E1452" i="6"/>
  <c r="K1466" i="6"/>
  <c r="B1466" i="6"/>
  <c r="B1471" i="6"/>
  <c r="K1471" i="6"/>
  <c r="H1021" i="6"/>
  <c r="K1024" i="6"/>
  <c r="H1053" i="6"/>
  <c r="H1085" i="6"/>
  <c r="H1117" i="6"/>
  <c r="K1117" i="6" s="1"/>
  <c r="H1149" i="6"/>
  <c r="K1152" i="6"/>
  <c r="H1181" i="6"/>
  <c r="K1184" i="6"/>
  <c r="H1213" i="6"/>
  <c r="K1213" i="6" s="1"/>
  <c r="K1216" i="6"/>
  <c r="H1245" i="6"/>
  <c r="K1245" i="6" s="1"/>
  <c r="K1248" i="6"/>
  <c r="E1254" i="6"/>
  <c r="H1260" i="6"/>
  <c r="K1260" i="6" s="1"/>
  <c r="E1278" i="6"/>
  <c r="K1303" i="6"/>
  <c r="B1305" i="6"/>
  <c r="H1328" i="6"/>
  <c r="B1350" i="6"/>
  <c r="B1353" i="6"/>
  <c r="B1363" i="6"/>
  <c r="K1363" i="6"/>
  <c r="E1364" i="6"/>
  <c r="K1382" i="6"/>
  <c r="K1383" i="6"/>
  <c r="B1392" i="6"/>
  <c r="E1408" i="6"/>
  <c r="K1414" i="6"/>
  <c r="E1415" i="6"/>
  <c r="B1434" i="6"/>
  <c r="E1448" i="6"/>
  <c r="H1391" i="6"/>
  <c r="H1396" i="6"/>
  <c r="H1400" i="6"/>
  <c r="K1400" i="6" s="1"/>
  <c r="H1404" i="6"/>
  <c r="K1404" i="6" s="1"/>
  <c r="H1406" i="6"/>
  <c r="K1406" i="6" s="1"/>
  <c r="H1416" i="6"/>
  <c r="K1416" i="6" s="1"/>
  <c r="H1419" i="6"/>
  <c r="K1419" i="6" s="1"/>
  <c r="E1431" i="6"/>
  <c r="E1433" i="6"/>
  <c r="E1437" i="6"/>
  <c r="E1443" i="6"/>
  <c r="E1444" i="6"/>
  <c r="B1465" i="6"/>
  <c r="E1467" i="6"/>
  <c r="K1474" i="6"/>
  <c r="B1479" i="6"/>
  <c r="K1479" i="6"/>
  <c r="E1481" i="6"/>
  <c r="E1483" i="6"/>
  <c r="H1494" i="6"/>
  <c r="K1494" i="6" s="1"/>
  <c r="B1508" i="6"/>
  <c r="B1516" i="6"/>
  <c r="K1517" i="6"/>
  <c r="K1518" i="6"/>
  <c r="K1524" i="6"/>
  <c r="E1527" i="6"/>
  <c r="B1553" i="6"/>
  <c r="K1553" i="6"/>
  <c r="B1556" i="6"/>
  <c r="B1558" i="6"/>
  <c r="B1574" i="6"/>
  <c r="K1574" i="6"/>
  <c r="K1577" i="6"/>
  <c r="E1580" i="6"/>
  <c r="H1600" i="6"/>
  <c r="K1600" i="6" s="1"/>
  <c r="E1616" i="6"/>
  <c r="K1626" i="6"/>
  <c r="B1668" i="6"/>
  <c r="K1373" i="6"/>
  <c r="B1378" i="6"/>
  <c r="B1382" i="6"/>
  <c r="B1385" i="6"/>
  <c r="B1425" i="6"/>
  <c r="K1428" i="6"/>
  <c r="B1428" i="6"/>
  <c r="E1429" i="6"/>
  <c r="E1432" i="6"/>
  <c r="E1436" i="6"/>
  <c r="B1461" i="6"/>
  <c r="K1461" i="6"/>
  <c r="K1463" i="6"/>
  <c r="K1464" i="6"/>
  <c r="E1465" i="6"/>
  <c r="E1468" i="6"/>
  <c r="E1469" i="6"/>
  <c r="E1477" i="6"/>
  <c r="E1480" i="6"/>
  <c r="H1488" i="6"/>
  <c r="K1488" i="6" s="1"/>
  <c r="B1509" i="6"/>
  <c r="K1514" i="6"/>
  <c r="K1515" i="6"/>
  <c r="K1522" i="6"/>
  <c r="B1524" i="6"/>
  <c r="H1531" i="6"/>
  <c r="K1531" i="6" s="1"/>
  <c r="H1536" i="6"/>
  <c r="K1536" i="6" s="1"/>
  <c r="H1538" i="6"/>
  <c r="K1538" i="6" s="1"/>
  <c r="E1545" i="6"/>
  <c r="H1548" i="6"/>
  <c r="K1548" i="6" s="1"/>
  <c r="K1555" i="6"/>
  <c r="E1564" i="6"/>
  <c r="H1568" i="6"/>
  <c r="K1568" i="6" s="1"/>
  <c r="B1594" i="6"/>
  <c r="E1604" i="6"/>
  <c r="E1628" i="6"/>
  <c r="K1644" i="6"/>
  <c r="K1650" i="6"/>
  <c r="E1669" i="6"/>
  <c r="B1672" i="6"/>
  <c r="K1672" i="6"/>
  <c r="E1673" i="6"/>
  <c r="K1690" i="6"/>
  <c r="K1722" i="6"/>
  <c r="K1454" i="6"/>
  <c r="K1460" i="6"/>
  <c r="B1460" i="6"/>
  <c r="K1498" i="6"/>
  <c r="B1498" i="6"/>
  <c r="K1503" i="6"/>
  <c r="B1552" i="6"/>
  <c r="K1584" i="6"/>
  <c r="B1584" i="6"/>
  <c r="K1601" i="6"/>
  <c r="B1601" i="6"/>
  <c r="B1625" i="6"/>
  <c r="K1625" i="6"/>
  <c r="B1631" i="6"/>
  <c r="K1631" i="6"/>
  <c r="E1640" i="6"/>
  <c r="E1644" i="6"/>
  <c r="K1654" i="6"/>
  <c r="B1654" i="6"/>
  <c r="K1661" i="6"/>
  <c r="B1410" i="6"/>
  <c r="K1411" i="6"/>
  <c r="B1413" i="6"/>
  <c r="B1414" i="6"/>
  <c r="B1417" i="6"/>
  <c r="B1420" i="6"/>
  <c r="B1421" i="6"/>
  <c r="B1423" i="6"/>
  <c r="K1423" i="6"/>
  <c r="B1427" i="6"/>
  <c r="E1428" i="6"/>
  <c r="B1459" i="6"/>
  <c r="K1459" i="6"/>
  <c r="K1499" i="6"/>
  <c r="K1501" i="6"/>
  <c r="B1511" i="6"/>
  <c r="K1511" i="6"/>
  <c r="E1515" i="6"/>
  <c r="H1526" i="6"/>
  <c r="K1526" i="6" s="1"/>
  <c r="H1563" i="6"/>
  <c r="K1569" i="6"/>
  <c r="E1584" i="6"/>
  <c r="K1593" i="6"/>
  <c r="K1602" i="6"/>
  <c r="K1603" i="6"/>
  <c r="K1614" i="6"/>
  <c r="E1615" i="6"/>
  <c r="E1620" i="6"/>
  <c r="E1647" i="6"/>
  <c r="K1666" i="6"/>
  <c r="B1666" i="6"/>
  <c r="K1706" i="6"/>
  <c r="K1889" i="6"/>
  <c r="K1407" i="6"/>
  <c r="K1409" i="6"/>
  <c r="B1422" i="6"/>
  <c r="K1422" i="6"/>
  <c r="E1424" i="6"/>
  <c r="B1448" i="6"/>
  <c r="K1448" i="6"/>
  <c r="E1455" i="6"/>
  <c r="E1456" i="6"/>
  <c r="E1457" i="6"/>
  <c r="H1475" i="6"/>
  <c r="K1475" i="6" s="1"/>
  <c r="K1495" i="6"/>
  <c r="K1537" i="6"/>
  <c r="B1549" i="6"/>
  <c r="K1550" i="6"/>
  <c r="E1552" i="6"/>
  <c r="B1581" i="6"/>
  <c r="E1603" i="6"/>
  <c r="K1609" i="6"/>
  <c r="K1649" i="6"/>
  <c r="K1674" i="6"/>
  <c r="E1675" i="6"/>
  <c r="B1565" i="6"/>
  <c r="K1565" i="6"/>
  <c r="E1569" i="6"/>
  <c r="E1612" i="6"/>
  <c r="E1617" i="6"/>
  <c r="K1633" i="6"/>
  <c r="B1633" i="6"/>
  <c r="B1635" i="6"/>
  <c r="K1635" i="6"/>
  <c r="E1639" i="6"/>
  <c r="K1653" i="6"/>
  <c r="B1653" i="6"/>
  <c r="B1483" i="6"/>
  <c r="K1483" i="6"/>
  <c r="H1512" i="6"/>
  <c r="B1527" i="6"/>
  <c r="K1527" i="6"/>
  <c r="B1543" i="6"/>
  <c r="K1543" i="6"/>
  <c r="B1548" i="6"/>
  <c r="E1551" i="6"/>
  <c r="B1562" i="6"/>
  <c r="K1566" i="6"/>
  <c r="E1583" i="6"/>
  <c r="E1592" i="6"/>
  <c r="B1599" i="6"/>
  <c r="K1599" i="6"/>
  <c r="K1606" i="6"/>
  <c r="B1606" i="6"/>
  <c r="E1629" i="6"/>
  <c r="B1637" i="6"/>
  <c r="K1637" i="6"/>
  <c r="E1671" i="6"/>
  <c r="H1410" i="6"/>
  <c r="K1410" i="6" s="1"/>
  <c r="H1420" i="6"/>
  <c r="K1420" i="6" s="1"/>
  <c r="H1427" i="6"/>
  <c r="B1429" i="6"/>
  <c r="K1429" i="6"/>
  <c r="H1452" i="6"/>
  <c r="K1452" i="6" s="1"/>
  <c r="B1477" i="6"/>
  <c r="K1480" i="6"/>
  <c r="H1500" i="6"/>
  <c r="K1500" i="6" s="1"/>
  <c r="K1505" i="6"/>
  <c r="B1526" i="6"/>
  <c r="E1541" i="6"/>
  <c r="K1547" i="6"/>
  <c r="B1559" i="6"/>
  <c r="K1559" i="6"/>
  <c r="K1560" i="6"/>
  <c r="K1561" i="6"/>
  <c r="E1567" i="6"/>
  <c r="B1580" i="6"/>
  <c r="K1585" i="6"/>
  <c r="B1585" i="6"/>
  <c r="E1591" i="6"/>
  <c r="K1597" i="6"/>
  <c r="B1597" i="6"/>
  <c r="K1641" i="6"/>
  <c r="E1648" i="6"/>
  <c r="E1681" i="6"/>
  <c r="B1575" i="6"/>
  <c r="K1575" i="6"/>
  <c r="K1587" i="6"/>
  <c r="K1611" i="6"/>
  <c r="B1746" i="6"/>
  <c r="K1766" i="6"/>
  <c r="K1778" i="6"/>
  <c r="B1778" i="6"/>
  <c r="K1797" i="6"/>
  <c r="K1814" i="6"/>
  <c r="K1858" i="6"/>
  <c r="B1858" i="6"/>
  <c r="K1871" i="6"/>
  <c r="K1881" i="6"/>
  <c r="K1893" i="6"/>
  <c r="B1924" i="6"/>
  <c r="E1949" i="6"/>
  <c r="B1956" i="6"/>
  <c r="E1995" i="6"/>
  <c r="B2017" i="6"/>
  <c r="K2017" i="6"/>
  <c r="K1591" i="6"/>
  <c r="H1608" i="6"/>
  <c r="H1620" i="6"/>
  <c r="K1620" i="6" s="1"/>
  <c r="E1624" i="6"/>
  <c r="E1635" i="6"/>
  <c r="E1636" i="6"/>
  <c r="B1644" i="6"/>
  <c r="B1645" i="6"/>
  <c r="B1646" i="6"/>
  <c r="B1648" i="6"/>
  <c r="H1668" i="6"/>
  <c r="H1675" i="6"/>
  <c r="H1688" i="6"/>
  <c r="K1688" i="6" s="1"/>
  <c r="H1692" i="6"/>
  <c r="K1692" i="6" s="1"/>
  <c r="E1703" i="6"/>
  <c r="E1724" i="6"/>
  <c r="H1735" i="6"/>
  <c r="K1735" i="6" s="1"/>
  <c r="B1738" i="6"/>
  <c r="B1745" i="6"/>
  <c r="K1747" i="6"/>
  <c r="E1751" i="6"/>
  <c r="H1752" i="6"/>
  <c r="K1765" i="6"/>
  <c r="K1775" i="6"/>
  <c r="B1777" i="6"/>
  <c r="K1796" i="6"/>
  <c r="B1796" i="6"/>
  <c r="E1804" i="6"/>
  <c r="K1823" i="6"/>
  <c r="H1828" i="6"/>
  <c r="K1828" i="6" s="1"/>
  <c r="K1845" i="6"/>
  <c r="E1848" i="6"/>
  <c r="B1852" i="6"/>
  <c r="B1853" i="6"/>
  <c r="B1856" i="6"/>
  <c r="B1857" i="6"/>
  <c r="H1863" i="6"/>
  <c r="E1868" i="6"/>
  <c r="K1878" i="6"/>
  <c r="K1880" i="6"/>
  <c r="E1881" i="6"/>
  <c r="H1882" i="6"/>
  <c r="K1882" i="6" s="1"/>
  <c r="K1892" i="6"/>
  <c r="B1892" i="6"/>
  <c r="E1895" i="6"/>
  <c r="B1902" i="6"/>
  <c r="E1915" i="6"/>
  <c r="H1927" i="6"/>
  <c r="K1927" i="6" s="1"/>
  <c r="K1942" i="6"/>
  <c r="E1944" i="6"/>
  <c r="H1959" i="6"/>
  <c r="K1959" i="6" s="1"/>
  <c r="H1975" i="6"/>
  <c r="E1991" i="6"/>
  <c r="E2027" i="6"/>
  <c r="K1628" i="6"/>
  <c r="B1639" i="6"/>
  <c r="K1639" i="6"/>
  <c r="K1647" i="6"/>
  <c r="K1718" i="6"/>
  <c r="B1718" i="6"/>
  <c r="K1739" i="6"/>
  <c r="K1762" i="6"/>
  <c r="B1762" i="6"/>
  <c r="K1771" i="6"/>
  <c r="E1785" i="6"/>
  <c r="K1794" i="6"/>
  <c r="B1794" i="6"/>
  <c r="K1813" i="6"/>
  <c r="K1830" i="6"/>
  <c r="K1832" i="6"/>
  <c r="E1833" i="6"/>
  <c r="K1844" i="6"/>
  <c r="B1844" i="6"/>
  <c r="B1890" i="6"/>
  <c r="K1922" i="6"/>
  <c r="B1922" i="6"/>
  <c r="K1954" i="6"/>
  <c r="B1954" i="6"/>
  <c r="B1985" i="6"/>
  <c r="K1985" i="6"/>
  <c r="K2060" i="6"/>
  <c r="B1812" i="6"/>
  <c r="K1842" i="6"/>
  <c r="B1842" i="6"/>
  <c r="K1877" i="6"/>
  <c r="E1880" i="6"/>
  <c r="B1884" i="6"/>
  <c r="B1885" i="6"/>
  <c r="B1888" i="6"/>
  <c r="B1889" i="6"/>
  <c r="H1895" i="6"/>
  <c r="E1900" i="6"/>
  <c r="K1910" i="6"/>
  <c r="E1913" i="6"/>
  <c r="E1943" i="6"/>
  <c r="K2002" i="6"/>
  <c r="E2012" i="6"/>
  <c r="K2034" i="6"/>
  <c r="E2044" i="6"/>
  <c r="K2129" i="6"/>
  <c r="H1360" i="6"/>
  <c r="H1392" i="6"/>
  <c r="H1430" i="6"/>
  <c r="K1436" i="6"/>
  <c r="B1447" i="6"/>
  <c r="K1447" i="6"/>
  <c r="H1504" i="6"/>
  <c r="H1539" i="6"/>
  <c r="K1539" i="6" s="1"/>
  <c r="H1552" i="6"/>
  <c r="H1564" i="6"/>
  <c r="K1564" i="6" s="1"/>
  <c r="H1576" i="6"/>
  <c r="H1588" i="6"/>
  <c r="K1588" i="6" s="1"/>
  <c r="K1595" i="6"/>
  <c r="H1612" i="6"/>
  <c r="K1612" i="6" s="1"/>
  <c r="K1651" i="6"/>
  <c r="K1655" i="6"/>
  <c r="K1657" i="6"/>
  <c r="K1670" i="6"/>
  <c r="B1670" i="6"/>
  <c r="B1674" i="6"/>
  <c r="B1681" i="6"/>
  <c r="B1692" i="6"/>
  <c r="B1693" i="6"/>
  <c r="B1694" i="6"/>
  <c r="B1696" i="6"/>
  <c r="B1708" i="6"/>
  <c r="B1709" i="6"/>
  <c r="B1710" i="6"/>
  <c r="B1712" i="6"/>
  <c r="K1714" i="6"/>
  <c r="B1714" i="6"/>
  <c r="K1716" i="6"/>
  <c r="K1734" i="6"/>
  <c r="B1734" i="6"/>
  <c r="E1739" i="6"/>
  <c r="H1748" i="6"/>
  <c r="K1755" i="6"/>
  <c r="H1767" i="6"/>
  <c r="K1767" i="6" s="1"/>
  <c r="E1771" i="6"/>
  <c r="K1782" i="6"/>
  <c r="E1784" i="6"/>
  <c r="B1788" i="6"/>
  <c r="B1789" i="6"/>
  <c r="B1790" i="6"/>
  <c r="E1801" i="6"/>
  <c r="H1802" i="6"/>
  <c r="K1802" i="6" s="1"/>
  <c r="K1810" i="6"/>
  <c r="B1810" i="6"/>
  <c r="H1815" i="6"/>
  <c r="K1815" i="6" s="1"/>
  <c r="E1819" i="6"/>
  <c r="K1829" i="6"/>
  <c r="E1832" i="6"/>
  <c r="B1836" i="6"/>
  <c r="B1837" i="6"/>
  <c r="B1840" i="6"/>
  <c r="B1841" i="6"/>
  <c r="H1847" i="6"/>
  <c r="K1847" i="6" s="1"/>
  <c r="E1852" i="6"/>
  <c r="K1862" i="6"/>
  <c r="K1864" i="6"/>
  <c r="E1865" i="6"/>
  <c r="H1866" i="6"/>
  <c r="K1866" i="6" s="1"/>
  <c r="K1876" i="6"/>
  <c r="B1876" i="6"/>
  <c r="E1879" i="6"/>
  <c r="B1886" i="6"/>
  <c r="E1899" i="6"/>
  <c r="E1933" i="6"/>
  <c r="B1940" i="6"/>
  <c r="E1947" i="6"/>
  <c r="K1960" i="6"/>
  <c r="E1965" i="6"/>
  <c r="E1980" i="6"/>
  <c r="B2001" i="6"/>
  <c r="K2001" i="6"/>
  <c r="B2033" i="6"/>
  <c r="K2033" i="6"/>
  <c r="K2038" i="6"/>
  <c r="K2042" i="6"/>
  <c r="K1583" i="6"/>
  <c r="B1607" i="6"/>
  <c r="K1607" i="6"/>
  <c r="K1621" i="6"/>
  <c r="K1667" i="6"/>
  <c r="K1673" i="6"/>
  <c r="K1686" i="6"/>
  <c r="B1686" i="6"/>
  <c r="K1695" i="6"/>
  <c r="K1711" i="6"/>
  <c r="K1715" i="6"/>
  <c r="K1733" i="6"/>
  <c r="K1753" i="6"/>
  <c r="K1769" i="6"/>
  <c r="K1817" i="6"/>
  <c r="B1828" i="6"/>
  <c r="K1874" i="6"/>
  <c r="B1874" i="6"/>
  <c r="K1887" i="6"/>
  <c r="K1897" i="6"/>
  <c r="K1918" i="6"/>
  <c r="K1926" i="6"/>
  <c r="E1928" i="6"/>
  <c r="K1958" i="6"/>
  <c r="E1960" i="6"/>
  <c r="E1976" i="6"/>
  <c r="K1978" i="6"/>
  <c r="E2011" i="6"/>
  <c r="E2043" i="6"/>
  <c r="K2281" i="6"/>
  <c r="K1702" i="6"/>
  <c r="B1702" i="6"/>
  <c r="K1730" i="6"/>
  <c r="B1730" i="6"/>
  <c r="K1750" i="6"/>
  <c r="B1750" i="6"/>
  <c r="E1769" i="6"/>
  <c r="E1817" i="6"/>
  <c r="K1826" i="6"/>
  <c r="B1826" i="6"/>
  <c r="K1861" i="6"/>
  <c r="K1894" i="6"/>
  <c r="K1896" i="6"/>
  <c r="E1897" i="6"/>
  <c r="K1908" i="6"/>
  <c r="B1908" i="6"/>
  <c r="K1919" i="6"/>
  <c r="K1930" i="6"/>
  <c r="K1938" i="6"/>
  <c r="B1938" i="6"/>
  <c r="B1969" i="6"/>
  <c r="K1969" i="6"/>
  <c r="K1974" i="6"/>
  <c r="E1979" i="6"/>
  <c r="K1982" i="6"/>
  <c r="E1996" i="6"/>
  <c r="K2005" i="6"/>
  <c r="K2037" i="6"/>
  <c r="K2072" i="6"/>
  <c r="K2113" i="6"/>
  <c r="H1356" i="6"/>
  <c r="K1356" i="6" s="1"/>
  <c r="H1388" i="6"/>
  <c r="K1388" i="6" s="1"/>
  <c r="H1472" i="6"/>
  <c r="K1472" i="6" s="1"/>
  <c r="H1507" i="6"/>
  <c r="H1520" i="6"/>
  <c r="H1532" i="6"/>
  <c r="K1532" i="6" s="1"/>
  <c r="H1544" i="6"/>
  <c r="K1544" i="6" s="1"/>
  <c r="H1556" i="6"/>
  <c r="K1556" i="6" s="1"/>
  <c r="H1580" i="6"/>
  <c r="K1580" i="6" s="1"/>
  <c r="H1643" i="6"/>
  <c r="H1656" i="6"/>
  <c r="K1656" i="6" s="1"/>
  <c r="H1660" i="6"/>
  <c r="K1660" i="6" s="1"/>
  <c r="E1692" i="6"/>
  <c r="E1695" i="6"/>
  <c r="B1701" i="6"/>
  <c r="K1703" i="6"/>
  <c r="K1705" i="6"/>
  <c r="E1708" i="6"/>
  <c r="H1719" i="6"/>
  <c r="K1719" i="6" s="1"/>
  <c r="B1722" i="6"/>
  <c r="K1727" i="6"/>
  <c r="B1729" i="6"/>
  <c r="E1735" i="6"/>
  <c r="H1736" i="6"/>
  <c r="K1736" i="6" s="1"/>
  <c r="K1749" i="6"/>
  <c r="E1752" i="6"/>
  <c r="K1780" i="6"/>
  <c r="B1780" i="6"/>
  <c r="E1788" i="6"/>
  <c r="H1812" i="6"/>
  <c r="K1812" i="6" s="1"/>
  <c r="B1825" i="6"/>
  <c r="H1831" i="6"/>
  <c r="K1831" i="6" s="1"/>
  <c r="E1836" i="6"/>
  <c r="K1846" i="6"/>
  <c r="K1848" i="6"/>
  <c r="E1849" i="6"/>
  <c r="H1850" i="6"/>
  <c r="K1850" i="6" s="1"/>
  <c r="K1860" i="6"/>
  <c r="B1860" i="6"/>
  <c r="E1863" i="6"/>
  <c r="B1870" i="6"/>
  <c r="E1883" i="6"/>
  <c r="B1906" i="6"/>
  <c r="H1912" i="6"/>
  <c r="K1912" i="6" s="1"/>
  <c r="B1914" i="6"/>
  <c r="K1915" i="6"/>
  <c r="K1925" i="6"/>
  <c r="E1927" i="6"/>
  <c r="H1928" i="6"/>
  <c r="K1928" i="6" s="1"/>
  <c r="E1932" i="6"/>
  <c r="K1957" i="6"/>
  <c r="E1959" i="6"/>
  <c r="E1975" i="6"/>
  <c r="E1992" i="6"/>
  <c r="E2028" i="6"/>
  <c r="K2092" i="6"/>
  <c r="B1970" i="6"/>
  <c r="B1972" i="6"/>
  <c r="B1986" i="6"/>
  <c r="B1988" i="6"/>
  <c r="K2078" i="6"/>
  <c r="K2087" i="6"/>
  <c r="B2087" i="6"/>
  <c r="K2088" i="6"/>
  <c r="K2093" i="6"/>
  <c r="B2093" i="6"/>
  <c r="K2095" i="6"/>
  <c r="K2126" i="6"/>
  <c r="E2156" i="6"/>
  <c r="K2169" i="6"/>
  <c r="B2187" i="6"/>
  <c r="B2207" i="6"/>
  <c r="K2245" i="6"/>
  <c r="B2245" i="6"/>
  <c r="E2264" i="6"/>
  <c r="K2289" i="6"/>
  <c r="B2289" i="6"/>
  <c r="B2318" i="6"/>
  <c r="K2318" i="6"/>
  <c r="B2322" i="6"/>
  <c r="K2322" i="6"/>
  <c r="B2362" i="6"/>
  <c r="K2381" i="6"/>
  <c r="B2381" i="6"/>
  <c r="B2388" i="6"/>
  <c r="K2396" i="6"/>
  <c r="B2396" i="6"/>
  <c r="B1781" i="6"/>
  <c r="H1788" i="6"/>
  <c r="K1788" i="6" s="1"/>
  <c r="E1791" i="6"/>
  <c r="K1795" i="6"/>
  <c r="B1797" i="6"/>
  <c r="H1804" i="6"/>
  <c r="K1804" i="6" s="1"/>
  <c r="E1807" i="6"/>
  <c r="K1811" i="6"/>
  <c r="B1813" i="6"/>
  <c r="H1820" i="6"/>
  <c r="K1820" i="6" s="1"/>
  <c r="E1823" i="6"/>
  <c r="B1829" i="6"/>
  <c r="H1836" i="6"/>
  <c r="K1836" i="6" s="1"/>
  <c r="E1839" i="6"/>
  <c r="K1843" i="6"/>
  <c r="B1845" i="6"/>
  <c r="H1852" i="6"/>
  <c r="K1852" i="6" s="1"/>
  <c r="E1855" i="6"/>
  <c r="K1859" i="6"/>
  <c r="B1861" i="6"/>
  <c r="H1868" i="6"/>
  <c r="K1868" i="6" s="1"/>
  <c r="E1871" i="6"/>
  <c r="B1877" i="6"/>
  <c r="H1884" i="6"/>
  <c r="K1884" i="6" s="1"/>
  <c r="E1887" i="6"/>
  <c r="K1891" i="6"/>
  <c r="B1893" i="6"/>
  <c r="H1900" i="6"/>
  <c r="K1900" i="6" s="1"/>
  <c r="E1903" i="6"/>
  <c r="B1909" i="6"/>
  <c r="H1916" i="6"/>
  <c r="K1916" i="6" s="1"/>
  <c r="E1919" i="6"/>
  <c r="B1925" i="6"/>
  <c r="H1932" i="6"/>
  <c r="K1932" i="6" s="1"/>
  <c r="E1935" i="6"/>
  <c r="B1941" i="6"/>
  <c r="H1948" i="6"/>
  <c r="K1948" i="6" s="1"/>
  <c r="E1951" i="6"/>
  <c r="K1955" i="6"/>
  <c r="B1957" i="6"/>
  <c r="H1964" i="6"/>
  <c r="K1964" i="6" s="1"/>
  <c r="E1967" i="6"/>
  <c r="K1971" i="6"/>
  <c r="B1973" i="6"/>
  <c r="H1980" i="6"/>
  <c r="K1980" i="6" s="1"/>
  <c r="E1983" i="6"/>
  <c r="K1987" i="6"/>
  <c r="B1989" i="6"/>
  <c r="H1996" i="6"/>
  <c r="K1996" i="6" s="1"/>
  <c r="E1999" i="6"/>
  <c r="K2003" i="6"/>
  <c r="B2005" i="6"/>
  <c r="H2012" i="6"/>
  <c r="K2012" i="6" s="1"/>
  <c r="E2015" i="6"/>
  <c r="B2021" i="6"/>
  <c r="H2028" i="6"/>
  <c r="K2028" i="6" s="1"/>
  <c r="E2031" i="6"/>
  <c r="B2037" i="6"/>
  <c r="H2043" i="6"/>
  <c r="H2047" i="6"/>
  <c r="K2047" i="6" s="1"/>
  <c r="E2074" i="6"/>
  <c r="E2076" i="6"/>
  <c r="E2083" i="6"/>
  <c r="E2084" i="6"/>
  <c r="B2086" i="6"/>
  <c r="K2086" i="6"/>
  <c r="H2111" i="6"/>
  <c r="K2116" i="6"/>
  <c r="B2116" i="6"/>
  <c r="E2120" i="6"/>
  <c r="H2131" i="6"/>
  <c r="K2136" i="6"/>
  <c r="E2139" i="6"/>
  <c r="K2165" i="6"/>
  <c r="E2171" i="6"/>
  <c r="B2197" i="6"/>
  <c r="B2226" i="6"/>
  <c r="E2236" i="6"/>
  <c r="B2244" i="6"/>
  <c r="B2253" i="6"/>
  <c r="H2258" i="6"/>
  <c r="K2293" i="6"/>
  <c r="E2304" i="6"/>
  <c r="E2352" i="6"/>
  <c r="H1444" i="6"/>
  <c r="K1444" i="6" s="1"/>
  <c r="H1476" i="6"/>
  <c r="K1476" i="6" s="1"/>
  <c r="H1508" i="6"/>
  <c r="K1508" i="6" s="1"/>
  <c r="H1540" i="6"/>
  <c r="H1572" i="6"/>
  <c r="H1604" i="6"/>
  <c r="K1604" i="6" s="1"/>
  <c r="H1636" i="6"/>
  <c r="K1636" i="6" s="1"/>
  <c r="B1766" i="6"/>
  <c r="B1782" i="6"/>
  <c r="B1798" i="6"/>
  <c r="B1814" i="6"/>
  <c r="B2154" i="6"/>
  <c r="K2154" i="6"/>
  <c r="B2164" i="6"/>
  <c r="K2173" i="6"/>
  <c r="B2173" i="6"/>
  <c r="K2196" i="6"/>
  <c r="B2206" i="6"/>
  <c r="K2206" i="6"/>
  <c r="B2243" i="6"/>
  <c r="B2282" i="6"/>
  <c r="K2282" i="6"/>
  <c r="E2311" i="6"/>
  <c r="B2328" i="6"/>
  <c r="K2328" i="6"/>
  <c r="B2355" i="6"/>
  <c r="K1943" i="6"/>
  <c r="H1984" i="6"/>
  <c r="K1984" i="6" s="1"/>
  <c r="E1987" i="6"/>
  <c r="H2000" i="6"/>
  <c r="K2000" i="6" s="1"/>
  <c r="E2003" i="6"/>
  <c r="H2016" i="6"/>
  <c r="K2016" i="6" s="1"/>
  <c r="E2019" i="6"/>
  <c r="H2032" i="6"/>
  <c r="K2032" i="6" s="1"/>
  <c r="E2035" i="6"/>
  <c r="K2039" i="6"/>
  <c r="H2075" i="6"/>
  <c r="H2079" i="6"/>
  <c r="H2102" i="6"/>
  <c r="E2116" i="6"/>
  <c r="H2127" i="6"/>
  <c r="K2127" i="6" s="1"/>
  <c r="K2132" i="6"/>
  <c r="B2132" i="6"/>
  <c r="E2136" i="6"/>
  <c r="K2146" i="6"/>
  <c r="B2149" i="6"/>
  <c r="E2167" i="6"/>
  <c r="H2171" i="6"/>
  <c r="H2178" i="6"/>
  <c r="B2192" i="6"/>
  <c r="E2215" i="6"/>
  <c r="E2220" i="6"/>
  <c r="B2232" i="6"/>
  <c r="K2232" i="6"/>
  <c r="K2233" i="6"/>
  <c r="E2235" i="6"/>
  <c r="B2252" i="6"/>
  <c r="E2268" i="6"/>
  <c r="K2288" i="6"/>
  <c r="B2315" i="6"/>
  <c r="B2320" i="6"/>
  <c r="K2337" i="6"/>
  <c r="E2343" i="6"/>
  <c r="B2360" i="6"/>
  <c r="B2370" i="6"/>
  <c r="B2400" i="6"/>
  <c r="K2400" i="6"/>
  <c r="K2150" i="6"/>
  <c r="B2172" i="6"/>
  <c r="B2203" i="6"/>
  <c r="B2242" i="6"/>
  <c r="K2242" i="6"/>
  <c r="B2266" i="6"/>
  <c r="K2278" i="6"/>
  <c r="E2315" i="6"/>
  <c r="E2320" i="6"/>
  <c r="E2347" i="6"/>
  <c r="E2351" i="6"/>
  <c r="B2354" i="6"/>
  <c r="K2354" i="6"/>
  <c r="E2360" i="6"/>
  <c r="H1924" i="6"/>
  <c r="H1940" i="6"/>
  <c r="K1947" i="6"/>
  <c r="H1956" i="6"/>
  <c r="K1956" i="6" s="1"/>
  <c r="H1972" i="6"/>
  <c r="K1972" i="6" s="1"/>
  <c r="K1979" i="6"/>
  <c r="H1988" i="6"/>
  <c r="K1988" i="6" s="1"/>
  <c r="H2004" i="6"/>
  <c r="K2004" i="6" s="1"/>
  <c r="E2007" i="6"/>
  <c r="H2020" i="6"/>
  <c r="K2020" i="6" s="1"/>
  <c r="E2023" i="6"/>
  <c r="H2036" i="6"/>
  <c r="K2036" i="6" s="1"/>
  <c r="E2039" i="6"/>
  <c r="B2048" i="6"/>
  <c r="B2057" i="6"/>
  <c r="B2065" i="6"/>
  <c r="K2068" i="6"/>
  <c r="B2068" i="6"/>
  <c r="B2071" i="6"/>
  <c r="H2118" i="6"/>
  <c r="B2121" i="6"/>
  <c r="B2124" i="6"/>
  <c r="E2144" i="6"/>
  <c r="B2157" i="6"/>
  <c r="B2160" i="6"/>
  <c r="B2161" i="6"/>
  <c r="H2167" i="6"/>
  <c r="B2181" i="6"/>
  <c r="B2191" i="6"/>
  <c r="K2191" i="6"/>
  <c r="E2192" i="6"/>
  <c r="H2199" i="6"/>
  <c r="H2215" i="6"/>
  <c r="K2215" i="6" s="1"/>
  <c r="E2224" i="6"/>
  <c r="K2229" i="6"/>
  <c r="B2229" i="6"/>
  <c r="E2232" i="6"/>
  <c r="B2237" i="6"/>
  <c r="K2301" i="6"/>
  <c r="K2305" i="6"/>
  <c r="K2325" i="6"/>
  <c r="B2325" i="6"/>
  <c r="K2336" i="6"/>
  <c r="B2336" i="6"/>
  <c r="K2345" i="6"/>
  <c r="E2364" i="6"/>
  <c r="B2379" i="6"/>
  <c r="K2379" i="6"/>
  <c r="K2397" i="6"/>
  <c r="B2397" i="6"/>
  <c r="K2404" i="6"/>
  <c r="B2404" i="6"/>
  <c r="K2055" i="6"/>
  <c r="B2055" i="6"/>
  <c r="K2061" i="6"/>
  <c r="B2061" i="6"/>
  <c r="K2062" i="6"/>
  <c r="K2110" i="6"/>
  <c r="K2140" i="6"/>
  <c r="B2190" i="6"/>
  <c r="K2190" i="6"/>
  <c r="K2209" i="6"/>
  <c r="B2209" i="6"/>
  <c r="E2219" i="6"/>
  <c r="B2248" i="6"/>
  <c r="K2248" i="6"/>
  <c r="B2256" i="6"/>
  <c r="B2319" i="6"/>
  <c r="K2319" i="6"/>
  <c r="B2368" i="6"/>
  <c r="K2368" i="6"/>
  <c r="B2384" i="6"/>
  <c r="K2384" i="6"/>
  <c r="H1976" i="6"/>
  <c r="K1976" i="6" s="1"/>
  <c r="H1992" i="6"/>
  <c r="K1992" i="6" s="1"/>
  <c r="H2008" i="6"/>
  <c r="H2024" i="6"/>
  <c r="K2024" i="6" s="1"/>
  <c r="K2031" i="6"/>
  <c r="H2040" i="6"/>
  <c r="K2040" i="6" s="1"/>
  <c r="E2051" i="6"/>
  <c r="B2054" i="6"/>
  <c r="K2054" i="6"/>
  <c r="B2073" i="6"/>
  <c r="B2080" i="6"/>
  <c r="K2100" i="6"/>
  <c r="B2100" i="6"/>
  <c r="K2101" i="6"/>
  <c r="E2104" i="6"/>
  <c r="H2115" i="6"/>
  <c r="K2120" i="6"/>
  <c r="H2134" i="6"/>
  <c r="E2191" i="6"/>
  <c r="B2208" i="6"/>
  <c r="H2214" i="6"/>
  <c r="K2222" i="6"/>
  <c r="E2223" i="6"/>
  <c r="B2227" i="6"/>
  <c r="B2236" i="6"/>
  <c r="E2284" i="6"/>
  <c r="E2319" i="6"/>
  <c r="B2323" i="6"/>
  <c r="H2342" i="6"/>
  <c r="K2357" i="6"/>
  <c r="B2357" i="6"/>
  <c r="E2368" i="6"/>
  <c r="E2384" i="6"/>
  <c r="K2175" i="6"/>
  <c r="K2211" i="6"/>
  <c r="K2257" i="6"/>
  <c r="K2303" i="6"/>
  <c r="H2314" i="6"/>
  <c r="E2331" i="6"/>
  <c r="K2340" i="6"/>
  <c r="B2341" i="6"/>
  <c r="H2359" i="6"/>
  <c r="H2363" i="6"/>
  <c r="H2371" i="6"/>
  <c r="H2387" i="6"/>
  <c r="H2403" i="6"/>
  <c r="H2419" i="6"/>
  <c r="H2435" i="6"/>
  <c r="B2447" i="6"/>
  <c r="E2448" i="6"/>
  <c r="K2454" i="6"/>
  <c r="B2481" i="6"/>
  <c r="B2490" i="6"/>
  <c r="K2490" i="6"/>
  <c r="E2497" i="6"/>
  <c r="H2501" i="6"/>
  <c r="E2548" i="6"/>
  <c r="K2462" i="6"/>
  <c r="B2462" i="6"/>
  <c r="K2474" i="6"/>
  <c r="B2474" i="6"/>
  <c r="E2481" i="6"/>
  <c r="B2513" i="6"/>
  <c r="K2526" i="6"/>
  <c r="B2526" i="6"/>
  <c r="K2627" i="6"/>
  <c r="B2627" i="6"/>
  <c r="H2426" i="6"/>
  <c r="H2442" i="6"/>
  <c r="E2447" i="6"/>
  <c r="E2462" i="6"/>
  <c r="E2476" i="6"/>
  <c r="B2479" i="6"/>
  <c r="B2480" i="6"/>
  <c r="K2480" i="6"/>
  <c r="E2485" i="6"/>
  <c r="B2511" i="6"/>
  <c r="K2525" i="6"/>
  <c r="B2525" i="6"/>
  <c r="B2541" i="6"/>
  <c r="B2579" i="6"/>
  <c r="E2600" i="6"/>
  <c r="B2612" i="6"/>
  <c r="K2612" i="6"/>
  <c r="H2202" i="6"/>
  <c r="K2202" i="6" s="1"/>
  <c r="H2247" i="6"/>
  <c r="H2251" i="6"/>
  <c r="H2291" i="6"/>
  <c r="H2330" i="6"/>
  <c r="B2412" i="6"/>
  <c r="B2451" i="6"/>
  <c r="K2489" i="6"/>
  <c r="B2494" i="6"/>
  <c r="E2530" i="6"/>
  <c r="E2617" i="6"/>
  <c r="K2645" i="6"/>
  <c r="B2645" i="6"/>
  <c r="B2668" i="6"/>
  <c r="E2689" i="6"/>
  <c r="K2430" i="6"/>
  <c r="B2437" i="6"/>
  <c r="K2449" i="6"/>
  <c r="E2484" i="6"/>
  <c r="B2493" i="6"/>
  <c r="E2494" i="6"/>
  <c r="E2498" i="6"/>
  <c r="H2521" i="6"/>
  <c r="K2521" i="6" s="1"/>
  <c r="B2523" i="6"/>
  <c r="B2626" i="6"/>
  <c r="H2298" i="6"/>
  <c r="H2343" i="6"/>
  <c r="H2347" i="6"/>
  <c r="K2395" i="6"/>
  <c r="B2472" i="6"/>
  <c r="E2478" i="6"/>
  <c r="K2482" i="6"/>
  <c r="K2486" i="6"/>
  <c r="B2486" i="6"/>
  <c r="B2492" i="6"/>
  <c r="K2492" i="6"/>
  <c r="H2520" i="6"/>
  <c r="E2529" i="6"/>
  <c r="H2051" i="6"/>
  <c r="K2051" i="6" s="1"/>
  <c r="H2083" i="6"/>
  <c r="K2083" i="6" s="1"/>
  <c r="H2139" i="6"/>
  <c r="H2179" i="6"/>
  <c r="H2218" i="6"/>
  <c r="K2218" i="6" s="1"/>
  <c r="H2263" i="6"/>
  <c r="H2267" i="6"/>
  <c r="B2292" i="6"/>
  <c r="B2300" i="6"/>
  <c r="B2301" i="6"/>
  <c r="H2307" i="6"/>
  <c r="K2327" i="6"/>
  <c r="B2337" i="6"/>
  <c r="H2346" i="6"/>
  <c r="E2363" i="6"/>
  <c r="K2455" i="6"/>
  <c r="B2455" i="6"/>
  <c r="E2466" i="6"/>
  <c r="K2471" i="6"/>
  <c r="E2517" i="6"/>
  <c r="K2543" i="6"/>
  <c r="B2543" i="6"/>
  <c r="E2564" i="6"/>
  <c r="E2630" i="6"/>
  <c r="H2071" i="6"/>
  <c r="K2071" i="6" s="1"/>
  <c r="K2074" i="6"/>
  <c r="H2107" i="6"/>
  <c r="K2107" i="6" s="1"/>
  <c r="H2123" i="6"/>
  <c r="K2123" i="6" s="1"/>
  <c r="H2138" i="6"/>
  <c r="E2155" i="6"/>
  <c r="B2165" i="6"/>
  <c r="H2183" i="6"/>
  <c r="K2183" i="6" s="1"/>
  <c r="H2187" i="6"/>
  <c r="E2204" i="6"/>
  <c r="H2227" i="6"/>
  <c r="K2254" i="6"/>
  <c r="H2266" i="6"/>
  <c r="E2283" i="6"/>
  <c r="B2293" i="6"/>
  <c r="H2311" i="6"/>
  <c r="K2311" i="6" s="1"/>
  <c r="H2315" i="6"/>
  <c r="E2332" i="6"/>
  <c r="H2355" i="6"/>
  <c r="E2477" i="6"/>
  <c r="E2528" i="6"/>
  <c r="E2549" i="6"/>
  <c r="B2647" i="6"/>
  <c r="B2615" i="6"/>
  <c r="H2641" i="6"/>
  <c r="K2641" i="6" s="1"/>
  <c r="H2643" i="6"/>
  <c r="E2658" i="6"/>
  <c r="B2693" i="6"/>
  <c r="H2447" i="6"/>
  <c r="H2451" i="6"/>
  <c r="K2451" i="6" s="1"/>
  <c r="K2457" i="6"/>
  <c r="H2463" i="6"/>
  <c r="K2463" i="6" s="1"/>
  <c r="H2464" i="6"/>
  <c r="B2476" i="6"/>
  <c r="B2512" i="6"/>
  <c r="K2512" i="6"/>
  <c r="H2533" i="6"/>
  <c r="K2545" i="6"/>
  <c r="B2545" i="6"/>
  <c r="H2553" i="6"/>
  <c r="K2553" i="6" s="1"/>
  <c r="K2558" i="6"/>
  <c r="B2558" i="6"/>
  <c r="K2578" i="6"/>
  <c r="E2581" i="6"/>
  <c r="H2604" i="6"/>
  <c r="K2604" i="6" s="1"/>
  <c r="E2657" i="6"/>
  <c r="H2675" i="6"/>
  <c r="K2675" i="6" s="1"/>
  <c r="K2686" i="6"/>
  <c r="B2692" i="6"/>
  <c r="K2692" i="6"/>
  <c r="K2698" i="6"/>
  <c r="E2700" i="6"/>
  <c r="B2508" i="6"/>
  <c r="K2508" i="6"/>
  <c r="B2544" i="6"/>
  <c r="B2577" i="6"/>
  <c r="K2590" i="6"/>
  <c r="B2590" i="6"/>
  <c r="E2613" i="6"/>
  <c r="E2669" i="6"/>
  <c r="E2677" i="6"/>
  <c r="K2699" i="6"/>
  <c r="K2469" i="6"/>
  <c r="K2487" i="6"/>
  <c r="B2487" i="6"/>
  <c r="H2513" i="6"/>
  <c r="H2515" i="6"/>
  <c r="H2527" i="6"/>
  <c r="H2528" i="6"/>
  <c r="B2537" i="6"/>
  <c r="B2538" i="6"/>
  <c r="B2540" i="6"/>
  <c r="K2540" i="6"/>
  <c r="E2541" i="6"/>
  <c r="E2542" i="6"/>
  <c r="B2576" i="6"/>
  <c r="K2576" i="6"/>
  <c r="B2587" i="6"/>
  <c r="B2589" i="6"/>
  <c r="E2592" i="6"/>
  <c r="E2593" i="6"/>
  <c r="H2597" i="6"/>
  <c r="B2607" i="6"/>
  <c r="B2609" i="6"/>
  <c r="E2612" i="6"/>
  <c r="H2617" i="6"/>
  <c r="K2617" i="6" s="1"/>
  <c r="K2622" i="6"/>
  <c r="B2622" i="6"/>
  <c r="E2645" i="6"/>
  <c r="B2654" i="6"/>
  <c r="E2656" i="6"/>
  <c r="B2661" i="6"/>
  <c r="B2519" i="6"/>
  <c r="B2572" i="6"/>
  <c r="K2572" i="6"/>
  <c r="K2588" i="6"/>
  <c r="B2608" i="6"/>
  <c r="B2641" i="6"/>
  <c r="K2674" i="6"/>
  <c r="K2694" i="6"/>
  <c r="B2694" i="6"/>
  <c r="K2707" i="6"/>
  <c r="E2453" i="6"/>
  <c r="H2476" i="6"/>
  <c r="K2476" i="6" s="1"/>
  <c r="E2489" i="6"/>
  <c r="B2498" i="6"/>
  <c r="B2499" i="6"/>
  <c r="E2502" i="6"/>
  <c r="E2540" i="6"/>
  <c r="K2551" i="6"/>
  <c r="B2551" i="6"/>
  <c r="H2577" i="6"/>
  <c r="H2579" i="6"/>
  <c r="H2591" i="6"/>
  <c r="K2591" i="6" s="1"/>
  <c r="H2592" i="6"/>
  <c r="K2592" i="6" s="1"/>
  <c r="B2601" i="6"/>
  <c r="B2602" i="6"/>
  <c r="B2604" i="6"/>
  <c r="E2605" i="6"/>
  <c r="E2606" i="6"/>
  <c r="B2640" i="6"/>
  <c r="K2640" i="6"/>
  <c r="K2652" i="6"/>
  <c r="E2676" i="6"/>
  <c r="H2687" i="6"/>
  <c r="K2583" i="6"/>
  <c r="B2583" i="6"/>
  <c r="B2636" i="6"/>
  <c r="K2636" i="6"/>
  <c r="E2697" i="6"/>
  <c r="K2719" i="6"/>
  <c r="C28" i="13"/>
  <c r="D28" i="13"/>
  <c r="D84" i="13"/>
  <c r="C84" i="13"/>
  <c r="D45" i="13"/>
  <c r="C45" i="13"/>
  <c r="H2685" i="6"/>
  <c r="K2685" i="6" s="1"/>
  <c r="B2702" i="6"/>
  <c r="E2708" i="6"/>
  <c r="E2710" i="6"/>
  <c r="B2717" i="6"/>
  <c r="E2718" i="6"/>
  <c r="K2726" i="6"/>
  <c r="B2726" i="6"/>
  <c r="B2728" i="6"/>
  <c r="H2743" i="6"/>
  <c r="K2743" i="6" s="1"/>
  <c r="E2746" i="6"/>
  <c r="D2" i="8"/>
  <c r="D9" i="8"/>
  <c r="D17" i="8"/>
  <c r="D25" i="8"/>
  <c r="D33" i="8"/>
  <c r="D41" i="8"/>
  <c r="D49" i="8"/>
  <c r="D57" i="8"/>
  <c r="O9" i="9"/>
  <c r="P9" i="9" s="1"/>
  <c r="M9" i="9"/>
  <c r="L9" i="9" s="1"/>
  <c r="I43" i="14"/>
  <c r="E43" i="14" s="1"/>
  <c r="J43" i="14"/>
  <c r="O43" i="14" s="1"/>
  <c r="E2717" i="6"/>
  <c r="E2739" i="6"/>
  <c r="C3" i="13"/>
  <c r="D3" i="13"/>
  <c r="L13" i="14"/>
  <c r="N13" i="14"/>
  <c r="P13" i="14"/>
  <c r="M13" i="14"/>
  <c r="D121" i="13"/>
  <c r="C121" i="13"/>
  <c r="M135" i="14"/>
  <c r="L135" i="14"/>
  <c r="P135" i="14"/>
  <c r="N135" i="14"/>
  <c r="H2677" i="6"/>
  <c r="E2702" i="6"/>
  <c r="H2709" i="6"/>
  <c r="H2718" i="6"/>
  <c r="B2722" i="6"/>
  <c r="B2724" i="6"/>
  <c r="E2726" i="6"/>
  <c r="K2744" i="6"/>
  <c r="H2746" i="6"/>
  <c r="K2746" i="6" s="1"/>
  <c r="P156" i="9"/>
  <c r="C112" i="13"/>
  <c r="D112" i="13"/>
  <c r="D178" i="13"/>
  <c r="C178" i="13"/>
  <c r="H2477" i="6"/>
  <c r="K2477" i="6" s="1"/>
  <c r="H2509" i="6"/>
  <c r="H2541" i="6"/>
  <c r="H2573" i="6"/>
  <c r="H2605" i="6"/>
  <c r="H2637" i="6"/>
  <c r="H2657" i="6"/>
  <c r="K2657" i="6" s="1"/>
  <c r="B2673" i="6"/>
  <c r="B2674" i="6"/>
  <c r="H2689" i="6"/>
  <c r="K2689" i="6" s="1"/>
  <c r="B2705" i="6"/>
  <c r="B2706" i="6"/>
  <c r="E2713" i="6"/>
  <c r="E2715" i="6"/>
  <c r="E2735" i="6"/>
  <c r="H2739" i="6"/>
  <c r="K2739" i="6" s="1"/>
  <c r="E2745" i="6"/>
  <c r="D7" i="8"/>
  <c r="D10" i="8"/>
  <c r="D15" i="8"/>
  <c r="D18" i="8"/>
  <c r="D23" i="8"/>
  <c r="D26" i="8"/>
  <c r="D28" i="8"/>
  <c r="D31" i="8"/>
  <c r="D34" i="8"/>
  <c r="D39" i="8"/>
  <c r="D42" i="8"/>
  <c r="D44" i="8"/>
  <c r="D47" i="8"/>
  <c r="D50" i="8"/>
  <c r="D52" i="8"/>
  <c r="D55" i="8"/>
  <c r="C22" i="13"/>
  <c r="D22" i="13"/>
  <c r="D143" i="13"/>
  <c r="C143" i="13"/>
  <c r="D23" i="13"/>
  <c r="C23" i="13"/>
  <c r="H2465" i="6"/>
  <c r="K2465" i="6" s="1"/>
  <c r="H2497" i="6"/>
  <c r="K2497" i="6" s="1"/>
  <c r="H2529" i="6"/>
  <c r="K2529" i="6" s="1"/>
  <c r="H2561" i="6"/>
  <c r="H2593" i="6"/>
  <c r="K2593" i="6" s="1"/>
  <c r="H2625" i="6"/>
  <c r="K2628" i="6"/>
  <c r="H2669" i="6"/>
  <c r="B2685" i="6"/>
  <c r="B2686" i="6"/>
  <c r="H2701" i="6"/>
  <c r="H2714" i="6"/>
  <c r="K2714" i="6" s="1"/>
  <c r="B2721" i="6"/>
  <c r="H2737" i="6"/>
  <c r="K2737" i="6" s="1"/>
  <c r="K2742" i="6"/>
  <c r="O10" i="9"/>
  <c r="P10" i="9" s="1"/>
  <c r="M10" i="9"/>
  <c r="L10" i="9" s="1"/>
  <c r="D10" i="13"/>
  <c r="C10" i="13"/>
  <c r="E2721" i="6"/>
  <c r="D51" i="8"/>
  <c r="D43" i="8"/>
  <c r="D35" i="8"/>
  <c r="D27" i="8"/>
  <c r="D19" i="8"/>
  <c r="D11" i="8"/>
  <c r="D3" i="8"/>
  <c r="N5" i="14"/>
  <c r="L5" i="14"/>
  <c r="M5" i="14"/>
  <c r="P5" i="14"/>
  <c r="P37" i="14"/>
  <c r="N37" i="14"/>
  <c r="M37" i="14"/>
  <c r="L37" i="14"/>
  <c r="D49" i="13"/>
  <c r="C49" i="13"/>
  <c r="D52" i="13"/>
  <c r="C52" i="13"/>
  <c r="H2473" i="6"/>
  <c r="H2505" i="6"/>
  <c r="K2505" i="6" s="1"/>
  <c r="H2537" i="6"/>
  <c r="K2537" i="6" s="1"/>
  <c r="H2569" i="6"/>
  <c r="K2569" i="6" s="1"/>
  <c r="H2601" i="6"/>
  <c r="K2601" i="6" s="1"/>
  <c r="H2633" i="6"/>
  <c r="K2633" i="6" s="1"/>
  <c r="H2661" i="6"/>
  <c r="K2661" i="6" s="1"/>
  <c r="B2678" i="6"/>
  <c r="H2693" i="6"/>
  <c r="B2710" i="6"/>
  <c r="B2718" i="6"/>
  <c r="H2733" i="6"/>
  <c r="K2733" i="6" s="1"/>
  <c r="K2738" i="6"/>
  <c r="D8" i="8"/>
  <c r="D16" i="8"/>
  <c r="D24" i="8"/>
  <c r="D32" i="8"/>
  <c r="D40" i="8"/>
  <c r="D48" i="8"/>
  <c r="D56" i="8"/>
  <c r="C68" i="13"/>
  <c r="D68" i="13"/>
  <c r="C20" i="13"/>
  <c r="D20" i="13"/>
  <c r="C14" i="13"/>
  <c r="D14" i="13"/>
  <c r="C35" i="13"/>
  <c r="D87" i="13"/>
  <c r="C87" i="13"/>
  <c r="D142" i="13"/>
  <c r="C142" i="13"/>
  <c r="C224" i="13"/>
  <c r="D224" i="13"/>
  <c r="P2" i="14"/>
  <c r="N2" i="14"/>
  <c r="L2" i="14"/>
  <c r="M2" i="14"/>
  <c r="J12" i="14"/>
  <c r="O12" i="14" s="1"/>
  <c r="I12" i="14"/>
  <c r="E12" i="14" s="1"/>
  <c r="N32" i="14"/>
  <c r="M32" i="14"/>
  <c r="P32" i="14"/>
  <c r="M39" i="14"/>
  <c r="P39" i="14"/>
  <c r="N39" i="14"/>
  <c r="I40" i="14"/>
  <c r="E40" i="14" s="1"/>
  <c r="P58" i="14"/>
  <c r="L58" i="14"/>
  <c r="M58" i="14"/>
  <c r="P66" i="14"/>
  <c r="M66" i="14"/>
  <c r="N66" i="14"/>
  <c r="L66" i="14"/>
  <c r="D71" i="13"/>
  <c r="C71" i="13"/>
  <c r="L78" i="14"/>
  <c r="N78" i="14"/>
  <c r="P78" i="14"/>
  <c r="M78" i="14"/>
  <c r="N109" i="14"/>
  <c r="L109" i="14"/>
  <c r="M109" i="14"/>
  <c r="P109" i="14"/>
  <c r="L193" i="14"/>
  <c r="N193" i="14"/>
  <c r="M193" i="14"/>
  <c r="P193" i="14"/>
  <c r="D29" i="13"/>
  <c r="C29" i="13"/>
  <c r="D59" i="13"/>
  <c r="C59" i="13"/>
  <c r="D153" i="13"/>
  <c r="C153" i="13"/>
  <c r="C198" i="13"/>
  <c r="D242" i="13"/>
  <c r="C242" i="13"/>
  <c r="L6" i="14"/>
  <c r="M6" i="14"/>
  <c r="P6" i="14"/>
  <c r="M7" i="14"/>
  <c r="P7" i="14"/>
  <c r="N7" i="14"/>
  <c r="L7" i="14"/>
  <c r="N16" i="14"/>
  <c r="P16" i="14"/>
  <c r="M16" i="14"/>
  <c r="L16" i="14"/>
  <c r="L32" i="14"/>
  <c r="L35" i="14"/>
  <c r="N35" i="14"/>
  <c r="P35" i="14"/>
  <c r="M35" i="14"/>
  <c r="L39" i="14"/>
  <c r="P75" i="14"/>
  <c r="N75" i="14"/>
  <c r="M75" i="14"/>
  <c r="L75" i="14"/>
  <c r="L107" i="14"/>
  <c r="N107" i="14"/>
  <c r="P107" i="14"/>
  <c r="M107" i="14"/>
  <c r="P189" i="14"/>
  <c r="N189" i="14"/>
  <c r="M189" i="14"/>
  <c r="L189" i="14"/>
  <c r="D46" i="13"/>
  <c r="C46" i="13"/>
  <c r="D51" i="13"/>
  <c r="C51" i="13"/>
  <c r="C60" i="13"/>
  <c r="D60" i="13"/>
  <c r="D154" i="13"/>
  <c r="C154" i="13"/>
  <c r="D214" i="13"/>
  <c r="C214" i="13"/>
  <c r="M15" i="14"/>
  <c r="L15" i="14"/>
  <c r="N15" i="14"/>
  <c r="P15" i="14"/>
  <c r="N25" i="14"/>
  <c r="P25" i="14"/>
  <c r="L25" i="14"/>
  <c r="M25" i="14"/>
  <c r="J70" i="14"/>
  <c r="O70" i="14" s="1"/>
  <c r="I70" i="14"/>
  <c r="E70" i="14" s="1"/>
  <c r="L77" i="14"/>
  <c r="P77" i="14"/>
  <c r="N77" i="14"/>
  <c r="M77" i="14"/>
  <c r="M167" i="14"/>
  <c r="L167" i="14"/>
  <c r="P167" i="14"/>
  <c r="N167" i="14"/>
  <c r="J187" i="14"/>
  <c r="O187" i="14" s="1"/>
  <c r="I187" i="14"/>
  <c r="E187" i="14" s="1"/>
  <c r="D38" i="13"/>
  <c r="C38" i="13"/>
  <c r="D47" i="13"/>
  <c r="C47" i="13"/>
  <c r="D77" i="13"/>
  <c r="C77" i="13"/>
  <c r="C92" i="13"/>
  <c r="D92" i="13"/>
  <c r="D109" i="13"/>
  <c r="C109" i="13"/>
  <c r="D196" i="13"/>
  <c r="C196" i="13"/>
  <c r="I19" i="14"/>
  <c r="E19" i="14" s="1"/>
  <c r="J19" i="14"/>
  <c r="O19" i="14" s="1"/>
  <c r="N29" i="14"/>
  <c r="P29" i="14"/>
  <c r="L29" i="14"/>
  <c r="P45" i="14"/>
  <c r="N45" i="14"/>
  <c r="M47" i="14"/>
  <c r="L47" i="14"/>
  <c r="P47" i="14"/>
  <c r="I51" i="14"/>
  <c r="E51" i="14" s="1"/>
  <c r="J51" i="14"/>
  <c r="O51" i="14" s="1"/>
  <c r="J54" i="14"/>
  <c r="O54" i="14" s="1"/>
  <c r="I54" i="14"/>
  <c r="E54" i="14" s="1"/>
  <c r="D98" i="13"/>
  <c r="C98" i="13"/>
  <c r="M119" i="14"/>
  <c r="L119" i="14"/>
  <c r="P119" i="14"/>
  <c r="N119" i="14"/>
  <c r="B2737" i="6"/>
  <c r="B2744" i="6"/>
  <c r="C12" i="13"/>
  <c r="D12" i="13"/>
  <c r="D16" i="13"/>
  <c r="D19" i="13"/>
  <c r="C30" i="13"/>
  <c r="D53" i="13"/>
  <c r="C53" i="13"/>
  <c r="C61" i="13"/>
  <c r="D78" i="13"/>
  <c r="C78" i="13"/>
  <c r="D93" i="13"/>
  <c r="C93" i="13"/>
  <c r="C114" i="13"/>
  <c r="C139" i="13"/>
  <c r="C167" i="13"/>
  <c r="D208" i="13"/>
  <c r="D15" i="13"/>
  <c r="C15" i="13"/>
  <c r="M21" i="14"/>
  <c r="P21" i="14"/>
  <c r="N21" i="14"/>
  <c r="L21" i="14"/>
  <c r="N24" i="14"/>
  <c r="L24" i="14"/>
  <c r="P24" i="14"/>
  <c r="M24" i="14"/>
  <c r="N48" i="14"/>
  <c r="P48" i="14"/>
  <c r="M48" i="14"/>
  <c r="L48" i="14"/>
  <c r="N56" i="14"/>
  <c r="L56" i="14"/>
  <c r="P56" i="14"/>
  <c r="M103" i="14"/>
  <c r="P103" i="14"/>
  <c r="N103" i="14"/>
  <c r="L103" i="14"/>
  <c r="I128" i="14"/>
  <c r="E128" i="14" s="1"/>
  <c r="J128" i="14"/>
  <c r="O128" i="14" s="1"/>
  <c r="M19" i="9"/>
  <c r="D39" i="13"/>
  <c r="C39" i="13"/>
  <c r="D151" i="13"/>
  <c r="C151" i="13"/>
  <c r="D183" i="13"/>
  <c r="C183" i="13"/>
  <c r="P18" i="14"/>
  <c r="M18" i="14"/>
  <c r="N18" i="14"/>
  <c r="M23" i="14"/>
  <c r="P23" i="14"/>
  <c r="N23" i="14"/>
  <c r="L23" i="14"/>
  <c r="N40" i="14"/>
  <c r="L40" i="14"/>
  <c r="P40" i="14"/>
  <c r="M40" i="14"/>
  <c r="N47" i="14"/>
  <c r="C76" i="13"/>
  <c r="D76" i="13"/>
  <c r="E2743" i="6"/>
  <c r="B5" i="8"/>
  <c r="E5" i="8" s="1"/>
  <c r="B6" i="8"/>
  <c r="E6" i="8" s="1"/>
  <c r="B13" i="8"/>
  <c r="E13" i="8" s="1"/>
  <c r="B14" i="8"/>
  <c r="E14" i="8" s="1"/>
  <c r="B21" i="8"/>
  <c r="E21" i="8" s="1"/>
  <c r="B22" i="8"/>
  <c r="E22" i="8" s="1"/>
  <c r="B29" i="8"/>
  <c r="E29" i="8" s="1"/>
  <c r="B30" i="8"/>
  <c r="E30" i="8" s="1"/>
  <c r="B37" i="8"/>
  <c r="E37" i="8" s="1"/>
  <c r="B38" i="8"/>
  <c r="E38" i="8" s="1"/>
  <c r="B45" i="8"/>
  <c r="E45" i="8" s="1"/>
  <c r="B46" i="8"/>
  <c r="E46" i="8" s="1"/>
  <c r="B53" i="8"/>
  <c r="E53" i="8" s="1"/>
  <c r="B54" i="8"/>
  <c r="E54" i="8" s="1"/>
  <c r="P2" i="9"/>
  <c r="D13" i="13"/>
  <c r="D21" i="13"/>
  <c r="C21" i="13"/>
  <c r="D54" i="13"/>
  <c r="C79" i="13"/>
  <c r="D82" i="13"/>
  <c r="C94" i="13"/>
  <c r="D103" i="13"/>
  <c r="C103" i="13"/>
  <c r="D123" i="13"/>
  <c r="C123" i="13"/>
  <c r="D128" i="13"/>
  <c r="D206" i="13"/>
  <c r="C206" i="13"/>
  <c r="L14" i="14"/>
  <c r="N14" i="14"/>
  <c r="P14" i="14"/>
  <c r="M14" i="14"/>
  <c r="J36" i="14"/>
  <c r="O36" i="14" s="1"/>
  <c r="I36" i="14"/>
  <c r="E36" i="14" s="1"/>
  <c r="J38" i="14"/>
  <c r="O38" i="14" s="1"/>
  <c r="I38" i="14"/>
  <c r="E38" i="14" s="1"/>
  <c r="P50" i="14"/>
  <c r="N50" i="14"/>
  <c r="M50" i="14"/>
  <c r="L50" i="14"/>
  <c r="M55" i="14"/>
  <c r="N55" i="14"/>
  <c r="L55" i="14"/>
  <c r="P55" i="14"/>
  <c r="M79" i="14"/>
  <c r="P79" i="14"/>
  <c r="L79" i="14"/>
  <c r="N80" i="14"/>
  <c r="M80" i="14"/>
  <c r="P80" i="14"/>
  <c r="L80" i="14"/>
  <c r="N88" i="14"/>
  <c r="L88" i="14"/>
  <c r="P88" i="14"/>
  <c r="M88" i="14"/>
  <c r="D69" i="13"/>
  <c r="C69" i="13"/>
  <c r="D185" i="13"/>
  <c r="C185" i="13"/>
  <c r="M28" i="14"/>
  <c r="L28" i="14"/>
  <c r="P59" i="14"/>
  <c r="M59" i="14"/>
  <c r="L59" i="14"/>
  <c r="I63" i="14"/>
  <c r="E63" i="14" s="1"/>
  <c r="L73" i="14"/>
  <c r="P73" i="14"/>
  <c r="N73" i="14"/>
  <c r="I83" i="14"/>
  <c r="E83" i="14" s="1"/>
  <c r="J83" i="14"/>
  <c r="O83" i="14" s="1"/>
  <c r="M85" i="14"/>
  <c r="N85" i="14"/>
  <c r="L86" i="14"/>
  <c r="P86" i="14"/>
  <c r="N86" i="14"/>
  <c r="P90" i="14"/>
  <c r="M90" i="14"/>
  <c r="L90" i="14"/>
  <c r="L94" i="14"/>
  <c r="P94" i="14"/>
  <c r="I98" i="14"/>
  <c r="E98" i="14" s="1"/>
  <c r="J98" i="14"/>
  <c r="O98" i="14" s="1"/>
  <c r="D101" i="13"/>
  <c r="C101" i="13"/>
  <c r="P114" i="14"/>
  <c r="L114" i="14"/>
  <c r="M114" i="14"/>
  <c r="J116" i="14"/>
  <c r="O116" i="14" s="1"/>
  <c r="I116" i="14"/>
  <c r="E116" i="14" s="1"/>
  <c r="J117" i="14"/>
  <c r="O117" i="14" s="1"/>
  <c r="I117" i="14"/>
  <c r="E117" i="14" s="1"/>
  <c r="J143" i="14"/>
  <c r="O143" i="14" s="1"/>
  <c r="I143" i="14"/>
  <c r="E143" i="14" s="1"/>
  <c r="N144" i="14"/>
  <c r="M144" i="14"/>
  <c r="L144" i="14"/>
  <c r="I178" i="14"/>
  <c r="E178" i="14" s="1"/>
  <c r="J178" i="14"/>
  <c r="O178" i="14" s="1"/>
  <c r="C43" i="13"/>
  <c r="C64" i="13"/>
  <c r="C89" i="13"/>
  <c r="C100" i="13"/>
  <c r="C134" i="13"/>
  <c r="D137" i="13"/>
  <c r="C137" i="13"/>
  <c r="C162" i="13"/>
  <c r="C170" i="13"/>
  <c r="C175" i="13"/>
  <c r="D201" i="13"/>
  <c r="C201" i="13"/>
  <c r="C203" i="13"/>
  <c r="C211" i="13"/>
  <c r="C221" i="13"/>
  <c r="C234" i="13"/>
  <c r="C239" i="13"/>
  <c r="I5" i="14"/>
  <c r="E5" i="14" s="1"/>
  <c r="I22" i="14"/>
  <c r="E22" i="14" s="1"/>
  <c r="I23" i="14"/>
  <c r="E23" i="14" s="1"/>
  <c r="I28" i="14"/>
  <c r="E28" i="14" s="1"/>
  <c r="I29" i="14"/>
  <c r="E29" i="14" s="1"/>
  <c r="M30" i="14"/>
  <c r="N59" i="14"/>
  <c r="M63" i="14"/>
  <c r="P63" i="14"/>
  <c r="I64" i="14"/>
  <c r="E64" i="14" s="1"/>
  <c r="M73" i="14"/>
  <c r="M82" i="14"/>
  <c r="M86" i="14"/>
  <c r="I88" i="14"/>
  <c r="E88" i="14" s="1"/>
  <c r="N90" i="14"/>
  <c r="P97" i="14"/>
  <c r="N97" i="14"/>
  <c r="M97" i="14"/>
  <c r="P99" i="14"/>
  <c r="L99" i="14"/>
  <c r="N114" i="14"/>
  <c r="P115" i="14"/>
  <c r="L115" i="14"/>
  <c r="M115" i="14"/>
  <c r="J127" i="14"/>
  <c r="O127" i="14" s="1"/>
  <c r="I127" i="14"/>
  <c r="E127" i="14" s="1"/>
  <c r="N141" i="14"/>
  <c r="L141" i="14"/>
  <c r="M141" i="14"/>
  <c r="P141" i="14"/>
  <c r="P144" i="14"/>
  <c r="J149" i="14"/>
  <c r="O149" i="14" s="1"/>
  <c r="I149" i="14"/>
  <c r="E149" i="14" s="1"/>
  <c r="P163" i="14"/>
  <c r="L163" i="14"/>
  <c r="M163" i="14"/>
  <c r="N163" i="14"/>
  <c r="N169" i="14"/>
  <c r="P169" i="14"/>
  <c r="M169" i="14"/>
  <c r="L169" i="14"/>
  <c r="I174" i="14"/>
  <c r="E174" i="14" s="1"/>
  <c r="J174" i="14"/>
  <c r="O174" i="14" s="1"/>
  <c r="L185" i="14"/>
  <c r="M185" i="14"/>
  <c r="P185" i="14"/>
  <c r="N185" i="14"/>
  <c r="E201" i="14"/>
  <c r="K201" i="14"/>
  <c r="J202" i="14"/>
  <c r="O202" i="14" s="1"/>
  <c r="I202" i="14"/>
  <c r="C67" i="13"/>
  <c r="D85" i="13"/>
  <c r="C85" i="13"/>
  <c r="C115" i="13"/>
  <c r="C126" i="13"/>
  <c r="J20" i="14"/>
  <c r="O20" i="14" s="1"/>
  <c r="I20" i="14"/>
  <c r="E20" i="14" s="1"/>
  <c r="P33" i="14"/>
  <c r="N33" i="14"/>
  <c r="L33" i="14"/>
  <c r="I46" i="14"/>
  <c r="E46" i="14" s="1"/>
  <c r="J61" i="14"/>
  <c r="O61" i="14" s="1"/>
  <c r="I61" i="14"/>
  <c r="E61" i="14" s="1"/>
  <c r="L62" i="14"/>
  <c r="N62" i="14"/>
  <c r="P67" i="14"/>
  <c r="M67" i="14"/>
  <c r="L67" i="14"/>
  <c r="N82" i="14"/>
  <c r="M190" i="14"/>
  <c r="D217" i="13"/>
  <c r="C217" i="13"/>
  <c r="L30" i="14"/>
  <c r="P30" i="14"/>
  <c r="P41" i="14"/>
  <c r="M41" i="14"/>
  <c r="N64" i="14"/>
  <c r="L64" i="14"/>
  <c r="M71" i="14"/>
  <c r="P71" i="14"/>
  <c r="N72" i="14"/>
  <c r="L72" i="14"/>
  <c r="M81" i="14"/>
  <c r="P81" i="14"/>
  <c r="N81" i="14"/>
  <c r="J92" i="14"/>
  <c r="O92" i="14" s="1"/>
  <c r="I92" i="14"/>
  <c r="E92" i="14" s="1"/>
  <c r="P101" i="14"/>
  <c r="N101" i="14"/>
  <c r="I112" i="14"/>
  <c r="E112" i="14" s="1"/>
  <c r="J112" i="14"/>
  <c r="O112" i="14" s="1"/>
  <c r="L118" i="14"/>
  <c r="M118" i="14"/>
  <c r="P118" i="14"/>
  <c r="N120" i="14"/>
  <c r="M120" i="14"/>
  <c r="P120" i="14"/>
  <c r="J133" i="14"/>
  <c r="O133" i="14" s="1"/>
  <c r="I133" i="14"/>
  <c r="E133" i="14" s="1"/>
  <c r="M147" i="14"/>
  <c r="M151" i="14"/>
  <c r="L151" i="14"/>
  <c r="P151" i="14"/>
  <c r="N151" i="14"/>
  <c r="N200" i="14"/>
  <c r="M200" i="14"/>
  <c r="P200" i="14"/>
  <c r="C110" i="13"/>
  <c r="C135" i="13"/>
  <c r="C138" i="13"/>
  <c r="J4" i="14"/>
  <c r="O4" i="14" s="1"/>
  <c r="I4" i="14"/>
  <c r="E4" i="14" s="1"/>
  <c r="P10" i="14"/>
  <c r="N10" i="14"/>
  <c r="L10" i="14"/>
  <c r="N22" i="14"/>
  <c r="I27" i="14"/>
  <c r="E27" i="14" s="1"/>
  <c r="J27" i="14"/>
  <c r="O27" i="14" s="1"/>
  <c r="P28" i="14"/>
  <c r="L46" i="14"/>
  <c r="M46" i="14"/>
  <c r="P49" i="14"/>
  <c r="N49" i="14"/>
  <c r="N67" i="14"/>
  <c r="M108" i="14"/>
  <c r="N108" i="14"/>
  <c r="P108" i="14"/>
  <c r="L108" i="14"/>
  <c r="J111" i="14"/>
  <c r="O111" i="14" s="1"/>
  <c r="I111" i="14"/>
  <c r="E111" i="14" s="1"/>
  <c r="J124" i="14"/>
  <c r="O124" i="14" s="1"/>
  <c r="I124" i="14"/>
  <c r="E124" i="14" s="1"/>
  <c r="P130" i="14"/>
  <c r="L130" i="14"/>
  <c r="M130" i="14"/>
  <c r="J132" i="14"/>
  <c r="O132" i="14" s="1"/>
  <c r="I132" i="14"/>
  <c r="E132" i="14" s="1"/>
  <c r="N153" i="14"/>
  <c r="P153" i="14"/>
  <c r="M153" i="14"/>
  <c r="L153" i="14"/>
  <c r="J156" i="14"/>
  <c r="O156" i="14" s="1"/>
  <c r="I156" i="14"/>
  <c r="E156" i="14" s="1"/>
  <c r="L200" i="14"/>
  <c r="D37" i="13"/>
  <c r="C37" i="13"/>
  <c r="C83" i="13"/>
  <c r="D105" i="13"/>
  <c r="C105" i="13"/>
  <c r="C127" i="13"/>
  <c r="C141" i="13"/>
  <c r="D144" i="13"/>
  <c r="C147" i="13"/>
  <c r="C155" i="13"/>
  <c r="C158" i="13"/>
  <c r="D169" i="13"/>
  <c r="C169" i="13"/>
  <c r="C171" i="13"/>
  <c r="C179" i="13"/>
  <c r="C189" i="13"/>
  <c r="C207" i="13"/>
  <c r="D233" i="13"/>
  <c r="C233" i="13"/>
  <c r="C235" i="13"/>
  <c r="M3" i="14"/>
  <c r="P22" i="14"/>
  <c r="I24" i="14"/>
  <c r="E24" i="14" s="1"/>
  <c r="M26" i="14"/>
  <c r="L41" i="14"/>
  <c r="I53" i="14"/>
  <c r="E53" i="14" s="1"/>
  <c r="J53" i="14"/>
  <c r="O53" i="14" s="1"/>
  <c r="I59" i="14"/>
  <c r="E59" i="14" s="1"/>
  <c r="M64" i="14"/>
  <c r="N65" i="14"/>
  <c r="M65" i="14"/>
  <c r="J69" i="14"/>
  <c r="O69" i="14" s="1"/>
  <c r="I69" i="14"/>
  <c r="E69" i="14" s="1"/>
  <c r="L71" i="14"/>
  <c r="I72" i="14"/>
  <c r="E72" i="14" s="1"/>
  <c r="L81" i="14"/>
  <c r="L84" i="14"/>
  <c r="P84" i="14"/>
  <c r="N93" i="14"/>
  <c r="M93" i="14"/>
  <c r="M94" i="14"/>
  <c r="L101" i="14"/>
  <c r="J102" i="14"/>
  <c r="O102" i="14" s="1"/>
  <c r="J104" i="14"/>
  <c r="O104" i="14" s="1"/>
  <c r="I104" i="14"/>
  <c r="E104" i="14" s="1"/>
  <c r="N118" i="14"/>
  <c r="L120" i="14"/>
  <c r="I123" i="14"/>
  <c r="E123" i="14" s="1"/>
  <c r="J123" i="14"/>
  <c r="O123" i="14" s="1"/>
  <c r="I155" i="14"/>
  <c r="E155" i="14" s="1"/>
  <c r="J155" i="14"/>
  <c r="O155" i="14" s="1"/>
  <c r="P175" i="14"/>
  <c r="L175" i="14"/>
  <c r="N175" i="14"/>
  <c r="M175" i="14"/>
  <c r="J74" i="14"/>
  <c r="O74" i="14" s="1"/>
  <c r="I74" i="14"/>
  <c r="E74" i="14" s="1"/>
  <c r="I87" i="14"/>
  <c r="E87" i="14" s="1"/>
  <c r="J87" i="14"/>
  <c r="O87" i="14" s="1"/>
  <c r="I96" i="14"/>
  <c r="E96" i="14" s="1"/>
  <c r="J96" i="14"/>
  <c r="O96" i="14" s="1"/>
  <c r="J106" i="14"/>
  <c r="O106" i="14" s="1"/>
  <c r="I106" i="14"/>
  <c r="E106" i="14" s="1"/>
  <c r="P131" i="14"/>
  <c r="L131" i="14"/>
  <c r="M131" i="14"/>
  <c r="L134" i="14"/>
  <c r="M134" i="14"/>
  <c r="P134" i="14"/>
  <c r="J159" i="14"/>
  <c r="O159" i="14" s="1"/>
  <c r="I159" i="14"/>
  <c r="E159" i="14" s="1"/>
  <c r="N160" i="14"/>
  <c r="M160" i="14"/>
  <c r="P160" i="14"/>
  <c r="L160" i="14"/>
  <c r="J100" i="14"/>
  <c r="O100" i="14" s="1"/>
  <c r="I100" i="14"/>
  <c r="E100" i="14" s="1"/>
  <c r="N125" i="14"/>
  <c r="L125" i="14"/>
  <c r="I139" i="14"/>
  <c r="E139" i="14" s="1"/>
  <c r="J139" i="14"/>
  <c r="O139" i="14" s="1"/>
  <c r="J140" i="14"/>
  <c r="O140" i="14" s="1"/>
  <c r="I140" i="14"/>
  <c r="E140" i="14" s="1"/>
  <c r="P146" i="14"/>
  <c r="L146" i="14"/>
  <c r="P162" i="14"/>
  <c r="L162" i="14"/>
  <c r="L192" i="14"/>
  <c r="N192" i="14"/>
  <c r="M196" i="14"/>
  <c r="L196" i="14"/>
  <c r="P196" i="14"/>
  <c r="L177" i="14"/>
  <c r="N177" i="14"/>
  <c r="I198" i="14"/>
  <c r="J198" i="14"/>
  <c r="O198" i="14" s="1"/>
  <c r="L188" i="14"/>
  <c r="P188" i="14"/>
  <c r="N188" i="14"/>
  <c r="E199" i="14"/>
  <c r="N105" i="14"/>
  <c r="N136" i="14"/>
  <c r="M136" i="14"/>
  <c r="J148" i="14"/>
  <c r="O148" i="14" s="1"/>
  <c r="I148" i="14"/>
  <c r="E148" i="14" s="1"/>
  <c r="L150" i="14"/>
  <c r="M150" i="14"/>
  <c r="J164" i="14"/>
  <c r="O164" i="14" s="1"/>
  <c r="I164" i="14"/>
  <c r="E164" i="14" s="1"/>
  <c r="L166" i="14"/>
  <c r="M166" i="14"/>
  <c r="P173" i="14"/>
  <c r="L173" i="14"/>
  <c r="I177" i="14"/>
  <c r="E177" i="14" s="1"/>
  <c r="J181" i="14"/>
  <c r="O181" i="14" s="1"/>
  <c r="N184" i="14"/>
  <c r="L184" i="14"/>
  <c r="P192" i="14"/>
  <c r="N203" i="14"/>
  <c r="M203" i="14"/>
  <c r="L203" i="14"/>
  <c r="J68" i="14"/>
  <c r="O68" i="14" s="1"/>
  <c r="I68" i="14"/>
  <c r="E68" i="14" s="1"/>
  <c r="I91" i="14"/>
  <c r="E91" i="14" s="1"/>
  <c r="P105" i="14"/>
  <c r="P136" i="14"/>
  <c r="N145" i="14"/>
  <c r="M145" i="14"/>
  <c r="I152" i="14"/>
  <c r="E152" i="14" s="1"/>
  <c r="N161" i="14"/>
  <c r="M161" i="14"/>
  <c r="I168" i="14"/>
  <c r="E168" i="14" s="1"/>
  <c r="J183" i="14"/>
  <c r="O183" i="14" s="1"/>
  <c r="I183" i="14"/>
  <c r="E183" i="14" s="1"/>
  <c r="P184" i="14"/>
  <c r="M188" i="14"/>
  <c r="J191" i="14"/>
  <c r="O191" i="14" s="1"/>
  <c r="I191" i="14"/>
  <c r="E191" i="14" s="1"/>
  <c r="K200" i="14"/>
  <c r="E200" i="14"/>
  <c r="J165" i="14"/>
  <c r="O165" i="14" s="1"/>
  <c r="I165" i="14"/>
  <c r="E165" i="14" s="1"/>
  <c r="K195" i="14"/>
  <c r="E195" i="14"/>
  <c r="C117" i="13"/>
  <c r="C133" i="13"/>
  <c r="C149" i="13"/>
  <c r="C165" i="13"/>
  <c r="C181" i="13"/>
  <c r="C197" i="13"/>
  <c r="C213" i="13"/>
  <c r="C229" i="13"/>
  <c r="J11" i="14"/>
  <c r="O11" i="14" s="1"/>
  <c r="J34" i="14"/>
  <c r="O34" i="14" s="1"/>
  <c r="I42" i="14"/>
  <c r="E42" i="14" s="1"/>
  <c r="I60" i="14"/>
  <c r="E60" i="14" s="1"/>
  <c r="I76" i="14"/>
  <c r="E76" i="14" s="1"/>
  <c r="N113" i="14"/>
  <c r="M113" i="14"/>
  <c r="I120" i="14"/>
  <c r="E120" i="14" s="1"/>
  <c r="L121" i="14"/>
  <c r="N129" i="14"/>
  <c r="M129" i="14"/>
  <c r="I136" i="14"/>
  <c r="E136" i="14" s="1"/>
  <c r="L137" i="14"/>
  <c r="L145" i="14"/>
  <c r="P150" i="14"/>
  <c r="J152" i="14"/>
  <c r="O152" i="14" s="1"/>
  <c r="N157" i="14"/>
  <c r="L157" i="14"/>
  <c r="L161" i="14"/>
  <c r="P166" i="14"/>
  <c r="J168" i="14"/>
  <c r="O168" i="14" s="1"/>
  <c r="I171" i="14"/>
  <c r="E171" i="14" s="1"/>
  <c r="J171" i="14"/>
  <c r="O171" i="14" s="1"/>
  <c r="J172" i="14"/>
  <c r="O172" i="14" s="1"/>
  <c r="I172" i="14"/>
  <c r="E172" i="14" s="1"/>
  <c r="N173" i="14"/>
  <c r="P177" i="14"/>
  <c r="J179" i="14"/>
  <c r="O179" i="14" s="1"/>
  <c r="M182" i="14"/>
  <c r="I3" i="14"/>
  <c r="E3" i="14" s="1"/>
  <c r="I67" i="14"/>
  <c r="E67" i="14" s="1"/>
  <c r="P110" i="14"/>
  <c r="N138" i="14"/>
  <c r="P142" i="14"/>
  <c r="N170" i="14"/>
  <c r="P197" i="14"/>
  <c r="N197" i="14"/>
  <c r="N199" i="14"/>
  <c r="I99" i="14"/>
  <c r="E99" i="14" s="1"/>
  <c r="J176" i="14"/>
  <c r="O176" i="14" s="1"/>
  <c r="I176" i="14"/>
  <c r="E176" i="14" s="1"/>
  <c r="M194" i="14"/>
  <c r="P194" i="14"/>
  <c r="D15" i="16"/>
  <c r="B15" i="16"/>
  <c r="P13" i="19"/>
  <c r="O13" i="19"/>
  <c r="P29" i="19"/>
  <c r="O29" i="19"/>
  <c r="P58" i="19"/>
  <c r="O58" i="19"/>
  <c r="P102" i="19"/>
  <c r="Q102" i="19" s="1"/>
  <c r="P118" i="19"/>
  <c r="Q118" i="19" s="1"/>
  <c r="P53" i="19"/>
  <c r="O53" i="19"/>
  <c r="P55" i="19"/>
  <c r="O55" i="19"/>
  <c r="P82" i="19"/>
  <c r="Q82" i="19" s="1"/>
  <c r="M2" i="19"/>
  <c r="CE66" i="20"/>
  <c r="EM123" i="20"/>
  <c r="P19" i="19"/>
  <c r="O19" i="19"/>
  <c r="P74" i="19"/>
  <c r="Q74" i="19" s="1"/>
  <c r="D20" i="16"/>
  <c r="B20" i="16"/>
  <c r="P42" i="19"/>
  <c r="Q42" i="19" s="1"/>
  <c r="P70" i="19"/>
  <c r="Q70" i="19" s="1"/>
  <c r="I182" i="14"/>
  <c r="E182" i="14" s="1"/>
  <c r="P186" i="14"/>
  <c r="P201" i="14"/>
  <c r="B5" i="16"/>
  <c r="D5" i="16"/>
  <c r="D25" i="16"/>
  <c r="B25" i="16"/>
  <c r="D41" i="16"/>
  <c r="B41" i="16"/>
  <c r="P34" i="19"/>
  <c r="O34" i="19"/>
  <c r="E7" i="16"/>
  <c r="D28" i="16"/>
  <c r="D33" i="16"/>
  <c r="B33" i="16"/>
  <c r="D36" i="16"/>
  <c r="BK242" i="20"/>
  <c r="AY186" i="20"/>
  <c r="BA163" i="20"/>
  <c r="C148" i="20"/>
  <c r="EK111" i="20"/>
  <c r="EM106" i="20"/>
  <c r="DI73" i="20"/>
  <c r="CE54" i="20"/>
  <c r="DG52" i="20"/>
  <c r="EK50" i="20"/>
  <c r="C49" i="20"/>
  <c r="U30" i="20"/>
  <c r="AG28" i="20"/>
  <c r="C17" i="20"/>
  <c r="AG15" i="20"/>
  <c r="CE182" i="20"/>
  <c r="AY131" i="20"/>
  <c r="EM110" i="20"/>
  <c r="EM105" i="20"/>
  <c r="BK93" i="20"/>
  <c r="BA89" i="20"/>
  <c r="CO72" i="20"/>
  <c r="CO68" i="20"/>
  <c r="EM55" i="20"/>
  <c r="W54" i="20"/>
  <c r="AY52" i="20"/>
  <c r="CC50" i="20"/>
  <c r="CO48" i="20"/>
  <c r="W35" i="20"/>
  <c r="BA33" i="20"/>
  <c r="W11" i="20"/>
  <c r="BA9" i="20"/>
  <c r="P15" i="19"/>
  <c r="O15" i="19"/>
  <c r="P26" i="19"/>
  <c r="O26" i="19"/>
  <c r="P31" i="19"/>
  <c r="AL42" i="20" s="1"/>
  <c r="O31" i="19"/>
  <c r="Q36" i="19"/>
  <c r="P39" i="19"/>
  <c r="O39" i="19"/>
  <c r="P50" i="19"/>
  <c r="O50" i="19"/>
  <c r="O60" i="19"/>
  <c r="Q60" i="19" s="1"/>
  <c r="P63" i="19"/>
  <c r="O63" i="19"/>
  <c r="P66" i="19"/>
  <c r="O66" i="19"/>
  <c r="P5" i="19"/>
  <c r="Q5" i="19" s="1"/>
  <c r="P9" i="19"/>
  <c r="Q9" i="19" s="1"/>
  <c r="P45" i="19"/>
  <c r="O45" i="19"/>
  <c r="P47" i="19"/>
  <c r="O47" i="19"/>
  <c r="O52" i="19"/>
  <c r="Q52" i="19" s="1"/>
  <c r="O76" i="19"/>
  <c r="P76" i="19"/>
  <c r="P79" i="19"/>
  <c r="O79" i="19"/>
  <c r="Q105" i="19"/>
  <c r="P106" i="19"/>
  <c r="Q106" i="19" s="1"/>
  <c r="D13" i="16"/>
  <c r="E23" i="16"/>
  <c r="B31" i="16"/>
  <c r="B37" i="16"/>
  <c r="P11" i="19"/>
  <c r="O11" i="19"/>
  <c r="P18" i="19"/>
  <c r="H23" i="20" s="1"/>
  <c r="P69" i="19"/>
  <c r="Q69" i="19" s="1"/>
  <c r="E6" i="16"/>
  <c r="D21" i="16"/>
  <c r="E31" i="16"/>
  <c r="D37" i="16"/>
  <c r="D57" i="16"/>
  <c r="B57" i="16"/>
  <c r="P3" i="19"/>
  <c r="O3" i="19"/>
  <c r="P4" i="19"/>
  <c r="Q4" i="19" s="1"/>
  <c r="P7" i="19"/>
  <c r="Q7" i="19" s="1"/>
  <c r="P8" i="19"/>
  <c r="Q8" i="19" s="1"/>
  <c r="P25" i="19"/>
  <c r="Q25" i="19" s="1"/>
  <c r="P30" i="19"/>
  <c r="Q30" i="19" s="1"/>
  <c r="P33" i="19"/>
  <c r="O33" i="19"/>
  <c r="P35" i="19"/>
  <c r="O35" i="19"/>
  <c r="P41" i="19"/>
  <c r="O41" i="19"/>
  <c r="P54" i="19"/>
  <c r="O54" i="19"/>
  <c r="P57" i="19"/>
  <c r="O57" i="19"/>
  <c r="P59" i="19"/>
  <c r="O59" i="19"/>
  <c r="P62" i="19"/>
  <c r="Q62" i="19" s="1"/>
  <c r="P65" i="19"/>
  <c r="Q65" i="19" s="1"/>
  <c r="O72" i="19"/>
  <c r="P72" i="19"/>
  <c r="P95" i="19"/>
  <c r="Q95" i="19" s="1"/>
  <c r="P110" i="19"/>
  <c r="Q110" i="19" s="1"/>
  <c r="D52" i="16"/>
  <c r="AY169" i="20"/>
  <c r="P21" i="19"/>
  <c r="Q21" i="19" s="1"/>
  <c r="P27" i="19"/>
  <c r="O27" i="19"/>
  <c r="P38" i="19"/>
  <c r="O38" i="19"/>
  <c r="P43" i="19"/>
  <c r="Q43" i="19" s="1"/>
  <c r="P44" i="19"/>
  <c r="Q44" i="19" s="1"/>
  <c r="P49" i="19"/>
  <c r="O49" i="19"/>
  <c r="P51" i="19"/>
  <c r="O51" i="19"/>
  <c r="Q56" i="19"/>
  <c r="P67" i="19"/>
  <c r="Q67" i="19" s="1"/>
  <c r="P75" i="19"/>
  <c r="O75" i="19"/>
  <c r="P91" i="19"/>
  <c r="Q91" i="19" s="1"/>
  <c r="P94" i="19"/>
  <c r="Q94" i="19" s="1"/>
  <c r="D4" i="16"/>
  <c r="D9" i="16"/>
  <c r="B9" i="16"/>
  <c r="E22" i="16"/>
  <c r="D49" i="16"/>
  <c r="B49" i="16"/>
  <c r="B52" i="16"/>
  <c r="P17" i="19"/>
  <c r="Q17" i="19" s="1"/>
  <c r="P23" i="19"/>
  <c r="O23" i="19"/>
  <c r="O32" i="19"/>
  <c r="Q32" i="19" s="1"/>
  <c r="O40" i="19"/>
  <c r="Q40" i="19" s="1"/>
  <c r="O64" i="19"/>
  <c r="Q64" i="19" s="1"/>
  <c r="P78" i="19"/>
  <c r="O78" i="19"/>
  <c r="P87" i="19"/>
  <c r="Q87" i="19" s="1"/>
  <c r="Q89" i="19"/>
  <c r="P90" i="19"/>
  <c r="Q90" i="19" s="1"/>
  <c r="Q92" i="19"/>
  <c r="Q97" i="19"/>
  <c r="P98" i="19"/>
  <c r="Q98" i="19" s="1"/>
  <c r="P114" i="19"/>
  <c r="Q114" i="19" s="1"/>
  <c r="B4" i="16"/>
  <c r="D12" i="16"/>
  <c r="D17" i="16"/>
  <c r="B17" i="16"/>
  <c r="D44" i="16"/>
  <c r="DS85" i="20"/>
  <c r="AG47" i="20"/>
  <c r="P6" i="19"/>
  <c r="AL4" i="20" s="1"/>
  <c r="P10" i="19"/>
  <c r="O10" i="19"/>
  <c r="O48" i="19"/>
  <c r="Q48" i="19" s="1"/>
  <c r="P61" i="19"/>
  <c r="Q61" i="19" s="1"/>
  <c r="P83" i="19"/>
  <c r="Q83" i="19" s="1"/>
  <c r="Q85" i="19"/>
  <c r="P86" i="19"/>
  <c r="Q86" i="19" s="1"/>
  <c r="Q125" i="19"/>
  <c r="P126" i="19"/>
  <c r="Q126" i="19" s="1"/>
  <c r="E53" i="16"/>
  <c r="P138" i="19"/>
  <c r="Q138" i="19" s="1"/>
  <c r="P143" i="19"/>
  <c r="Q143" i="19" s="1"/>
  <c r="P147" i="19"/>
  <c r="Q147" i="19" s="1"/>
  <c r="P151" i="19"/>
  <c r="Q151" i="19" s="1"/>
  <c r="P155" i="19"/>
  <c r="Q155" i="19" s="1"/>
  <c r="P158" i="19"/>
  <c r="Q158" i="19" s="1"/>
  <c r="P185" i="19"/>
  <c r="Q185" i="19" s="1"/>
  <c r="P193" i="19"/>
  <c r="Q193" i="19" s="1"/>
  <c r="BE5" i="20"/>
  <c r="AL5" i="20"/>
  <c r="AY9" i="20"/>
  <c r="U11" i="20"/>
  <c r="C34" i="20"/>
  <c r="AY33" i="20"/>
  <c r="U35" i="20"/>
  <c r="BK50" i="20"/>
  <c r="AG52" i="20"/>
  <c r="U54" i="20"/>
  <c r="EK55" i="20"/>
  <c r="C89" i="20"/>
  <c r="EK105" i="20"/>
  <c r="CE123" i="20"/>
  <c r="EK130" i="20"/>
  <c r="CC161" i="20"/>
  <c r="BA220" i="20"/>
  <c r="P142" i="19"/>
  <c r="Q142" i="19" s="1"/>
  <c r="P146" i="19"/>
  <c r="Q146" i="19" s="1"/>
  <c r="P150" i="19"/>
  <c r="Q150" i="19" s="1"/>
  <c r="P154" i="19"/>
  <c r="Q154" i="19" s="1"/>
  <c r="P180" i="19"/>
  <c r="Q180" i="19" s="1"/>
  <c r="P184" i="19"/>
  <c r="Q184" i="19" s="1"/>
  <c r="P189" i="19"/>
  <c r="Q189" i="19" s="1"/>
  <c r="CT1" i="20"/>
  <c r="CC16" i="20"/>
  <c r="CE15" i="20"/>
  <c r="BK11" i="20"/>
  <c r="CE10" i="20"/>
  <c r="BK16" i="20"/>
  <c r="CC15" i="20"/>
  <c r="CC10" i="20"/>
  <c r="CE9" i="20"/>
  <c r="BK15" i="20"/>
  <c r="CE14" i="20"/>
  <c r="BK10" i="20"/>
  <c r="CC9" i="20"/>
  <c r="BP3" i="20"/>
  <c r="CC14" i="20"/>
  <c r="CE13" i="20"/>
  <c r="BK9" i="20"/>
  <c r="BK14" i="20"/>
  <c r="CC13" i="20"/>
  <c r="CG1" i="20"/>
  <c r="BK17" i="20"/>
  <c r="CE16" i="20"/>
  <c r="BK12" i="20"/>
  <c r="CC11" i="20"/>
  <c r="P176" i="19"/>
  <c r="Q176" i="19" s="1"/>
  <c r="P179" i="19"/>
  <c r="Q179" i="19" s="1"/>
  <c r="P183" i="19"/>
  <c r="Q183" i="19" s="1"/>
  <c r="P188" i="19"/>
  <c r="Q188" i="19" s="1"/>
  <c r="BP2" i="20"/>
  <c r="CE11" i="20"/>
  <c r="BE24" i="20"/>
  <c r="AL24" i="20"/>
  <c r="AL58" i="20"/>
  <c r="P172" i="19"/>
  <c r="Q172" i="19" s="1"/>
  <c r="P175" i="19"/>
  <c r="Q175" i="19" s="1"/>
  <c r="P177" i="19"/>
  <c r="Q177" i="19" s="1"/>
  <c r="P178" i="19"/>
  <c r="Q178" i="19" s="1"/>
  <c r="BK13" i="20"/>
  <c r="AY15" i="20"/>
  <c r="U17" i="20"/>
  <c r="BP20" i="20"/>
  <c r="AY28" i="20"/>
  <c r="W30" i="20"/>
  <c r="BC39" i="20"/>
  <c r="AY47" i="20"/>
  <c r="U49" i="20"/>
  <c r="EM50" i="20"/>
  <c r="DI52" i="20"/>
  <c r="BK69" i="20"/>
  <c r="W86" i="20"/>
  <c r="AG90" i="20"/>
  <c r="AY107" i="20"/>
  <c r="EM111" i="20"/>
  <c r="BK148" i="20"/>
  <c r="DI163" i="20"/>
  <c r="AG187" i="20"/>
  <c r="Q127" i="19"/>
  <c r="Q128" i="19"/>
  <c r="P129" i="19"/>
  <c r="Q129" i="19" s="1"/>
  <c r="P168" i="19"/>
  <c r="Q168" i="19" s="1"/>
  <c r="P171" i="19"/>
  <c r="Q171" i="19" s="1"/>
  <c r="P173" i="19"/>
  <c r="Q173" i="19" s="1"/>
  <c r="P174" i="19"/>
  <c r="Q174" i="19" s="1"/>
  <c r="P201" i="19"/>
  <c r="Q201" i="19" s="1"/>
  <c r="C12" i="20"/>
  <c r="CC17" i="20"/>
  <c r="BA32" i="20"/>
  <c r="C36" i="20"/>
  <c r="AL40" i="20"/>
  <c r="DG47" i="20"/>
  <c r="CC49" i="20"/>
  <c r="BA51" i="20"/>
  <c r="W53" i="20"/>
  <c r="U67" i="20"/>
  <c r="CE70" i="20"/>
  <c r="CO74" i="20"/>
  <c r="BA91" i="20"/>
  <c r="AG108" i="20"/>
  <c r="AG127" i="20"/>
  <c r="CE142" i="20"/>
  <c r="DS149" i="20"/>
  <c r="AG199" i="20"/>
  <c r="B3" i="16"/>
  <c r="B11" i="16"/>
  <c r="B19" i="16"/>
  <c r="B27" i="16"/>
  <c r="B35" i="16"/>
  <c r="B43" i="16"/>
  <c r="B51" i="16"/>
  <c r="P164" i="19"/>
  <c r="Q164" i="19" s="1"/>
  <c r="P167" i="19"/>
  <c r="Q167" i="19" s="1"/>
  <c r="P169" i="19"/>
  <c r="Q169" i="19" s="1"/>
  <c r="P170" i="19"/>
  <c r="Q170" i="19" s="1"/>
  <c r="P196" i="19"/>
  <c r="Q196" i="19" s="1"/>
  <c r="P200" i="19"/>
  <c r="Q200" i="19" s="1"/>
  <c r="AG10" i="20"/>
  <c r="U12" i="20"/>
  <c r="CE17" i="20"/>
  <c r="AG34" i="20"/>
  <c r="U36" i="20"/>
  <c r="DI47" i="20"/>
  <c r="CE49" i="20"/>
  <c r="AG53" i="20"/>
  <c r="C55" i="20"/>
  <c r="W67" i="20"/>
  <c r="EM74" i="20"/>
  <c r="C87" i="20"/>
  <c r="AY108" i="20"/>
  <c r="CO127" i="20"/>
  <c r="EM142" i="20"/>
  <c r="AG150" i="20"/>
  <c r="U166" i="20"/>
  <c r="AG200" i="20"/>
  <c r="P71" i="19"/>
  <c r="Q71" i="19" s="1"/>
  <c r="P99" i="19"/>
  <c r="Q99" i="19" s="1"/>
  <c r="P103" i="19"/>
  <c r="Q103" i="19" s="1"/>
  <c r="P107" i="19"/>
  <c r="Q107" i="19" s="1"/>
  <c r="P111" i="19"/>
  <c r="Q111" i="19" s="1"/>
  <c r="P115" i="19"/>
  <c r="Q115" i="19" s="1"/>
  <c r="P119" i="19"/>
  <c r="Q119" i="19" s="1"/>
  <c r="Q130" i="19"/>
  <c r="Q131" i="19"/>
  <c r="Q132" i="19"/>
  <c r="P133" i="19"/>
  <c r="Q133" i="19" s="1"/>
  <c r="P160" i="19"/>
  <c r="Q160" i="19" s="1"/>
  <c r="P163" i="19"/>
  <c r="Q163" i="19" s="1"/>
  <c r="P165" i="19"/>
  <c r="Q165" i="19" s="1"/>
  <c r="P166" i="19"/>
  <c r="Q166" i="19" s="1"/>
  <c r="P195" i="19"/>
  <c r="Q195" i="19" s="1"/>
  <c r="Q197" i="19"/>
  <c r="P199" i="19"/>
  <c r="Q199" i="19" s="1"/>
  <c r="P203" i="19"/>
  <c r="Q203" i="19" s="1"/>
  <c r="P204" i="19"/>
  <c r="Q204" i="19" s="1"/>
  <c r="CC12" i="20"/>
  <c r="AY14" i="20"/>
  <c r="W16" i="20"/>
  <c r="W29" i="20"/>
  <c r="W48" i="20"/>
  <c r="EM49" i="20"/>
  <c r="CO53" i="20"/>
  <c r="BK55" i="20"/>
  <c r="BK71" i="20"/>
  <c r="W88" i="20"/>
  <c r="AG92" i="20"/>
  <c r="CE109" i="20"/>
  <c r="C129" i="20"/>
  <c r="BA144" i="20"/>
  <c r="DG321" i="20"/>
  <c r="AY321" i="20"/>
  <c r="EK320" i="20"/>
  <c r="CC320" i="20"/>
  <c r="CO321" i="20"/>
  <c r="AG321" i="20"/>
  <c r="DS320" i="20"/>
  <c r="BK320" i="20"/>
  <c r="C320" i="20"/>
  <c r="CO319" i="20"/>
  <c r="AG319" i="20"/>
  <c r="DS318" i="20"/>
  <c r="BK318" i="20"/>
  <c r="C318" i="20"/>
  <c r="CO317" i="20"/>
  <c r="AG317" i="20"/>
  <c r="DS316" i="20"/>
  <c r="CE321" i="20"/>
  <c r="C321" i="20"/>
  <c r="CE320" i="20"/>
  <c r="CE319" i="20"/>
  <c r="U319" i="20"/>
  <c r="CO318" i="20"/>
  <c r="DI317" i="20"/>
  <c r="AY317" i="20"/>
  <c r="EM321" i="20"/>
  <c r="BK321" i="20"/>
  <c r="EM320" i="20"/>
  <c r="BA320" i="20"/>
  <c r="EK319" i="20"/>
  <c r="BK319" i="20"/>
  <c r="CE318" i="20"/>
  <c r="U318" i="20"/>
  <c r="W317" i="20"/>
  <c r="EK321" i="20"/>
  <c r="AY320" i="20"/>
  <c r="DS319" i="20"/>
  <c r="EM318" i="20"/>
  <c r="CC318" i="20"/>
  <c r="CE317" i="20"/>
  <c r="U317" i="20"/>
  <c r="CO316" i="20"/>
  <c r="AG316" i="20"/>
  <c r="DS315" i="20"/>
  <c r="BK315" i="20"/>
  <c r="DG320" i="20"/>
  <c r="DI319" i="20"/>
  <c r="AY319" i="20"/>
  <c r="U321" i="20"/>
  <c r="U320" i="20"/>
  <c r="W319" i="20"/>
  <c r="BA318" i="20"/>
  <c r="DG317" i="20"/>
  <c r="EM316" i="20"/>
  <c r="BA316" i="20"/>
  <c r="AY315" i="20"/>
  <c r="DS314" i="20"/>
  <c r="BA314" i="20"/>
  <c r="EK313" i="20"/>
  <c r="BK313" i="20"/>
  <c r="DG302" i="20"/>
  <c r="AG302" i="20"/>
  <c r="BA301" i="20"/>
  <c r="EK300" i="20"/>
  <c r="BK300" i="20"/>
  <c r="EM299" i="20"/>
  <c r="CC299" i="20"/>
  <c r="U299" i="20"/>
  <c r="DG298" i="20"/>
  <c r="AY298" i="20"/>
  <c r="EK297" i="20"/>
  <c r="CC297" i="20"/>
  <c r="U297" i="20"/>
  <c r="DG296" i="20"/>
  <c r="AY296" i="20"/>
  <c r="EK295" i="20"/>
  <c r="CC295" i="20"/>
  <c r="U295" i="20"/>
  <c r="DG294" i="20"/>
  <c r="AY294" i="20"/>
  <c r="DS321" i="20"/>
  <c r="DI320" i="20"/>
  <c r="EK318" i="20"/>
  <c r="AG318" i="20"/>
  <c r="BK317" i="20"/>
  <c r="DI316" i="20"/>
  <c r="DG315" i="20"/>
  <c r="W315" i="20"/>
  <c r="DG314" i="20"/>
  <c r="AG314" i="20"/>
  <c r="BA313" i="20"/>
  <c r="W302" i="20"/>
  <c r="DG301" i="20"/>
  <c r="AG301" i="20"/>
  <c r="DI300" i="20"/>
  <c r="AY300" i="20"/>
  <c r="DS299" i="20"/>
  <c r="DI321" i="20"/>
  <c r="CO320" i="20"/>
  <c r="DG319" i="20"/>
  <c r="W318" i="20"/>
  <c r="DG316" i="20"/>
  <c r="DM316" i="20" s="1"/>
  <c r="W316" i="20"/>
  <c r="CO315" i="20"/>
  <c r="U315" i="20"/>
  <c r="CO314" i="20"/>
  <c r="DI313" i="20"/>
  <c r="AY313" i="20"/>
  <c r="CE302" i="20"/>
  <c r="U302" i="20"/>
  <c r="CO301" i="20"/>
  <c r="W301" i="20"/>
  <c r="DG300" i="20"/>
  <c r="AG300" i="20"/>
  <c r="BA299" i="20"/>
  <c r="EM298" i="20"/>
  <c r="CE298" i="20"/>
  <c r="W298" i="20"/>
  <c r="DI297" i="20"/>
  <c r="BA297" i="20"/>
  <c r="EM296" i="20"/>
  <c r="CE296" i="20"/>
  <c r="W296" i="20"/>
  <c r="DI295" i="20"/>
  <c r="BA295" i="20"/>
  <c r="EM294" i="20"/>
  <c r="CE294" i="20"/>
  <c r="W294" i="20"/>
  <c r="DI318" i="20"/>
  <c r="EM317" i="20"/>
  <c r="BA317" i="20"/>
  <c r="U316" i="20"/>
  <c r="CE315" i="20"/>
  <c r="C315" i="20"/>
  <c r="W314" i="20"/>
  <c r="DG313" i="20"/>
  <c r="AG313" i="20"/>
  <c r="EM302" i="20"/>
  <c r="CC302" i="20"/>
  <c r="C302" i="20"/>
  <c r="CE301" i="20"/>
  <c r="U301" i="20"/>
  <c r="CO300" i="20"/>
  <c r="DI299" i="20"/>
  <c r="AY299" i="20"/>
  <c r="EK298" i="20"/>
  <c r="CC298" i="20"/>
  <c r="U298" i="20"/>
  <c r="DG297" i="20"/>
  <c r="AY297" i="20"/>
  <c r="EK296" i="20"/>
  <c r="CC296" i="20"/>
  <c r="U296" i="20"/>
  <c r="DG295" i="20"/>
  <c r="AY295" i="20"/>
  <c r="W321" i="20"/>
  <c r="W320" i="20"/>
  <c r="BK316" i="20"/>
  <c r="EK315" i="20"/>
  <c r="BA315" i="20"/>
  <c r="EK314" i="20"/>
  <c r="BK314" i="20"/>
  <c r="EM313" i="20"/>
  <c r="CC313" i="20"/>
  <c r="C313" i="20"/>
  <c r="DI302" i="20"/>
  <c r="AY302" i="20"/>
  <c r="DS301" i="20"/>
  <c r="EM300" i="20"/>
  <c r="CC300" i="20"/>
  <c r="C300" i="20"/>
  <c r="CE299" i="20"/>
  <c r="AY318" i="20"/>
  <c r="CC316" i="20"/>
  <c r="DS313" i="20"/>
  <c r="DG299" i="20"/>
  <c r="DM299" i="20" s="1"/>
  <c r="DS294" i="20"/>
  <c r="AG294" i="20"/>
  <c r="EK283" i="20"/>
  <c r="BK283" i="20"/>
  <c r="EM282" i="20"/>
  <c r="CC282" i="20"/>
  <c r="C282" i="20"/>
  <c r="W281" i="20"/>
  <c r="DG280" i="20"/>
  <c r="AG280" i="20"/>
  <c r="DI279" i="20"/>
  <c r="AY279" i="20"/>
  <c r="DS278" i="20"/>
  <c r="EM277" i="20"/>
  <c r="CC277" i="20"/>
  <c r="C277" i="20"/>
  <c r="CE276" i="20"/>
  <c r="U276" i="20"/>
  <c r="CO275" i="20"/>
  <c r="DG264" i="20"/>
  <c r="AY264" i="20"/>
  <c r="EK263" i="20"/>
  <c r="CC263" i="20"/>
  <c r="U263" i="20"/>
  <c r="DG262" i="20"/>
  <c r="AY262" i="20"/>
  <c r="EK261" i="20"/>
  <c r="CC261" i="20"/>
  <c r="U261" i="20"/>
  <c r="DG260" i="20"/>
  <c r="AY260" i="20"/>
  <c r="EK259" i="20"/>
  <c r="CC259" i="20"/>
  <c r="U259" i="20"/>
  <c r="DG258" i="20"/>
  <c r="AY258" i="20"/>
  <c r="EK257" i="20"/>
  <c r="CC257" i="20"/>
  <c r="U257" i="20"/>
  <c r="DG256" i="20"/>
  <c r="AY256" i="20"/>
  <c r="EK245" i="20"/>
  <c r="CC245" i="20"/>
  <c r="U245" i="20"/>
  <c r="DG244" i="20"/>
  <c r="AY244" i="20"/>
  <c r="EK243" i="20"/>
  <c r="CC243" i="20"/>
  <c r="U243" i="20"/>
  <c r="DG242" i="20"/>
  <c r="AY242" i="20"/>
  <c r="AG320" i="20"/>
  <c r="EK317" i="20"/>
  <c r="AY316" i="20"/>
  <c r="EM314" i="20"/>
  <c r="CO313" i="20"/>
  <c r="EM301" i="20"/>
  <c r="DS300" i="20"/>
  <c r="CO299" i="20"/>
  <c r="DI298" i="20"/>
  <c r="EM297" i="20"/>
  <c r="W297" i="20"/>
  <c r="BA296" i="20"/>
  <c r="CE295" i="20"/>
  <c r="U294" i="20"/>
  <c r="DS283" i="20"/>
  <c r="BA283" i="20"/>
  <c r="EK282" i="20"/>
  <c r="BK282" i="20"/>
  <c r="CE281" i="20"/>
  <c r="U281" i="20"/>
  <c r="CO280" i="20"/>
  <c r="W280" i="20"/>
  <c r="DG279" i="20"/>
  <c r="AG279" i="20"/>
  <c r="BA278" i="20"/>
  <c r="EK277" i="20"/>
  <c r="BK277" i="20"/>
  <c r="EM276" i="20"/>
  <c r="CC276" i="20"/>
  <c r="C276" i="20"/>
  <c r="W275" i="20"/>
  <c r="CO264" i="20"/>
  <c r="AG264" i="20"/>
  <c r="DS263" i="20"/>
  <c r="BK263" i="20"/>
  <c r="C263" i="20"/>
  <c r="CO262" i="20"/>
  <c r="AG262" i="20"/>
  <c r="DS261" i="20"/>
  <c r="BK261" i="20"/>
  <c r="C261" i="20"/>
  <c r="CO260" i="20"/>
  <c r="AG260" i="20"/>
  <c r="DS259" i="20"/>
  <c r="BK259" i="20"/>
  <c r="C259" i="20"/>
  <c r="CO258" i="20"/>
  <c r="AG258" i="20"/>
  <c r="DS257" i="20"/>
  <c r="BK257" i="20"/>
  <c r="C257" i="20"/>
  <c r="CO256" i="20"/>
  <c r="AG256" i="20"/>
  <c r="EM319" i="20"/>
  <c r="DS317" i="20"/>
  <c r="C316" i="20"/>
  <c r="DI314" i="20"/>
  <c r="CE313" i="20"/>
  <c r="EK301" i="20"/>
  <c r="BK299" i="20"/>
  <c r="CO298" i="20"/>
  <c r="DS297" i="20"/>
  <c r="C297" i="20"/>
  <c r="AG296" i="20"/>
  <c r="BK295" i="20"/>
  <c r="DI294" i="20"/>
  <c r="C294" i="20"/>
  <c r="DI283" i="20"/>
  <c r="AY283" i="20"/>
  <c r="DS282" i="20"/>
  <c r="EM281" i="20"/>
  <c r="CC281" i="20"/>
  <c r="C281" i="20"/>
  <c r="CE280" i="20"/>
  <c r="U280" i="20"/>
  <c r="CO279" i="20"/>
  <c r="DI278" i="20"/>
  <c r="AY278" i="20"/>
  <c r="DS277" i="20"/>
  <c r="BA277" i="20"/>
  <c r="EK276" i="20"/>
  <c r="BK276" i="20"/>
  <c r="CE275" i="20"/>
  <c r="U275" i="20"/>
  <c r="CC319" i="20"/>
  <c r="CC317" i="20"/>
  <c r="EM315" i="20"/>
  <c r="CE314" i="20"/>
  <c r="EK302" i="20"/>
  <c r="DI301" i="20"/>
  <c r="CE300" i="20"/>
  <c r="AG299" i="20"/>
  <c r="BK298" i="20"/>
  <c r="CO297" i="20"/>
  <c r="DS296" i="20"/>
  <c r="C296" i="20"/>
  <c r="AG295" i="20"/>
  <c r="CO294" i="20"/>
  <c r="DG283" i="20"/>
  <c r="AG283" i="20"/>
  <c r="BA282" i="20"/>
  <c r="EK281" i="20"/>
  <c r="BK281" i="20"/>
  <c r="EM280" i="20"/>
  <c r="CC280" i="20"/>
  <c r="C280" i="20"/>
  <c r="W279" i="20"/>
  <c r="DG278" i="20"/>
  <c r="AG278" i="20"/>
  <c r="DI277" i="20"/>
  <c r="AY277" i="20"/>
  <c r="DS276" i="20"/>
  <c r="EM275" i="20"/>
  <c r="CC275" i="20"/>
  <c r="C275" i="20"/>
  <c r="EM264" i="20"/>
  <c r="BA319" i="20"/>
  <c r="DI315" i="20"/>
  <c r="CC314" i="20"/>
  <c r="W313" i="20"/>
  <c r="DS302" i="20"/>
  <c r="CC301" i="20"/>
  <c r="CI301" i="20" s="1"/>
  <c r="BA300" i="20"/>
  <c r="CC294" i="20"/>
  <c r="CI294" i="20" s="1"/>
  <c r="CO283" i="20"/>
  <c r="DI282" i="20"/>
  <c r="AY282" i="20"/>
  <c r="DS281" i="20"/>
  <c r="BA281" i="20"/>
  <c r="EK280" i="20"/>
  <c r="BK280" i="20"/>
  <c r="CE279" i="20"/>
  <c r="U279" i="20"/>
  <c r="CO278" i="20"/>
  <c r="W278" i="20"/>
  <c r="DG277" i="20"/>
  <c r="AG277" i="20"/>
  <c r="BA276" i="20"/>
  <c r="EK275" i="20"/>
  <c r="BK275" i="20"/>
  <c r="EK264" i="20"/>
  <c r="CC264" i="20"/>
  <c r="U264" i="20"/>
  <c r="DG263" i="20"/>
  <c r="AY263" i="20"/>
  <c r="EK262" i="20"/>
  <c r="CC262" i="20"/>
  <c r="U262" i="20"/>
  <c r="DG261" i="20"/>
  <c r="AY261" i="20"/>
  <c r="EK260" i="20"/>
  <c r="CC260" i="20"/>
  <c r="U260" i="20"/>
  <c r="DG259" i="20"/>
  <c r="AY259" i="20"/>
  <c r="EK258" i="20"/>
  <c r="CC258" i="20"/>
  <c r="U258" i="20"/>
  <c r="DG257" i="20"/>
  <c r="AY257" i="20"/>
  <c r="EK256" i="20"/>
  <c r="CC256" i="20"/>
  <c r="U256" i="20"/>
  <c r="DG245" i="20"/>
  <c r="AY245" i="20"/>
  <c r="EK244" i="20"/>
  <c r="CC321" i="20"/>
  <c r="CI321" i="20" s="1"/>
  <c r="C319" i="20"/>
  <c r="C317" i="20"/>
  <c r="CC315" i="20"/>
  <c r="CI315" i="20" s="1"/>
  <c r="AY314" i="20"/>
  <c r="U313" i="20"/>
  <c r="CO302" i="20"/>
  <c r="BK301" i="20"/>
  <c r="W300" i="20"/>
  <c r="W299" i="20"/>
  <c r="BA298" i="20"/>
  <c r="CE297" i="20"/>
  <c r="DI296" i="20"/>
  <c r="EM295" i="20"/>
  <c r="W295" i="20"/>
  <c r="BK294" i="20"/>
  <c r="W283" i="20"/>
  <c r="DG282" i="20"/>
  <c r="AG282" i="20"/>
  <c r="DI281" i="20"/>
  <c r="AY281" i="20"/>
  <c r="DS280" i="20"/>
  <c r="EM279" i="20"/>
  <c r="CC279" i="20"/>
  <c r="C279" i="20"/>
  <c r="CE278" i="20"/>
  <c r="U278" i="20"/>
  <c r="CO277" i="20"/>
  <c r="DI276" i="20"/>
  <c r="AY276" i="20"/>
  <c r="DS275" i="20"/>
  <c r="BA275" i="20"/>
  <c r="DS264" i="20"/>
  <c r="BK264" i="20"/>
  <c r="C264" i="20"/>
  <c r="CO263" i="20"/>
  <c r="AG263" i="20"/>
  <c r="DS262" i="20"/>
  <c r="BK262" i="20"/>
  <c r="C262" i="20"/>
  <c r="CO261" i="20"/>
  <c r="AG261" i="20"/>
  <c r="DS260" i="20"/>
  <c r="BK260" i="20"/>
  <c r="C260" i="20"/>
  <c r="CO259" i="20"/>
  <c r="AG259" i="20"/>
  <c r="DS258" i="20"/>
  <c r="BK258" i="20"/>
  <c r="C314" i="20"/>
  <c r="C301" i="20"/>
  <c r="AG297" i="20"/>
  <c r="BA294" i="20"/>
  <c r="CE282" i="20"/>
  <c r="DI280" i="20"/>
  <c r="EK278" i="20"/>
  <c r="U277" i="20"/>
  <c r="AG275" i="20"/>
  <c r="DI257" i="20"/>
  <c r="W257" i="20"/>
  <c r="BK256" i="20"/>
  <c r="DI245" i="20"/>
  <c r="CO244" i="20"/>
  <c r="DI243" i="20"/>
  <c r="AY243" i="20"/>
  <c r="DS242" i="20"/>
  <c r="EM241" i="20"/>
  <c r="CE241" i="20"/>
  <c r="W241" i="20"/>
  <c r="DI240" i="20"/>
  <c r="BA240" i="20"/>
  <c r="EM239" i="20"/>
  <c r="CE239" i="20"/>
  <c r="W239" i="20"/>
  <c r="DI238" i="20"/>
  <c r="BA238" i="20"/>
  <c r="EM237" i="20"/>
  <c r="CE237" i="20"/>
  <c r="W237" i="20"/>
  <c r="DG318" i="20"/>
  <c r="DM318" i="20" s="1"/>
  <c r="U300" i="20"/>
  <c r="AA300" i="20" s="1"/>
  <c r="CO296" i="20"/>
  <c r="W282" i="20"/>
  <c r="BA280" i="20"/>
  <c r="CC278" i="20"/>
  <c r="DG276" i="20"/>
  <c r="DI264" i="20"/>
  <c r="EM263" i="20"/>
  <c r="W263" i="20"/>
  <c r="BA262" i="20"/>
  <c r="CE261" i="20"/>
  <c r="DI260" i="20"/>
  <c r="EM259" i="20"/>
  <c r="W259" i="20"/>
  <c r="BA258" i="20"/>
  <c r="CO257" i="20"/>
  <c r="CO245" i="20"/>
  <c r="W245" i="20"/>
  <c r="W244" i="20"/>
  <c r="DG243" i="20"/>
  <c r="AG243" i="20"/>
  <c r="BA242" i="20"/>
  <c r="EK241" i="20"/>
  <c r="CC241" i="20"/>
  <c r="EK299" i="20"/>
  <c r="EQ299" i="20" s="1"/>
  <c r="BK296" i="20"/>
  <c r="EM283" i="20"/>
  <c r="U282" i="20"/>
  <c r="AY280" i="20"/>
  <c r="BK278" i="20"/>
  <c r="CO276" i="20"/>
  <c r="EM256" i="20"/>
  <c r="BA256" i="20"/>
  <c r="C245" i="20"/>
  <c r="CE244" i="20"/>
  <c r="U244" i="20"/>
  <c r="CO243" i="20"/>
  <c r="DI242" i="20"/>
  <c r="AG242" i="20"/>
  <c r="DS241" i="20"/>
  <c r="BK241" i="20"/>
  <c r="C241" i="20"/>
  <c r="CO240" i="20"/>
  <c r="AG240" i="20"/>
  <c r="DS239" i="20"/>
  <c r="BK239" i="20"/>
  <c r="C239" i="20"/>
  <c r="CO238" i="20"/>
  <c r="AG238" i="20"/>
  <c r="DS237" i="20"/>
  <c r="BK237" i="20"/>
  <c r="C237" i="20"/>
  <c r="CO226" i="20"/>
  <c r="AG226" i="20"/>
  <c r="DS225" i="20"/>
  <c r="BK225" i="20"/>
  <c r="C225" i="20"/>
  <c r="CO224" i="20"/>
  <c r="AG224" i="20"/>
  <c r="DS223" i="20"/>
  <c r="BK223" i="20"/>
  <c r="C223" i="20"/>
  <c r="CO222" i="20"/>
  <c r="AG222" i="20"/>
  <c r="DS221" i="20"/>
  <c r="BK221" i="20"/>
  <c r="C221" i="20"/>
  <c r="CO220" i="20"/>
  <c r="AG220" i="20"/>
  <c r="DS219" i="20"/>
  <c r="EK316" i="20"/>
  <c r="C299" i="20"/>
  <c r="DS295" i="20"/>
  <c r="CE283" i="20"/>
  <c r="DG281" i="20"/>
  <c r="EK279" i="20"/>
  <c r="C278" i="20"/>
  <c r="AG276" i="20"/>
  <c r="CE264" i="20"/>
  <c r="DI263" i="20"/>
  <c r="EM262" i="20"/>
  <c r="W262" i="20"/>
  <c r="BA261" i="20"/>
  <c r="CE260" i="20"/>
  <c r="DI259" i="20"/>
  <c r="EM258" i="20"/>
  <c r="W258" i="20"/>
  <c r="CE257" i="20"/>
  <c r="DS256" i="20"/>
  <c r="CE245" i="20"/>
  <c r="CC244" i="20"/>
  <c r="CI244" i="20" s="1"/>
  <c r="C244" i="20"/>
  <c r="W243" i="20"/>
  <c r="CO242" i="20"/>
  <c r="BK302" i="20"/>
  <c r="AG298" i="20"/>
  <c r="C295" i="20"/>
  <c r="U283" i="20"/>
  <c r="AG281" i="20"/>
  <c r="BK279" i="20"/>
  <c r="DI275" i="20"/>
  <c r="BA264" i="20"/>
  <c r="CE263" i="20"/>
  <c r="DI262" i="20"/>
  <c r="EM261" i="20"/>
  <c r="W261" i="20"/>
  <c r="BA260" i="20"/>
  <c r="CE259" i="20"/>
  <c r="DI258" i="20"/>
  <c r="BA257" i="20"/>
  <c r="DI256" i="20"/>
  <c r="C256" i="20"/>
  <c r="EM245" i="20"/>
  <c r="DS244" i="20"/>
  <c r="EM243" i="20"/>
  <c r="BK243" i="20"/>
  <c r="CE242" i="20"/>
  <c r="U242" i="20"/>
  <c r="DG241" i="20"/>
  <c r="AY241" i="20"/>
  <c r="EK240" i="20"/>
  <c r="CC240" i="20"/>
  <c r="U240" i="20"/>
  <c r="DG239" i="20"/>
  <c r="AY239" i="20"/>
  <c r="EK238" i="20"/>
  <c r="CC238" i="20"/>
  <c r="U238" i="20"/>
  <c r="DG237" i="20"/>
  <c r="AG315" i="20"/>
  <c r="BA302" i="20"/>
  <c r="C298" i="20"/>
  <c r="EK294" i="20"/>
  <c r="EQ294" i="20" s="1"/>
  <c r="C283" i="20"/>
  <c r="BA279" i="20"/>
  <c r="CE277" i="20"/>
  <c r="DG275" i="20"/>
  <c r="EM257" i="20"/>
  <c r="AG257" i="20"/>
  <c r="DS245" i="20"/>
  <c r="BA245" i="20"/>
  <c r="BA244" i="20"/>
  <c r="DS243" i="20"/>
  <c r="EM242" i="20"/>
  <c r="CC242" i="20"/>
  <c r="C242" i="20"/>
  <c r="U314" i="20"/>
  <c r="W277" i="20"/>
  <c r="W264" i="20"/>
  <c r="EM260" i="20"/>
  <c r="AG245" i="20"/>
  <c r="BA243" i="20"/>
  <c r="CO241" i="20"/>
  <c r="EM226" i="20"/>
  <c r="BK226" i="20"/>
  <c r="EM225" i="20"/>
  <c r="BA225" i="20"/>
  <c r="DS224" i="20"/>
  <c r="BA224" i="20"/>
  <c r="DI223" i="20"/>
  <c r="AG223" i="20"/>
  <c r="DI222" i="20"/>
  <c r="W222" i="20"/>
  <c r="CO221" i="20"/>
  <c r="W221" i="20"/>
  <c r="CE220" i="20"/>
  <c r="C220" i="20"/>
  <c r="CE219" i="20"/>
  <c r="U219" i="20"/>
  <c r="CO218" i="20"/>
  <c r="W218" i="20"/>
  <c r="EK207" i="20"/>
  <c r="BK207" i="20"/>
  <c r="C207" i="20"/>
  <c r="CO206" i="20"/>
  <c r="AG206" i="20"/>
  <c r="DS205" i="20"/>
  <c r="BK205" i="20"/>
  <c r="C205" i="20"/>
  <c r="CO204" i="20"/>
  <c r="CC283" i="20"/>
  <c r="W276" i="20"/>
  <c r="EM244" i="20"/>
  <c r="C243" i="20"/>
  <c r="DG240" i="20"/>
  <c r="EK239" i="20"/>
  <c r="U239" i="20"/>
  <c r="AY238" i="20"/>
  <c r="BE238" i="20" s="1"/>
  <c r="CC237" i="20"/>
  <c r="EK226" i="20"/>
  <c r="EK225" i="20"/>
  <c r="AY225" i="20"/>
  <c r="AY224" i="20"/>
  <c r="DG223" i="20"/>
  <c r="DG222" i="20"/>
  <c r="U222" i="20"/>
  <c r="U221" i="20"/>
  <c r="AA221" i="20" s="1"/>
  <c r="CC220" i="20"/>
  <c r="CI220" i="20" s="1"/>
  <c r="CC219" i="20"/>
  <c r="C219" i="20"/>
  <c r="CE218" i="20"/>
  <c r="U218" i="20"/>
  <c r="DS207" i="20"/>
  <c r="AY301" i="20"/>
  <c r="CO282" i="20"/>
  <c r="AY275" i="20"/>
  <c r="BA263" i="20"/>
  <c r="W260" i="20"/>
  <c r="DI244" i="20"/>
  <c r="EK242" i="20"/>
  <c r="BA241" i="20"/>
  <c r="CE240" i="20"/>
  <c r="DI239" i="20"/>
  <c r="EM238" i="20"/>
  <c r="W238" i="20"/>
  <c r="BA237" i="20"/>
  <c r="DS226" i="20"/>
  <c r="BA226" i="20"/>
  <c r="DI225" i="20"/>
  <c r="AG225" i="20"/>
  <c r="DI224" i="20"/>
  <c r="W224" i="20"/>
  <c r="CO223" i="20"/>
  <c r="W223" i="20"/>
  <c r="CE222" i="20"/>
  <c r="C222" i="20"/>
  <c r="CE221" i="20"/>
  <c r="EM220" i="20"/>
  <c r="BK220" i="20"/>
  <c r="EM219" i="20"/>
  <c r="BK219" i="20"/>
  <c r="EM218" i="20"/>
  <c r="CC218" i="20"/>
  <c r="CI218" i="20" s="1"/>
  <c r="C218" i="20"/>
  <c r="DI207" i="20"/>
  <c r="DS298" i="20"/>
  <c r="CO281" i="20"/>
  <c r="BK244" i="20"/>
  <c r="AG241" i="20"/>
  <c r="BK240" i="20"/>
  <c r="CO239" i="20"/>
  <c r="DS238" i="20"/>
  <c r="C238" i="20"/>
  <c r="AY237" i="20"/>
  <c r="AY226" i="20"/>
  <c r="DG225" i="20"/>
  <c r="DG224" i="20"/>
  <c r="U224" i="20"/>
  <c r="U223" i="20"/>
  <c r="CC222" i="20"/>
  <c r="CC221" i="20"/>
  <c r="CI221" i="20" s="1"/>
  <c r="EK220" i="20"/>
  <c r="EQ220" i="20" s="1"/>
  <c r="EK219" i="20"/>
  <c r="BA219" i="20"/>
  <c r="EK218" i="20"/>
  <c r="BK218" i="20"/>
  <c r="DG207" i="20"/>
  <c r="AY207" i="20"/>
  <c r="EK206" i="20"/>
  <c r="CC206" i="20"/>
  <c r="U206" i="20"/>
  <c r="DG205" i="20"/>
  <c r="AY205" i="20"/>
  <c r="EK204" i="20"/>
  <c r="CC204" i="20"/>
  <c r="U204" i="20"/>
  <c r="DG203" i="20"/>
  <c r="CE258" i="20"/>
  <c r="W240" i="20"/>
  <c r="CE238" i="20"/>
  <c r="U237" i="20"/>
  <c r="AA237" i="20" s="1"/>
  <c r="CE226" i="20"/>
  <c r="CE225" i="20"/>
  <c r="BK224" i="20"/>
  <c r="BA223" i="20"/>
  <c r="BA222" i="20"/>
  <c r="AG221" i="20"/>
  <c r="W220" i="20"/>
  <c r="AY218" i="20"/>
  <c r="CE207" i="20"/>
  <c r="DS206" i="20"/>
  <c r="AY206" i="20"/>
  <c r="EM204" i="20"/>
  <c r="BA204" i="20"/>
  <c r="DS203" i="20"/>
  <c r="AY203" i="20"/>
  <c r="DS202" i="20"/>
  <c r="EM201" i="20"/>
  <c r="CC201" i="20"/>
  <c r="C201" i="20"/>
  <c r="CE200" i="20"/>
  <c r="U200" i="20"/>
  <c r="CO199" i="20"/>
  <c r="EK188" i="20"/>
  <c r="BK188" i="20"/>
  <c r="CE187" i="20"/>
  <c r="U187" i="20"/>
  <c r="CO186" i="20"/>
  <c r="W186" i="20"/>
  <c r="DG185" i="20"/>
  <c r="AG185" i="20"/>
  <c r="BA184" i="20"/>
  <c r="EK183" i="20"/>
  <c r="BK183" i="20"/>
  <c r="EM182" i="20"/>
  <c r="CC182" i="20"/>
  <c r="C182" i="20"/>
  <c r="CO181" i="20"/>
  <c r="AG181" i="20"/>
  <c r="DS180" i="20"/>
  <c r="BK180" i="20"/>
  <c r="C180" i="20"/>
  <c r="CO169" i="20"/>
  <c r="AG169" i="20"/>
  <c r="DS168" i="20"/>
  <c r="BK168" i="20"/>
  <c r="C168" i="20"/>
  <c r="CO167" i="20"/>
  <c r="AG167" i="20"/>
  <c r="DS166" i="20"/>
  <c r="BK166" i="20"/>
  <c r="C166" i="20"/>
  <c r="CO165" i="20"/>
  <c r="AG165" i="20"/>
  <c r="C258" i="20"/>
  <c r="BK245" i="20"/>
  <c r="DI241" i="20"/>
  <c r="C240" i="20"/>
  <c r="BK238" i="20"/>
  <c r="CC226" i="20"/>
  <c r="CC225" i="20"/>
  <c r="AY223" i="20"/>
  <c r="AY222" i="20"/>
  <c r="U220" i="20"/>
  <c r="AA220" i="20" s="1"/>
  <c r="W219" i="20"/>
  <c r="AG218" i="20"/>
  <c r="CC207" i="20"/>
  <c r="W206" i="20"/>
  <c r="CE205" i="20"/>
  <c r="DS204" i="20"/>
  <c r="AY204" i="20"/>
  <c r="DI203" i="20"/>
  <c r="AG203" i="20"/>
  <c r="BA202" i="20"/>
  <c r="EK201" i="20"/>
  <c r="BK201" i="20"/>
  <c r="EM200" i="20"/>
  <c r="CC200" i="20"/>
  <c r="C200" i="20"/>
  <c r="W199" i="20"/>
  <c r="DS188" i="20"/>
  <c r="EM187" i="20"/>
  <c r="CC187" i="20"/>
  <c r="C187" i="20"/>
  <c r="CE186" i="20"/>
  <c r="U186" i="20"/>
  <c r="CO185" i="20"/>
  <c r="DI184" i="20"/>
  <c r="AY184" i="20"/>
  <c r="DS183" i="20"/>
  <c r="BA183" i="20"/>
  <c r="EK182" i="20"/>
  <c r="BK182" i="20"/>
  <c r="CE262" i="20"/>
  <c r="CE256" i="20"/>
  <c r="AG244" i="20"/>
  <c r="W226" i="20"/>
  <c r="W225" i="20"/>
  <c r="C224" i="20"/>
  <c r="EM222" i="20"/>
  <c r="EM221" i="20"/>
  <c r="DS220" i="20"/>
  <c r="DI219" i="20"/>
  <c r="DS218" i="20"/>
  <c r="BA207" i="20"/>
  <c r="DI206" i="20"/>
  <c r="C206" i="20"/>
  <c r="CC205" i="20"/>
  <c r="AG204" i="20"/>
  <c r="CO203" i="20"/>
  <c r="DI202" i="20"/>
  <c r="AY202" i="20"/>
  <c r="DS201" i="20"/>
  <c r="BA201" i="20"/>
  <c r="EK200" i="20"/>
  <c r="BK200" i="20"/>
  <c r="CE199" i="20"/>
  <c r="U199" i="20"/>
  <c r="BA188" i="20"/>
  <c r="EK187" i="20"/>
  <c r="BK187" i="20"/>
  <c r="EM186" i="20"/>
  <c r="CC186" i="20"/>
  <c r="C186" i="20"/>
  <c r="W185" i="20"/>
  <c r="DG184" i="20"/>
  <c r="AG184" i="20"/>
  <c r="DI183" i="20"/>
  <c r="AY183" i="20"/>
  <c r="DS182" i="20"/>
  <c r="EM181" i="20"/>
  <c r="CE181" i="20"/>
  <c r="W181" i="20"/>
  <c r="DI180" i="20"/>
  <c r="BA180" i="20"/>
  <c r="EM169" i="20"/>
  <c r="CE169" i="20"/>
  <c r="W169" i="20"/>
  <c r="DI168" i="20"/>
  <c r="BA168" i="20"/>
  <c r="EM167" i="20"/>
  <c r="CE167" i="20"/>
  <c r="W167" i="20"/>
  <c r="DI166" i="20"/>
  <c r="BA166" i="20"/>
  <c r="EM165" i="20"/>
  <c r="CE165" i="20"/>
  <c r="W165" i="20"/>
  <c r="DI164" i="20"/>
  <c r="BA164" i="20"/>
  <c r="DS279" i="20"/>
  <c r="W256" i="20"/>
  <c r="U241" i="20"/>
  <c r="CC239" i="20"/>
  <c r="EK237" i="20"/>
  <c r="U226" i="20"/>
  <c r="U225" i="20"/>
  <c r="EK222" i="20"/>
  <c r="EK221" i="20"/>
  <c r="DG219" i="20"/>
  <c r="AG207" i="20"/>
  <c r="DG206" i="20"/>
  <c r="DM206" i="20" s="1"/>
  <c r="BA205" i="20"/>
  <c r="DI204" i="20"/>
  <c r="W204" i="20"/>
  <c r="W203" i="20"/>
  <c r="DG202" i="20"/>
  <c r="DM202" i="20" s="1"/>
  <c r="AG202" i="20"/>
  <c r="DI201" i="20"/>
  <c r="AY201" i="20"/>
  <c r="BE201" i="20" s="1"/>
  <c r="DS200" i="20"/>
  <c r="EM199" i="20"/>
  <c r="CC199" i="20"/>
  <c r="CI199" i="20" s="1"/>
  <c r="C199" i="20"/>
  <c r="DI188" i="20"/>
  <c r="AY188" i="20"/>
  <c r="DS187" i="20"/>
  <c r="BA187" i="20"/>
  <c r="EK186" i="20"/>
  <c r="BK186" i="20"/>
  <c r="CE185" i="20"/>
  <c r="U185" i="20"/>
  <c r="CO184" i="20"/>
  <c r="W184" i="20"/>
  <c r="DG183" i="20"/>
  <c r="AG183" i="20"/>
  <c r="BA182" i="20"/>
  <c r="EK181" i="20"/>
  <c r="CC181" i="20"/>
  <c r="U181" i="20"/>
  <c r="DG180" i="20"/>
  <c r="AY180" i="20"/>
  <c r="EK169" i="20"/>
  <c r="CC169" i="20"/>
  <c r="U169" i="20"/>
  <c r="DG168" i="20"/>
  <c r="AY168" i="20"/>
  <c r="EK167" i="20"/>
  <c r="CC167" i="20"/>
  <c r="U167" i="20"/>
  <c r="DG166" i="20"/>
  <c r="AY166" i="20"/>
  <c r="EK165" i="20"/>
  <c r="BA321" i="20"/>
  <c r="EM278" i="20"/>
  <c r="DI261" i="20"/>
  <c r="EM240" i="20"/>
  <c r="BA239" i="20"/>
  <c r="DI237" i="20"/>
  <c r="C226" i="20"/>
  <c r="EM224" i="20"/>
  <c r="EM223" i="20"/>
  <c r="DS222" i="20"/>
  <c r="DI221" i="20"/>
  <c r="DI220" i="20"/>
  <c r="CO219" i="20"/>
  <c r="DI218" i="20"/>
  <c r="CE206" i="20"/>
  <c r="EM205" i="20"/>
  <c r="AG205" i="20"/>
  <c r="DG204" i="20"/>
  <c r="C204" i="20"/>
  <c r="CE203" i="20"/>
  <c r="U203" i="20"/>
  <c r="CO202" i="20"/>
  <c r="W202" i="20"/>
  <c r="DG201" i="20"/>
  <c r="AG201" i="20"/>
  <c r="BA200" i="20"/>
  <c r="EK199" i="20"/>
  <c r="BK199" i="20"/>
  <c r="DG188" i="20"/>
  <c r="AG188" i="20"/>
  <c r="DI187" i="20"/>
  <c r="AY187" i="20"/>
  <c r="DS186" i="20"/>
  <c r="EM185" i="20"/>
  <c r="CC185" i="20"/>
  <c r="C185" i="20"/>
  <c r="CE184" i="20"/>
  <c r="U184" i="20"/>
  <c r="CO183" i="20"/>
  <c r="DI182" i="20"/>
  <c r="AY182" i="20"/>
  <c r="DS181" i="20"/>
  <c r="BK181" i="20"/>
  <c r="C181" i="20"/>
  <c r="CO180" i="20"/>
  <c r="AG180" i="20"/>
  <c r="DS169" i="20"/>
  <c r="BK169" i="20"/>
  <c r="C169" i="20"/>
  <c r="CO168" i="20"/>
  <c r="AG168" i="20"/>
  <c r="DS167" i="20"/>
  <c r="BK167" i="20"/>
  <c r="C167" i="20"/>
  <c r="CO166" i="20"/>
  <c r="CO295" i="20"/>
  <c r="W242" i="20"/>
  <c r="AY240" i="20"/>
  <c r="EK224" i="20"/>
  <c r="AY219" i="20"/>
  <c r="EM206" i="20"/>
  <c r="W205" i="20"/>
  <c r="CC203" i="20"/>
  <c r="BK202" i="20"/>
  <c r="W201" i="20"/>
  <c r="DS199" i="20"/>
  <c r="W188" i="20"/>
  <c r="W187" i="20"/>
  <c r="DS185" i="20"/>
  <c r="CC184" i="20"/>
  <c r="CC183" i="20"/>
  <c r="W182" i="20"/>
  <c r="U180" i="20"/>
  <c r="EK168" i="20"/>
  <c r="DI167" i="20"/>
  <c r="U165" i="20"/>
  <c r="U164" i="20"/>
  <c r="CO163" i="20"/>
  <c r="W163" i="20"/>
  <c r="DG162" i="20"/>
  <c r="AG162" i="20"/>
  <c r="BA161" i="20"/>
  <c r="W150" i="20"/>
  <c r="DG149" i="20"/>
  <c r="AG149" i="20"/>
  <c r="DI148" i="20"/>
  <c r="AY148" i="20"/>
  <c r="DS147" i="20"/>
  <c r="EM146" i="20"/>
  <c r="CC146" i="20"/>
  <c r="C146" i="20"/>
  <c r="CE145" i="20"/>
  <c r="U145" i="20"/>
  <c r="CO144" i="20"/>
  <c r="DI143" i="20"/>
  <c r="AY143" i="20"/>
  <c r="DS142" i="20"/>
  <c r="BA142" i="20"/>
  <c r="CO131" i="20"/>
  <c r="W131" i="20"/>
  <c r="DG130" i="20"/>
  <c r="AG130" i="20"/>
  <c r="BA129" i="20"/>
  <c r="EK128" i="20"/>
  <c r="BK128" i="20"/>
  <c r="EM127" i="20"/>
  <c r="CC127" i="20"/>
  <c r="C127" i="20"/>
  <c r="W126" i="20"/>
  <c r="DG125" i="20"/>
  <c r="AG125" i="20"/>
  <c r="DI124" i="20"/>
  <c r="AY124" i="20"/>
  <c r="DS123" i="20"/>
  <c r="CO112" i="20"/>
  <c r="DI111" i="20"/>
  <c r="AY111" i="20"/>
  <c r="DS110" i="20"/>
  <c r="BA110" i="20"/>
  <c r="EK109" i="20"/>
  <c r="BK109" i="20"/>
  <c r="CE108" i="20"/>
  <c r="U108" i="20"/>
  <c r="CO107" i="20"/>
  <c r="W107" i="20"/>
  <c r="DG106" i="20"/>
  <c r="AG106" i="20"/>
  <c r="BA105" i="20"/>
  <c r="EK104" i="20"/>
  <c r="BK104" i="20"/>
  <c r="C104" i="20"/>
  <c r="CO93" i="20"/>
  <c r="AG93" i="20"/>
  <c r="DS92" i="20"/>
  <c r="BK92" i="20"/>
  <c r="C92" i="20"/>
  <c r="CO91" i="20"/>
  <c r="AG91" i="20"/>
  <c r="DS90" i="20"/>
  <c r="BK90" i="20"/>
  <c r="C90" i="20"/>
  <c r="CO89" i="20"/>
  <c r="AG89" i="20"/>
  <c r="DS88" i="20"/>
  <c r="BK88" i="20"/>
  <c r="C88" i="20"/>
  <c r="CO87" i="20"/>
  <c r="AG87" i="20"/>
  <c r="DS86" i="20"/>
  <c r="BK86" i="20"/>
  <c r="C86" i="20"/>
  <c r="CO85" i="20"/>
  <c r="AG85" i="20"/>
  <c r="DS74" i="20"/>
  <c r="BK74" i="20"/>
  <c r="C74" i="20"/>
  <c r="CO73" i="20"/>
  <c r="AG73" i="20"/>
  <c r="DS72" i="20"/>
  <c r="BK72" i="20"/>
  <c r="C72" i="20"/>
  <c r="CO71" i="20"/>
  <c r="AG71" i="20"/>
  <c r="DS70" i="20"/>
  <c r="BK70" i="20"/>
  <c r="C70" i="20"/>
  <c r="CO69" i="20"/>
  <c r="AG69" i="20"/>
  <c r="DS68" i="20"/>
  <c r="BK68" i="20"/>
  <c r="C68" i="20"/>
  <c r="CO67" i="20"/>
  <c r="AG67" i="20"/>
  <c r="DS66" i="20"/>
  <c r="BK66" i="20"/>
  <c r="C66" i="20"/>
  <c r="BA259" i="20"/>
  <c r="AG239" i="20"/>
  <c r="CE224" i="20"/>
  <c r="DG221" i="20"/>
  <c r="AG219" i="20"/>
  <c r="BK206" i="20"/>
  <c r="U205" i="20"/>
  <c r="BK203" i="20"/>
  <c r="U202" i="20"/>
  <c r="U201" i="20"/>
  <c r="DI199" i="20"/>
  <c r="U188" i="20"/>
  <c r="DI185" i="20"/>
  <c r="BK184" i="20"/>
  <c r="W183" i="20"/>
  <c r="U182" i="20"/>
  <c r="AA182" i="20" s="1"/>
  <c r="EM180" i="20"/>
  <c r="DI169" i="20"/>
  <c r="DG167" i="20"/>
  <c r="DM167" i="20" s="1"/>
  <c r="CE166" i="20"/>
  <c r="DI165" i="20"/>
  <c r="C165" i="20"/>
  <c r="CE164" i="20"/>
  <c r="C164" i="20"/>
  <c r="CE163" i="20"/>
  <c r="U163" i="20"/>
  <c r="CO162" i="20"/>
  <c r="DI161" i="20"/>
  <c r="AY161" i="20"/>
  <c r="CE150" i="20"/>
  <c r="U150" i="20"/>
  <c r="CO149" i="20"/>
  <c r="W149" i="20"/>
  <c r="DG148" i="20"/>
  <c r="AG148" i="20"/>
  <c r="BA147" i="20"/>
  <c r="EK146" i="20"/>
  <c r="BK146" i="20"/>
  <c r="EM145" i="20"/>
  <c r="CC145" i="20"/>
  <c r="C145" i="20"/>
  <c r="W144" i="20"/>
  <c r="DG143" i="20"/>
  <c r="AG143" i="20"/>
  <c r="DI142" i="20"/>
  <c r="AY142" i="20"/>
  <c r="CE131" i="20"/>
  <c r="U131" i="20"/>
  <c r="CO130" i="20"/>
  <c r="DI129" i="20"/>
  <c r="AY129" i="20"/>
  <c r="DS128" i="20"/>
  <c r="BA128" i="20"/>
  <c r="EK127" i="20"/>
  <c r="BK127" i="20"/>
  <c r="CE126" i="20"/>
  <c r="U126" i="20"/>
  <c r="CO125" i="20"/>
  <c r="W125" i="20"/>
  <c r="DG124" i="20"/>
  <c r="AG124" i="20"/>
  <c r="BA123" i="20"/>
  <c r="W112" i="20"/>
  <c r="DG111" i="20"/>
  <c r="AG111" i="20"/>
  <c r="DI110" i="20"/>
  <c r="AY110" i="20"/>
  <c r="DS109" i="20"/>
  <c r="EM108" i="20"/>
  <c r="CC108" i="20"/>
  <c r="C108" i="20"/>
  <c r="CE107" i="20"/>
  <c r="U107" i="20"/>
  <c r="CO106" i="20"/>
  <c r="DI105" i="20"/>
  <c r="AY105" i="20"/>
  <c r="DS104" i="20"/>
  <c r="CC224" i="20"/>
  <c r="BA221" i="20"/>
  <c r="DG218" i="20"/>
  <c r="CE204" i="20"/>
  <c r="BA203" i="20"/>
  <c r="C202" i="20"/>
  <c r="DI200" i="20"/>
  <c r="DG199" i="20"/>
  <c r="C188" i="20"/>
  <c r="DI186" i="20"/>
  <c r="BK185" i="20"/>
  <c r="U183" i="20"/>
  <c r="EK180" i="20"/>
  <c r="DG169" i="20"/>
  <c r="CE168" i="20"/>
  <c r="CC166" i="20"/>
  <c r="DG165" i="20"/>
  <c r="CC164" i="20"/>
  <c r="CI164" i="20" s="1"/>
  <c r="EM163" i="20"/>
  <c r="CC163" i="20"/>
  <c r="CI163" i="20" s="1"/>
  <c r="C163" i="20"/>
  <c r="W162" i="20"/>
  <c r="DG161" i="20"/>
  <c r="DM161" i="20" s="1"/>
  <c r="AG161" i="20"/>
  <c r="EM150" i="20"/>
  <c r="CC150" i="20"/>
  <c r="C150" i="20"/>
  <c r="CE149" i="20"/>
  <c r="U149" i="20"/>
  <c r="CO148" i="20"/>
  <c r="DI147" i="20"/>
  <c r="AY147" i="20"/>
  <c r="DS146" i="20"/>
  <c r="BA146" i="20"/>
  <c r="EK145" i="20"/>
  <c r="BK145" i="20"/>
  <c r="CE144" i="20"/>
  <c r="U144" i="20"/>
  <c r="CO143" i="20"/>
  <c r="W143" i="20"/>
  <c r="DG142" i="20"/>
  <c r="AG142" i="20"/>
  <c r="EM131" i="20"/>
  <c r="CC131" i="20"/>
  <c r="C131" i="20"/>
  <c r="W130" i="20"/>
  <c r="DG129" i="20"/>
  <c r="AG129" i="20"/>
  <c r="DI128" i="20"/>
  <c r="AY128" i="20"/>
  <c r="DS127" i="20"/>
  <c r="EM126" i="20"/>
  <c r="CC126" i="20"/>
  <c r="C126" i="20"/>
  <c r="CE125" i="20"/>
  <c r="U125" i="20"/>
  <c r="CO124" i="20"/>
  <c r="DI123" i="20"/>
  <c r="AY123" i="20"/>
  <c r="CE112" i="20"/>
  <c r="U112" i="20"/>
  <c r="CO111" i="20"/>
  <c r="W111" i="20"/>
  <c r="DG110" i="20"/>
  <c r="AG110" i="20"/>
  <c r="BA109" i="20"/>
  <c r="EK108" i="20"/>
  <c r="BK108" i="20"/>
  <c r="EM107" i="20"/>
  <c r="CC107" i="20"/>
  <c r="C107" i="20"/>
  <c r="W106" i="20"/>
  <c r="DG105" i="20"/>
  <c r="AG105" i="20"/>
  <c r="DI104" i="20"/>
  <c r="BA104" i="20"/>
  <c r="EM93" i="20"/>
  <c r="CE93" i="20"/>
  <c r="W93" i="20"/>
  <c r="DI92" i="20"/>
  <c r="BA92" i="20"/>
  <c r="EM91" i="20"/>
  <c r="CE91" i="20"/>
  <c r="W91" i="20"/>
  <c r="DI90" i="20"/>
  <c r="BA90" i="20"/>
  <c r="EM89" i="20"/>
  <c r="CE89" i="20"/>
  <c r="W89" i="20"/>
  <c r="DI88" i="20"/>
  <c r="BA88" i="20"/>
  <c r="EM87" i="20"/>
  <c r="CE87" i="20"/>
  <c r="W87" i="20"/>
  <c r="DI86" i="20"/>
  <c r="BA86" i="20"/>
  <c r="EM85" i="20"/>
  <c r="CE85" i="20"/>
  <c r="W85" i="20"/>
  <c r="DI74" i="20"/>
  <c r="BA74" i="20"/>
  <c r="EM73" i="20"/>
  <c r="CE73" i="20"/>
  <c r="W73" i="20"/>
  <c r="DI72" i="20"/>
  <c r="BA72" i="20"/>
  <c r="EM71" i="20"/>
  <c r="CE71" i="20"/>
  <c r="W71" i="20"/>
  <c r="DI70" i="20"/>
  <c r="BA70" i="20"/>
  <c r="EM69" i="20"/>
  <c r="CE69" i="20"/>
  <c r="W69" i="20"/>
  <c r="DI68" i="20"/>
  <c r="BA68" i="20"/>
  <c r="EM67" i="20"/>
  <c r="DG238" i="20"/>
  <c r="DI226" i="20"/>
  <c r="EK223" i="20"/>
  <c r="AY221" i="20"/>
  <c r="EM207" i="20"/>
  <c r="BA206" i="20"/>
  <c r="BK204" i="20"/>
  <c r="C203" i="20"/>
  <c r="DG200" i="20"/>
  <c r="BA199" i="20"/>
  <c r="DG187" i="20"/>
  <c r="DG186" i="20"/>
  <c r="BA185" i="20"/>
  <c r="C184" i="20"/>
  <c r="C183" i="20"/>
  <c r="DI181" i="20"/>
  <c r="CC168" i="20"/>
  <c r="BA167" i="20"/>
  <c r="AG166" i="20"/>
  <c r="CC165" i="20"/>
  <c r="EM164" i="20"/>
  <c r="BK164" i="20"/>
  <c r="EK163" i="20"/>
  <c r="BK163" i="20"/>
  <c r="CE162" i="20"/>
  <c r="U162" i="20"/>
  <c r="CO161" i="20"/>
  <c r="W161" i="20"/>
  <c r="EK150" i="20"/>
  <c r="BK150" i="20"/>
  <c r="EM149" i="20"/>
  <c r="CC149" i="20"/>
  <c r="C149" i="20"/>
  <c r="W148" i="20"/>
  <c r="DG147" i="20"/>
  <c r="AG147" i="20"/>
  <c r="DI146" i="20"/>
  <c r="AY146" i="20"/>
  <c r="DS145" i="20"/>
  <c r="EM144" i="20"/>
  <c r="CC144" i="20"/>
  <c r="C144" i="20"/>
  <c r="CE143" i="20"/>
  <c r="U143" i="20"/>
  <c r="CO142" i="20"/>
  <c r="EK131" i="20"/>
  <c r="EQ131" i="20" s="1"/>
  <c r="BK131" i="20"/>
  <c r="CE130" i="20"/>
  <c r="U130" i="20"/>
  <c r="AA130" i="20" s="1"/>
  <c r="CO129" i="20"/>
  <c r="W129" i="20"/>
  <c r="DG128" i="20"/>
  <c r="DM128" i="20" s="1"/>
  <c r="AG128" i="20"/>
  <c r="BA127" i="20"/>
  <c r="EK126" i="20"/>
  <c r="EQ126" i="20" s="1"/>
  <c r="BK126" i="20"/>
  <c r="EM125" i="20"/>
  <c r="CC125" i="20"/>
  <c r="CI125" i="20" s="1"/>
  <c r="C125" i="20"/>
  <c r="W124" i="20"/>
  <c r="DG123" i="20"/>
  <c r="DM123" i="20" s="1"/>
  <c r="AG123" i="20"/>
  <c r="EM112" i="20"/>
  <c r="CC112" i="20"/>
  <c r="C112" i="20"/>
  <c r="CE111" i="20"/>
  <c r="U111" i="20"/>
  <c r="CO110" i="20"/>
  <c r="DI109" i="20"/>
  <c r="AY109" i="20"/>
  <c r="DS108" i="20"/>
  <c r="BA108" i="20"/>
  <c r="EK107" i="20"/>
  <c r="BK107" i="20"/>
  <c r="CE106" i="20"/>
  <c r="U106" i="20"/>
  <c r="CO105" i="20"/>
  <c r="W105" i="20"/>
  <c r="DG104" i="20"/>
  <c r="AY104" i="20"/>
  <c r="EK93" i="20"/>
  <c r="CC93" i="20"/>
  <c r="U93" i="20"/>
  <c r="DG92" i="20"/>
  <c r="AY92" i="20"/>
  <c r="EK91" i="20"/>
  <c r="CC91" i="20"/>
  <c r="U91" i="20"/>
  <c r="DG90" i="20"/>
  <c r="AY90" i="20"/>
  <c r="EK89" i="20"/>
  <c r="CC89" i="20"/>
  <c r="U89" i="20"/>
  <c r="DG88" i="20"/>
  <c r="AY88" i="20"/>
  <c r="EK87" i="20"/>
  <c r="CC87" i="20"/>
  <c r="U87" i="20"/>
  <c r="DG86" i="20"/>
  <c r="AY86" i="20"/>
  <c r="EK85" i="20"/>
  <c r="CC85" i="20"/>
  <c r="U85" i="20"/>
  <c r="DG74" i="20"/>
  <c r="AY74" i="20"/>
  <c r="EK73" i="20"/>
  <c r="CC73" i="20"/>
  <c r="U73" i="20"/>
  <c r="DG72" i="20"/>
  <c r="AY72" i="20"/>
  <c r="EK71" i="20"/>
  <c r="CC71" i="20"/>
  <c r="U71" i="20"/>
  <c r="DG70" i="20"/>
  <c r="AY70" i="20"/>
  <c r="EK69" i="20"/>
  <c r="CC69" i="20"/>
  <c r="CE316" i="20"/>
  <c r="CE243" i="20"/>
  <c r="CO237" i="20"/>
  <c r="DG226" i="20"/>
  <c r="CE223" i="20"/>
  <c r="DG220" i="20"/>
  <c r="BA218" i="20"/>
  <c r="CO207" i="20"/>
  <c r="EK205" i="20"/>
  <c r="EQ205" i="20" s="1"/>
  <c r="EM202" i="20"/>
  <c r="CO201" i="20"/>
  <c r="CO200" i="20"/>
  <c r="AY199" i="20"/>
  <c r="BE199" i="20" s="1"/>
  <c r="EM188" i="20"/>
  <c r="CO187" i="20"/>
  <c r="BA186" i="20"/>
  <c r="AY185" i="20"/>
  <c r="DG182" i="20"/>
  <c r="DG181" i="20"/>
  <c r="DM181" i="20" s="1"/>
  <c r="CE180" i="20"/>
  <c r="BA169" i="20"/>
  <c r="AY167" i="20"/>
  <c r="BK165" i="20"/>
  <c r="EK164" i="20"/>
  <c r="EQ164" i="20" s="1"/>
  <c r="AY164" i="20"/>
  <c r="DS163" i="20"/>
  <c r="EM162" i="20"/>
  <c r="CC162" i="20"/>
  <c r="CI162" i="20" s="1"/>
  <c r="C162" i="20"/>
  <c r="CE161" i="20"/>
  <c r="U161" i="20"/>
  <c r="AA161" i="20" s="1"/>
  <c r="DS150" i="20"/>
  <c r="BA150" i="20"/>
  <c r="EK149" i="20"/>
  <c r="EQ149" i="20" s="1"/>
  <c r="BK149" i="20"/>
  <c r="CE148" i="20"/>
  <c r="U148" i="20"/>
  <c r="AA148" i="20" s="1"/>
  <c r="CO147" i="20"/>
  <c r="W147" i="20"/>
  <c r="DG146" i="20"/>
  <c r="DM146" i="20" s="1"/>
  <c r="AG146" i="20"/>
  <c r="BA145" i="20"/>
  <c r="EK144" i="20"/>
  <c r="EQ144" i="20" s="1"/>
  <c r="BK144" i="20"/>
  <c r="EM143" i="20"/>
  <c r="CC143" i="20"/>
  <c r="C143" i="20"/>
  <c r="W142" i="20"/>
  <c r="DS131" i="20"/>
  <c r="EM130" i="20"/>
  <c r="CC130" i="20"/>
  <c r="CI130" i="20" s="1"/>
  <c r="C130" i="20"/>
  <c r="CE129" i="20"/>
  <c r="U129" i="20"/>
  <c r="AA129" i="20" s="1"/>
  <c r="CO128" i="20"/>
  <c r="DI127" i="20"/>
  <c r="AY127" i="20"/>
  <c r="BE127" i="20" s="1"/>
  <c r="DS126" i="20"/>
  <c r="BA126" i="20"/>
  <c r="EK125" i="20"/>
  <c r="EQ125" i="20" s="1"/>
  <c r="BK125" i="20"/>
  <c r="CE124" i="20"/>
  <c r="U124" i="20"/>
  <c r="AA124" i="20" s="1"/>
  <c r="CO123" i="20"/>
  <c r="BK222" i="20"/>
  <c r="U207" i="20"/>
  <c r="EK203" i="20"/>
  <c r="CC202" i="20"/>
  <c r="W200" i="20"/>
  <c r="CC188" i="20"/>
  <c r="EK185" i="20"/>
  <c r="DS184" i="20"/>
  <c r="CE183" i="20"/>
  <c r="AG182" i="20"/>
  <c r="AY181" i="20"/>
  <c r="W180" i="20"/>
  <c r="EM168" i="20"/>
  <c r="EK166" i="20"/>
  <c r="DS165" i="20"/>
  <c r="AY165" i="20"/>
  <c r="CO164" i="20"/>
  <c r="W164" i="20"/>
  <c r="DG163" i="20"/>
  <c r="DM163" i="20" s="1"/>
  <c r="AG163" i="20"/>
  <c r="DI162" i="20"/>
  <c r="AY162" i="20"/>
  <c r="DS161" i="20"/>
  <c r="CO150" i="20"/>
  <c r="DI149" i="20"/>
  <c r="AY149" i="20"/>
  <c r="DS148" i="20"/>
  <c r="BA148" i="20"/>
  <c r="EK147" i="20"/>
  <c r="BK147" i="20"/>
  <c r="CE146" i="20"/>
  <c r="U146" i="20"/>
  <c r="CO145" i="20"/>
  <c r="W145" i="20"/>
  <c r="DG144" i="20"/>
  <c r="AG144" i="20"/>
  <c r="BA143" i="20"/>
  <c r="EK142" i="20"/>
  <c r="BK142" i="20"/>
  <c r="DG131" i="20"/>
  <c r="AG131" i="20"/>
  <c r="DI130" i="20"/>
  <c r="AY130" i="20"/>
  <c r="DS129" i="20"/>
  <c r="EM128" i="20"/>
  <c r="CC128" i="20"/>
  <c r="C128" i="20"/>
  <c r="CE127" i="20"/>
  <c r="U127" i="20"/>
  <c r="CO126" i="20"/>
  <c r="DI125" i="20"/>
  <c r="AY125" i="20"/>
  <c r="DS124" i="20"/>
  <c r="BA124" i="20"/>
  <c r="EK123" i="20"/>
  <c r="BK123" i="20"/>
  <c r="DG112" i="20"/>
  <c r="AG112" i="20"/>
  <c r="BA111" i="20"/>
  <c r="EK110" i="20"/>
  <c r="BK110" i="20"/>
  <c r="EM109" i="20"/>
  <c r="CC109" i="20"/>
  <c r="C109" i="20"/>
  <c r="W108" i="20"/>
  <c r="DG107" i="20"/>
  <c r="AG107" i="20"/>
  <c r="DI106" i="20"/>
  <c r="AY106" i="20"/>
  <c r="DS105" i="20"/>
  <c r="EM104" i="20"/>
  <c r="CC104" i="20"/>
  <c r="U104" i="20"/>
  <c r="DG93" i="20"/>
  <c r="AY93" i="20"/>
  <c r="EK92" i="20"/>
  <c r="CC92" i="20"/>
  <c r="U92" i="20"/>
  <c r="DG91" i="20"/>
  <c r="AY91" i="20"/>
  <c r="EK90" i="20"/>
  <c r="CC90" i="20"/>
  <c r="U90" i="20"/>
  <c r="DG89" i="20"/>
  <c r="AY89" i="20"/>
  <c r="EK88" i="20"/>
  <c r="CC88" i="20"/>
  <c r="U88" i="20"/>
  <c r="DG87" i="20"/>
  <c r="AY87" i="20"/>
  <c r="EK86" i="20"/>
  <c r="CC86" i="20"/>
  <c r="U86" i="20"/>
  <c r="DG85" i="20"/>
  <c r="AY85" i="20"/>
  <c r="EK74" i="20"/>
  <c r="CC74" i="20"/>
  <c r="U74" i="20"/>
  <c r="DG73" i="20"/>
  <c r="AY73" i="20"/>
  <c r="EK72" i="20"/>
  <c r="CC72" i="20"/>
  <c r="U72" i="20"/>
  <c r="DG71" i="20"/>
  <c r="AY71" i="20"/>
  <c r="EK70" i="20"/>
  <c r="CC70" i="20"/>
  <c r="U70" i="20"/>
  <c r="DG69" i="20"/>
  <c r="AY69" i="20"/>
  <c r="EK68" i="20"/>
  <c r="CC68" i="20"/>
  <c r="U68" i="20"/>
  <c r="DG67" i="20"/>
  <c r="AY67" i="20"/>
  <c r="EK66" i="20"/>
  <c r="AG237" i="20"/>
  <c r="EK202" i="20"/>
  <c r="EM184" i="20"/>
  <c r="CC180" i="20"/>
  <c r="W168" i="20"/>
  <c r="DS164" i="20"/>
  <c r="EK162" i="20"/>
  <c r="EQ162" i="20" s="1"/>
  <c r="C161" i="20"/>
  <c r="CE147" i="20"/>
  <c r="DI145" i="20"/>
  <c r="EK143" i="20"/>
  <c r="U142" i="20"/>
  <c r="AA142" i="20" s="1"/>
  <c r="BK130" i="20"/>
  <c r="DI126" i="20"/>
  <c r="EM124" i="20"/>
  <c r="W123" i="20"/>
  <c r="DS112" i="20"/>
  <c r="CC111" i="20"/>
  <c r="CC110" i="20"/>
  <c r="W109" i="20"/>
  <c r="DS107" i="20"/>
  <c r="DS106" i="20"/>
  <c r="CC105" i="20"/>
  <c r="AG104" i="20"/>
  <c r="C93" i="20"/>
  <c r="W92" i="20"/>
  <c r="DS89" i="20"/>
  <c r="EM88" i="20"/>
  <c r="CO86" i="20"/>
  <c r="DI85" i="20"/>
  <c r="CE74" i="20"/>
  <c r="AG72" i="20"/>
  <c r="BA71" i="20"/>
  <c r="U69" i="20"/>
  <c r="AY68" i="20"/>
  <c r="CE67" i="20"/>
  <c r="BA66" i="20"/>
  <c r="BA55" i="20"/>
  <c r="EK54" i="20"/>
  <c r="BK54" i="20"/>
  <c r="EM53" i="20"/>
  <c r="CC53" i="20"/>
  <c r="C53" i="20"/>
  <c r="W52" i="20"/>
  <c r="DG51" i="20"/>
  <c r="AG51" i="20"/>
  <c r="DI50" i="20"/>
  <c r="AY50" i="20"/>
  <c r="DS49" i="20"/>
  <c r="EM48" i="20"/>
  <c r="CC48" i="20"/>
  <c r="C48" i="20"/>
  <c r="CE47" i="20"/>
  <c r="U47" i="20"/>
  <c r="C16" i="20"/>
  <c r="U15" i="20"/>
  <c r="U10" i="20"/>
  <c r="W9" i="20"/>
  <c r="CE202" i="20"/>
  <c r="EK184" i="20"/>
  <c r="U168" i="20"/>
  <c r="DG164" i="20"/>
  <c r="DS162" i="20"/>
  <c r="BA149" i="20"/>
  <c r="CC147" i="20"/>
  <c r="DG145" i="20"/>
  <c r="DM145" i="20" s="1"/>
  <c r="DS143" i="20"/>
  <c r="C142" i="20"/>
  <c r="BA130" i="20"/>
  <c r="CE128" i="20"/>
  <c r="DG126" i="20"/>
  <c r="EK124" i="20"/>
  <c r="U123" i="20"/>
  <c r="DI112" i="20"/>
  <c r="BK111" i="20"/>
  <c r="W110" i="20"/>
  <c r="U109" i="20"/>
  <c r="CC106" i="20"/>
  <c r="BK105" i="20"/>
  <c r="DS91" i="20"/>
  <c r="EM90" i="20"/>
  <c r="CO88" i="20"/>
  <c r="DI87" i="20"/>
  <c r="BK85" i="20"/>
  <c r="AG74" i="20"/>
  <c r="BA73" i="20"/>
  <c r="C71" i="20"/>
  <c r="W70" i="20"/>
  <c r="C69" i="20"/>
  <c r="AG68" i="20"/>
  <c r="CC67" i="20"/>
  <c r="EM66" i="20"/>
  <c r="AY66" i="20"/>
  <c r="BE66" i="20" s="1"/>
  <c r="DI55" i="20"/>
  <c r="AY55" i="20"/>
  <c r="DS54" i="20"/>
  <c r="BA54" i="20"/>
  <c r="EK53" i="20"/>
  <c r="BK53" i="20"/>
  <c r="CE52" i="20"/>
  <c r="U52" i="20"/>
  <c r="CO51" i="20"/>
  <c r="W51" i="20"/>
  <c r="DG50" i="20"/>
  <c r="AG50" i="20"/>
  <c r="BA49" i="20"/>
  <c r="EK48" i="20"/>
  <c r="BK48" i="20"/>
  <c r="EM47" i="20"/>
  <c r="CC47" i="20"/>
  <c r="C47" i="20"/>
  <c r="U28" i="20"/>
  <c r="C15" i="20"/>
  <c r="W14" i="20"/>
  <c r="C10" i="20"/>
  <c r="U9" i="20"/>
  <c r="CO188" i="20"/>
  <c r="EM183" i="20"/>
  <c r="AG164" i="20"/>
  <c r="BK162" i="20"/>
  <c r="DI150" i="20"/>
  <c r="EM148" i="20"/>
  <c r="U147" i="20"/>
  <c r="AA147" i="20" s="1"/>
  <c r="AY145" i="20"/>
  <c r="BK143" i="20"/>
  <c r="EM129" i="20"/>
  <c r="W128" i="20"/>
  <c r="AY126" i="20"/>
  <c r="CC124" i="20"/>
  <c r="C123" i="20"/>
  <c r="BK112" i="20"/>
  <c r="U110" i="20"/>
  <c r="AA110" i="20" s="1"/>
  <c r="DI108" i="20"/>
  <c r="DI107" i="20"/>
  <c r="BK106" i="20"/>
  <c r="U105" i="20"/>
  <c r="W104" i="20"/>
  <c r="DS93" i="20"/>
  <c r="EM92" i="20"/>
  <c r="CO90" i="20"/>
  <c r="DI89" i="20"/>
  <c r="BK87" i="20"/>
  <c r="CE86" i="20"/>
  <c r="C73" i="20"/>
  <c r="W72" i="20"/>
  <c r="DS69" i="20"/>
  <c r="BK67" i="20"/>
  <c r="DI66" i="20"/>
  <c r="AG66" i="20"/>
  <c r="DG55" i="20"/>
  <c r="AG55" i="20"/>
  <c r="DI54" i="20"/>
  <c r="AY54" i="20"/>
  <c r="DS53" i="20"/>
  <c r="EM52" i="20"/>
  <c r="CC52" i="20"/>
  <c r="CI52" i="20" s="1"/>
  <c r="C52" i="20"/>
  <c r="CE51" i="20"/>
  <c r="U51" i="20"/>
  <c r="AA51" i="20" s="1"/>
  <c r="CO50" i="20"/>
  <c r="DI49" i="20"/>
  <c r="AY49" i="20"/>
  <c r="BE49" i="20" s="1"/>
  <c r="DS48" i="20"/>
  <c r="BA48" i="20"/>
  <c r="EK47" i="20"/>
  <c r="EQ47" i="20" s="1"/>
  <c r="BK47" i="20"/>
  <c r="U14" i="20"/>
  <c r="W13" i="20"/>
  <c r="C9" i="20"/>
  <c r="CO225" i="20"/>
  <c r="W207" i="20"/>
  <c r="CE201" i="20"/>
  <c r="CE188" i="20"/>
  <c r="EM166" i="20"/>
  <c r="BA162" i="20"/>
  <c r="DG150" i="20"/>
  <c r="EK148" i="20"/>
  <c r="C147" i="20"/>
  <c r="AG145" i="20"/>
  <c r="DI131" i="20"/>
  <c r="EK129" i="20"/>
  <c r="U128" i="20"/>
  <c r="AG126" i="20"/>
  <c r="BK124" i="20"/>
  <c r="BA112" i="20"/>
  <c r="C111" i="20"/>
  <c r="C110" i="20"/>
  <c r="DG108" i="20"/>
  <c r="BA106" i="20"/>
  <c r="C105" i="20"/>
  <c r="CO92" i="20"/>
  <c r="DI91" i="20"/>
  <c r="BK89" i="20"/>
  <c r="CE88" i="20"/>
  <c r="AG86" i="20"/>
  <c r="BA85" i="20"/>
  <c r="W74" i="20"/>
  <c r="DS71" i="20"/>
  <c r="EM70" i="20"/>
  <c r="EM68" i="20"/>
  <c r="W68" i="20"/>
  <c r="DG66" i="20"/>
  <c r="CO55" i="20"/>
  <c r="W55" i="20"/>
  <c r="DG54" i="20"/>
  <c r="AG54" i="20"/>
  <c r="BA53" i="20"/>
  <c r="EK52" i="20"/>
  <c r="BK52" i="20"/>
  <c r="EM51" i="20"/>
  <c r="CC51" i="20"/>
  <c r="C51" i="20"/>
  <c r="W50" i="20"/>
  <c r="DG49" i="20"/>
  <c r="AG49" i="20"/>
  <c r="DI48" i="20"/>
  <c r="AY48" i="20"/>
  <c r="DS47" i="20"/>
  <c r="C14" i="20"/>
  <c r="U13" i="20"/>
  <c r="BK297" i="20"/>
  <c r="CC223" i="20"/>
  <c r="DI205" i="20"/>
  <c r="AY200" i="20"/>
  <c r="CO182" i="20"/>
  <c r="W166" i="20"/>
  <c r="EM161" i="20"/>
  <c r="EQ161" i="20" s="1"/>
  <c r="AY150" i="20"/>
  <c r="CC148" i="20"/>
  <c r="CO146" i="20"/>
  <c r="DS144" i="20"/>
  <c r="BA131" i="20"/>
  <c r="CC129" i="20"/>
  <c r="CI129" i="20" s="1"/>
  <c r="DG127" i="20"/>
  <c r="DS125" i="20"/>
  <c r="C124" i="20"/>
  <c r="AY112" i="20"/>
  <c r="DG109" i="20"/>
  <c r="CO108" i="20"/>
  <c r="BA107" i="20"/>
  <c r="C106" i="20"/>
  <c r="DI93" i="20"/>
  <c r="BK91" i="20"/>
  <c r="CE90" i="20"/>
  <c r="AG88" i="20"/>
  <c r="BA87" i="20"/>
  <c r="C85" i="20"/>
  <c r="DS73" i="20"/>
  <c r="EM72" i="20"/>
  <c r="CO70" i="20"/>
  <c r="DI69" i="20"/>
  <c r="DG68" i="20"/>
  <c r="EK67" i="20"/>
  <c r="BA67" i="20"/>
  <c r="CO66" i="20"/>
  <c r="W66" i="20"/>
  <c r="AA66" i="20" s="1"/>
  <c r="CE55" i="20"/>
  <c r="U55" i="20"/>
  <c r="CO54" i="20"/>
  <c r="DI53" i="20"/>
  <c r="AY53" i="20"/>
  <c r="DS52" i="20"/>
  <c r="BA52" i="20"/>
  <c r="EK51" i="20"/>
  <c r="BK51" i="20"/>
  <c r="CE50" i="20"/>
  <c r="U50" i="20"/>
  <c r="CO49" i="20"/>
  <c r="W49" i="20"/>
  <c r="DG48" i="20"/>
  <c r="AG48" i="20"/>
  <c r="BA47" i="20"/>
  <c r="W17" i="20"/>
  <c r="C13" i="20"/>
  <c r="W12" i="20"/>
  <c r="DS240" i="20"/>
  <c r="AY220" i="20"/>
  <c r="EM203" i="20"/>
  <c r="AG186" i="20"/>
  <c r="BA181" i="20"/>
  <c r="BA165" i="20"/>
  <c r="AY163" i="20"/>
  <c r="BK161" i="20"/>
  <c r="EM147" i="20"/>
  <c r="W146" i="20"/>
  <c r="AY144" i="20"/>
  <c r="CC142" i="20"/>
  <c r="DS130" i="20"/>
  <c r="W127" i="20"/>
  <c r="BA125" i="20"/>
  <c r="CC123" i="20"/>
  <c r="EK112" i="20"/>
  <c r="DS111" i="20"/>
  <c r="CE110" i="20"/>
  <c r="AG109" i="20"/>
  <c r="EK106" i="20"/>
  <c r="CE105" i="20"/>
  <c r="CE104" i="20"/>
  <c r="BA93" i="20"/>
  <c r="C91" i="20"/>
  <c r="W90" i="20"/>
  <c r="DS87" i="20"/>
  <c r="EM86" i="20"/>
  <c r="BK73" i="20"/>
  <c r="CE72" i="20"/>
  <c r="AG70" i="20"/>
  <c r="BA69" i="20"/>
  <c r="CE68" i="20"/>
  <c r="DI67" i="20"/>
  <c r="C67" i="20"/>
  <c r="CC66" i="20"/>
  <c r="DS55" i="20"/>
  <c r="EM54" i="20"/>
  <c r="CC54" i="20"/>
  <c r="C54" i="20"/>
  <c r="CE53" i="20"/>
  <c r="U53" i="20"/>
  <c r="CO52" i="20"/>
  <c r="DI51" i="20"/>
  <c r="AY51" i="20"/>
  <c r="BE51" i="20" s="1"/>
  <c r="DS50" i="20"/>
  <c r="BA50" i="20"/>
  <c r="EK49" i="20"/>
  <c r="EQ49" i="20" s="1"/>
  <c r="BK49" i="20"/>
  <c r="CE48" i="20"/>
  <c r="U48" i="20"/>
  <c r="CO47" i="20"/>
  <c r="W47" i="20"/>
  <c r="C30" i="20"/>
  <c r="U29" i="20"/>
  <c r="U16" i="20"/>
  <c r="W15" i="20"/>
  <c r="C11" i="20"/>
  <c r="W10" i="20"/>
  <c r="P156" i="19"/>
  <c r="Q156" i="19" s="1"/>
  <c r="P159" i="19"/>
  <c r="Q159" i="19" s="1"/>
  <c r="P162" i="19"/>
  <c r="Q162" i="19" s="1"/>
  <c r="P191" i="19"/>
  <c r="Q191" i="19" s="1"/>
  <c r="P194" i="19"/>
  <c r="Q194" i="19" s="1"/>
  <c r="BA36" i="20"/>
  <c r="CE12" i="20"/>
  <c r="BA14" i="20"/>
  <c r="AG29" i="20"/>
  <c r="C31" i="20"/>
  <c r="C50" i="20"/>
  <c r="DS51" i="20"/>
  <c r="DG53" i="20"/>
  <c r="CC55" i="20"/>
  <c r="DS67" i="20"/>
  <c r="DI71" i="20"/>
  <c r="CE92" i="20"/>
  <c r="CO104" i="20"/>
  <c r="CO109" i="20"/>
  <c r="BK129" i="20"/>
  <c r="DI144" i="20"/>
  <c r="CO205" i="20"/>
  <c r="AL2" i="20"/>
  <c r="AG9" i="20"/>
  <c r="BA13" i="20"/>
  <c r="AG14" i="20"/>
  <c r="AL21" i="20"/>
  <c r="AY32" i="20"/>
  <c r="AG33" i="20"/>
  <c r="W34" i="20"/>
  <c r="C35" i="20"/>
  <c r="AY10" i="20"/>
  <c r="AG11" i="20"/>
  <c r="BA15" i="20"/>
  <c r="AG16" i="20"/>
  <c r="BA28" i="20"/>
  <c r="AY29" i="20"/>
  <c r="U31" i="20"/>
  <c r="C32" i="20"/>
  <c r="AY34" i="20"/>
  <c r="AG35" i="20"/>
  <c r="W36" i="20"/>
  <c r="AL3" i="20"/>
  <c r="H5" i="20"/>
  <c r="BA10" i="20"/>
  <c r="AY11" i="20"/>
  <c r="AY16" i="20"/>
  <c r="AG17" i="20"/>
  <c r="H22" i="20"/>
  <c r="BA29" i="20"/>
  <c r="AG30" i="20"/>
  <c r="W31" i="20"/>
  <c r="U32" i="20"/>
  <c r="BA34" i="20"/>
  <c r="AY35" i="20"/>
  <c r="BA11" i="20"/>
  <c r="AG12" i="20"/>
  <c r="BA16" i="20"/>
  <c r="AY17" i="20"/>
  <c r="H24" i="20"/>
  <c r="C28" i="20"/>
  <c r="AY30" i="20"/>
  <c r="AG31" i="20"/>
  <c r="W32" i="20"/>
  <c r="C33" i="20"/>
  <c r="BA35" i="20"/>
  <c r="AG36" i="20"/>
  <c r="AY12" i="20"/>
  <c r="AG13" i="20"/>
  <c r="BA17" i="20"/>
  <c r="AY31" i="20"/>
  <c r="U33" i="20"/>
  <c r="AY36" i="20"/>
  <c r="BA12" i="20"/>
  <c r="AY13" i="20"/>
  <c r="H21" i="20"/>
  <c r="W28" i="20"/>
  <c r="C29" i="20"/>
  <c r="BA31" i="20"/>
  <c r="AG32" i="20"/>
  <c r="W33" i="20"/>
  <c r="U34" i="20"/>
  <c r="H39" i="20"/>
  <c r="E82" i="22"/>
  <c r="H82" i="22" s="1"/>
  <c r="D82" i="22"/>
  <c r="E85" i="22"/>
  <c r="H85" i="22" s="1"/>
  <c r="D85" i="22"/>
  <c r="D80" i="22"/>
  <c r="E80" i="22"/>
  <c r="H80" i="22" s="1"/>
  <c r="E2" i="22"/>
  <c r="D2" i="22"/>
  <c r="E79" i="22"/>
  <c r="H79" i="22" s="1"/>
  <c r="D79" i="22"/>
  <c r="B9" i="23"/>
  <c r="B16" i="23"/>
  <c r="B24" i="23"/>
  <c r="B46" i="23"/>
  <c r="B17" i="23"/>
  <c r="B25" i="23"/>
  <c r="B43" i="23"/>
  <c r="E84" i="22"/>
  <c r="H84" i="22" s="1"/>
  <c r="D84" i="22"/>
  <c r="B33" i="23"/>
  <c r="B41" i="23"/>
  <c r="E4" i="22"/>
  <c r="H4" i="22" s="1"/>
  <c r="C3" i="22"/>
  <c r="A5" i="22"/>
  <c r="E76" i="22"/>
  <c r="H76" i="22" s="1"/>
  <c r="D76" i="22"/>
  <c r="N154" i="14" l="1"/>
  <c r="M154" i="14"/>
  <c r="L147" i="14"/>
  <c r="N190" i="14"/>
  <c r="N147" i="14"/>
  <c r="L190" i="14"/>
  <c r="L45" i="14"/>
  <c r="P31" i="14"/>
  <c r="N31" i="14"/>
  <c r="L154" i="14"/>
  <c r="K2725" i="6"/>
  <c r="E18" i="16"/>
  <c r="K1214" i="6"/>
  <c r="K1546" i="6"/>
  <c r="D20" i="8"/>
  <c r="K2575" i="6"/>
  <c r="K2438" i="6"/>
  <c r="K2089" i="6"/>
  <c r="K2011" i="6"/>
  <c r="K2283" i="6"/>
  <c r="K2464" i="6"/>
  <c r="K2170" i="6"/>
  <c r="K2027" i="6"/>
  <c r="K234" i="6"/>
  <c r="K1640" i="6"/>
  <c r="K158" i="6"/>
  <c r="K1529" i="6"/>
  <c r="K1784" i="6"/>
  <c r="K2595" i="6"/>
  <c r="K2411" i="6"/>
  <c r="K2434" i="6"/>
  <c r="K2163" i="6"/>
  <c r="K2097" i="6"/>
  <c r="K2589" i="6"/>
  <c r="K2335" i="6"/>
  <c r="K2386" i="6"/>
  <c r="K2174" i="6"/>
  <c r="K1793" i="6"/>
  <c r="K1417" i="6"/>
  <c r="K832" i="6"/>
  <c r="K798" i="6"/>
  <c r="K1789" i="6"/>
  <c r="K2194" i="6"/>
  <c r="K1783" i="6"/>
  <c r="K2049" i="6"/>
  <c r="K916" i="6"/>
  <c r="K1153" i="6"/>
  <c r="K752" i="6"/>
  <c r="K2648" i="6"/>
  <c r="K2375" i="6"/>
  <c r="K2119" i="6"/>
  <c r="K728" i="6"/>
  <c r="K584" i="6"/>
  <c r="E204" i="14"/>
  <c r="K204" i="14"/>
  <c r="E196" i="14"/>
  <c r="K196" i="14"/>
  <c r="K1748" i="6"/>
  <c r="K2716" i="6"/>
  <c r="K2619" i="6"/>
  <c r="K2219" i="6"/>
  <c r="K2022" i="6"/>
  <c r="K2220" i="6"/>
  <c r="K1355" i="6"/>
  <c r="K267" i="6"/>
  <c r="K2199" i="6"/>
  <c r="K2079" i="6"/>
  <c r="K2564" i="6"/>
  <c r="K2350" i="6"/>
  <c r="K2295" i="6"/>
  <c r="K2177" i="6"/>
  <c r="K1360" i="6"/>
  <c r="K1272" i="6"/>
  <c r="K2682" i="6"/>
  <c r="K2431" i="6"/>
  <c r="K2363" i="6"/>
  <c r="K1791" i="6"/>
  <c r="K1763" i="6"/>
  <c r="K838" i="6"/>
  <c r="K406" i="6"/>
  <c r="K2509" i="6"/>
  <c r="K2688" i="6"/>
  <c r="K2713" i="6"/>
  <c r="K2741" i="6"/>
  <c r="K2151" i="6"/>
  <c r="K2255" i="6"/>
  <c r="K1994" i="6"/>
  <c r="K244" i="6"/>
  <c r="K424" i="6"/>
  <c r="E197" i="14"/>
  <c r="K197" i="14"/>
  <c r="K2069" i="6"/>
  <c r="K2410" i="6"/>
  <c r="K2304" i="6"/>
  <c r="K1374" i="6"/>
  <c r="K1615" i="6"/>
  <c r="K1557" i="6"/>
  <c r="K998" i="6"/>
  <c r="K978" i="6"/>
  <c r="K174" i="6"/>
  <c r="K2314" i="6"/>
  <c r="K1025" i="6"/>
  <c r="K967" i="6"/>
  <c r="K900" i="6"/>
  <c r="K2515" i="6"/>
  <c r="K2134" i="6"/>
  <c r="K1645" i="6"/>
  <c r="K2701" i="6"/>
  <c r="K2131" i="6"/>
  <c r="K993" i="6"/>
  <c r="K1140" i="6"/>
  <c r="K2155" i="6"/>
  <c r="K1720" i="6"/>
  <c r="K815" i="6"/>
  <c r="K2488" i="6"/>
  <c r="K1335" i="6"/>
  <c r="K560" i="6"/>
  <c r="K2473" i="6"/>
  <c r="K2138" i="6"/>
  <c r="K2342" i="6"/>
  <c r="K2056" i="6"/>
  <c r="K1709" i="6"/>
  <c r="K1824" i="6"/>
  <c r="K1855" i="6"/>
  <c r="D36" i="8"/>
  <c r="K2669" i="6"/>
  <c r="K2687" i="6"/>
  <c r="K2597" i="6"/>
  <c r="K2179" i="6"/>
  <c r="K2247" i="6"/>
  <c r="K2501" i="6"/>
  <c r="K2111" i="6"/>
  <c r="K2043" i="6"/>
  <c r="K851" i="6"/>
  <c r="K1128" i="6"/>
  <c r="K79" i="6"/>
  <c r="K2705" i="6"/>
  <c r="K2479" i="6"/>
  <c r="K2252" i="6"/>
  <c r="K703" i="6"/>
  <c r="K443" i="6"/>
  <c r="K2347" i="6"/>
  <c r="K2717" i="6"/>
  <c r="K2634" i="6"/>
  <c r="K2299" i="6"/>
  <c r="K2284" i="6"/>
  <c r="K1821" i="6"/>
  <c r="K1694" i="6"/>
  <c r="K1648" i="6"/>
  <c r="K1624" i="6"/>
  <c r="K926" i="6"/>
  <c r="K386" i="6"/>
  <c r="K2102" i="6"/>
  <c r="K2343" i="6"/>
  <c r="K2419" i="6"/>
  <c r="K1608" i="6"/>
  <c r="K2677" i="6"/>
  <c r="K2697" i="6"/>
  <c r="K2236" i="6"/>
  <c r="K2171" i="6"/>
  <c r="K2267" i="6"/>
  <c r="K2198" i="6"/>
  <c r="K2128" i="6"/>
  <c r="K1989" i="6"/>
  <c r="K1481" i="6"/>
  <c r="K816" i="6"/>
  <c r="K468" i="6"/>
  <c r="K2161" i="6"/>
  <c r="K1155" i="6"/>
  <c r="K1396" i="6"/>
  <c r="K1333" i="6"/>
  <c r="K1507" i="6"/>
  <c r="K1204" i="6"/>
  <c r="K2561" i="6"/>
  <c r="K1032" i="6"/>
  <c r="K2331" i="6"/>
  <c r="K2485" i="6"/>
  <c r="K2383" i="6"/>
  <c r="K1677" i="6"/>
  <c r="K1834" i="6"/>
  <c r="K1646" i="6"/>
  <c r="K819" i="6"/>
  <c r="K487" i="6"/>
  <c r="K2298" i="6"/>
  <c r="K2371" i="6"/>
  <c r="K2637" i="6"/>
  <c r="K2263" i="6"/>
  <c r="K1135" i="6"/>
  <c r="K75" i="6"/>
  <c r="K2656" i="6"/>
  <c r="K2440" i="6"/>
  <c r="K2424" i="6"/>
  <c r="K2065" i="6"/>
  <c r="K1827" i="6"/>
  <c r="K1195" i="6"/>
  <c r="K2629" i="6"/>
  <c r="K2507" i="6"/>
  <c r="K2520" i="6"/>
  <c r="K2121" i="6"/>
  <c r="K1643" i="6"/>
  <c r="K1344" i="6"/>
  <c r="K680" i="6"/>
  <c r="K540" i="6"/>
  <c r="K1207" i="6"/>
  <c r="K1031" i="6"/>
  <c r="K271" i="6"/>
  <c r="K135" i="6"/>
  <c r="C44" i="8"/>
  <c r="K2639" i="6"/>
  <c r="K1975" i="6"/>
  <c r="K2724" i="6"/>
  <c r="K2212" i="6"/>
  <c r="K2091" i="6"/>
  <c r="K1904" i="6"/>
  <c r="K1995" i="6"/>
  <c r="K1907" i="6"/>
  <c r="K1311" i="6"/>
  <c r="K1046" i="6"/>
  <c r="K671" i="6"/>
  <c r="K2403" i="6"/>
  <c r="K2023" i="6"/>
  <c r="K1805" i="6"/>
  <c r="K1264" i="6"/>
  <c r="K1413" i="6"/>
  <c r="K1696" i="6"/>
  <c r="K944" i="6"/>
  <c r="K300" i="6"/>
  <c r="K472" i="6"/>
  <c r="K260" i="6"/>
  <c r="K88" i="6"/>
  <c r="K2655" i="6"/>
  <c r="K2651" i="6"/>
  <c r="K2607" i="6"/>
  <c r="K2348" i="6"/>
  <c r="K2250" i="6"/>
  <c r="K2200" i="6"/>
  <c r="K1998" i="6"/>
  <c r="K1803" i="6"/>
  <c r="K1856" i="6"/>
  <c r="K1340" i="6"/>
  <c r="K1462" i="6"/>
  <c r="K1308" i="6"/>
  <c r="K1693" i="6"/>
  <c r="K1286" i="6"/>
  <c r="K1288" i="6"/>
  <c r="K527" i="6"/>
  <c r="K456" i="6"/>
  <c r="K144" i="6"/>
  <c r="C33" i="8"/>
  <c r="K2573" i="6"/>
  <c r="K2533" i="6"/>
  <c r="K2546" i="6"/>
  <c r="K1616" i="6"/>
  <c r="K2624" i="6"/>
  <c r="K1350" i="6"/>
  <c r="K1142" i="6"/>
  <c r="K25" i="6"/>
  <c r="K182" i="6"/>
  <c r="C36" i="8"/>
  <c r="K2399" i="6"/>
  <c r="K2258" i="6"/>
  <c r="K2539" i="6"/>
  <c r="K2108" i="6"/>
  <c r="K2010" i="6"/>
  <c r="K1990" i="6"/>
  <c r="K1883" i="6"/>
  <c r="K1493" i="6"/>
  <c r="K1497" i="6"/>
  <c r="K755" i="6"/>
  <c r="K842" i="6"/>
  <c r="K2443" i="6"/>
  <c r="K2292" i="6"/>
  <c r="K1056" i="6"/>
  <c r="K901" i="6"/>
  <c r="K515" i="6"/>
  <c r="K1576" i="6"/>
  <c r="K2030" i="6"/>
  <c r="K1724" i="6"/>
  <c r="K2359" i="6"/>
  <c r="K1512" i="6"/>
  <c r="K1181" i="6"/>
  <c r="K195" i="6"/>
  <c r="K1752" i="6"/>
  <c r="K1563" i="6"/>
  <c r="K358" i="6"/>
  <c r="K2625" i="6"/>
  <c r="K2115" i="6"/>
  <c r="K2008" i="6"/>
  <c r="K1863" i="6"/>
  <c r="K2605" i="6"/>
  <c r="K2528" i="6"/>
  <c r="K2442" i="6"/>
  <c r="K1895" i="6"/>
  <c r="K1772" i="6"/>
  <c r="K1682" i="6"/>
  <c r="K2527" i="6"/>
  <c r="K2346" i="6"/>
  <c r="K2330" i="6"/>
  <c r="K2426" i="6"/>
  <c r="K2075" i="6"/>
  <c r="K1061" i="6"/>
  <c r="K879" i="6"/>
  <c r="K1708" i="6"/>
  <c r="K1048" i="6"/>
  <c r="K2387" i="6"/>
  <c r="K2167" i="6"/>
  <c r="K1675" i="6"/>
  <c r="K1328" i="6"/>
  <c r="K1089" i="6"/>
  <c r="K2214" i="6"/>
  <c r="C52" i="8"/>
  <c r="K2186" i="6"/>
  <c r="K2275" i="6"/>
  <c r="K2216" i="6"/>
  <c r="K2201" i="6"/>
  <c r="K2135" i="6"/>
  <c r="K1816" i="6"/>
  <c r="K1106" i="6"/>
  <c r="K1123" i="6"/>
  <c r="K430" i="6"/>
  <c r="K292" i="6"/>
  <c r="C29" i="8"/>
  <c r="C38" i="8"/>
  <c r="C49" i="8"/>
  <c r="C34" i="8"/>
  <c r="C35" i="8"/>
  <c r="F35" i="8" s="1"/>
  <c r="I35" i="8" s="1"/>
  <c r="K2560" i="6"/>
  <c r="K2392" i="6"/>
  <c r="K2231" i="6"/>
  <c r="K1691" i="6"/>
  <c r="K1138" i="6"/>
  <c r="K1721" i="6"/>
  <c r="K1533" i="6"/>
  <c r="K1408" i="6"/>
  <c r="K1169" i="6"/>
  <c r="C31" i="8"/>
  <c r="C32" i="8"/>
  <c r="F32" i="8" s="1"/>
  <c r="I32" i="8" s="1"/>
  <c r="C42" i="8"/>
  <c r="F42" i="8" s="1"/>
  <c r="I42" i="8" s="1"/>
  <c r="C51" i="8"/>
  <c r="F51" i="8" s="1"/>
  <c r="I51" i="8" s="1"/>
  <c r="K2517" i="6"/>
  <c r="K1707" i="6"/>
  <c r="K1638" i="6"/>
  <c r="K861" i="6"/>
  <c r="K474" i="6"/>
  <c r="C45" i="8"/>
  <c r="C54" i="8"/>
  <c r="C50" i="8"/>
  <c r="F50" i="8" s="1"/>
  <c r="K2352" i="6"/>
  <c r="K2240" i="6"/>
  <c r="K2223" i="6"/>
  <c r="K2070" i="6"/>
  <c r="K1223" i="6"/>
  <c r="K1010" i="6"/>
  <c r="K324" i="6"/>
  <c r="C37" i="8"/>
  <c r="C48" i="8"/>
  <c r="C39" i="8"/>
  <c r="F39" i="8" s="1"/>
  <c r="I39" i="8" s="1"/>
  <c r="K2562" i="6"/>
  <c r="K2667" i="6"/>
  <c r="K2312" i="6"/>
  <c r="K2638" i="6"/>
  <c r="K2496" i="6"/>
  <c r="K1787" i="6"/>
  <c r="K1590" i="6"/>
  <c r="K1571" i="6"/>
  <c r="K1528" i="6"/>
  <c r="K1124" i="6"/>
  <c r="C57" i="8"/>
  <c r="C30" i="8"/>
  <c r="K2709" i="6"/>
  <c r="K2643" i="6"/>
  <c r="C47" i="8"/>
  <c r="K2631" i="6"/>
  <c r="K2547" i="6"/>
  <c r="K2408" i="6"/>
  <c r="K2453" i="6"/>
  <c r="K1757" i="6"/>
  <c r="K1252" i="6"/>
  <c r="K1092" i="6"/>
  <c r="C41" i="8"/>
  <c r="F41" i="8" s="1"/>
  <c r="I41" i="8" s="1"/>
  <c r="C53" i="8"/>
  <c r="C55" i="8"/>
  <c r="K2659" i="6"/>
  <c r="K2104" i="6"/>
  <c r="K1201" i="6"/>
  <c r="K2632" i="6"/>
  <c r="K2204" i="6"/>
  <c r="K1764" i="6"/>
  <c r="K1327" i="6"/>
  <c r="C46" i="8"/>
  <c r="C56" i="8"/>
  <c r="K142" i="6"/>
  <c r="AA88" i="20"/>
  <c r="DM238" i="20"/>
  <c r="P22" i="19"/>
  <c r="Q22" i="19" s="1"/>
  <c r="BA30" i="20"/>
  <c r="BE30" i="20" s="1"/>
  <c r="AA29" i="20"/>
  <c r="BE220" i="20"/>
  <c r="CI109" i="20"/>
  <c r="F57" i="8"/>
  <c r="I57" i="8" s="1"/>
  <c r="D12" i="8"/>
  <c r="BE144" i="20"/>
  <c r="BE32" i="20"/>
  <c r="CI70" i="20"/>
  <c r="P16" i="19"/>
  <c r="Q16" i="19" s="1"/>
  <c r="BE54" i="20"/>
  <c r="CI147" i="20"/>
  <c r="AA16" i="20"/>
  <c r="AA168" i="20"/>
  <c r="O46" i="19"/>
  <c r="Q46" i="19" s="1"/>
  <c r="BE163" i="20"/>
  <c r="DM220" i="20"/>
  <c r="EQ185" i="20"/>
  <c r="CI142" i="20"/>
  <c r="G2" i="13"/>
  <c r="G4" i="13"/>
  <c r="G7" i="13" s="1"/>
  <c r="C2" i="13"/>
  <c r="G6" i="13" s="1"/>
  <c r="O14" i="19"/>
  <c r="Q14" i="19" s="1"/>
  <c r="O28" i="19"/>
  <c r="Q28" i="19" s="1"/>
  <c r="DM55" i="20"/>
  <c r="CI123" i="20"/>
  <c r="EQ106" i="20"/>
  <c r="CI143" i="20"/>
  <c r="BE240" i="20"/>
  <c r="EQ237" i="20"/>
  <c r="EQ105" i="20"/>
  <c r="AA241" i="20"/>
  <c r="EQ316" i="20"/>
  <c r="AA11" i="20"/>
  <c r="BE91" i="20"/>
  <c r="CI54" i="20"/>
  <c r="Q26" i="19"/>
  <c r="CI182" i="20"/>
  <c r="AA48" i="20"/>
  <c r="CI223" i="20"/>
  <c r="CI106" i="20"/>
  <c r="DM164" i="20"/>
  <c r="AA107" i="20"/>
  <c r="AA126" i="20"/>
  <c r="AA226" i="20"/>
  <c r="Q10" i="19"/>
  <c r="Q20" i="19"/>
  <c r="EQ108" i="20"/>
  <c r="DM240" i="20"/>
  <c r="EQ74" i="20"/>
  <c r="AA143" i="20"/>
  <c r="Q49" i="19"/>
  <c r="AA86" i="20"/>
  <c r="BE219" i="20"/>
  <c r="CI237" i="20"/>
  <c r="BE316" i="20"/>
  <c r="BE301" i="20"/>
  <c r="AA314" i="20"/>
  <c r="EQ276" i="20"/>
  <c r="DM73" i="20"/>
  <c r="AA35" i="20"/>
  <c r="Q15" i="19"/>
  <c r="DM109" i="20"/>
  <c r="CI131" i="20"/>
  <c r="AA183" i="20"/>
  <c r="AA202" i="20"/>
  <c r="CI226" i="20"/>
  <c r="EQ242" i="20"/>
  <c r="EQ239" i="20"/>
  <c r="AA52" i="20"/>
  <c r="AA109" i="20"/>
  <c r="BE185" i="20"/>
  <c r="BE72" i="20"/>
  <c r="CI85" i="20"/>
  <c r="DM88" i="20"/>
  <c r="EQ91" i="20"/>
  <c r="BE109" i="20"/>
  <c r="BE146" i="20"/>
  <c r="EQ145" i="20"/>
  <c r="BE187" i="20"/>
  <c r="EQ165" i="20"/>
  <c r="AA169" i="20"/>
  <c r="EQ186" i="20"/>
  <c r="CI187" i="20"/>
  <c r="EQ201" i="20"/>
  <c r="CI207" i="20"/>
  <c r="AA223" i="20"/>
  <c r="Q51" i="19"/>
  <c r="Q3" i="19"/>
  <c r="EQ123" i="20"/>
  <c r="AA54" i="20"/>
  <c r="AA280" i="20"/>
  <c r="EQ301" i="20"/>
  <c r="BE110" i="20"/>
  <c r="BE129" i="20"/>
  <c r="DM143" i="20"/>
  <c r="BE237" i="20"/>
  <c r="DM243" i="20"/>
  <c r="CI55" i="20"/>
  <c r="BE13" i="20"/>
  <c r="BE112" i="20"/>
  <c r="DM111" i="20"/>
  <c r="AA131" i="20"/>
  <c r="CI145" i="20"/>
  <c r="CI242" i="20"/>
  <c r="DM275" i="20"/>
  <c r="Q47" i="19"/>
  <c r="E37" i="16"/>
  <c r="Q45" i="19"/>
  <c r="Q63" i="19"/>
  <c r="Q31" i="19"/>
  <c r="Q58" i="19"/>
  <c r="DM49" i="20"/>
  <c r="E41" i="16"/>
  <c r="Q55" i="19"/>
  <c r="CI124" i="20"/>
  <c r="AA188" i="20"/>
  <c r="DM221" i="20"/>
  <c r="EQ219" i="20"/>
  <c r="DM283" i="20"/>
  <c r="Q33" i="19"/>
  <c r="Q66" i="19"/>
  <c r="E28" i="16"/>
  <c r="E2" i="16"/>
  <c r="DM203" i="20"/>
  <c r="DM281" i="20"/>
  <c r="AA316" i="20"/>
  <c r="DM319" i="20"/>
  <c r="E13" i="16"/>
  <c r="DM48" i="20"/>
  <c r="DM93" i="20"/>
  <c r="BE124" i="20"/>
  <c r="E44" i="16"/>
  <c r="Q72" i="19"/>
  <c r="E21" i="16"/>
  <c r="CI148" i="20"/>
  <c r="DM54" i="20"/>
  <c r="BE164" i="20"/>
  <c r="E45" i="16"/>
  <c r="E9" i="16"/>
  <c r="Q41" i="19"/>
  <c r="Q77" i="19"/>
  <c r="CI180" i="20"/>
  <c r="E52" i="16"/>
  <c r="CI319" i="20"/>
  <c r="E17" i="16"/>
  <c r="E4" i="16"/>
  <c r="Q35" i="19"/>
  <c r="E29" i="16"/>
  <c r="EQ50" i="20"/>
  <c r="F49" i="8"/>
  <c r="I49" i="8" s="1"/>
  <c r="K253" i="6"/>
  <c r="K113" i="6"/>
  <c r="BE17" i="20"/>
  <c r="CI165" i="20"/>
  <c r="CI10" i="20"/>
  <c r="BP4" i="20"/>
  <c r="K212" i="6"/>
  <c r="K180" i="6"/>
  <c r="BE36" i="20"/>
  <c r="AA55" i="20"/>
  <c r="DM127" i="20"/>
  <c r="DM66" i="20"/>
  <c r="AA69" i="20"/>
  <c r="CI111" i="20"/>
  <c r="EQ142" i="20"/>
  <c r="BE167" i="20"/>
  <c r="BE70" i="20"/>
  <c r="CI73" i="20"/>
  <c r="DM86" i="20"/>
  <c r="EQ89" i="20"/>
  <c r="AA93" i="20"/>
  <c r="AA111" i="20"/>
  <c r="DM147" i="20"/>
  <c r="DM187" i="20"/>
  <c r="BE275" i="20"/>
  <c r="BE47" i="20"/>
  <c r="Q59" i="19"/>
  <c r="Q53" i="19"/>
  <c r="K225" i="6"/>
  <c r="K265" i="6"/>
  <c r="BE314" i="20"/>
  <c r="CI17" i="20"/>
  <c r="F33" i="8"/>
  <c r="I33" i="8" s="1"/>
  <c r="EQ302" i="20"/>
  <c r="F52" i="8"/>
  <c r="I52" i="8" s="1"/>
  <c r="AA128" i="20"/>
  <c r="CI47" i="20"/>
  <c r="AA47" i="20"/>
  <c r="DM67" i="20"/>
  <c r="EQ70" i="20"/>
  <c r="AA74" i="20"/>
  <c r="CI90" i="20"/>
  <c r="BE149" i="20"/>
  <c r="AA207" i="20"/>
  <c r="DM182" i="20"/>
  <c r="EQ71" i="20"/>
  <c r="AA85" i="20"/>
  <c r="BE88" i="20"/>
  <c r="CI91" i="20"/>
  <c r="DM104" i="20"/>
  <c r="EQ163" i="20"/>
  <c r="EQ104" i="20"/>
  <c r="AA180" i="20"/>
  <c r="BE182" i="20"/>
  <c r="DM168" i="20"/>
  <c r="EQ181" i="20"/>
  <c r="CI205" i="20"/>
  <c r="EQ182" i="20"/>
  <c r="BE206" i="20"/>
  <c r="AA204" i="20"/>
  <c r="BE207" i="20"/>
  <c r="CI222" i="20"/>
  <c r="AA218" i="20"/>
  <c r="DM223" i="20"/>
  <c r="CI240" i="20"/>
  <c r="AA283" i="20"/>
  <c r="DM282" i="20"/>
  <c r="BE257" i="20"/>
  <c r="CI260" i="20"/>
  <c r="DM263" i="20"/>
  <c r="DM277" i="20"/>
  <c r="CI281" i="20"/>
  <c r="BE242" i="20"/>
  <c r="DM258" i="20"/>
  <c r="EQ261" i="20"/>
  <c r="EQ283" i="20"/>
  <c r="BE295" i="20"/>
  <c r="CI298" i="20"/>
  <c r="CI302" i="20"/>
  <c r="EQ318" i="20"/>
  <c r="BE296" i="20"/>
  <c r="CI299" i="20"/>
  <c r="EQ321" i="20"/>
  <c r="EQ320" i="20"/>
  <c r="CI12" i="20"/>
  <c r="AL41" i="20"/>
  <c r="Q54" i="19"/>
  <c r="Q39" i="19"/>
  <c r="F56" i="8"/>
  <c r="I56" i="8" s="1"/>
  <c r="F55" i="8"/>
  <c r="I55" i="8" s="1"/>
  <c r="F31" i="8"/>
  <c r="I31" i="8" s="1"/>
  <c r="K173" i="6"/>
  <c r="DM112" i="20"/>
  <c r="BE243" i="20"/>
  <c r="AA277" i="20"/>
  <c r="AA320" i="20"/>
  <c r="Q13" i="19"/>
  <c r="AA33" i="20"/>
  <c r="CI14" i="20"/>
  <c r="CI15" i="20"/>
  <c r="Q11" i="19"/>
  <c r="BE31" i="20"/>
  <c r="AA50" i="20"/>
  <c r="EQ48" i="20"/>
  <c r="CI67" i="20"/>
  <c r="CI48" i="20"/>
  <c r="EQ143" i="20"/>
  <c r="EQ68" i="20"/>
  <c r="AA72" i="20"/>
  <c r="BE85" i="20"/>
  <c r="CI88" i="20"/>
  <c r="DM91" i="20"/>
  <c r="EQ69" i="20"/>
  <c r="AA73" i="20"/>
  <c r="BE86" i="20"/>
  <c r="CI89" i="20"/>
  <c r="DM92" i="20"/>
  <c r="AA106" i="20"/>
  <c r="DM186" i="20"/>
  <c r="BE221" i="20"/>
  <c r="DM105" i="20"/>
  <c r="DM142" i="20"/>
  <c r="DM165" i="20"/>
  <c r="CI224" i="20"/>
  <c r="CI108" i="20"/>
  <c r="EQ127" i="20"/>
  <c r="BE142" i="20"/>
  <c r="DM106" i="20"/>
  <c r="DM125" i="20"/>
  <c r="CI184" i="20"/>
  <c r="AA184" i="20"/>
  <c r="DM166" i="20"/>
  <c r="EQ169" i="20"/>
  <c r="DM183" i="20"/>
  <c r="BE183" i="20"/>
  <c r="BE184" i="20"/>
  <c r="BE205" i="20"/>
  <c r="EQ218" i="20"/>
  <c r="DM224" i="20"/>
  <c r="CI219" i="20"/>
  <c r="EQ225" i="20"/>
  <c r="CI238" i="20"/>
  <c r="EQ241" i="20"/>
  <c r="BE245" i="20"/>
  <c r="CI258" i="20"/>
  <c r="DM261" i="20"/>
  <c r="EQ264" i="20"/>
  <c r="AA279" i="20"/>
  <c r="CI276" i="20"/>
  <c r="EQ259" i="20"/>
  <c r="AA263" i="20"/>
  <c r="CI296" i="20"/>
  <c r="BE300" i="20"/>
  <c r="BE294" i="20"/>
  <c r="CI297" i="20"/>
  <c r="EQ300" i="20"/>
  <c r="Q19" i="19"/>
  <c r="CI53" i="20"/>
  <c r="EQ88" i="20"/>
  <c r="AA125" i="20"/>
  <c r="DM199" i="20"/>
  <c r="AA203" i="20"/>
  <c r="EQ187" i="20"/>
  <c r="BE202" i="20"/>
  <c r="BE276" i="20"/>
  <c r="AA257" i="20"/>
  <c r="EQ296" i="20"/>
  <c r="DM315" i="20"/>
  <c r="DM294" i="20"/>
  <c r="EQ297" i="20"/>
  <c r="DM47" i="20"/>
  <c r="EQ55" i="20"/>
  <c r="BE9" i="20"/>
  <c r="Q79" i="19"/>
  <c r="Q50" i="19"/>
  <c r="E15" i="16"/>
  <c r="BE48" i="20"/>
  <c r="EQ148" i="20"/>
  <c r="AA123" i="20"/>
  <c r="EQ147" i="20"/>
  <c r="DM70" i="20"/>
  <c r="EQ73" i="20"/>
  <c r="AA87" i="20"/>
  <c r="BE90" i="20"/>
  <c r="CI93" i="20"/>
  <c r="AA162" i="20"/>
  <c r="BE105" i="20"/>
  <c r="DM124" i="20"/>
  <c r="CI167" i="20"/>
  <c r="DM180" i="20"/>
  <c r="BE204" i="20"/>
  <c r="BE222" i="20"/>
  <c r="BE280" i="20"/>
  <c r="CI257" i="20"/>
  <c r="DM260" i="20"/>
  <c r="EQ263" i="20"/>
  <c r="DM320" i="20"/>
  <c r="EQ319" i="20"/>
  <c r="BE108" i="20"/>
  <c r="Q78" i="19"/>
  <c r="Q23" i="19"/>
  <c r="Q38" i="19"/>
  <c r="Q34" i="19"/>
  <c r="E5" i="16"/>
  <c r="AA31" i="20"/>
  <c r="EQ66" i="20"/>
  <c r="EQ110" i="20"/>
  <c r="BE169" i="20"/>
  <c r="AA30" i="20"/>
  <c r="G3" i="13"/>
  <c r="BE11" i="20"/>
  <c r="BE12" i="20"/>
  <c r="DM53" i="20"/>
  <c r="AA14" i="20"/>
  <c r="EQ54" i="20"/>
  <c r="CI105" i="20"/>
  <c r="AA90" i="20"/>
  <c r="BE130" i="20"/>
  <c r="DM144" i="20"/>
  <c r="BE181" i="20"/>
  <c r="AA112" i="20"/>
  <c r="CI126" i="20"/>
  <c r="AA163" i="20"/>
  <c r="EQ168" i="20"/>
  <c r="AA225" i="20"/>
  <c r="CI225" i="20"/>
  <c r="EQ206" i="20"/>
  <c r="AA240" i="20"/>
  <c r="AA278" i="20"/>
  <c r="EQ256" i="20"/>
  <c r="AA260" i="20"/>
  <c r="CI280" i="20"/>
  <c r="EQ282" i="20"/>
  <c r="CI313" i="20"/>
  <c r="AA298" i="20"/>
  <c r="EQ295" i="20"/>
  <c r="BE320" i="20"/>
  <c r="Q75" i="19"/>
  <c r="Q27" i="19"/>
  <c r="Q57" i="19"/>
  <c r="Q76" i="19"/>
  <c r="Q29" i="19"/>
  <c r="K413" i="6"/>
  <c r="K713" i="6"/>
  <c r="K333" i="6"/>
  <c r="E290" i="6"/>
  <c r="K405" i="6"/>
  <c r="K365" i="6"/>
  <c r="BE87" i="20"/>
  <c r="L20" i="14"/>
  <c r="M20" i="14"/>
  <c r="N20" i="14"/>
  <c r="P20" i="14"/>
  <c r="N187" i="14"/>
  <c r="M187" i="14"/>
  <c r="P187" i="14"/>
  <c r="L187" i="14"/>
  <c r="C5" i="22"/>
  <c r="A6" i="22"/>
  <c r="B5" i="22"/>
  <c r="BE71" i="20"/>
  <c r="EQ90" i="20"/>
  <c r="AA104" i="20"/>
  <c r="BE123" i="20"/>
  <c r="DM218" i="20"/>
  <c r="EQ109" i="20"/>
  <c r="EQ128" i="20"/>
  <c r="BE143" i="20"/>
  <c r="DM162" i="20"/>
  <c r="DM201" i="20"/>
  <c r="CI186" i="20"/>
  <c r="EQ200" i="20"/>
  <c r="AA187" i="20"/>
  <c r="CI201" i="20"/>
  <c r="CI204" i="20"/>
  <c r="DM207" i="20"/>
  <c r="BE224" i="20"/>
  <c r="AA219" i="20"/>
  <c r="DM237" i="20"/>
  <c r="EQ240" i="20"/>
  <c r="DM257" i="20"/>
  <c r="EQ260" i="20"/>
  <c r="AA264" i="20"/>
  <c r="BE282" i="20"/>
  <c r="CI314" i="20"/>
  <c r="BE277" i="20"/>
  <c r="DM279" i="20"/>
  <c r="DM242" i="20"/>
  <c r="EQ245" i="20"/>
  <c r="AA259" i="20"/>
  <c r="BE262" i="20"/>
  <c r="AA276" i="20"/>
  <c r="CI300" i="20"/>
  <c r="DM295" i="20"/>
  <c r="EQ298" i="20"/>
  <c r="DM296" i="20"/>
  <c r="BE321" i="20"/>
  <c r="BE107" i="20"/>
  <c r="AL43" i="20"/>
  <c r="BE43" i="20"/>
  <c r="BE33" i="20"/>
  <c r="Q6" i="19"/>
  <c r="M205" i="19"/>
  <c r="P2" i="19"/>
  <c r="H4" i="20" s="1"/>
  <c r="O2" i="19"/>
  <c r="P171" i="14"/>
  <c r="L171" i="14"/>
  <c r="M171" i="14"/>
  <c r="N171" i="14"/>
  <c r="K198" i="14"/>
  <c r="E198" i="14"/>
  <c r="L102" i="14"/>
  <c r="M102" i="14"/>
  <c r="N102" i="14"/>
  <c r="P102" i="14"/>
  <c r="M53" i="14"/>
  <c r="P53" i="14"/>
  <c r="N53" i="14"/>
  <c r="L53" i="14"/>
  <c r="M4" i="14"/>
  <c r="P4" i="14"/>
  <c r="L4" i="14"/>
  <c r="N4" i="14"/>
  <c r="N149" i="14"/>
  <c r="M149" i="14"/>
  <c r="L149" i="14"/>
  <c r="P149" i="14"/>
  <c r="D29" i="8"/>
  <c r="F48" i="8"/>
  <c r="I48" i="8" s="1"/>
  <c r="K2541" i="6"/>
  <c r="K2227" i="6"/>
  <c r="K2178" i="6"/>
  <c r="K2187" i="6"/>
  <c r="K1017" i="6"/>
  <c r="K525" i="6"/>
  <c r="K485" i="6"/>
  <c r="K533" i="6"/>
  <c r="K193" i="6"/>
  <c r="CI245" i="20"/>
  <c r="AA36" i="20"/>
  <c r="EQ130" i="20"/>
  <c r="AA53" i="20"/>
  <c r="BE53" i="20"/>
  <c r="EQ67" i="20"/>
  <c r="EQ129" i="20"/>
  <c r="DM51" i="20"/>
  <c r="AA68" i="20"/>
  <c r="CI74" i="20"/>
  <c r="DM87" i="20"/>
  <c r="AA127" i="20"/>
  <c r="D3" i="22"/>
  <c r="E3" i="22"/>
  <c r="H3" i="22" s="1"/>
  <c r="BE34" i="20"/>
  <c r="BE10" i="20"/>
  <c r="EQ112" i="20"/>
  <c r="DM68" i="20"/>
  <c r="BE150" i="20"/>
  <c r="AA13" i="20"/>
  <c r="DM108" i="20"/>
  <c r="BE145" i="20"/>
  <c r="AA9" i="20"/>
  <c r="EQ184" i="20"/>
  <c r="CI68" i="20"/>
  <c r="DM71" i="20"/>
  <c r="CI104" i="20"/>
  <c r="DM131" i="20"/>
  <c r="AA146" i="20"/>
  <c r="BE165" i="20"/>
  <c r="CI69" i="20"/>
  <c r="DM72" i="20"/>
  <c r="EQ85" i="20"/>
  <c r="AA89" i="20"/>
  <c r="BE92" i="20"/>
  <c r="EQ150" i="20"/>
  <c r="BE128" i="20"/>
  <c r="CI150" i="20"/>
  <c r="AA150" i="20"/>
  <c r="AA205" i="20"/>
  <c r="BE148" i="20"/>
  <c r="CI183" i="20"/>
  <c r="CI203" i="20"/>
  <c r="BE166" i="20"/>
  <c r="CI169" i="20"/>
  <c r="CI239" i="20"/>
  <c r="EQ204" i="20"/>
  <c r="AA224" i="20"/>
  <c r="BE225" i="20"/>
  <c r="AA238" i="20"/>
  <c r="BE241" i="20"/>
  <c r="CI241" i="20"/>
  <c r="EQ278" i="20"/>
  <c r="CI279" i="20"/>
  <c r="EQ244" i="20"/>
  <c r="AA258" i="20"/>
  <c r="BE261" i="20"/>
  <c r="CI264" i="20"/>
  <c r="EQ281" i="20"/>
  <c r="CI317" i="20"/>
  <c r="BE278" i="20"/>
  <c r="AA294" i="20"/>
  <c r="AA243" i="20"/>
  <c r="BE256" i="20"/>
  <c r="CI259" i="20"/>
  <c r="DM262" i="20"/>
  <c r="DM280" i="20"/>
  <c r="EQ314" i="20"/>
  <c r="AA296" i="20"/>
  <c r="BE299" i="20"/>
  <c r="DM300" i="20"/>
  <c r="AA315" i="20"/>
  <c r="DM314" i="20"/>
  <c r="AA297" i="20"/>
  <c r="AA321" i="20"/>
  <c r="AA317" i="20"/>
  <c r="AA318" i="20"/>
  <c r="BE317" i="20"/>
  <c r="DM321" i="20"/>
  <c r="CI49" i="20"/>
  <c r="CI9" i="20"/>
  <c r="E12" i="16"/>
  <c r="CI50" i="20"/>
  <c r="E33" i="16"/>
  <c r="M159" i="14"/>
  <c r="L159" i="14"/>
  <c r="P159" i="14"/>
  <c r="N159" i="14"/>
  <c r="P74" i="14"/>
  <c r="N74" i="14"/>
  <c r="L74" i="14"/>
  <c r="M74" i="14"/>
  <c r="M124" i="14"/>
  <c r="L124" i="14"/>
  <c r="P124" i="14"/>
  <c r="N124" i="14"/>
  <c r="L27" i="14"/>
  <c r="P27" i="14"/>
  <c r="M27" i="14"/>
  <c r="N27" i="14"/>
  <c r="L61" i="14"/>
  <c r="M61" i="14"/>
  <c r="P61" i="14"/>
  <c r="N61" i="14"/>
  <c r="M178" i="14"/>
  <c r="N178" i="14"/>
  <c r="L178" i="14"/>
  <c r="P178" i="14"/>
  <c r="L38" i="14"/>
  <c r="N38" i="14"/>
  <c r="M38" i="14"/>
  <c r="P38" i="14"/>
  <c r="D54" i="8"/>
  <c r="D22" i="8"/>
  <c r="L54" i="14"/>
  <c r="P54" i="14"/>
  <c r="N54" i="14"/>
  <c r="M54" i="14"/>
  <c r="F34" i="8"/>
  <c r="I34" i="8" s="1"/>
  <c r="K2355" i="6"/>
  <c r="K1427" i="6"/>
  <c r="K613" i="6"/>
  <c r="K429" i="6"/>
  <c r="K573" i="6"/>
  <c r="K445" i="6"/>
  <c r="K317" i="6"/>
  <c r="K517" i="6"/>
  <c r="K421" i="6"/>
  <c r="K665" i="6"/>
  <c r="M176" i="14"/>
  <c r="N176" i="14"/>
  <c r="P176" i="14"/>
  <c r="L176" i="14"/>
  <c r="N152" i="14"/>
  <c r="M152" i="14"/>
  <c r="L152" i="14"/>
  <c r="P152" i="14"/>
  <c r="M198" i="14"/>
  <c r="L198" i="14"/>
  <c r="P198" i="14"/>
  <c r="N198" i="14"/>
  <c r="BE35" i="20"/>
  <c r="EQ183" i="20"/>
  <c r="BE218" i="20"/>
  <c r="DM241" i="20"/>
  <c r="BE283" i="20"/>
  <c r="CI243" i="20"/>
  <c r="DM256" i="20"/>
  <c r="DM313" i="20"/>
  <c r="BE315" i="20"/>
  <c r="BE319" i="20"/>
  <c r="AA12" i="20"/>
  <c r="BE28" i="20"/>
  <c r="CI5" i="20"/>
  <c r="BP5" i="20"/>
  <c r="BE52" i="20"/>
  <c r="BE186" i="20"/>
  <c r="N168" i="14"/>
  <c r="M168" i="14"/>
  <c r="L168" i="14"/>
  <c r="P168" i="14"/>
  <c r="N165" i="14"/>
  <c r="M165" i="14"/>
  <c r="L165" i="14"/>
  <c r="P165" i="14"/>
  <c r="M183" i="14"/>
  <c r="L183" i="14"/>
  <c r="P183" i="14"/>
  <c r="N183" i="14"/>
  <c r="P106" i="14"/>
  <c r="N106" i="14"/>
  <c r="M106" i="14"/>
  <c r="L106" i="14"/>
  <c r="P123" i="14"/>
  <c r="L123" i="14"/>
  <c r="M123" i="14"/>
  <c r="N123" i="14"/>
  <c r="N117" i="14"/>
  <c r="P117" i="14"/>
  <c r="M117" i="14"/>
  <c r="L117" i="14"/>
  <c r="P98" i="14"/>
  <c r="M98" i="14"/>
  <c r="N98" i="14"/>
  <c r="L98" i="14"/>
  <c r="D53" i="8"/>
  <c r="D21" i="8"/>
  <c r="N51" i="14"/>
  <c r="P51" i="14"/>
  <c r="M51" i="14"/>
  <c r="L51" i="14"/>
  <c r="L70" i="14"/>
  <c r="M70" i="14"/>
  <c r="P70" i="14"/>
  <c r="N70" i="14"/>
  <c r="M43" i="14"/>
  <c r="N43" i="14"/>
  <c r="L43" i="14"/>
  <c r="P43" i="14"/>
  <c r="K2118" i="6"/>
  <c r="K1572" i="6"/>
  <c r="K1504" i="6"/>
  <c r="K509" i="6"/>
  <c r="S53" i="19"/>
  <c r="S52" i="19"/>
  <c r="S12" i="19"/>
  <c r="S72" i="19"/>
  <c r="I18" i="1"/>
  <c r="K541" i="6"/>
  <c r="K681" i="6"/>
  <c r="F36" i="8"/>
  <c r="I36" i="8" s="1"/>
  <c r="K461" i="6"/>
  <c r="K199" i="6"/>
  <c r="K593" i="6"/>
  <c r="K465" i="6"/>
  <c r="K337" i="6"/>
  <c r="AL59" i="20"/>
  <c r="BC58" i="20"/>
  <c r="AL61" i="20"/>
  <c r="AL77" i="20"/>
  <c r="AL60" i="20"/>
  <c r="N104" i="14"/>
  <c r="M104" i="14"/>
  <c r="P104" i="14"/>
  <c r="L104" i="14"/>
  <c r="N133" i="14"/>
  <c r="P133" i="14"/>
  <c r="M133" i="14"/>
  <c r="L133" i="14"/>
  <c r="M127" i="14"/>
  <c r="L127" i="14"/>
  <c r="P127" i="14"/>
  <c r="N127" i="14"/>
  <c r="P19" i="14"/>
  <c r="N19" i="14"/>
  <c r="M19" i="14"/>
  <c r="L19" i="14"/>
  <c r="K1668" i="6"/>
  <c r="CI51" i="20"/>
  <c r="EQ53" i="20"/>
  <c r="EQ202" i="20"/>
  <c r="BE69" i="20"/>
  <c r="CI72" i="20"/>
  <c r="DM85" i="20"/>
  <c r="AA92" i="20"/>
  <c r="CI128" i="20"/>
  <c r="BE162" i="20"/>
  <c r="EQ166" i="20"/>
  <c r="CI188" i="20"/>
  <c r="EQ223" i="20"/>
  <c r="DM110" i="20"/>
  <c r="BE147" i="20"/>
  <c r="CI166" i="20"/>
  <c r="EQ146" i="20"/>
  <c r="BE161" i="20"/>
  <c r="BE111" i="20"/>
  <c r="DM130" i="20"/>
  <c r="AA145" i="20"/>
  <c r="AA164" i="20"/>
  <c r="DM188" i="20"/>
  <c r="AA167" i="20"/>
  <c r="BE180" i="20"/>
  <c r="BE188" i="20"/>
  <c r="DM219" i="20"/>
  <c r="EQ188" i="20"/>
  <c r="BE203" i="20"/>
  <c r="DM205" i="20"/>
  <c r="DM225" i="20"/>
  <c r="EQ226" i="20"/>
  <c r="EQ238" i="20"/>
  <c r="AA242" i="20"/>
  <c r="DM276" i="20"/>
  <c r="AA313" i="20"/>
  <c r="DM245" i="20"/>
  <c r="EQ258" i="20"/>
  <c r="AA262" i="20"/>
  <c r="DM278" i="20"/>
  <c r="AA275" i="20"/>
  <c r="AA281" i="20"/>
  <c r="EQ243" i="20"/>
  <c r="BE260" i="20"/>
  <c r="CI263" i="20"/>
  <c r="CI277" i="20"/>
  <c r="BE302" i="20"/>
  <c r="EQ315" i="20"/>
  <c r="CI318" i="20"/>
  <c r="AA166" i="20"/>
  <c r="BK35" i="20"/>
  <c r="CE34" i="20"/>
  <c r="BK30" i="20"/>
  <c r="CC29" i="20"/>
  <c r="CC34" i="20"/>
  <c r="CE33" i="20"/>
  <c r="BK29" i="20"/>
  <c r="CE28" i="20"/>
  <c r="BP22" i="20"/>
  <c r="BK34" i="20"/>
  <c r="CC33" i="20"/>
  <c r="CC28" i="20"/>
  <c r="BK33" i="20"/>
  <c r="CE32" i="20"/>
  <c r="BK28" i="20"/>
  <c r="BP39" i="20"/>
  <c r="CC32" i="20"/>
  <c r="CE31" i="20"/>
  <c r="CG20" i="20"/>
  <c r="BK36" i="20"/>
  <c r="CC35" i="20"/>
  <c r="CC30" i="20"/>
  <c r="CE29" i="20"/>
  <c r="CE36" i="20"/>
  <c r="BP23" i="20"/>
  <c r="CC36" i="20"/>
  <c r="BK32" i="20"/>
  <c r="CE30" i="20"/>
  <c r="BP21" i="20"/>
  <c r="CE35" i="20"/>
  <c r="CC31" i="20"/>
  <c r="BK31" i="20"/>
  <c r="CI13" i="20"/>
  <c r="Q18" i="19"/>
  <c r="BE131" i="20"/>
  <c r="DM52" i="20"/>
  <c r="N179" i="14"/>
  <c r="L179" i="14"/>
  <c r="P179" i="14"/>
  <c r="M179" i="14"/>
  <c r="M164" i="14"/>
  <c r="L164" i="14"/>
  <c r="P164" i="14"/>
  <c r="N164" i="14"/>
  <c r="N100" i="14"/>
  <c r="P100" i="14"/>
  <c r="M100" i="14"/>
  <c r="L100" i="14"/>
  <c r="L69" i="14"/>
  <c r="P69" i="14"/>
  <c r="N69" i="14"/>
  <c r="M69" i="14"/>
  <c r="G5" i="13"/>
  <c r="M111" i="14"/>
  <c r="L111" i="14"/>
  <c r="P111" i="14"/>
  <c r="N111" i="14"/>
  <c r="N36" i="14"/>
  <c r="P36" i="14"/>
  <c r="M36" i="14"/>
  <c r="L36" i="14"/>
  <c r="D46" i="8"/>
  <c r="D14" i="8"/>
  <c r="K2718" i="6"/>
  <c r="F47" i="8"/>
  <c r="I47" i="8" s="1"/>
  <c r="K2251" i="6"/>
  <c r="K2139" i="6"/>
  <c r="K1924" i="6"/>
  <c r="K1392" i="6"/>
  <c r="K1053" i="6"/>
  <c r="K1001" i="6"/>
  <c r="K453" i="6"/>
  <c r="F44" i="8"/>
  <c r="I44" i="8" s="1"/>
  <c r="K501" i="6"/>
  <c r="K373" i="6"/>
  <c r="K549" i="6"/>
  <c r="K729" i="6"/>
  <c r="EQ111" i="20"/>
  <c r="BE16" i="20"/>
  <c r="CI110" i="20"/>
  <c r="H41" i="20"/>
  <c r="H58" i="20"/>
  <c r="H40" i="20"/>
  <c r="Y39" i="20"/>
  <c r="H42" i="20"/>
  <c r="AA10" i="20"/>
  <c r="EQ72" i="20"/>
  <c r="BE89" i="20"/>
  <c r="CI92" i="20"/>
  <c r="BE106" i="20"/>
  <c r="DM129" i="20"/>
  <c r="DM149" i="20"/>
  <c r="AA165" i="20"/>
  <c r="EQ221" i="20"/>
  <c r="AA206" i="20"/>
  <c r="BE226" i="20"/>
  <c r="CI283" i="20"/>
  <c r="BE239" i="20"/>
  <c r="CI278" i="20"/>
  <c r="BE281" i="20"/>
  <c r="AA256" i="20"/>
  <c r="BE259" i="20"/>
  <c r="CI262" i="20"/>
  <c r="EQ275" i="20"/>
  <c r="BE244" i="20"/>
  <c r="CI282" i="20"/>
  <c r="CI316" i="20"/>
  <c r="BE297" i="20"/>
  <c r="AA301" i="20"/>
  <c r="AA302" i="20"/>
  <c r="AA295" i="20"/>
  <c r="BE298" i="20"/>
  <c r="AA319" i="20"/>
  <c r="AA17" i="20"/>
  <c r="CI16" i="20"/>
  <c r="P181" i="14"/>
  <c r="M181" i="14"/>
  <c r="L181" i="14"/>
  <c r="N181" i="14"/>
  <c r="N96" i="14"/>
  <c r="M96" i="14"/>
  <c r="P96" i="14"/>
  <c r="L96" i="14"/>
  <c r="M132" i="14"/>
  <c r="N132" i="14"/>
  <c r="L132" i="14"/>
  <c r="P132" i="14"/>
  <c r="M92" i="14"/>
  <c r="L92" i="14"/>
  <c r="N92" i="14"/>
  <c r="P92" i="14"/>
  <c r="M116" i="14"/>
  <c r="L116" i="14"/>
  <c r="P116" i="14"/>
  <c r="N116" i="14"/>
  <c r="D45" i="8"/>
  <c r="D13" i="8"/>
  <c r="L19" i="9"/>
  <c r="I59" i="2" a="1"/>
  <c r="I59" i="2" s="1"/>
  <c r="J59" i="2" s="1"/>
  <c r="I51" i="2" a="1"/>
  <c r="I51" i="2" s="1"/>
  <c r="J51" i="2" s="1"/>
  <c r="I43" i="2" a="1"/>
  <c r="I43" i="2" s="1"/>
  <c r="J43" i="2" s="1"/>
  <c r="I35" i="2" a="1"/>
  <c r="I35" i="2" s="1"/>
  <c r="J35" i="2" s="1"/>
  <c r="I27" i="2" a="1"/>
  <c r="I27" i="2" s="1"/>
  <c r="J27" i="2" s="1"/>
  <c r="I19" i="2" a="1"/>
  <c r="I19" i="2" s="1"/>
  <c r="J19" i="2" s="1"/>
  <c r="I11" i="2" a="1"/>
  <c r="I11" i="2" s="1"/>
  <c r="J11" i="2" s="1"/>
  <c r="I3" i="2" a="1"/>
  <c r="I3" i="2" s="1"/>
  <c r="I56" i="2" a="1"/>
  <c r="I56" i="2" s="1"/>
  <c r="J56" i="2" s="1"/>
  <c r="I40" i="2" a="1"/>
  <c r="I40" i="2" s="1"/>
  <c r="J40" i="2" s="1"/>
  <c r="I24" i="2" a="1"/>
  <c r="I24" i="2" s="1"/>
  <c r="I8" i="2" a="1"/>
  <c r="I8" i="2" s="1"/>
  <c r="I45" i="2" a="1"/>
  <c r="I45" i="2" s="1"/>
  <c r="J45" i="2" s="1"/>
  <c r="I21" i="2" a="1"/>
  <c r="I21" i="2" s="1"/>
  <c r="J21" i="2" s="1"/>
  <c r="I58" i="2" a="1"/>
  <c r="I58" i="2" s="1"/>
  <c r="J58" i="2" s="1"/>
  <c r="I34" i="2" a="1"/>
  <c r="I34" i="2" s="1"/>
  <c r="J34" i="2" s="1"/>
  <c r="I10" i="2" a="1"/>
  <c r="I10" i="2" s="1"/>
  <c r="I17" i="2" a="1"/>
  <c r="I17" i="2" s="1"/>
  <c r="J17" i="2" s="1"/>
  <c r="I14" i="2" a="1"/>
  <c r="I14" i="2" s="1"/>
  <c r="J14" i="2" s="1"/>
  <c r="I48" i="2" a="1"/>
  <c r="I48" i="2" s="1"/>
  <c r="J48" i="2" s="1"/>
  <c r="I32" i="2" a="1"/>
  <c r="I32" i="2" s="1"/>
  <c r="J32" i="2" s="1"/>
  <c r="I16" i="2" a="1"/>
  <c r="I16" i="2" s="1"/>
  <c r="J16" i="2" s="1"/>
  <c r="I37" i="2" a="1"/>
  <c r="I37" i="2" s="1"/>
  <c r="J37" i="2" s="1"/>
  <c r="I29" i="2" a="1"/>
  <c r="I29" i="2" s="1"/>
  <c r="J29" i="2" s="1"/>
  <c r="I5" i="2" a="1"/>
  <c r="I5" i="2" s="1"/>
  <c r="I53" i="2" a="1"/>
  <c r="I53" i="2" s="1"/>
  <c r="J53" i="2" s="1"/>
  <c r="I13" i="2" a="1"/>
  <c r="I13" i="2" s="1"/>
  <c r="J13" i="2" s="1"/>
  <c r="I42" i="2" a="1"/>
  <c r="I42" i="2" s="1"/>
  <c r="J42" i="2" s="1"/>
  <c r="I26" i="2" a="1"/>
  <c r="I26" i="2" s="1"/>
  <c r="J26" i="2" s="1"/>
  <c r="I2" i="2" a="1"/>
  <c r="I2" i="2" s="1"/>
  <c r="I57" i="2" a="1"/>
  <c r="I57" i="2" s="1"/>
  <c r="J57" i="2" s="1"/>
  <c r="I30" i="2" a="1"/>
  <c r="I30" i="2" s="1"/>
  <c r="J30" i="2" s="1"/>
  <c r="I50" i="2" a="1"/>
  <c r="I50" i="2" s="1"/>
  <c r="J50" i="2" s="1"/>
  <c r="I18" i="2" a="1"/>
  <c r="I18" i="2" s="1"/>
  <c r="J18" i="2" s="1"/>
  <c r="I25" i="2" a="1"/>
  <c r="I25" i="2" s="1"/>
  <c r="J25" i="2" s="1"/>
  <c r="I9" i="2" a="1"/>
  <c r="I9" i="2" s="1"/>
  <c r="I38" i="2" a="1"/>
  <c r="I38" i="2" s="1"/>
  <c r="J38" i="2" s="1"/>
  <c r="I55" i="2" a="1"/>
  <c r="I55" i="2" s="1"/>
  <c r="J55" i="2" s="1"/>
  <c r="I47" i="2" a="1"/>
  <c r="I47" i="2" s="1"/>
  <c r="J47" i="2" s="1"/>
  <c r="I39" i="2" a="1"/>
  <c r="I39" i="2" s="1"/>
  <c r="J39" i="2" s="1"/>
  <c r="I31" i="2" a="1"/>
  <c r="I31" i="2" s="1"/>
  <c r="J31" i="2" s="1"/>
  <c r="I23" i="2" a="1"/>
  <c r="I23" i="2" s="1"/>
  <c r="J23" i="2" s="1"/>
  <c r="I15" i="2" a="1"/>
  <c r="I15" i="2" s="1"/>
  <c r="J15" i="2" s="1"/>
  <c r="I7" i="2" a="1"/>
  <c r="I7" i="2" s="1"/>
  <c r="I44" i="2" a="1"/>
  <c r="I44" i="2" s="1"/>
  <c r="J44" i="2" s="1"/>
  <c r="I28" i="2" a="1"/>
  <c r="I28" i="2" s="1"/>
  <c r="J28" i="2" s="1"/>
  <c r="I12" i="2" a="1"/>
  <c r="I12" i="2" s="1"/>
  <c r="J12" i="2" s="1"/>
  <c r="I33" i="2" a="1"/>
  <c r="I33" i="2" s="1"/>
  <c r="J33" i="2" s="1"/>
  <c r="I22" i="2" a="1"/>
  <c r="I22" i="2" s="1"/>
  <c r="J22" i="2" s="1"/>
  <c r="I6" i="2" a="1"/>
  <c r="I6" i="2" s="1"/>
  <c r="I52" i="2" a="1"/>
  <c r="I52" i="2" s="1"/>
  <c r="J52" i="2" s="1"/>
  <c r="I36" i="2" a="1"/>
  <c r="I36" i="2" s="1"/>
  <c r="J36" i="2" s="1"/>
  <c r="I20" i="2" a="1"/>
  <c r="I20" i="2" s="1"/>
  <c r="J20" i="2" s="1"/>
  <c r="I4" i="2" a="1"/>
  <c r="I4" i="2" s="1"/>
  <c r="I41" i="2" a="1"/>
  <c r="I41" i="2" s="1"/>
  <c r="J41" i="2" s="1"/>
  <c r="I54" i="2" a="1"/>
  <c r="I54" i="2" s="1"/>
  <c r="J54" i="2" s="1"/>
  <c r="I49" i="2" a="1"/>
  <c r="I49" i="2" s="1"/>
  <c r="J49" i="2" s="1"/>
  <c r="I46" i="2" a="1"/>
  <c r="I46" i="2" s="1"/>
  <c r="J46" i="2" s="1"/>
  <c r="N128" i="14"/>
  <c r="M128" i="14"/>
  <c r="L128" i="14"/>
  <c r="P128" i="14"/>
  <c r="L12" i="14"/>
  <c r="N12" i="14"/>
  <c r="M12" i="14"/>
  <c r="P12" i="14"/>
  <c r="K2577" i="6"/>
  <c r="K2435" i="6"/>
  <c r="K2315" i="6"/>
  <c r="K1940" i="6"/>
  <c r="K1540" i="6"/>
  <c r="K1520" i="6"/>
  <c r="K1148" i="6"/>
  <c r="K1208" i="6"/>
  <c r="K1149" i="6"/>
  <c r="K1177" i="6"/>
  <c r="K1085" i="6"/>
  <c r="K397" i="6"/>
  <c r="K357" i="6"/>
  <c r="K609" i="6"/>
  <c r="K493" i="6"/>
  <c r="DM107" i="20"/>
  <c r="M143" i="14"/>
  <c r="L143" i="14"/>
  <c r="P143" i="14"/>
  <c r="N143" i="14"/>
  <c r="BE68" i="20"/>
  <c r="AA32" i="20"/>
  <c r="BE29" i="20"/>
  <c r="DM69" i="20"/>
  <c r="H2" i="22"/>
  <c r="AA34" i="20"/>
  <c r="EQ51" i="20"/>
  <c r="BE200" i="20"/>
  <c r="EQ52" i="20"/>
  <c r="DM150" i="20"/>
  <c r="AA105" i="20"/>
  <c r="BE126" i="20"/>
  <c r="AA28" i="20"/>
  <c r="DM50" i="20"/>
  <c r="EQ124" i="20"/>
  <c r="AA15" i="20"/>
  <c r="BE50" i="20"/>
  <c r="AA70" i="20"/>
  <c r="BE73" i="20"/>
  <c r="CI86" i="20"/>
  <c r="DM89" i="20"/>
  <c r="EQ92" i="20"/>
  <c r="BE125" i="20"/>
  <c r="CI202" i="20"/>
  <c r="DM226" i="20"/>
  <c r="AA71" i="20"/>
  <c r="BE74" i="20"/>
  <c r="CI87" i="20"/>
  <c r="DM90" i="20"/>
  <c r="EQ93" i="20"/>
  <c r="EQ107" i="20"/>
  <c r="CI144" i="20"/>
  <c r="CI168" i="20"/>
  <c r="DM200" i="20"/>
  <c r="CI107" i="20"/>
  <c r="AA144" i="20"/>
  <c r="DM169" i="20"/>
  <c r="AA108" i="20"/>
  <c r="CI127" i="20"/>
  <c r="EQ224" i="20"/>
  <c r="CI185" i="20"/>
  <c r="EQ199" i="20"/>
  <c r="EQ167" i="20"/>
  <c r="AA181" i="20"/>
  <c r="AA185" i="20"/>
  <c r="EQ222" i="20"/>
  <c r="DM184" i="20"/>
  <c r="AA199" i="20"/>
  <c r="AA186" i="20"/>
  <c r="CI200" i="20"/>
  <c r="BE223" i="20"/>
  <c r="DM185" i="20"/>
  <c r="AA200" i="20"/>
  <c r="CI206" i="20"/>
  <c r="AA222" i="20"/>
  <c r="EQ207" i="20"/>
  <c r="DM239" i="20"/>
  <c r="EQ279" i="20"/>
  <c r="AA244" i="20"/>
  <c r="AA282" i="20"/>
  <c r="CI256" i="20"/>
  <c r="DM259" i="20"/>
  <c r="EQ262" i="20"/>
  <c r="EQ280" i="20"/>
  <c r="CI275" i="20"/>
  <c r="EQ277" i="20"/>
  <c r="EQ317" i="20"/>
  <c r="DM244" i="20"/>
  <c r="EQ257" i="20"/>
  <c r="AA261" i="20"/>
  <c r="BE264" i="20"/>
  <c r="BE318" i="20"/>
  <c r="DM297" i="20"/>
  <c r="DM301" i="20"/>
  <c r="CI295" i="20"/>
  <c r="DM298" i="20"/>
  <c r="DM302" i="20"/>
  <c r="DM317" i="20"/>
  <c r="BE15" i="20"/>
  <c r="CO14" i="20"/>
  <c r="DI13" i="20"/>
  <c r="CO9" i="20"/>
  <c r="DG13" i="20"/>
  <c r="DI12" i="20"/>
  <c r="CT3" i="20"/>
  <c r="DI17" i="20"/>
  <c r="CO13" i="20"/>
  <c r="DG12" i="20"/>
  <c r="DX1" i="20"/>
  <c r="CT20" i="20"/>
  <c r="DG17" i="20"/>
  <c r="DI16" i="20"/>
  <c r="CO12" i="20"/>
  <c r="DI11" i="20"/>
  <c r="DK1" i="20"/>
  <c r="CO17" i="20"/>
  <c r="DG16" i="20"/>
  <c r="DG11" i="20"/>
  <c r="DI10" i="20"/>
  <c r="CO15" i="20"/>
  <c r="DG14" i="20"/>
  <c r="DG9" i="20"/>
  <c r="DG10" i="20"/>
  <c r="CO10" i="20"/>
  <c r="DI15" i="20"/>
  <c r="CT4" i="20"/>
  <c r="DG15" i="20"/>
  <c r="CO11" i="20"/>
  <c r="CT2" i="20"/>
  <c r="DI9" i="20"/>
  <c r="CO16" i="20"/>
  <c r="DI14" i="20"/>
  <c r="E49" i="16"/>
  <c r="E57" i="16"/>
  <c r="E20" i="16"/>
  <c r="P34" i="14"/>
  <c r="L34" i="14"/>
  <c r="N34" i="14"/>
  <c r="M34" i="14"/>
  <c r="P68" i="14"/>
  <c r="M68" i="14"/>
  <c r="L68" i="14"/>
  <c r="N68" i="14"/>
  <c r="M140" i="14"/>
  <c r="L140" i="14"/>
  <c r="N140" i="14"/>
  <c r="P140" i="14"/>
  <c r="E202" i="14"/>
  <c r="K202" i="14"/>
  <c r="N174" i="14"/>
  <c r="M174" i="14"/>
  <c r="L174" i="14"/>
  <c r="P174" i="14"/>
  <c r="D38" i="8"/>
  <c r="D6" i="8"/>
  <c r="K2693" i="6"/>
  <c r="K2291" i="6"/>
  <c r="K2513" i="6"/>
  <c r="K2266" i="6"/>
  <c r="K1364" i="6"/>
  <c r="K1391" i="6"/>
  <c r="K1116" i="6"/>
  <c r="K1021" i="6"/>
  <c r="K565" i="6"/>
  <c r="K597" i="6"/>
  <c r="K649" i="6"/>
  <c r="K557" i="6"/>
  <c r="K301" i="6"/>
  <c r="K561" i="6"/>
  <c r="K433" i="6"/>
  <c r="K305" i="6"/>
  <c r="K589" i="6"/>
  <c r="K217" i="6"/>
  <c r="EQ313" i="20"/>
  <c r="M172" i="14"/>
  <c r="L172" i="14"/>
  <c r="N172" i="14"/>
  <c r="P172" i="14"/>
  <c r="M148" i="14"/>
  <c r="L148" i="14"/>
  <c r="P148" i="14"/>
  <c r="N148" i="14"/>
  <c r="D30" i="8"/>
  <c r="CI66" i="20"/>
  <c r="BE55" i="20"/>
  <c r="DM126" i="20"/>
  <c r="BE67" i="20"/>
  <c r="EQ86" i="20"/>
  <c r="BE93" i="20"/>
  <c r="EQ203" i="20"/>
  <c r="CI71" i="20"/>
  <c r="DM74" i="20"/>
  <c r="EQ87" i="20"/>
  <c r="AA91" i="20"/>
  <c r="BE104" i="20"/>
  <c r="CI112" i="20"/>
  <c r="CI149" i="20"/>
  <c r="AA149" i="20"/>
  <c r="EQ180" i="20"/>
  <c r="DM148" i="20"/>
  <c r="AA201" i="20"/>
  <c r="CI146" i="20"/>
  <c r="DM204" i="20"/>
  <c r="BE168" i="20"/>
  <c r="CI181" i="20"/>
  <c r="DM222" i="20"/>
  <c r="AA239" i="20"/>
  <c r="BE263" i="20"/>
  <c r="AA245" i="20"/>
  <c r="BE258" i="20"/>
  <c r="CI261" i="20"/>
  <c r="DM264" i="20"/>
  <c r="BE279" i="20"/>
  <c r="BE313" i="20"/>
  <c r="AA299" i="20"/>
  <c r="CI320" i="20"/>
  <c r="BE14" i="20"/>
  <c r="AA67" i="20"/>
  <c r="AA49" i="20"/>
  <c r="CI11" i="20"/>
  <c r="CI161" i="20"/>
  <c r="E36" i="16"/>
  <c r="E25" i="16"/>
  <c r="P11" i="14"/>
  <c r="N11" i="14"/>
  <c r="L11" i="14"/>
  <c r="M11" i="14"/>
  <c r="N191" i="14"/>
  <c r="P191" i="14"/>
  <c r="M191" i="14"/>
  <c r="L191" i="14"/>
  <c r="P139" i="14"/>
  <c r="L139" i="14"/>
  <c r="N139" i="14"/>
  <c r="M139" i="14"/>
  <c r="M87" i="14"/>
  <c r="N87" i="14"/>
  <c r="P87" i="14"/>
  <c r="L87" i="14"/>
  <c r="P155" i="14"/>
  <c r="L155" i="14"/>
  <c r="N155" i="14"/>
  <c r="M155" i="14"/>
  <c r="M156" i="14"/>
  <c r="L156" i="14"/>
  <c r="P156" i="14"/>
  <c r="N156" i="14"/>
  <c r="N112" i="14"/>
  <c r="M112" i="14"/>
  <c r="L112" i="14"/>
  <c r="P112" i="14"/>
  <c r="M202" i="14"/>
  <c r="N202" i="14"/>
  <c r="L202" i="14"/>
  <c r="P202" i="14"/>
  <c r="P83" i="14"/>
  <c r="N83" i="14"/>
  <c r="M83" i="14"/>
  <c r="L83" i="14"/>
  <c r="D37" i="8"/>
  <c r="D5" i="8"/>
  <c r="K2579" i="6"/>
  <c r="K2447" i="6"/>
  <c r="K2307" i="6"/>
  <c r="K1552" i="6"/>
  <c r="K1430" i="6"/>
  <c r="K1209" i="6"/>
  <c r="K1241" i="6"/>
  <c r="K1084" i="6"/>
  <c r="K883" i="6"/>
  <c r="K389" i="6"/>
  <c r="K477" i="6"/>
  <c r="K349" i="6"/>
  <c r="K289" i="6"/>
  <c r="K697" i="6"/>
  <c r="H50" i="8" l="1"/>
  <c r="I50" i="8"/>
  <c r="C25" i="8"/>
  <c r="C21" i="8"/>
  <c r="J48" i="3"/>
  <c r="K48" i="3" s="1"/>
  <c r="J80" i="3"/>
  <c r="J72" i="3"/>
  <c r="K72" i="3" s="1"/>
  <c r="J64" i="3"/>
  <c r="K64" i="3" s="1"/>
  <c r="J56" i="3"/>
  <c r="J40" i="3"/>
  <c r="J32" i="3"/>
  <c r="J24" i="3"/>
  <c r="J16" i="3"/>
  <c r="J8" i="3"/>
  <c r="J93" i="3"/>
  <c r="J76" i="3"/>
  <c r="J68" i="3"/>
  <c r="J60" i="3"/>
  <c r="J44" i="3"/>
  <c r="J36" i="3"/>
  <c r="J28" i="3"/>
  <c r="J20" i="3"/>
  <c r="J12" i="3"/>
  <c r="J4" i="3"/>
  <c r="J114" i="3"/>
  <c r="J81" i="3"/>
  <c r="J73" i="3"/>
  <c r="J65" i="3"/>
  <c r="J57" i="3"/>
  <c r="J49" i="3"/>
  <c r="J41" i="3"/>
  <c r="J33" i="3"/>
  <c r="J25" i="3"/>
  <c r="J17" i="3"/>
  <c r="J9" i="3"/>
  <c r="J77" i="3"/>
  <c r="J69" i="3"/>
  <c r="J61" i="3"/>
  <c r="J45" i="3"/>
  <c r="J37" i="3"/>
  <c r="K37" i="3" s="1"/>
  <c r="J29" i="3"/>
  <c r="J21" i="3"/>
  <c r="J13" i="3"/>
  <c r="J5" i="3"/>
  <c r="J89" i="3"/>
  <c r="K89" i="3" s="1"/>
  <c r="J75" i="3"/>
  <c r="J67" i="3"/>
  <c r="J59" i="3"/>
  <c r="K59" i="3" s="1"/>
  <c r="J43" i="3"/>
  <c r="J35" i="3"/>
  <c r="J27" i="3"/>
  <c r="J19" i="3"/>
  <c r="J11" i="3"/>
  <c r="J3" i="3"/>
  <c r="J79" i="3"/>
  <c r="J71" i="3"/>
  <c r="K71" i="3" s="1"/>
  <c r="J63" i="3"/>
  <c r="J55" i="3"/>
  <c r="J47" i="3"/>
  <c r="J39" i="3"/>
  <c r="J31" i="3"/>
  <c r="J23" i="3"/>
  <c r="J15" i="3"/>
  <c r="J7" i="3"/>
  <c r="K7" i="3" s="1"/>
  <c r="J92" i="3"/>
  <c r="J155" i="3"/>
  <c r="J147" i="3"/>
  <c r="J123" i="3"/>
  <c r="J107" i="3"/>
  <c r="J99" i="3"/>
  <c r="J83" i="3"/>
  <c r="K83" i="3" s="1"/>
  <c r="J51" i="3"/>
  <c r="K51" i="3" s="1"/>
  <c r="J138" i="3"/>
  <c r="J153" i="3"/>
  <c r="J129" i="3"/>
  <c r="J144" i="3"/>
  <c r="J135" i="3"/>
  <c r="J111" i="3"/>
  <c r="J103" i="3"/>
  <c r="J95" i="3"/>
  <c r="J150" i="3"/>
  <c r="J126" i="3"/>
  <c r="J141" i="3"/>
  <c r="J132" i="3"/>
  <c r="J87" i="3"/>
  <c r="K87" i="3" s="1"/>
  <c r="J112" i="3"/>
  <c r="J104" i="3"/>
  <c r="J96" i="3"/>
  <c r="J156" i="3"/>
  <c r="J108" i="3"/>
  <c r="J100" i="3"/>
  <c r="J84" i="3"/>
  <c r="J52" i="3"/>
  <c r="J88" i="3"/>
  <c r="K88" i="3" s="1"/>
  <c r="J139" i="3"/>
  <c r="K139" i="3" s="1"/>
  <c r="J154" i="3"/>
  <c r="J130" i="3"/>
  <c r="J145" i="3"/>
  <c r="J113" i="3"/>
  <c r="J105" i="3"/>
  <c r="J97" i="3"/>
  <c r="J136" i="3"/>
  <c r="J151" i="3"/>
  <c r="K151" i="3" s="1"/>
  <c r="J127" i="3"/>
  <c r="K127" i="3" s="1"/>
  <c r="J142" i="3"/>
  <c r="J157" i="3"/>
  <c r="J133" i="3"/>
  <c r="J109" i="3"/>
  <c r="J101" i="3"/>
  <c r="J85" i="3"/>
  <c r="J53" i="3"/>
  <c r="J148" i="3"/>
  <c r="J124" i="3"/>
  <c r="J131" i="3"/>
  <c r="J115" i="3"/>
  <c r="J146" i="3"/>
  <c r="J122" i="3"/>
  <c r="J106" i="3"/>
  <c r="J98" i="3"/>
  <c r="K98" i="3" s="1"/>
  <c r="J82" i="3"/>
  <c r="J50" i="3"/>
  <c r="J137" i="3"/>
  <c r="J152" i="3"/>
  <c r="J128" i="3"/>
  <c r="J143" i="3"/>
  <c r="J134" i="3"/>
  <c r="J110" i="3"/>
  <c r="K110" i="3" s="1"/>
  <c r="J102" i="3"/>
  <c r="K102" i="3" s="1"/>
  <c r="J94" i="3"/>
  <c r="J149" i="3"/>
  <c r="J125" i="3"/>
  <c r="J140" i="3"/>
  <c r="K2747" i="6"/>
  <c r="H41" i="8"/>
  <c r="C18" i="8"/>
  <c r="F18" i="8" s="1"/>
  <c r="I18" i="8" s="1"/>
  <c r="C27" i="8"/>
  <c r="F27" i="8" s="1"/>
  <c r="I27" i="8" s="1"/>
  <c r="C15" i="8"/>
  <c r="C17" i="8"/>
  <c r="C43" i="8"/>
  <c r="F43" i="8" s="1"/>
  <c r="I43" i="8" s="1"/>
  <c r="C12" i="8"/>
  <c r="C5" i="8"/>
  <c r="C23" i="8"/>
  <c r="F23" i="8" s="1"/>
  <c r="I23" i="8" s="1"/>
  <c r="C6" i="8"/>
  <c r="F6" i="8" s="1"/>
  <c r="I6" i="8" s="1"/>
  <c r="C9" i="8"/>
  <c r="F9" i="8" s="1"/>
  <c r="I9" i="8" s="1"/>
  <c r="C4" i="8"/>
  <c r="C24" i="8"/>
  <c r="C13" i="8"/>
  <c r="F13" i="8" s="1"/>
  <c r="I13" i="8" s="1"/>
  <c r="C26" i="8"/>
  <c r="C20" i="8"/>
  <c r="C8" i="8"/>
  <c r="F8" i="8" s="1"/>
  <c r="I8" i="8" s="1"/>
  <c r="C28" i="8"/>
  <c r="F28" i="8" s="1"/>
  <c r="I28" i="8" s="1"/>
  <c r="C7" i="8"/>
  <c r="F7" i="8" s="1"/>
  <c r="I7" i="8" s="1"/>
  <c r="C3" i="8"/>
  <c r="F3" i="8" s="1"/>
  <c r="I3" i="8" s="1"/>
  <c r="C14" i="8"/>
  <c r="F14" i="8" s="1"/>
  <c r="I14" i="8" s="1"/>
  <c r="C40" i="8"/>
  <c r="F40" i="8" s="1"/>
  <c r="I40" i="8" s="1"/>
  <c r="C16" i="8"/>
  <c r="C2" i="8"/>
  <c r="F2" i="8" s="1"/>
  <c r="I2" i="8" s="1"/>
  <c r="C19" i="8"/>
  <c r="F19" i="8" s="1"/>
  <c r="I19" i="8" s="1"/>
  <c r="C11" i="8"/>
  <c r="F11" i="8" s="1"/>
  <c r="I11" i="8" s="1"/>
  <c r="C10" i="8"/>
  <c r="F10" i="8" s="1"/>
  <c r="I10" i="8" s="1"/>
  <c r="C22" i="8"/>
  <c r="F22" i="8" s="1"/>
  <c r="I22" i="8" s="1"/>
  <c r="F5" i="8"/>
  <c r="I5" i="8" s="1"/>
  <c r="H49" i="8"/>
  <c r="H57" i="8"/>
  <c r="H51" i="8"/>
  <c r="H32" i="8"/>
  <c r="F20" i="8"/>
  <c r="I20" i="8" s="1"/>
  <c r="F21" i="8"/>
  <c r="I21" i="8" s="1"/>
  <c r="F4" i="8"/>
  <c r="I4" i="8" s="1"/>
  <c r="H33" i="8"/>
  <c r="F29" i="8"/>
  <c r="F54" i="8"/>
  <c r="I54" i="8" s="1"/>
  <c r="H35" i="8"/>
  <c r="AA132" i="20"/>
  <c r="CI31" i="20"/>
  <c r="BE113" i="20"/>
  <c r="AA227" i="20"/>
  <c r="CI303" i="20"/>
  <c r="AA94" i="20"/>
  <c r="DM170" i="20"/>
  <c r="CI227" i="20"/>
  <c r="EQ265" i="20"/>
  <c r="EQ132" i="20"/>
  <c r="BE18" i="20"/>
  <c r="EQ303" i="20"/>
  <c r="DM113" i="20"/>
  <c r="CI189" i="20"/>
  <c r="BE284" i="20"/>
  <c r="CI132" i="20"/>
  <c r="EQ75" i="20"/>
  <c r="DM56" i="20"/>
  <c r="AA56" i="20"/>
  <c r="DM132" i="20"/>
  <c r="EQ113" i="20"/>
  <c r="N205" i="14"/>
  <c r="P205" i="14"/>
  <c r="DM151" i="20"/>
  <c r="H39" i="8"/>
  <c r="CI246" i="20"/>
  <c r="Q2" i="19"/>
  <c r="BE56" i="20"/>
  <c r="F46" i="8"/>
  <c r="DM17" i="20"/>
  <c r="AA75" i="20"/>
  <c r="BE75" i="20"/>
  <c r="DM12" i="20"/>
  <c r="CI151" i="20"/>
  <c r="CI208" i="20"/>
  <c r="BE208" i="20"/>
  <c r="BE151" i="20"/>
  <c r="DM15" i="20"/>
  <c r="DM13" i="20"/>
  <c r="M205" i="14"/>
  <c r="DM11" i="20"/>
  <c r="DM208" i="20"/>
  <c r="BE246" i="20"/>
  <c r="CI322" i="20"/>
  <c r="EQ246" i="20"/>
  <c r="BE189" i="20"/>
  <c r="EQ151" i="20"/>
  <c r="BE37" i="20"/>
  <c r="CI56" i="20"/>
  <c r="E205" i="14"/>
  <c r="DM303" i="20"/>
  <c r="K205" i="14"/>
  <c r="DM189" i="20"/>
  <c r="EQ56" i="20"/>
  <c r="BE94" i="20"/>
  <c r="CI28" i="20"/>
  <c r="BE322" i="20"/>
  <c r="AA246" i="20"/>
  <c r="CI33" i="20"/>
  <c r="CI265" i="20"/>
  <c r="AA37" i="20"/>
  <c r="EQ227" i="20"/>
  <c r="CI36" i="20"/>
  <c r="AA189" i="20"/>
  <c r="AA151" i="20"/>
  <c r="CI94" i="20"/>
  <c r="DM75" i="20"/>
  <c r="BE303" i="20"/>
  <c r="AA170" i="20"/>
  <c r="CI32" i="20"/>
  <c r="DM284" i="20"/>
  <c r="EQ170" i="20"/>
  <c r="H44" i="8"/>
  <c r="H47" i="8"/>
  <c r="BE265" i="20"/>
  <c r="EQ94" i="20"/>
  <c r="H55" i="8"/>
  <c r="P205" i="19"/>
  <c r="CT39" i="20"/>
  <c r="CT22" i="20"/>
  <c r="CO33" i="20"/>
  <c r="DG32" i="20"/>
  <c r="DI36" i="20"/>
  <c r="CO32" i="20"/>
  <c r="DI31" i="20"/>
  <c r="DG36" i="20"/>
  <c r="DG31" i="20"/>
  <c r="DI30" i="20"/>
  <c r="DK20" i="20"/>
  <c r="CO36" i="20"/>
  <c r="DI35" i="20"/>
  <c r="CO31" i="20"/>
  <c r="DG30" i="20"/>
  <c r="DG35" i="20"/>
  <c r="DI34" i="20"/>
  <c r="CO30" i="20"/>
  <c r="DI29" i="20"/>
  <c r="CT23" i="20"/>
  <c r="DG33" i="20"/>
  <c r="DI32" i="20"/>
  <c r="CO28" i="20"/>
  <c r="DG34" i="20"/>
  <c r="CO34" i="20"/>
  <c r="DI28" i="20"/>
  <c r="CT21" i="20"/>
  <c r="DG28" i="20"/>
  <c r="CO35" i="20"/>
  <c r="DI33" i="20"/>
  <c r="DG29" i="20"/>
  <c r="CO29" i="20"/>
  <c r="K20" i="9"/>
  <c r="K19" i="9"/>
  <c r="J24" i="2"/>
  <c r="CI30" i="20"/>
  <c r="AA284" i="20"/>
  <c r="G8" i="13"/>
  <c r="G9" i="13" s="1"/>
  <c r="H42" i="8"/>
  <c r="DM246" i="20"/>
  <c r="F15" i="8"/>
  <c r="I15" i="8" s="1"/>
  <c r="F24" i="8"/>
  <c r="I24" i="8" s="1"/>
  <c r="F16" i="8"/>
  <c r="I16" i="8" s="1"/>
  <c r="F17" i="8"/>
  <c r="I17" i="8" s="1"/>
  <c r="F26" i="8"/>
  <c r="I26" i="8" s="1"/>
  <c r="F25" i="8"/>
  <c r="I25" i="8" s="1"/>
  <c r="K17" i="9"/>
  <c r="K7" i="9"/>
  <c r="J7" i="2"/>
  <c r="F30" i="8"/>
  <c r="I30" i="8" s="1"/>
  <c r="DM16" i="20"/>
  <c r="DX2" i="20"/>
  <c r="DS17" i="20"/>
  <c r="EM16" i="20"/>
  <c r="DS12" i="20"/>
  <c r="EK11" i="20"/>
  <c r="DX3" i="20"/>
  <c r="DX20" i="20"/>
  <c r="EK16" i="20"/>
  <c r="EM15" i="20"/>
  <c r="DS11" i="20"/>
  <c r="EM10" i="20"/>
  <c r="EO1" i="20"/>
  <c r="DS16" i="20"/>
  <c r="EK15" i="20"/>
  <c r="EK10" i="20"/>
  <c r="EM9" i="20"/>
  <c r="DS15" i="20"/>
  <c r="EM14" i="20"/>
  <c r="DS10" i="20"/>
  <c r="EK9" i="20"/>
  <c r="EK14" i="20"/>
  <c r="EM13" i="20"/>
  <c r="DS9" i="20"/>
  <c r="DX4" i="20"/>
  <c r="EK17" i="20"/>
  <c r="EK12" i="20"/>
  <c r="EM11" i="20"/>
  <c r="EM17" i="20"/>
  <c r="EK13" i="20"/>
  <c r="DS13" i="20"/>
  <c r="DS14" i="20"/>
  <c r="EM12" i="20"/>
  <c r="CI284" i="20"/>
  <c r="EQ208" i="20"/>
  <c r="K6" i="9"/>
  <c r="K15" i="9"/>
  <c r="J6" i="2"/>
  <c r="K133" i="3"/>
  <c r="K142" i="3"/>
  <c r="K109" i="3"/>
  <c r="K101" i="3"/>
  <c r="K85" i="3"/>
  <c r="K53" i="3"/>
  <c r="K136" i="3"/>
  <c r="K124" i="3"/>
  <c r="K145" i="3"/>
  <c r="K157" i="3"/>
  <c r="K154" i="3"/>
  <c r="K130" i="3"/>
  <c r="K113" i="3"/>
  <c r="K105" i="3"/>
  <c r="K97" i="3"/>
  <c r="K148" i="3"/>
  <c r="K134" i="3"/>
  <c r="K143" i="3"/>
  <c r="K125" i="3"/>
  <c r="K94" i="3"/>
  <c r="K152" i="3"/>
  <c r="K128" i="3"/>
  <c r="K149" i="3"/>
  <c r="K137" i="3"/>
  <c r="K115" i="3"/>
  <c r="K146" i="3"/>
  <c r="K50" i="3"/>
  <c r="K131" i="3"/>
  <c r="K122" i="3"/>
  <c r="K106" i="3"/>
  <c r="K82" i="3"/>
  <c r="K140" i="3"/>
  <c r="F45" i="8"/>
  <c r="I45" i="8" s="1"/>
  <c r="EQ284" i="20"/>
  <c r="CI35" i="20"/>
  <c r="CI34" i="20"/>
  <c r="BE170" i="20"/>
  <c r="AL96" i="20"/>
  <c r="AL80" i="20"/>
  <c r="AL79" i="20"/>
  <c r="BC77" i="20"/>
  <c r="AL78" i="20"/>
  <c r="AA303" i="20"/>
  <c r="DM227" i="20"/>
  <c r="E5" i="22"/>
  <c r="K12" i="9"/>
  <c r="K9" i="9"/>
  <c r="J9" i="2"/>
  <c r="EQ322" i="20"/>
  <c r="K13" i="9"/>
  <c r="K5" i="9"/>
  <c r="J5" i="2"/>
  <c r="K10" i="9"/>
  <c r="J10" i="2"/>
  <c r="AA43" i="20"/>
  <c r="H43" i="20"/>
  <c r="CI29" i="20"/>
  <c r="H31" i="8"/>
  <c r="H48" i="8"/>
  <c r="BE132" i="20"/>
  <c r="A7" i="22"/>
  <c r="C6" i="22"/>
  <c r="B6" i="22"/>
  <c r="K93" i="3"/>
  <c r="K60" i="3"/>
  <c r="K44" i="3"/>
  <c r="K32" i="3"/>
  <c r="K12" i="3"/>
  <c r="K20" i="3"/>
  <c r="K24" i="3"/>
  <c r="K4" i="3"/>
  <c r="K80" i="3"/>
  <c r="K76" i="3"/>
  <c r="K56" i="3"/>
  <c r="K36" i="3"/>
  <c r="K16" i="3"/>
  <c r="K28" i="3"/>
  <c r="K40" i="3"/>
  <c r="K8" i="3"/>
  <c r="K68" i="3"/>
  <c r="CI170" i="20"/>
  <c r="DM10" i="20"/>
  <c r="DM5" i="20"/>
  <c r="CT5" i="20"/>
  <c r="AA208" i="20"/>
  <c r="K11" i="9"/>
  <c r="K3" i="9"/>
  <c r="J3" i="2"/>
  <c r="BP24" i="20"/>
  <c r="CI24" i="20"/>
  <c r="AL62" i="20"/>
  <c r="BE62" i="20"/>
  <c r="H52" i="8"/>
  <c r="AA18" i="20"/>
  <c r="D5" i="22"/>
  <c r="F12" i="8"/>
  <c r="I12" i="8" s="1"/>
  <c r="K18" i="9"/>
  <c r="K8" i="9"/>
  <c r="J8" i="2"/>
  <c r="F37" i="8"/>
  <c r="I37" i="8" s="1"/>
  <c r="EQ189" i="20"/>
  <c r="CI75" i="20"/>
  <c r="F38" i="8"/>
  <c r="I38" i="8" s="1"/>
  <c r="DM9" i="20"/>
  <c r="K77" i="3"/>
  <c r="K69" i="3"/>
  <c r="K21" i="3"/>
  <c r="K61" i="3"/>
  <c r="K45" i="3"/>
  <c r="K33" i="3"/>
  <c r="K13" i="3"/>
  <c r="K25" i="3"/>
  <c r="K9" i="3"/>
  <c r="K29" i="3"/>
  <c r="K81" i="3"/>
  <c r="K73" i="3"/>
  <c r="K65" i="3"/>
  <c r="K5" i="3"/>
  <c r="K17" i="3"/>
  <c r="K114" i="3"/>
  <c r="K57" i="3"/>
  <c r="K49" i="3"/>
  <c r="K41" i="3"/>
  <c r="AA265" i="20"/>
  <c r="H59" i="20"/>
  <c r="H77" i="20"/>
  <c r="H61" i="20"/>
  <c r="H60" i="20"/>
  <c r="Y58" i="20"/>
  <c r="H36" i="8"/>
  <c r="BE227" i="20"/>
  <c r="H34" i="8"/>
  <c r="AA113" i="20"/>
  <c r="K14" i="9"/>
  <c r="K4" i="9"/>
  <c r="J4" i="2"/>
  <c r="K16" i="9"/>
  <c r="K2" i="9"/>
  <c r="J2" i="2"/>
  <c r="K92" i="3"/>
  <c r="K79" i="3"/>
  <c r="K63" i="3"/>
  <c r="K3" i="3"/>
  <c r="K55" i="3"/>
  <c r="K47" i="3"/>
  <c r="K35" i="3"/>
  <c r="K15" i="3"/>
  <c r="K75" i="3"/>
  <c r="K43" i="3"/>
  <c r="K19" i="3"/>
  <c r="K67" i="3"/>
  <c r="K31" i="3"/>
  <c r="K23" i="3"/>
  <c r="K39" i="3"/>
  <c r="K11" i="3"/>
  <c r="K27" i="3"/>
  <c r="K150" i="3"/>
  <c r="K126" i="3"/>
  <c r="K135" i="3"/>
  <c r="K95" i="3"/>
  <c r="K144" i="3"/>
  <c r="K103" i="3"/>
  <c r="K111" i="3"/>
  <c r="K107" i="3"/>
  <c r="K141" i="3"/>
  <c r="K153" i="3"/>
  <c r="K129" i="3"/>
  <c r="K99" i="3"/>
  <c r="K138" i="3"/>
  <c r="K155" i="3"/>
  <c r="K147" i="3"/>
  <c r="K123" i="3"/>
  <c r="K132" i="3"/>
  <c r="DM322" i="20"/>
  <c r="CI113" i="20"/>
  <c r="H3" i="20"/>
  <c r="O205" i="19"/>
  <c r="DM14" i="20"/>
  <c r="H56" i="8"/>
  <c r="K52" i="3"/>
  <c r="K100" i="3"/>
  <c r="K84" i="3"/>
  <c r="K112" i="3"/>
  <c r="K104" i="3"/>
  <c r="K96" i="3"/>
  <c r="K156" i="3"/>
  <c r="K108" i="3"/>
  <c r="BP42" i="20"/>
  <c r="BP41" i="20"/>
  <c r="CG39" i="20"/>
  <c r="BP40" i="20"/>
  <c r="BP58" i="20"/>
  <c r="AA322" i="20"/>
  <c r="DM94" i="20"/>
  <c r="F53" i="8"/>
  <c r="I53" i="8" s="1"/>
  <c r="DM265" i="20"/>
  <c r="CI18" i="20"/>
  <c r="H29" i="8" l="1"/>
  <c r="I29" i="8"/>
  <c r="H46" i="8"/>
  <c r="I46" i="8"/>
  <c r="J10" i="3"/>
  <c r="K10" i="3" s="1"/>
  <c r="J121" i="3"/>
  <c r="J120" i="3"/>
  <c r="J119" i="3"/>
  <c r="K119" i="3" s="1"/>
  <c r="J158" i="3"/>
  <c r="J118" i="3"/>
  <c r="J86" i="3"/>
  <c r="J117" i="3"/>
  <c r="J116" i="3"/>
  <c r="J78" i="3"/>
  <c r="J14" i="3"/>
  <c r="J18" i="3"/>
  <c r="K18" i="3" s="1"/>
  <c r="G5" i="1" s="1"/>
  <c r="J54" i="3"/>
  <c r="J58" i="3"/>
  <c r="K58" i="3" s="1"/>
  <c r="J42" i="3"/>
  <c r="J46" i="3"/>
  <c r="J22" i="3"/>
  <c r="J34" i="3"/>
  <c r="K34" i="3" s="1"/>
  <c r="G11" i="1" s="1"/>
  <c r="J2" i="3"/>
  <c r="K2" i="3" s="1"/>
  <c r="G8" i="1" s="1"/>
  <c r="J70" i="3"/>
  <c r="K70" i="3" s="1"/>
  <c r="J38" i="3"/>
  <c r="J30" i="3"/>
  <c r="J74" i="3"/>
  <c r="J62" i="3"/>
  <c r="J66" i="3"/>
  <c r="J26" i="3"/>
  <c r="J91" i="3"/>
  <c r="K91" i="3" s="1"/>
  <c r="J90" i="3"/>
  <c r="K90" i="3" s="1"/>
  <c r="J6" i="3"/>
  <c r="H28" i="8"/>
  <c r="H20" i="8"/>
  <c r="H4" i="8"/>
  <c r="H54" i="8"/>
  <c r="G17" i="15"/>
  <c r="H17" i="15" s="1"/>
  <c r="G11" i="15"/>
  <c r="H11" i="15" s="1"/>
  <c r="DM34" i="20"/>
  <c r="Q205" i="19"/>
  <c r="DM29" i="20"/>
  <c r="EQ17" i="20"/>
  <c r="G9" i="15"/>
  <c r="H9" i="15" s="1"/>
  <c r="EQ13" i="20"/>
  <c r="CI37" i="20"/>
  <c r="EQ16" i="20"/>
  <c r="EQ10" i="20"/>
  <c r="EQ14" i="20"/>
  <c r="EQ11" i="20"/>
  <c r="DM35" i="20"/>
  <c r="DM36" i="20"/>
  <c r="AA62" i="20"/>
  <c r="H62" i="20"/>
  <c r="A8" i="22"/>
  <c r="C7" i="22"/>
  <c r="E7" i="22" s="1"/>
  <c r="H7" i="22" s="1"/>
  <c r="B7" i="22"/>
  <c r="G23" i="15"/>
  <c r="H23" i="15" s="1"/>
  <c r="G14" i="15"/>
  <c r="H14" i="15" s="1"/>
  <c r="K26" i="3"/>
  <c r="G9" i="1" s="1"/>
  <c r="K66" i="3"/>
  <c r="DM18" i="20"/>
  <c r="K30" i="3"/>
  <c r="G10" i="1" s="1"/>
  <c r="K38" i="3"/>
  <c r="G12" i="1" s="1"/>
  <c r="H79" i="20"/>
  <c r="H96" i="20"/>
  <c r="H80" i="20"/>
  <c r="Y77" i="20"/>
  <c r="H78" i="20"/>
  <c r="H38" i="8"/>
  <c r="H22" i="8"/>
  <c r="K42" i="3"/>
  <c r="G13" i="1" s="1"/>
  <c r="G22" i="15"/>
  <c r="H22" i="15" s="1"/>
  <c r="Q122" i="3"/>
  <c r="G5" i="15"/>
  <c r="H5" i="15" s="1"/>
  <c r="G7" i="15"/>
  <c r="H7" i="15" s="1"/>
  <c r="EQ12" i="20"/>
  <c r="H43" i="8"/>
  <c r="H24" i="8"/>
  <c r="DM30" i="20"/>
  <c r="G4" i="15"/>
  <c r="H4" i="15" s="1"/>
  <c r="H19" i="8"/>
  <c r="H11" i="8"/>
  <c r="H27" i="8"/>
  <c r="H5" i="22"/>
  <c r="AL97" i="20"/>
  <c r="BC96" i="20"/>
  <c r="AL115" i="20"/>
  <c r="AL98" i="20"/>
  <c r="AL99" i="20"/>
  <c r="K22" i="3"/>
  <c r="G6" i="1" s="1"/>
  <c r="K46" i="3"/>
  <c r="G20" i="15"/>
  <c r="H20" i="15" s="1"/>
  <c r="G2" i="15"/>
  <c r="H2" i="15" s="1"/>
  <c r="H3" i="8"/>
  <c r="H17" i="8"/>
  <c r="H10" i="8"/>
  <c r="DM33" i="20"/>
  <c r="BP77" i="20"/>
  <c r="BP60" i="20"/>
  <c r="CG58" i="20"/>
  <c r="BP61" i="20"/>
  <c r="BP59" i="20"/>
  <c r="K6" i="3"/>
  <c r="G7" i="1" s="1"/>
  <c r="H37" i="8"/>
  <c r="G8" i="15"/>
  <c r="H8" i="15" s="1"/>
  <c r="DS36" i="20"/>
  <c r="EK35" i="20"/>
  <c r="EK30" i="20"/>
  <c r="EM29" i="20"/>
  <c r="DX22" i="20"/>
  <c r="EO20" i="20"/>
  <c r="DX39" i="20"/>
  <c r="DS35" i="20"/>
  <c r="EM34" i="20"/>
  <c r="DS30" i="20"/>
  <c r="EK29" i="20"/>
  <c r="EK34" i="20"/>
  <c r="EM33" i="20"/>
  <c r="DS29" i="20"/>
  <c r="EM28" i="20"/>
  <c r="DS34" i="20"/>
  <c r="EK33" i="20"/>
  <c r="EK28" i="20"/>
  <c r="DX23" i="20"/>
  <c r="DS33" i="20"/>
  <c r="EM32" i="20"/>
  <c r="DS28" i="20"/>
  <c r="DX21" i="20"/>
  <c r="EK36" i="20"/>
  <c r="EM35" i="20"/>
  <c r="DS31" i="20"/>
  <c r="EM30" i="20"/>
  <c r="EK32" i="20"/>
  <c r="DS32" i="20"/>
  <c r="EM31" i="20"/>
  <c r="EK31" i="20"/>
  <c r="EM36" i="20"/>
  <c r="H6" i="8"/>
  <c r="H25" i="8"/>
  <c r="H18" i="8"/>
  <c r="H15" i="8"/>
  <c r="K158" i="3"/>
  <c r="K117" i="3"/>
  <c r="K118" i="3"/>
  <c r="K86" i="3"/>
  <c r="K116" i="3"/>
  <c r="K120" i="3"/>
  <c r="K121" i="3"/>
  <c r="DM28" i="20"/>
  <c r="DM32" i="20"/>
  <c r="CI43" i="20"/>
  <c r="BP43" i="20"/>
  <c r="H21" i="8"/>
  <c r="G10" i="15"/>
  <c r="H10" i="15" s="1"/>
  <c r="H14" i="8"/>
  <c r="K78" i="3"/>
  <c r="K14" i="3"/>
  <c r="G3" i="1" s="1"/>
  <c r="D6" i="22"/>
  <c r="G3" i="15"/>
  <c r="H3" i="15" s="1"/>
  <c r="G16" i="15"/>
  <c r="H16" i="15" s="1"/>
  <c r="EQ15" i="20"/>
  <c r="H30" i="8"/>
  <c r="H26" i="8"/>
  <c r="H23" i="8"/>
  <c r="DM24" i="20"/>
  <c r="CT24" i="20"/>
  <c r="H40" i="8"/>
  <c r="H16" i="8"/>
  <c r="H5" i="8"/>
  <c r="H53" i="8"/>
  <c r="H13" i="8"/>
  <c r="E6" i="22"/>
  <c r="H6" i="22" s="1"/>
  <c r="K54" i="3"/>
  <c r="BE81" i="20"/>
  <c r="AL81" i="20"/>
  <c r="H45" i="8"/>
  <c r="G12" i="15"/>
  <c r="H12" i="15" s="1"/>
  <c r="G19" i="15"/>
  <c r="H19" i="15" s="1"/>
  <c r="EQ9" i="20"/>
  <c r="EQ5" i="20"/>
  <c r="DX5" i="20"/>
  <c r="K62" i="3"/>
  <c r="G4" i="1" s="1"/>
  <c r="K74" i="3"/>
  <c r="G22" i="1" s="1"/>
  <c r="H8" i="8"/>
  <c r="H9" i="8"/>
  <c r="DM31" i="20"/>
  <c r="CT41" i="20"/>
  <c r="DK39" i="20"/>
  <c r="CT58" i="20"/>
  <c r="CT42" i="20"/>
  <c r="CT40" i="20"/>
  <c r="H12" i="8"/>
  <c r="G6" i="15"/>
  <c r="H6" i="15" s="1"/>
  <c r="G15" i="15"/>
  <c r="H15" i="15" s="1"/>
  <c r="G24" i="15"/>
  <c r="H24" i="15" s="1"/>
  <c r="G21" i="15"/>
  <c r="H21" i="15" s="1"/>
  <c r="H7" i="8"/>
  <c r="F58" i="8"/>
  <c r="H2" i="8"/>
  <c r="F11" i="13"/>
  <c r="G2" i="1" l="1"/>
  <c r="H2" i="1" s="1"/>
  <c r="G15" i="1"/>
  <c r="H15" i="1" s="1"/>
  <c r="EQ34" i="20"/>
  <c r="EQ28" i="20"/>
  <c r="R62" i="19"/>
  <c r="R57" i="19"/>
  <c r="R39" i="19"/>
  <c r="CT77" i="20"/>
  <c r="CT60" i="20"/>
  <c r="DK58" i="20"/>
  <c r="CT61" i="20"/>
  <c r="CT59" i="20"/>
  <c r="EQ24" i="20"/>
  <c r="DX24" i="20"/>
  <c r="BP80" i="20"/>
  <c r="CG77" i="20"/>
  <c r="BP78" i="20"/>
  <c r="BP96" i="20"/>
  <c r="BP79" i="20"/>
  <c r="H205" i="15"/>
  <c r="R41" i="19"/>
  <c r="H12" i="1"/>
  <c r="R29" i="19"/>
  <c r="H10" i="1"/>
  <c r="R66" i="19"/>
  <c r="R34" i="19"/>
  <c r="R10" i="19"/>
  <c r="R69" i="19"/>
  <c r="R17" i="19"/>
  <c r="R13" i="19"/>
  <c r="R64" i="19"/>
  <c r="R32" i="19"/>
  <c r="R24" i="19"/>
  <c r="R8" i="19"/>
  <c r="R23" i="19"/>
  <c r="R7" i="19"/>
  <c r="R59" i="19"/>
  <c r="R3" i="19"/>
  <c r="R47" i="19"/>
  <c r="EQ32" i="20"/>
  <c r="R2" i="19"/>
  <c r="R11" i="19"/>
  <c r="H7" i="1"/>
  <c r="G14" i="1"/>
  <c r="R42" i="19"/>
  <c r="R18" i="19"/>
  <c r="H11" i="1"/>
  <c r="R54" i="19"/>
  <c r="R76" i="19"/>
  <c r="H3" i="1"/>
  <c r="EQ29" i="20"/>
  <c r="EQ30" i="20"/>
  <c r="R58" i="19"/>
  <c r="R77" i="19"/>
  <c r="H6" i="1"/>
  <c r="G21" i="1"/>
  <c r="R49" i="19"/>
  <c r="H22" i="1"/>
  <c r="R78" i="19"/>
  <c r="R21" i="19"/>
  <c r="H4" i="1"/>
  <c r="H58" i="8"/>
  <c r="R50" i="19"/>
  <c r="R30" i="19"/>
  <c r="H5" i="1"/>
  <c r="G23" i="1"/>
  <c r="EQ35" i="20"/>
  <c r="AA81" i="20"/>
  <c r="H81" i="20"/>
  <c r="R70" i="19"/>
  <c r="R36" i="19"/>
  <c r="H8" i="1"/>
  <c r="D7" i="22"/>
  <c r="I58" i="8"/>
  <c r="EQ18" i="20"/>
  <c r="G16" i="1"/>
  <c r="DM37" i="20"/>
  <c r="EQ33" i="20"/>
  <c r="G17" i="1"/>
  <c r="B8" i="22"/>
  <c r="C8" i="22"/>
  <c r="A9" i="22"/>
  <c r="DM43" i="20"/>
  <c r="CT43" i="20"/>
  <c r="EQ36" i="20"/>
  <c r="CI62" i="20"/>
  <c r="BP62" i="20"/>
  <c r="AL134" i="20"/>
  <c r="AL118" i="20"/>
  <c r="BC115" i="20"/>
  <c r="AL116" i="20"/>
  <c r="AL117" i="20"/>
  <c r="R9" i="19"/>
  <c r="H13" i="1"/>
  <c r="H97" i="20"/>
  <c r="Y96" i="20"/>
  <c r="H99" i="20"/>
  <c r="H98" i="20"/>
  <c r="H115" i="20"/>
  <c r="G20" i="1"/>
  <c r="EQ31" i="20"/>
  <c r="DX40" i="20"/>
  <c r="EO39" i="20"/>
  <c r="DX58" i="20"/>
  <c r="DX42" i="20"/>
  <c r="DX41" i="20"/>
  <c r="AL100" i="20"/>
  <c r="BE100" i="20"/>
  <c r="R40" i="19"/>
  <c r="H9" i="1"/>
  <c r="EQ37" i="20" l="1"/>
  <c r="R6" i="19"/>
  <c r="R37" i="19"/>
  <c r="R33" i="19"/>
  <c r="R16" i="19"/>
  <c r="R27" i="19"/>
  <c r="R35" i="19"/>
  <c r="H17" i="1"/>
  <c r="DX60" i="20"/>
  <c r="DX77" i="20"/>
  <c r="EO58" i="20"/>
  <c r="DX61" i="20"/>
  <c r="DX59" i="20"/>
  <c r="AA100" i="20"/>
  <c r="H100" i="20"/>
  <c r="AL153" i="20"/>
  <c r="AL137" i="20"/>
  <c r="BC134" i="20"/>
  <c r="AL135" i="20"/>
  <c r="AL136" i="20"/>
  <c r="E8" i="22"/>
  <c r="EQ43" i="20"/>
  <c r="DX43" i="20"/>
  <c r="S36" i="19"/>
  <c r="S70" i="19"/>
  <c r="I8" i="1"/>
  <c r="S50" i="19"/>
  <c r="S30" i="19"/>
  <c r="I5" i="1"/>
  <c r="S77" i="19"/>
  <c r="S58" i="19"/>
  <c r="I6" i="1"/>
  <c r="S42" i="19"/>
  <c r="S18" i="19"/>
  <c r="I11" i="1"/>
  <c r="R68" i="19"/>
  <c r="R60" i="19"/>
  <c r="R48" i="19"/>
  <c r="R75" i="19"/>
  <c r="R31" i="19"/>
  <c r="R55" i="19"/>
  <c r="H20" i="1"/>
  <c r="S69" i="19"/>
  <c r="S17" i="19"/>
  <c r="S13" i="19"/>
  <c r="S64" i="19"/>
  <c r="S32" i="19"/>
  <c r="S24" i="19"/>
  <c r="S8" i="19"/>
  <c r="S59" i="19"/>
  <c r="S47" i="19"/>
  <c r="S66" i="19"/>
  <c r="S34" i="19"/>
  <c r="S10" i="19"/>
  <c r="S7" i="19"/>
  <c r="S3" i="19"/>
  <c r="S23" i="19"/>
  <c r="I15" i="1"/>
  <c r="S29" i="19"/>
  <c r="I10" i="1"/>
  <c r="CI81" i="20"/>
  <c r="BP81" i="20"/>
  <c r="CT80" i="20"/>
  <c r="DK77" i="20"/>
  <c r="CT78" i="20"/>
  <c r="CT79" i="20"/>
  <c r="CT96" i="20"/>
  <c r="S40" i="19"/>
  <c r="I9" i="1"/>
  <c r="R46" i="19"/>
  <c r="R22" i="19"/>
  <c r="R14" i="19"/>
  <c r="R28" i="19"/>
  <c r="R51" i="19"/>
  <c r="H16" i="1"/>
  <c r="S78" i="19"/>
  <c r="S21" i="19"/>
  <c r="I4" i="1"/>
  <c r="S57" i="19"/>
  <c r="S39" i="19"/>
  <c r="S62" i="19"/>
  <c r="I2" i="1"/>
  <c r="S9" i="19"/>
  <c r="I13" i="1"/>
  <c r="BP115" i="20"/>
  <c r="BP98" i="20"/>
  <c r="BP97" i="20"/>
  <c r="BP99" i="20"/>
  <c r="CG96" i="20"/>
  <c r="CT62" i="20"/>
  <c r="DM62" i="20"/>
  <c r="H117" i="20"/>
  <c r="H118" i="20"/>
  <c r="H134" i="20"/>
  <c r="H116" i="20"/>
  <c r="Y115" i="20"/>
  <c r="BE119" i="20"/>
  <c r="AL119" i="20"/>
  <c r="C9" i="22"/>
  <c r="E9" i="22" s="1"/>
  <c r="H9" i="22" s="1"/>
  <c r="A10" i="22"/>
  <c r="B9" i="22"/>
  <c r="S41" i="19"/>
  <c r="I12" i="1"/>
  <c r="R61" i="19"/>
  <c r="R67" i="19"/>
  <c r="R43" i="19"/>
  <c r="H21" i="1"/>
  <c r="D8" i="22"/>
  <c r="R26" i="19"/>
  <c r="R74" i="19"/>
  <c r="R65" i="19"/>
  <c r="R45" i="19"/>
  <c r="R25" i="19"/>
  <c r="R5" i="19"/>
  <c r="R44" i="19"/>
  <c r="R20" i="19"/>
  <c r="R4" i="19"/>
  <c r="R63" i="19"/>
  <c r="R15" i="19"/>
  <c r="R19" i="19"/>
  <c r="H14" i="1"/>
  <c r="R38" i="19"/>
  <c r="R73" i="19"/>
  <c r="R56" i="19"/>
  <c r="R79" i="19"/>
  <c r="H23" i="1"/>
  <c r="S49" i="19"/>
  <c r="I22" i="1"/>
  <c r="S76" i="19"/>
  <c r="S54" i="19"/>
  <c r="I3" i="1"/>
  <c r="S2" i="19"/>
  <c r="S11" i="19"/>
  <c r="I7" i="1"/>
  <c r="R205" i="19" l="1"/>
  <c r="AL172" i="20"/>
  <c r="AL156" i="20"/>
  <c r="BC153" i="20"/>
  <c r="AL154" i="20"/>
  <c r="AL155" i="20"/>
  <c r="S37" i="19"/>
  <c r="S33" i="19"/>
  <c r="S16" i="19"/>
  <c r="S35" i="19"/>
  <c r="S27" i="19"/>
  <c r="S6" i="19"/>
  <c r="I17" i="1"/>
  <c r="BP118" i="20"/>
  <c r="CG115" i="20"/>
  <c r="BP134" i="20"/>
  <c r="BP116" i="20"/>
  <c r="BP117" i="20"/>
  <c r="S28" i="19"/>
  <c r="S51" i="19"/>
  <c r="S46" i="19"/>
  <c r="S22" i="19"/>
  <c r="S14" i="19"/>
  <c r="I16" i="1"/>
  <c r="CT115" i="20"/>
  <c r="CT98" i="20"/>
  <c r="CT97" i="20"/>
  <c r="DK96" i="20"/>
  <c r="CT99" i="20"/>
  <c r="C10" i="22"/>
  <c r="E10" i="22" s="1"/>
  <c r="H10" i="22" s="1"/>
  <c r="A11" i="22"/>
  <c r="B10" i="22"/>
  <c r="D9" i="22"/>
  <c r="H8" i="22"/>
  <c r="CT81" i="20"/>
  <c r="DM81" i="20"/>
  <c r="S74" i="19"/>
  <c r="S65" i="19"/>
  <c r="S45" i="19"/>
  <c r="S25" i="19"/>
  <c r="S5" i="19"/>
  <c r="S44" i="19"/>
  <c r="S20" i="19"/>
  <c r="S4" i="19"/>
  <c r="S63" i="19"/>
  <c r="S26" i="19"/>
  <c r="S15" i="19"/>
  <c r="S19" i="19"/>
  <c r="I14" i="1"/>
  <c r="CI100" i="20"/>
  <c r="BP100" i="20"/>
  <c r="EQ62" i="20"/>
  <c r="DX62" i="20"/>
  <c r="H119" i="20"/>
  <c r="AA119" i="20"/>
  <c r="BE138" i="20"/>
  <c r="AL138" i="20"/>
  <c r="DX78" i="20"/>
  <c r="DX96" i="20"/>
  <c r="DX80" i="20"/>
  <c r="DX79" i="20"/>
  <c r="EO77" i="20"/>
  <c r="S73" i="19"/>
  <c r="S56" i="19"/>
  <c r="S38" i="19"/>
  <c r="S79" i="19"/>
  <c r="I23" i="1"/>
  <c r="H135" i="20"/>
  <c r="H137" i="20"/>
  <c r="Y134" i="20"/>
  <c r="H153" i="20"/>
  <c r="H136" i="20"/>
  <c r="S61" i="19"/>
  <c r="S67" i="19"/>
  <c r="S43" i="19"/>
  <c r="I21" i="1"/>
  <c r="S68" i="19"/>
  <c r="S60" i="19"/>
  <c r="S48" i="19"/>
  <c r="S55" i="19"/>
  <c r="S31" i="19"/>
  <c r="S75" i="19"/>
  <c r="I20" i="1"/>
  <c r="S205" i="19" l="1"/>
  <c r="DX98" i="20"/>
  <c r="EO96" i="20"/>
  <c r="DX99" i="20"/>
  <c r="DX97" i="20"/>
  <c r="DX115" i="20"/>
  <c r="CI119" i="20"/>
  <c r="BP119" i="20"/>
  <c r="DM100" i="20"/>
  <c r="CT100" i="20"/>
  <c r="BE157" i="20"/>
  <c r="AL157" i="20"/>
  <c r="AA138" i="20"/>
  <c r="H138" i="20"/>
  <c r="EQ81" i="20"/>
  <c r="DX81" i="20"/>
  <c r="H172" i="20"/>
  <c r="H156" i="20"/>
  <c r="H154" i="20"/>
  <c r="Y153" i="20"/>
  <c r="H155" i="20"/>
  <c r="A12" i="22"/>
  <c r="B11" i="22"/>
  <c r="C11" i="22"/>
  <c r="E11" i="22" s="1"/>
  <c r="H11" i="22" s="1"/>
  <c r="CT118" i="20"/>
  <c r="CT116" i="20"/>
  <c r="CT134" i="20"/>
  <c r="DK115" i="20"/>
  <c r="CT117" i="20"/>
  <c r="AL191" i="20"/>
  <c r="AL173" i="20"/>
  <c r="BC172" i="20"/>
  <c r="AL174" i="20"/>
  <c r="AL175" i="20"/>
  <c r="D10" i="22"/>
  <c r="BP153" i="20"/>
  <c r="CG134" i="20"/>
  <c r="BP137" i="20"/>
  <c r="BP135" i="20"/>
  <c r="BP136" i="20"/>
  <c r="B12" i="22" l="1"/>
  <c r="C12" i="22"/>
  <c r="E12" i="22" s="1"/>
  <c r="H12" i="22" s="1"/>
  <c r="A13" i="22"/>
  <c r="BP156" i="20"/>
  <c r="BP154" i="20"/>
  <c r="BP172" i="20"/>
  <c r="CG153" i="20"/>
  <c r="BP155" i="20"/>
  <c r="DM119" i="20"/>
  <c r="CT119" i="20"/>
  <c r="AL192" i="20"/>
  <c r="AL210" i="20"/>
  <c r="AL193" i="20"/>
  <c r="BC191" i="20"/>
  <c r="AL194" i="20"/>
  <c r="CT153" i="20"/>
  <c r="CT136" i="20"/>
  <c r="CT137" i="20"/>
  <c r="CT135" i="20"/>
  <c r="DK134" i="20"/>
  <c r="AA157" i="20"/>
  <c r="H157" i="20"/>
  <c r="DX116" i="20"/>
  <c r="DX118" i="20"/>
  <c r="EO115" i="20"/>
  <c r="DX117" i="20"/>
  <c r="DX134" i="20"/>
  <c r="AL176" i="20"/>
  <c r="BE176" i="20"/>
  <c r="D11" i="22"/>
  <c r="H191" i="20"/>
  <c r="H173" i="20"/>
  <c r="Y172" i="20"/>
  <c r="H174" i="20"/>
  <c r="H175" i="20"/>
  <c r="EQ100" i="20"/>
  <c r="DX100" i="20"/>
  <c r="CI138" i="20"/>
  <c r="BP138" i="20"/>
  <c r="AA176" i="20" l="1"/>
  <c r="H176" i="20"/>
  <c r="DM138" i="20"/>
  <c r="CT138" i="20"/>
  <c r="AL229" i="20"/>
  <c r="AL212" i="20"/>
  <c r="AL213" i="20"/>
  <c r="BC210" i="20"/>
  <c r="AL211" i="20"/>
  <c r="H210" i="20"/>
  <c r="H192" i="20"/>
  <c r="H194" i="20"/>
  <c r="Y191" i="20"/>
  <c r="H193" i="20"/>
  <c r="DX135" i="20"/>
  <c r="DX136" i="20"/>
  <c r="EO134" i="20"/>
  <c r="DX137" i="20"/>
  <c r="DX153" i="20"/>
  <c r="C13" i="22"/>
  <c r="D13" i="22" s="1"/>
  <c r="A14" i="22"/>
  <c r="B13" i="22"/>
  <c r="BP174" i="20"/>
  <c r="BP191" i="20"/>
  <c r="BP173" i="20"/>
  <c r="CG172" i="20"/>
  <c r="BP175" i="20"/>
  <c r="DX119" i="20"/>
  <c r="EQ119" i="20"/>
  <c r="D12" i="22"/>
  <c r="BE195" i="20"/>
  <c r="AL195" i="20"/>
  <c r="CT156" i="20"/>
  <c r="CT154" i="20"/>
  <c r="CT172" i="20"/>
  <c r="CT155" i="20"/>
  <c r="DK153" i="20"/>
  <c r="CI157" i="20"/>
  <c r="BP157" i="20"/>
  <c r="E13" i="22" l="1"/>
  <c r="H13" i="22" s="1"/>
  <c r="BE214" i="20"/>
  <c r="AL214" i="20"/>
  <c r="DM157" i="20"/>
  <c r="CT157" i="20"/>
  <c r="CT174" i="20"/>
  <c r="CT191" i="20"/>
  <c r="CT175" i="20"/>
  <c r="DK172" i="20"/>
  <c r="CT173" i="20"/>
  <c r="C14" i="22"/>
  <c r="D14" i="22" s="1"/>
  <c r="B14" i="22"/>
  <c r="A15" i="22"/>
  <c r="CI176" i="20"/>
  <c r="BP176" i="20"/>
  <c r="DX154" i="20"/>
  <c r="DX172" i="20"/>
  <c r="DX155" i="20"/>
  <c r="EO153" i="20"/>
  <c r="DX156" i="20"/>
  <c r="AA195" i="20"/>
  <c r="H195" i="20"/>
  <c r="AL232" i="20"/>
  <c r="AL230" i="20"/>
  <c r="BC229" i="20"/>
  <c r="AL248" i="20"/>
  <c r="AL231" i="20"/>
  <c r="H211" i="20"/>
  <c r="Y210" i="20"/>
  <c r="H213" i="20"/>
  <c r="H229" i="20"/>
  <c r="H212" i="20"/>
  <c r="BP193" i="20"/>
  <c r="BP210" i="20"/>
  <c r="BP194" i="20"/>
  <c r="CG191" i="20"/>
  <c r="BP192" i="20"/>
  <c r="EQ138" i="20"/>
  <c r="DX138" i="20"/>
  <c r="E14" i="22" l="1"/>
  <c r="H14" i="22" s="1"/>
  <c r="CT210" i="20"/>
  <c r="CT193" i="20"/>
  <c r="DK191" i="20"/>
  <c r="CT194" i="20"/>
  <c r="CT192" i="20"/>
  <c r="DM176" i="20"/>
  <c r="CT176" i="20"/>
  <c r="H248" i="20"/>
  <c r="H230" i="20"/>
  <c r="H232" i="20"/>
  <c r="H231" i="20"/>
  <c r="Y229" i="20"/>
  <c r="AA214" i="20"/>
  <c r="H214" i="20"/>
  <c r="A16" i="22"/>
  <c r="C15" i="22"/>
  <c r="D15" i="22" s="1"/>
  <c r="B15" i="22"/>
  <c r="BP195" i="20"/>
  <c r="CI195" i="20"/>
  <c r="DX157" i="20"/>
  <c r="EQ157" i="20"/>
  <c r="BP213" i="20"/>
  <c r="BP229" i="20"/>
  <c r="BP212" i="20"/>
  <c r="BP211" i="20"/>
  <c r="CG210" i="20"/>
  <c r="AL250" i="20"/>
  <c r="AL251" i="20"/>
  <c r="BC248" i="20"/>
  <c r="AL249" i="20"/>
  <c r="AL267" i="20"/>
  <c r="AL233" i="20"/>
  <c r="BE233" i="20"/>
  <c r="DX174" i="20"/>
  <c r="DX191" i="20"/>
  <c r="EO172" i="20"/>
  <c r="DX175" i="20"/>
  <c r="DX173" i="20"/>
  <c r="E15" i="22" l="1"/>
  <c r="H15" i="22" s="1"/>
  <c r="B16" i="22"/>
  <c r="A17" i="22"/>
  <c r="C16" i="22"/>
  <c r="D16" i="22" s="1"/>
  <c r="BE252" i="20"/>
  <c r="AL252" i="20"/>
  <c r="BP248" i="20"/>
  <c r="CG229" i="20"/>
  <c r="BP231" i="20"/>
  <c r="BP230" i="20"/>
  <c r="BP232" i="20"/>
  <c r="AA233" i="20"/>
  <c r="H233" i="20"/>
  <c r="AL268" i="20"/>
  <c r="BC267" i="20"/>
  <c r="AL269" i="20"/>
  <c r="AL286" i="20"/>
  <c r="AL270" i="20"/>
  <c r="CT195" i="20"/>
  <c r="DM195" i="20"/>
  <c r="EQ176" i="20"/>
  <c r="DX176" i="20"/>
  <c r="DX210" i="20"/>
  <c r="DX193" i="20"/>
  <c r="EO191" i="20"/>
  <c r="DX194" i="20"/>
  <c r="DX192" i="20"/>
  <c r="H267" i="20"/>
  <c r="H251" i="20"/>
  <c r="H249" i="20"/>
  <c r="H250" i="20"/>
  <c r="Y248" i="20"/>
  <c r="CI214" i="20"/>
  <c r="BP214" i="20"/>
  <c r="CT229" i="20"/>
  <c r="CT212" i="20"/>
  <c r="DK210" i="20"/>
  <c r="CT211" i="20"/>
  <c r="CT213" i="20"/>
  <c r="BE271" i="20" l="1"/>
  <c r="AL271" i="20"/>
  <c r="BP267" i="20"/>
  <c r="BP249" i="20"/>
  <c r="BP250" i="20"/>
  <c r="BP251" i="20"/>
  <c r="CG248" i="20"/>
  <c r="BP233" i="20"/>
  <c r="CI233" i="20"/>
  <c r="H252" i="20"/>
  <c r="AA252" i="20"/>
  <c r="DM214" i="20"/>
  <c r="CT214" i="20"/>
  <c r="H270" i="20"/>
  <c r="H286" i="20"/>
  <c r="Y267" i="20"/>
  <c r="H269" i="20"/>
  <c r="H268" i="20"/>
  <c r="E16" i="22"/>
  <c r="H16" i="22" s="1"/>
  <c r="DX211" i="20"/>
  <c r="DX212" i="20"/>
  <c r="EO210" i="20"/>
  <c r="DX229" i="20"/>
  <c r="DX213" i="20"/>
  <c r="CT230" i="20"/>
  <c r="CT248" i="20"/>
  <c r="CT231" i="20"/>
  <c r="DK229" i="20"/>
  <c r="CT232" i="20"/>
  <c r="C17" i="22"/>
  <c r="D17" i="22" s="1"/>
  <c r="A18" i="22"/>
  <c r="B17" i="22"/>
  <c r="EQ195" i="20"/>
  <c r="DX195" i="20"/>
  <c r="AL305" i="20"/>
  <c r="AL288" i="20"/>
  <c r="AL289" i="20"/>
  <c r="AL287" i="20"/>
  <c r="BC286" i="20"/>
  <c r="BE290" i="20" l="1"/>
  <c r="AL290" i="20"/>
  <c r="A19" i="22"/>
  <c r="B18" i="22"/>
  <c r="C18" i="22"/>
  <c r="D18" i="22" s="1"/>
  <c r="E17" i="22"/>
  <c r="H17" i="22" s="1"/>
  <c r="DX248" i="20"/>
  <c r="DX231" i="20"/>
  <c r="EO229" i="20"/>
  <c r="DX232" i="20"/>
  <c r="DX230" i="20"/>
  <c r="H287" i="20"/>
  <c r="Y286" i="20"/>
  <c r="H305" i="20"/>
  <c r="H288" i="20"/>
  <c r="H289" i="20"/>
  <c r="CI252" i="20"/>
  <c r="BP252" i="20"/>
  <c r="EQ214" i="20"/>
  <c r="DX214" i="20"/>
  <c r="AA271" i="20"/>
  <c r="H271" i="20"/>
  <c r="DM233" i="20"/>
  <c r="CT233" i="20"/>
  <c r="AL307" i="20"/>
  <c r="AL308" i="20"/>
  <c r="BC305" i="20"/>
  <c r="AL306" i="20"/>
  <c r="BP268" i="20"/>
  <c r="BP269" i="20"/>
  <c r="BP286" i="20"/>
  <c r="CG267" i="20"/>
  <c r="BP270" i="20"/>
  <c r="CT267" i="20"/>
  <c r="CT250" i="20"/>
  <c r="DK248" i="20"/>
  <c r="CT251" i="20"/>
  <c r="CT249" i="20"/>
  <c r="H308" i="20" l="1"/>
  <c r="Y305" i="20"/>
  <c r="H307" i="20"/>
  <c r="H306" i="20"/>
  <c r="AA290" i="20"/>
  <c r="H290" i="20"/>
  <c r="AL309" i="20"/>
  <c r="BE309" i="20"/>
  <c r="A20" i="22"/>
  <c r="C19" i="22"/>
  <c r="D19" i="22" s="1"/>
  <c r="B19" i="22"/>
  <c r="DM252" i="20"/>
  <c r="CT252" i="20"/>
  <c r="CT286" i="20"/>
  <c r="CT270" i="20"/>
  <c r="DK267" i="20"/>
  <c r="CT268" i="20"/>
  <c r="CT269" i="20"/>
  <c r="E18" i="22"/>
  <c r="H18" i="22" s="1"/>
  <c r="BP305" i="20"/>
  <c r="BP289" i="20"/>
  <c r="BP288" i="20"/>
  <c r="CG286" i="20"/>
  <c r="BP287" i="20"/>
  <c r="EQ233" i="20"/>
  <c r="DX233" i="20"/>
  <c r="DX251" i="20"/>
  <c r="DX267" i="20"/>
  <c r="DX250" i="20"/>
  <c r="EO248" i="20"/>
  <c r="DX249" i="20"/>
  <c r="BP271" i="20"/>
  <c r="CI271" i="20"/>
  <c r="CI290" i="20" l="1"/>
  <c r="BP290" i="20"/>
  <c r="CT305" i="20"/>
  <c r="CT288" i="20"/>
  <c r="DK286" i="20"/>
  <c r="CT289" i="20"/>
  <c r="CT287" i="20"/>
  <c r="DX269" i="20"/>
  <c r="DX286" i="20"/>
  <c r="EO267" i="20"/>
  <c r="DX270" i="20"/>
  <c r="DX268" i="20"/>
  <c r="BP308" i="20"/>
  <c r="BP306" i="20"/>
  <c r="BP307" i="20"/>
  <c r="CG305" i="20"/>
  <c r="E19" i="22"/>
  <c r="H19" i="22" s="1"/>
  <c r="H309" i="20"/>
  <c r="AA309" i="20"/>
  <c r="EQ252" i="20"/>
  <c r="DX252" i="20"/>
  <c r="DM271" i="20"/>
  <c r="CT271" i="20"/>
  <c r="B20" i="22"/>
  <c r="A21" i="22"/>
  <c r="C20" i="22"/>
  <c r="D20" i="22" s="1"/>
  <c r="CI309" i="20" l="1"/>
  <c r="BP309" i="20"/>
  <c r="DM290" i="20"/>
  <c r="CT290" i="20"/>
  <c r="DK305" i="20"/>
  <c r="CT308" i="20"/>
  <c r="CT306" i="20"/>
  <c r="CT307" i="20"/>
  <c r="E20" i="22"/>
  <c r="H20" i="22" s="1"/>
  <c r="EQ271" i="20"/>
  <c r="DX271" i="20"/>
  <c r="C21" i="22"/>
  <c r="D21" i="22" s="1"/>
  <c r="B21" i="22"/>
  <c r="A22" i="22"/>
  <c r="DX287" i="20"/>
  <c r="DX305" i="20"/>
  <c r="DX288" i="20"/>
  <c r="EO286" i="20"/>
  <c r="DX289" i="20"/>
  <c r="E21" i="22" l="1"/>
  <c r="H21" i="22" s="1"/>
  <c r="A23" i="22"/>
  <c r="C22" i="22"/>
  <c r="D22" i="22" s="1"/>
  <c r="B22" i="22"/>
  <c r="DM309" i="20"/>
  <c r="CT309" i="20"/>
  <c r="EQ290" i="20"/>
  <c r="DX290" i="20"/>
  <c r="DX306" i="20"/>
  <c r="DX308" i="20"/>
  <c r="DX307" i="20"/>
  <c r="EO305" i="20"/>
  <c r="EQ309" i="20" l="1"/>
  <c r="DX309" i="20"/>
  <c r="A24" i="22"/>
  <c r="C23" i="22"/>
  <c r="D23" i="22" s="1"/>
  <c r="B23" i="22"/>
  <c r="E22" i="22"/>
  <c r="H22" i="22" s="1"/>
  <c r="B24" i="22" l="1"/>
  <c r="C24" i="22"/>
  <c r="D24" i="22" s="1"/>
  <c r="A25" i="22"/>
  <c r="E23" i="22"/>
  <c r="H23" i="22" s="1"/>
  <c r="C25" i="22" l="1"/>
  <c r="D25" i="22" s="1"/>
  <c r="A26" i="22"/>
  <c r="B25" i="22"/>
  <c r="E24" i="22"/>
  <c r="H24" i="22" s="1"/>
  <c r="E25" i="22" l="1"/>
  <c r="H25" i="22" s="1"/>
  <c r="C26" i="22"/>
  <c r="D26" i="22" s="1"/>
  <c r="A27" i="22"/>
  <c r="B26" i="22"/>
  <c r="A28" i="22" l="1"/>
  <c r="B27" i="22"/>
  <c r="C27" i="22"/>
  <c r="D27" i="22" s="1"/>
  <c r="E26" i="22"/>
  <c r="H26" i="22" s="1"/>
  <c r="E27" i="22" l="1"/>
  <c r="H27" i="22" s="1"/>
  <c r="B28" i="22"/>
  <c r="C28" i="22"/>
  <c r="D28" i="22" s="1"/>
  <c r="A29" i="22"/>
  <c r="C29" i="22" l="1"/>
  <c r="D29" i="22" s="1"/>
  <c r="A30" i="22"/>
  <c r="B29" i="22"/>
  <c r="E28" i="22"/>
  <c r="H28" i="22" s="1"/>
  <c r="E29" i="22" l="1"/>
  <c r="H29" i="22" s="1"/>
  <c r="C30" i="22"/>
  <c r="D30" i="22" s="1"/>
  <c r="A31" i="22"/>
  <c r="B30" i="22"/>
  <c r="A32" i="22" l="1"/>
  <c r="C31" i="22"/>
  <c r="D31" i="22" s="1"/>
  <c r="B31" i="22"/>
  <c r="E30" i="22"/>
  <c r="H30" i="22" s="1"/>
  <c r="E31" i="22" l="1"/>
  <c r="H31" i="22" s="1"/>
  <c r="B32" i="22"/>
  <c r="A33" i="22"/>
  <c r="C32" i="22"/>
  <c r="D32" i="22" s="1"/>
  <c r="E32" i="22" l="1"/>
  <c r="H32" i="22" s="1"/>
  <c r="C33" i="22"/>
  <c r="D33" i="22" s="1"/>
  <c r="A34" i="22"/>
  <c r="B33" i="22"/>
  <c r="A35" i="22" l="1"/>
  <c r="B34" i="22"/>
  <c r="C34" i="22"/>
  <c r="D34" i="22" s="1"/>
  <c r="E33" i="22"/>
  <c r="H33" i="22" s="1"/>
  <c r="A36" i="22" l="1"/>
  <c r="C35" i="22"/>
  <c r="D35" i="22" s="1"/>
  <c r="B35" i="22"/>
  <c r="E34" i="22"/>
  <c r="H34" i="22" s="1"/>
  <c r="E35" i="22" l="1"/>
  <c r="H35" i="22" s="1"/>
  <c r="B36" i="22"/>
  <c r="A37" i="22"/>
  <c r="C36" i="22"/>
  <c r="D36" i="22" s="1"/>
  <c r="E36" i="22" l="1"/>
  <c r="H36" i="22" s="1"/>
  <c r="C37" i="22"/>
  <c r="D37" i="22" s="1"/>
  <c r="B37" i="22"/>
  <c r="A38" i="22"/>
  <c r="A39" i="22" l="1"/>
  <c r="C38" i="22"/>
  <c r="D38" i="22" s="1"/>
  <c r="B38" i="22"/>
  <c r="E37" i="22"/>
  <c r="H37" i="22" s="1"/>
  <c r="A40" i="22" l="1"/>
  <c r="C39" i="22"/>
  <c r="D39" i="22" s="1"/>
  <c r="B39" i="22"/>
  <c r="E38" i="22"/>
  <c r="H38" i="22" s="1"/>
  <c r="E39" i="22" l="1"/>
  <c r="H39" i="22" s="1"/>
  <c r="B40" i="22"/>
  <c r="C40" i="22"/>
  <c r="D40" i="22" s="1"/>
  <c r="A41" i="22"/>
  <c r="E40" i="22" l="1"/>
  <c r="H40" i="22" s="1"/>
  <c r="C41" i="22"/>
  <c r="D41" i="22" s="1"/>
  <c r="A42" i="22"/>
  <c r="B41" i="22"/>
  <c r="E41" i="22" l="1"/>
  <c r="H41" i="22" s="1"/>
  <c r="C42" i="22"/>
  <c r="D42" i="22" s="1"/>
  <c r="A43" i="22"/>
  <c r="B42" i="22"/>
  <c r="A44" i="22" l="1"/>
  <c r="B43" i="22"/>
  <c r="C43" i="22"/>
  <c r="D43" i="22" s="1"/>
  <c r="E42" i="22"/>
  <c r="H42" i="22" s="1"/>
  <c r="E43" i="22" l="1"/>
  <c r="H43" i="22" s="1"/>
  <c r="B44" i="22"/>
  <c r="C44" i="22"/>
  <c r="D44" i="22" s="1"/>
  <c r="A45" i="22"/>
  <c r="C45" i="22" l="1"/>
  <c r="D45" i="22" s="1"/>
  <c r="A46" i="22"/>
  <c r="B45" i="22"/>
  <c r="E44" i="22"/>
  <c r="H44" i="22" s="1"/>
  <c r="E45" i="22" l="1"/>
  <c r="H45" i="22" s="1"/>
  <c r="C46" i="22"/>
  <c r="D46" i="22" s="1"/>
  <c r="B46" i="22"/>
  <c r="A47" i="22"/>
  <c r="A48" i="22" l="1"/>
  <c r="C47" i="22"/>
  <c r="D47" i="22" s="1"/>
  <c r="B47" i="22"/>
  <c r="E46" i="22"/>
  <c r="H46" i="22" s="1"/>
  <c r="E47" i="22" l="1"/>
  <c r="H47" i="22" s="1"/>
  <c r="B48" i="22"/>
  <c r="A49" i="22"/>
  <c r="C48" i="22"/>
  <c r="D48" i="22" s="1"/>
  <c r="E48" i="22" l="1"/>
  <c r="H48" i="22" s="1"/>
  <c r="C49" i="22"/>
  <c r="D49" i="22" s="1"/>
  <c r="A50" i="22"/>
  <c r="B49" i="22"/>
  <c r="A51" i="22" l="1"/>
  <c r="B50" i="22"/>
  <c r="C50" i="22"/>
  <c r="D50" i="22" s="1"/>
  <c r="E49" i="22"/>
  <c r="H49" i="22" s="1"/>
  <c r="A52" i="22" l="1"/>
  <c r="C51" i="22"/>
  <c r="D51" i="22" s="1"/>
  <c r="B51" i="22"/>
  <c r="E50" i="22"/>
  <c r="H50" i="22" s="1"/>
  <c r="E51" i="22" l="1"/>
  <c r="H51" i="22" s="1"/>
  <c r="B52" i="22"/>
  <c r="A53" i="22"/>
  <c r="C52" i="22"/>
  <c r="D52" i="22" s="1"/>
  <c r="E52" i="22" l="1"/>
  <c r="H52" i="22" s="1"/>
  <c r="C53" i="22"/>
  <c r="D53" i="22" s="1"/>
  <c r="A54" i="22"/>
  <c r="B53" i="22"/>
  <c r="A55" i="22" l="1"/>
  <c r="C54" i="22"/>
  <c r="D54" i="22" s="1"/>
  <c r="B54" i="22"/>
  <c r="E53" i="22"/>
  <c r="H53" i="22" s="1"/>
  <c r="A56" i="22" l="1"/>
  <c r="C55" i="22"/>
  <c r="D55" i="22" s="1"/>
  <c r="B55" i="22"/>
  <c r="E54" i="22"/>
  <c r="H54" i="22" s="1"/>
  <c r="E55" i="22" l="1"/>
  <c r="H55" i="22" s="1"/>
  <c r="B56" i="22"/>
  <c r="C56" i="22"/>
  <c r="D56" i="22" s="1"/>
  <c r="A57" i="22"/>
  <c r="C57" i="22" l="1"/>
  <c r="D57" i="22" s="1"/>
  <c r="A58" i="22"/>
  <c r="B57" i="22"/>
  <c r="E56" i="22"/>
  <c r="H56" i="22" s="1"/>
  <c r="E57" i="22" l="1"/>
  <c r="H57" i="22" s="1"/>
  <c r="C58" i="22"/>
  <c r="D58" i="22" s="1"/>
  <c r="A59" i="22"/>
  <c r="B58" i="22"/>
  <c r="A60" i="22" l="1"/>
  <c r="B59" i="22"/>
  <c r="C59" i="22"/>
  <c r="D59" i="22" s="1"/>
  <c r="E58" i="22"/>
  <c r="H58" i="22" s="1"/>
  <c r="E59" i="22" l="1"/>
  <c r="H59" i="22" s="1"/>
  <c r="B60" i="22"/>
  <c r="C60" i="22"/>
  <c r="D60" i="22" s="1"/>
  <c r="A61" i="22"/>
  <c r="E60" i="22" l="1"/>
  <c r="H60" i="22" s="1"/>
  <c r="C61" i="22"/>
  <c r="D61" i="22" s="1"/>
  <c r="A62" i="22"/>
  <c r="B61" i="22"/>
  <c r="E61" i="22" l="1"/>
  <c r="H61" i="22" s="1"/>
  <c r="C62" i="22"/>
  <c r="D62" i="22" s="1"/>
  <c r="A63" i="22"/>
  <c r="B62" i="22"/>
  <c r="A64" i="22" l="1"/>
  <c r="C63" i="22"/>
  <c r="D63" i="22" s="1"/>
  <c r="B63" i="22"/>
  <c r="E62" i="22"/>
  <c r="H62" i="22" s="1"/>
  <c r="E63" i="22" l="1"/>
  <c r="H63" i="22" s="1"/>
  <c r="B64" i="22"/>
  <c r="A65" i="22"/>
  <c r="C64" i="22"/>
  <c r="D64" i="22" s="1"/>
  <c r="E64" i="22" l="1"/>
  <c r="H64" i="22" s="1"/>
  <c r="C65" i="22"/>
  <c r="D65" i="22" s="1"/>
  <c r="A66" i="22"/>
  <c r="B65" i="22"/>
  <c r="A67" i="22" l="1"/>
  <c r="B66" i="22"/>
  <c r="C66" i="22"/>
  <c r="D66" i="22" s="1"/>
  <c r="E65" i="22"/>
  <c r="H65" i="22" s="1"/>
  <c r="A68" i="22" l="1"/>
  <c r="C67" i="22"/>
  <c r="D67" i="22" s="1"/>
  <c r="B67" i="22"/>
  <c r="E66" i="22"/>
  <c r="H66" i="22" s="1"/>
  <c r="E67" i="22" l="1"/>
  <c r="H67" i="22" s="1"/>
  <c r="B68" i="22"/>
  <c r="A69" i="22"/>
  <c r="C68" i="22"/>
  <c r="D68" i="22" s="1"/>
  <c r="E68" i="22" l="1"/>
  <c r="H68" i="22" s="1"/>
  <c r="C69" i="22"/>
  <c r="D69" i="22" s="1"/>
  <c r="A70" i="22"/>
  <c r="B69" i="22"/>
  <c r="A71" i="22" l="1"/>
  <c r="C70" i="22"/>
  <c r="D70" i="22" s="1"/>
  <c r="B70" i="22"/>
  <c r="E69" i="22"/>
  <c r="H69" i="22" s="1"/>
  <c r="A72" i="22" l="1"/>
  <c r="C71" i="22"/>
  <c r="D71" i="22" s="1"/>
  <c r="B71" i="22"/>
  <c r="E70" i="22"/>
  <c r="H70" i="22" s="1"/>
  <c r="E71" i="22" l="1"/>
  <c r="H71" i="22" s="1"/>
  <c r="B72" i="22"/>
  <c r="C72" i="22"/>
  <c r="D72" i="22" s="1"/>
  <c r="A73" i="22"/>
  <c r="C73" i="22" l="1"/>
  <c r="E73" i="22" s="1"/>
  <c r="B73" i="22"/>
  <c r="E72" i="22"/>
  <c r="H72" i="22" s="1"/>
  <c r="H73" i="22" l="1"/>
  <c r="H89" i="22" s="1"/>
  <c r="E89" i="22"/>
  <c r="D73" i="22"/>
  <c r="C33" i="23"/>
  <c r="C7" i="23"/>
  <c r="C11" i="23"/>
  <c r="C22" i="23"/>
  <c r="C25" i="23"/>
  <c r="C8" i="23"/>
  <c r="C38" i="23"/>
  <c r="C6" i="23"/>
  <c r="C14" i="23"/>
  <c r="C28" i="23"/>
  <c r="C27" i="23"/>
  <c r="C20" i="23"/>
  <c r="C46" i="23"/>
  <c r="C19" i="23"/>
  <c r="C12" i="23"/>
  <c r="C39" i="23"/>
  <c r="C43" i="23"/>
  <c r="C35" i="23"/>
  <c r="C24" i="23"/>
  <c r="C44" i="23"/>
  <c r="C29" i="23"/>
  <c r="C30" i="23"/>
  <c r="C41" i="23"/>
  <c r="C23" i="23"/>
  <c r="C17" i="23"/>
  <c r="C5" i="23"/>
  <c r="C31" i="23"/>
  <c r="C15" i="23"/>
  <c r="C37" i="23"/>
  <c r="C9" i="23"/>
  <c r="C32" i="23"/>
  <c r="C40" i="23"/>
  <c r="C3" i="23"/>
  <c r="C21" i="23"/>
  <c r="C4" i="23"/>
  <c r="C16" i="23"/>
  <c r="C2" i="23"/>
  <c r="C47" i="23"/>
  <c r="C26" i="23"/>
  <c r="C36" i="23"/>
  <c r="C42" i="23"/>
  <c r="C48" i="23"/>
  <c r="C18" i="23"/>
  <c r="C10" i="23"/>
  <c r="C34" i="23"/>
  <c r="C45" i="23"/>
  <c r="C13" i="23"/>
  <c r="C49"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000-000001000000}">
      <text>
        <r>
          <rPr>
            <sz val="11"/>
            <color theme="1"/>
            <rFont val="Calibri"/>
            <family val="2"/>
            <scheme val="minor"/>
          </rPr>
          <t>======
ID#AAAAIuiMvCQ
Mauricio Muñoz    (2020-08-06 20:16:34)
Suma de todos los costos por cada producto</t>
        </r>
      </text>
    </comment>
    <comment ref="I1" authorId="0" shapeId="0" xr:uid="{00000000-0006-0000-0000-000002000000}">
      <text>
        <r>
          <rPr>
            <sz val="11"/>
            <color theme="1"/>
            <rFont val="Calibri"/>
            <family val="2"/>
            <scheme val="minor"/>
          </rPr>
          <t>======
ID#AAAAIuiMvCE
Mauricio Muñoz    (2020-08-06 20:16:34)
% de Utilidad v/s Costo</t>
        </r>
      </text>
    </comment>
  </commentList>
  <extLst>
    <ext xmlns:r="http://schemas.openxmlformats.org/officeDocument/2006/relationships" uri="GoogleSheetsCustomDataVersion2">
      <go:sheetsCustomData xmlns:go="http://customooxmlschemas.google.com/" r:id="rId1" roundtripDataSignature="AMtx7miWxAFFAe7aAQ0tyMf9T9yfYVGbG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100-000002000000}">
      <text>
        <r>
          <rPr>
            <sz val="11"/>
            <color theme="1"/>
            <rFont val="Calibri"/>
            <family val="2"/>
            <scheme val="minor"/>
          </rPr>
          <t>======
ID#AAAAIuiMvCM
Mauricio Muñoz    (2020-08-06 20:16:34)
Costo Inicial</t>
        </r>
      </text>
    </comment>
    <comment ref="I1" authorId="0" shapeId="0" xr:uid="{00000000-0006-0000-0100-000001000000}">
      <text>
        <r>
          <rPr>
            <sz val="11"/>
            <color theme="1"/>
            <rFont val="Calibri"/>
            <family val="2"/>
            <scheme val="minor"/>
          </rPr>
          <t>======
ID#AAAAIuiMvCU
Mauricio Muñoz    (2020-08-06 20:16:34)
Costo mayor entre todas las compras</t>
        </r>
      </text>
    </comment>
    <comment ref="J1" authorId="0" shapeId="0" xr:uid="{00000000-0006-0000-0100-000003000000}">
      <text>
        <r>
          <rPr>
            <sz val="11"/>
            <color theme="1"/>
            <rFont val="Calibri"/>
            <family val="2"/>
            <scheme val="minor"/>
          </rPr>
          <t>======
ID#AAAAIuiMvCI
Mauricio Muñoz    (2020-08-06 20:16:34)
Costo por cada unidad de medida</t>
        </r>
      </text>
    </comment>
  </commentList>
  <extLst>
    <ext xmlns:r="http://schemas.openxmlformats.org/officeDocument/2006/relationships" uri="GoogleSheetsCustomDataVersion2">
      <go:sheetsCustomData xmlns:go="http://customooxmlschemas.google.com/" r:id="rId1" roundtripDataSignature="AMtx7mg6vU+nXnnP1XRF7cv1wSJbCaW2Y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200-000001000000}">
      <text>
        <r>
          <rPr>
            <sz val="11"/>
            <color theme="1"/>
            <rFont val="Calibri"/>
            <family val="2"/>
            <scheme val="minor"/>
          </rPr>
          <t>Aquí pones la cantidad de productos con lo que calcularás
======</t>
        </r>
      </text>
    </comment>
    <comment ref="H1" authorId="0" shapeId="0" xr:uid="{00000000-0006-0000-0200-000002000000}">
      <text>
        <r>
          <rPr>
            <sz val="11"/>
            <color theme="1"/>
            <rFont val="Calibri"/>
            <family val="2"/>
            <scheme val="minor"/>
          </rPr>
          <t>Aquí pones lo que consumes por la cantidad de productos que pusiste antes
======</t>
        </r>
      </text>
    </comment>
    <comment ref="J1" authorId="0" shapeId="0" xr:uid="{00000000-0006-0000-0200-000003000000}">
      <text>
        <r>
          <rPr>
            <sz val="11"/>
            <color theme="1"/>
            <rFont val="Calibri"/>
            <family val="2"/>
            <scheme val="minor"/>
          </rPr>
          <t>======
ID#AAAAIuiMvCY
Benjamin Muñoz    (2020-08-06 20:16:34)
Costo según Receta
(Para 15 Unidades)</t>
        </r>
      </text>
    </comment>
    <comment ref="K1" authorId="0" shapeId="0" xr:uid="{00000000-0006-0000-0200-000004000000}">
      <text>
        <r>
          <rPr>
            <sz val="11"/>
            <color theme="1"/>
            <rFont val="Calibri"/>
            <family val="2"/>
            <scheme val="minor"/>
          </rPr>
          <t>======
ID#AAAAIuiMvCc
Benjamin Muñoz    (2020-08-06 20:16:34)
Costo por cada producto</t>
        </r>
      </text>
    </comment>
  </commentList>
  <extLst>
    <ext xmlns:r="http://schemas.openxmlformats.org/officeDocument/2006/relationships" uri="GoogleSheetsCustomDataVersion2">
      <go:sheetsCustomData xmlns:go="http://customooxmlschemas.google.com/" r:id="rId1" roundtripDataSignature="AMtx7mhJCs2n3IVOcKeCdOdhYr8VTt1mZA=="/>
    </ext>
  </extLst>
</comments>
</file>

<file path=xl/sharedStrings.xml><?xml version="1.0" encoding="utf-8"?>
<sst xmlns="http://schemas.openxmlformats.org/spreadsheetml/2006/main" count="5603" uniqueCount="402">
  <si>
    <t>Código</t>
  </si>
  <si>
    <t>Producto</t>
  </si>
  <si>
    <t>Tipo</t>
  </si>
  <si>
    <t>Precio Venta</t>
  </si>
  <si>
    <t>Costo Unit</t>
  </si>
  <si>
    <t>Utilidad</t>
  </si>
  <si>
    <t>Margen</t>
  </si>
  <si>
    <t>TO-01</t>
  </si>
  <si>
    <t>Toalla 160x80 Az</t>
  </si>
  <si>
    <t>Toalla</t>
  </si>
  <si>
    <t>TO-02</t>
  </si>
  <si>
    <t>Toalla 160x80 Ro</t>
  </si>
  <si>
    <t>TO-03</t>
  </si>
  <si>
    <t>Toalla 160x80 Am</t>
  </si>
  <si>
    <t>TO-04</t>
  </si>
  <si>
    <t>Toalla 160x80 Vp</t>
  </si>
  <si>
    <t>TO-05</t>
  </si>
  <si>
    <t>Toalla 160x80 Ca</t>
  </si>
  <si>
    <t>TO-06</t>
  </si>
  <si>
    <t>Toalla 160x80 Fu</t>
  </si>
  <si>
    <t>TO-07</t>
  </si>
  <si>
    <t>Toalla 160x80 Na</t>
  </si>
  <si>
    <t>TO-08</t>
  </si>
  <si>
    <t>Toalla 160x80 Ne</t>
  </si>
  <si>
    <t>TO-09</t>
  </si>
  <si>
    <t>Toalla 80x40 Na</t>
  </si>
  <si>
    <t>TO-10</t>
  </si>
  <si>
    <t>Toalla 40x40 Na</t>
  </si>
  <si>
    <t>TO-11</t>
  </si>
  <si>
    <t>Toalla 160x110 Na</t>
  </si>
  <si>
    <t>TO-12</t>
  </si>
  <si>
    <t>Toalla 160x110 Li</t>
  </si>
  <si>
    <t>TU-01</t>
  </si>
  <si>
    <t>Turbante Ca</t>
  </si>
  <si>
    <t>Turbante</t>
  </si>
  <si>
    <t>TU-02</t>
  </si>
  <si>
    <t>Turbante Fu</t>
  </si>
  <si>
    <t>TU-03</t>
  </si>
  <si>
    <t>Turbante Vp</t>
  </si>
  <si>
    <t>TU-04</t>
  </si>
  <si>
    <t>Turbante Li</t>
  </si>
  <si>
    <t>Go-01</t>
  </si>
  <si>
    <t>Gorra Natacion Lycra</t>
  </si>
  <si>
    <t>Gorro</t>
  </si>
  <si>
    <t>MA-01</t>
  </si>
  <si>
    <t>Mantel Spandex 180x75x75</t>
  </si>
  <si>
    <t>Mantel</t>
  </si>
  <si>
    <t>TU-05</t>
  </si>
  <si>
    <t>Turbante Ne</t>
  </si>
  <si>
    <t>TU-06</t>
  </si>
  <si>
    <t>Turbante Na</t>
  </si>
  <si>
    <t>TU-07</t>
  </si>
  <si>
    <t>Turbante Am</t>
  </si>
  <si>
    <t>TU-08</t>
  </si>
  <si>
    <t>Turbante Ro</t>
  </si>
  <si>
    <t>Materia Prima</t>
  </si>
  <si>
    <t>Cantidad</t>
  </si>
  <si>
    <t>Unidad</t>
  </si>
  <si>
    <t>Costo Base</t>
  </si>
  <si>
    <t>Costo Ref</t>
  </si>
  <si>
    <t>CU</t>
  </si>
  <si>
    <t>TE-01</t>
  </si>
  <si>
    <t>Microfibra Dep 160 Na</t>
  </si>
  <si>
    <t>MP</t>
  </si>
  <si>
    <t>Mts</t>
  </si>
  <si>
    <t>TE-02</t>
  </si>
  <si>
    <t>Microfibra Dep 160 Li</t>
  </si>
  <si>
    <t>TE-03</t>
  </si>
  <si>
    <t>Microfibra Dep 160 Fu</t>
  </si>
  <si>
    <t>TE-04</t>
  </si>
  <si>
    <t>Microfibra Dep 160 Ca</t>
  </si>
  <si>
    <t>TE-05</t>
  </si>
  <si>
    <t>Microfibra Dep 160 Ne</t>
  </si>
  <si>
    <t>TE-06</t>
  </si>
  <si>
    <t>Microfibra Dep 160 Am</t>
  </si>
  <si>
    <t>TE-07</t>
  </si>
  <si>
    <t>Microfibra Dep 160 Ro</t>
  </si>
  <si>
    <t>TE-08</t>
  </si>
  <si>
    <t>Microfibra Dep 160 Vp</t>
  </si>
  <si>
    <t>TE-09</t>
  </si>
  <si>
    <t>Microfibra Dep 160 Az</t>
  </si>
  <si>
    <t>TE-10</t>
  </si>
  <si>
    <t>Bistrech 150 cm Ne</t>
  </si>
  <si>
    <t>TE-11</t>
  </si>
  <si>
    <t>Bistrech 300 cm Ne</t>
  </si>
  <si>
    <t>TE-12</t>
  </si>
  <si>
    <t>Mantel Spandex 180 Ne</t>
  </si>
  <si>
    <t>PT</t>
  </si>
  <si>
    <t>Uni</t>
  </si>
  <si>
    <t>TE-13</t>
  </si>
  <si>
    <t>Mantel Spandex 180 Bl</t>
  </si>
  <si>
    <t>TE-14</t>
  </si>
  <si>
    <t xml:space="preserve">Granite </t>
  </si>
  <si>
    <t>TE-15</t>
  </si>
  <si>
    <t>Bistrech 150 cm Ve</t>
  </si>
  <si>
    <t>TE-16</t>
  </si>
  <si>
    <t>Gabardina 150 cm  Ne</t>
  </si>
  <si>
    <t>MO-01</t>
  </si>
  <si>
    <t>Corte</t>
  </si>
  <si>
    <t>MO</t>
  </si>
  <si>
    <t>Min</t>
  </si>
  <si>
    <t>MO-02</t>
  </si>
  <si>
    <t>Confección</t>
  </si>
  <si>
    <t>MO-03</t>
  </si>
  <si>
    <t>Botones</t>
  </si>
  <si>
    <t>HI-01</t>
  </si>
  <si>
    <t>Hilo Overlock Verde</t>
  </si>
  <si>
    <t>IN</t>
  </si>
  <si>
    <t>HI-02</t>
  </si>
  <si>
    <t>Hilo Recta Verde</t>
  </si>
  <si>
    <t>MO-04</t>
  </si>
  <si>
    <t>Preparación</t>
  </si>
  <si>
    <t>SE-01</t>
  </si>
  <si>
    <t>Estampado Logo Turb.</t>
  </si>
  <si>
    <t>SE</t>
  </si>
  <si>
    <t>MO-05</t>
  </si>
  <si>
    <t>Planchado</t>
  </si>
  <si>
    <t>IN-03</t>
  </si>
  <si>
    <t>Sesgo</t>
  </si>
  <si>
    <t>IN-02</t>
  </si>
  <si>
    <t>Cordón Eládtico</t>
  </si>
  <si>
    <t>IN-04</t>
  </si>
  <si>
    <t>Logo Estampado</t>
  </si>
  <si>
    <t>HI-03</t>
  </si>
  <si>
    <t>Hilo Poliester</t>
  </si>
  <si>
    <t>GA-01</t>
  </si>
  <si>
    <t>Locomoción</t>
  </si>
  <si>
    <t>DTF</t>
  </si>
  <si>
    <t>Cm2</t>
  </si>
  <si>
    <t>Nombre P</t>
  </si>
  <si>
    <t>Cant PR</t>
  </si>
  <si>
    <t>ÍTEM</t>
  </si>
  <si>
    <t>M P</t>
  </si>
  <si>
    <t>TIPO</t>
  </si>
  <si>
    <t>Nombre</t>
  </si>
  <si>
    <t>Cant MP</t>
  </si>
  <si>
    <t>Unid</t>
  </si>
  <si>
    <t>C R</t>
  </si>
  <si>
    <t>Minuto</t>
  </si>
  <si>
    <t>TURBANTE</t>
  </si>
  <si>
    <t>CORTE</t>
  </si>
  <si>
    <t>HILO</t>
  </si>
  <si>
    <t>CONFECCIÓN</t>
  </si>
  <si>
    <t>Cambio Hilo, Overlock Y Sesgo</t>
  </si>
  <si>
    <t>OVERLOK</t>
  </si>
  <si>
    <t>TERMINACIÓN</t>
  </si>
  <si>
    <t>Botones, Limpiado</t>
  </si>
  <si>
    <t>SESGO</t>
  </si>
  <si>
    <t>PLANCHADO</t>
  </si>
  <si>
    <t>TOALLA 160x80</t>
  </si>
  <si>
    <t>PREPARADO</t>
  </si>
  <si>
    <t>Codigo</t>
  </si>
  <si>
    <t>Dirección</t>
  </si>
  <si>
    <t>Sector</t>
  </si>
  <si>
    <t>Observaciones</t>
  </si>
  <si>
    <t>Pasajito Import. Calesa</t>
  </si>
  <si>
    <t>Pasajito mac clure</t>
  </si>
  <si>
    <t>Ind</t>
  </si>
  <si>
    <t>Unico Tela MC Dep</t>
  </si>
  <si>
    <t>56 997381561</t>
  </si>
  <si>
    <t xml:space="preserve">Crayling vicuña M </t>
  </si>
  <si>
    <t>Av. Vicuña Mackenna 1415, Santiago</t>
  </si>
  <si>
    <t>Telas Bistrech y otras</t>
  </si>
  <si>
    <t>56 977935292</t>
  </si>
  <si>
    <t xml:space="preserve">Sucursal </t>
  </si>
  <si>
    <t xml:space="preserve">Rainbown Publicidad </t>
  </si>
  <si>
    <t>Antonia Lopez de Bello 220, Recoleta</t>
  </si>
  <si>
    <t>Sublimacion</t>
  </si>
  <si>
    <t>56 935179292</t>
  </si>
  <si>
    <t>Johan Contreras , entrega 24 hrs.</t>
  </si>
  <si>
    <t>Nahuel chile ltda</t>
  </si>
  <si>
    <t>Vargas buston 1088, San Miguel</t>
  </si>
  <si>
    <t>Bordados</t>
  </si>
  <si>
    <t>56 966335702</t>
  </si>
  <si>
    <t>Cobran por matriz, maximo 5 dias para entrega</t>
  </si>
  <si>
    <r>
      <rPr>
        <sz val="12"/>
        <color theme="1"/>
        <rFont val="Roboto"/>
      </rPr>
      <t>www.</t>
    </r>
    <r>
      <rPr>
        <u/>
        <sz val="12"/>
        <color rgb="FF1155CC"/>
        <rFont val="Roboto"/>
      </rPr>
      <t>nahuelchileltda.cl</t>
    </r>
  </si>
  <si>
    <t>Textil Cassis S.A.</t>
  </si>
  <si>
    <t>Av. Jose Pedro Alessandri 1880, ñuñoa</t>
  </si>
  <si>
    <t>Sublimacion por metros</t>
  </si>
  <si>
    <t>56 982399670</t>
  </si>
  <si>
    <t>Contacto: Raul</t>
  </si>
  <si>
    <t>Meriggi</t>
  </si>
  <si>
    <t>Av. Vicuña Mackenna 4525, san Joaquin</t>
  </si>
  <si>
    <t>Bistrech, Manteles Spandex, Granite</t>
  </si>
  <si>
    <t>56 232734300</t>
  </si>
  <si>
    <t>www.meriggi.cl</t>
  </si>
  <si>
    <t>Calas</t>
  </si>
  <si>
    <t>Manteles Spandex, Mesas</t>
  </si>
  <si>
    <t>56 935646711</t>
  </si>
  <si>
    <t>www.calas.cl</t>
  </si>
  <si>
    <t xml:space="preserve">Michel Neime </t>
  </si>
  <si>
    <t>Av Independencia 285. Independencia</t>
  </si>
  <si>
    <t>sesgo 1,5 $1210 20 mts</t>
  </si>
  <si>
    <t>22 735 2128 - 569 44502001</t>
  </si>
  <si>
    <t>La muñequita</t>
  </si>
  <si>
    <t>Av. Independencia 381-383</t>
  </si>
  <si>
    <t>Telas granite y otras</t>
  </si>
  <si>
    <t>56 946926244</t>
  </si>
  <si>
    <t>Cristaleria La Paz</t>
  </si>
  <si>
    <t>Av. la Paz 126</t>
  </si>
  <si>
    <t>Cubiertos y menaje</t>
  </si>
  <si>
    <t>56 983017790 - 56 956532023</t>
  </si>
  <si>
    <t>Punto Chef</t>
  </si>
  <si>
    <t>Antonia Lopez de Bello 966. Independencia</t>
  </si>
  <si>
    <t>56 976004569</t>
  </si>
  <si>
    <t>www.puntochef.cl</t>
  </si>
  <si>
    <t>Telas Pacifico</t>
  </si>
  <si>
    <t>S</t>
  </si>
  <si>
    <t>Proveedor</t>
  </si>
  <si>
    <t>Precio</t>
  </si>
  <si>
    <t>Cons Unit</t>
  </si>
  <si>
    <t>ID</t>
  </si>
  <si>
    <t>Consumo</t>
  </si>
  <si>
    <t>Empanada</t>
  </si>
  <si>
    <t>Pizza</t>
  </si>
  <si>
    <t>Pan</t>
  </si>
  <si>
    <t>Total</t>
  </si>
  <si>
    <t>Total general</t>
  </si>
  <si>
    <t>Cant Cons</t>
  </si>
  <si>
    <t>Cant Rbjd</t>
  </si>
  <si>
    <t>Cant Comp</t>
  </si>
  <si>
    <t>Stock</t>
  </si>
  <si>
    <t>Costo</t>
  </si>
  <si>
    <t>Pron Com</t>
  </si>
  <si>
    <t>Fecha</t>
  </si>
  <si>
    <t>Ítem</t>
  </si>
  <si>
    <t>Cant Ref</t>
  </si>
  <si>
    <t>CU Base</t>
  </si>
  <si>
    <t>CU Ref</t>
  </si>
  <si>
    <t>IVA</t>
  </si>
  <si>
    <t>Neto</t>
  </si>
  <si>
    <t>Forma de Pgo</t>
  </si>
  <si>
    <t>Compra</t>
  </si>
  <si>
    <t>T</t>
  </si>
  <si>
    <t>Tiempo</t>
  </si>
  <si>
    <t>Proceso</t>
  </si>
  <si>
    <t>Preparar Relleno (M)</t>
  </si>
  <si>
    <t>Coción Relleno (M)</t>
  </si>
  <si>
    <t>Mezclar (M)</t>
  </si>
  <si>
    <t>Amasar (M)</t>
  </si>
  <si>
    <t>Esperar Masa</t>
  </si>
  <si>
    <t>Hacer Circulos (M)</t>
  </si>
  <si>
    <t>Echar Relleno (J)</t>
  </si>
  <si>
    <t>Cocción Horno (J)</t>
  </si>
  <si>
    <t>Item</t>
  </si>
  <si>
    <t>Cant</t>
  </si>
  <si>
    <t>unidad</t>
  </si>
  <si>
    <t>Preparar Relleno</t>
  </si>
  <si>
    <t>Coción Relleno</t>
  </si>
  <si>
    <t>Mezclar</t>
  </si>
  <si>
    <t>Amasar</t>
  </si>
  <si>
    <t>Hacer Circulos</t>
  </si>
  <si>
    <t>Echar Relleno</t>
  </si>
  <si>
    <t>minuto</t>
  </si>
  <si>
    <t>Cocción Horno</t>
  </si>
  <si>
    <t>Cant. (X)</t>
  </si>
  <si>
    <t>Tpo. (Y)</t>
  </si>
  <si>
    <t>X2</t>
  </si>
  <si>
    <t>XY</t>
  </si>
  <si>
    <t>Parámetros</t>
  </si>
  <si>
    <t>Valor</t>
  </si>
  <si>
    <t>N</t>
  </si>
  <si>
    <t>SXY</t>
  </si>
  <si>
    <t>SX</t>
  </si>
  <si>
    <t>SY</t>
  </si>
  <si>
    <t>SX2</t>
  </si>
  <si>
    <t>(SX)2</t>
  </si>
  <si>
    <t>a</t>
  </si>
  <si>
    <t>b</t>
  </si>
  <si>
    <t>Nº</t>
  </si>
  <si>
    <t>Venta</t>
  </si>
  <si>
    <t>Idet</t>
  </si>
  <si>
    <t>Cliente</t>
  </si>
  <si>
    <t>H Entrega</t>
  </si>
  <si>
    <t>Jer</t>
  </si>
  <si>
    <t>H Ini</t>
  </si>
  <si>
    <t>H Fin</t>
  </si>
  <si>
    <t>Prio</t>
  </si>
  <si>
    <t>T. Estim</t>
  </si>
  <si>
    <t>Zona</t>
  </si>
  <si>
    <t>Re</t>
  </si>
  <si>
    <t>Ma</t>
  </si>
  <si>
    <t>Ar</t>
  </si>
  <si>
    <t>Co</t>
  </si>
  <si>
    <t>En</t>
  </si>
  <si>
    <t>De</t>
  </si>
  <si>
    <t>T Real</t>
  </si>
  <si>
    <t>Fin</t>
  </si>
  <si>
    <t>Costo M O</t>
  </si>
  <si>
    <t>C T M O</t>
  </si>
  <si>
    <t>PAG</t>
  </si>
  <si>
    <t>Producidos</t>
  </si>
  <si>
    <t>Vendidos</t>
  </si>
  <si>
    <t>(Todas)</t>
  </si>
  <si>
    <t>Suma de Cant</t>
  </si>
  <si>
    <t>P</t>
  </si>
  <si>
    <t>Etiquetas de fila</t>
  </si>
  <si>
    <t>Empanada Camarón Queso Frita</t>
  </si>
  <si>
    <t>Empanada Champiñón Queso Frita</t>
  </si>
  <si>
    <t>Empanada Marisco Queso Frita</t>
  </si>
  <si>
    <t>Empanada Mechada Queso Frita</t>
  </si>
  <si>
    <t>Empanada Queso Frita</t>
  </si>
  <si>
    <t>Empanada Mechada Queso Horno</t>
  </si>
  <si>
    <t>Empanada Pino Frita</t>
  </si>
  <si>
    <t>Empanada Pino Frita (picada)</t>
  </si>
  <si>
    <t>Empanada Pino Horno</t>
  </si>
  <si>
    <t>Empanada Pino Horno (picada)</t>
  </si>
  <si>
    <t>Empanada Queso Horno</t>
  </si>
  <si>
    <t>Pizza Mediana Cho-Cha-Pim</t>
  </si>
  <si>
    <t>Pizza Mediana Cho-Jam-Cha-Pim-Tom-Ace</t>
  </si>
  <si>
    <t>Pizza Mediana Jam-Tom-Sal</t>
  </si>
  <si>
    <t>Pizza Mediana Jam-Tom-Ace</t>
  </si>
  <si>
    <t>Pizza Mediana Ace-Cha-Pim</t>
  </si>
  <si>
    <t>Pizza Mediana Jam-Cho-Ace</t>
  </si>
  <si>
    <t>Pizza Mediana Jam-Sal</t>
  </si>
  <si>
    <t>Betzy</t>
  </si>
  <si>
    <t>Cecilia</t>
  </si>
  <si>
    <t>Claudito</t>
  </si>
  <si>
    <t>Cons. Int.</t>
  </si>
  <si>
    <t>Emanuel</t>
  </si>
  <si>
    <t>Evelyn</t>
  </si>
  <si>
    <t>Gloria</t>
  </si>
  <si>
    <t>Grace</t>
  </si>
  <si>
    <t>Ignacio Gómez</t>
  </si>
  <si>
    <t>Jany</t>
  </si>
  <si>
    <t>Jeanette</t>
  </si>
  <si>
    <t>Jessica Luna</t>
  </si>
  <si>
    <t>Jorgito</t>
  </si>
  <si>
    <t>José Muñoz</t>
  </si>
  <si>
    <t>Juanito</t>
  </si>
  <si>
    <t>Katy</t>
  </si>
  <si>
    <t>Lesly</t>
  </si>
  <si>
    <t>Liliana</t>
  </si>
  <si>
    <t>Mónica</t>
  </si>
  <si>
    <t>Nathalie</t>
  </si>
  <si>
    <t>Naty</t>
  </si>
  <si>
    <t>Pamela</t>
  </si>
  <si>
    <t>Patricia</t>
  </si>
  <si>
    <t>Rodo</t>
  </si>
  <si>
    <t>Rodrigo</t>
  </si>
  <si>
    <t>Sol</t>
  </si>
  <si>
    <t>Susy</t>
  </si>
  <si>
    <t>Tía Rosaura</t>
  </si>
  <si>
    <t>Tio Tito (Hno. Juan)</t>
  </si>
  <si>
    <t>Vicky</t>
  </si>
  <si>
    <t>Yara</t>
  </si>
  <si>
    <t>Youren</t>
  </si>
  <si>
    <t>Marcela (Nuera)</t>
  </si>
  <si>
    <t>Marcela (Vecina)</t>
  </si>
  <si>
    <t>Alejandro Villalobos</t>
  </si>
  <si>
    <t>Mamá Gloria</t>
  </si>
  <si>
    <t>Jacqueline</t>
  </si>
  <si>
    <t>Chino</t>
  </si>
  <si>
    <t>Rosalia</t>
  </si>
  <si>
    <t>Sole</t>
  </si>
  <si>
    <t>Rut (Poveda)</t>
  </si>
  <si>
    <t>Viviana</t>
  </si>
  <si>
    <t>Paula</t>
  </si>
  <si>
    <t>Sandra Alarcón</t>
  </si>
  <si>
    <t>Papá Marce</t>
  </si>
  <si>
    <t>Francia</t>
  </si>
  <si>
    <t>Referencia</t>
  </si>
  <si>
    <t>Nombre C</t>
  </si>
  <si>
    <t>Observación</t>
  </si>
  <si>
    <t>Dcto</t>
  </si>
  <si>
    <t>Tipo Pago</t>
  </si>
  <si>
    <t>Máquina</t>
  </si>
  <si>
    <t>F Entrega</t>
  </si>
  <si>
    <t>Transfer</t>
  </si>
  <si>
    <t>M</t>
  </si>
  <si>
    <t>E</t>
  </si>
  <si>
    <t>ID Venta</t>
  </si>
  <si>
    <t>:</t>
  </si>
  <si>
    <t>ID Cliente</t>
  </si>
  <si>
    <t>Fecha Entrega</t>
  </si>
  <si>
    <t>Hora Entrega</t>
  </si>
  <si>
    <t>Detalle</t>
  </si>
  <si>
    <t>Precio Unit</t>
  </si>
  <si>
    <t>Sub Tot</t>
  </si>
  <si>
    <t>TOTAL</t>
  </si>
  <si>
    <t>Obs:</t>
  </si>
  <si>
    <t>Suma de Cantidad</t>
  </si>
  <si>
    <t>Etiquetas de columna</t>
  </si>
  <si>
    <t>ID Compra</t>
  </si>
  <si>
    <t>Pago</t>
  </si>
  <si>
    <t>Saldo</t>
  </si>
  <si>
    <t>Efectivo</t>
  </si>
  <si>
    <t>Transferencia</t>
  </si>
  <si>
    <t>Deuda</t>
  </si>
  <si>
    <t>Tipo2</t>
  </si>
  <si>
    <t>Precio Neto</t>
  </si>
  <si>
    <t>IVA Dev</t>
  </si>
  <si>
    <t>Costo Neto</t>
  </si>
  <si>
    <t>IVA Cred</t>
  </si>
  <si>
    <t>Teléfono</t>
  </si>
  <si>
    <t>Contacto</t>
  </si>
  <si>
    <t>WEB</t>
  </si>
  <si>
    <t>Producto 1</t>
  </si>
  <si>
    <t>Producto 3</t>
  </si>
  <si>
    <t>Producto 5</t>
  </si>
  <si>
    <t>Producto 8</t>
  </si>
  <si>
    <t>Feha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</si>
</sst>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2" formatCode="_ &quot;$&quot;* #,##0_ ;_ &quot;$&quot;* \-#,##0_ ;_ &quot;$&quot;* &quot;-&quot;_ ;_ @_ "/>
    <numFmt numFmtId="41" formatCode="_ * #,##0_ ;_ * \-#,##0_ ;_ * &quot;-&quot;_ ;_ @_ "/>
    <numFmt numFmtId="43" formatCode="_ * #,##0.00_ ;_ * \-#,##0.00_ ;_ * &quot;-&quot;??_ ;_ @_ "/>
    <numFmt numFmtId="164" formatCode="_ &quot;$&quot;* #,##0.0_ ;_ &quot;$&quot;* \-#,##0.0_ ;_ &quot;$&quot;* &quot;-&quot;_ ;_ @_ "/>
    <numFmt numFmtId="165" formatCode="000"/>
    <numFmt numFmtId="166" formatCode="_ * #,##0.0_ ;_ * \-#,##0.0_ ;_ * &quot;-&quot;_ ;_ @_ "/>
    <numFmt numFmtId="167" formatCode="d/m/yyyy"/>
    <numFmt numFmtId="168" formatCode="00"/>
    <numFmt numFmtId="169" formatCode="\2\5\-000"/>
    <numFmt numFmtId="170" formatCode="[$-409]d/mmm/yy"/>
    <numFmt numFmtId="171" formatCode="dd/mmm/yyyy"/>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Narrow"/>
      <family val="2"/>
    </font>
    <font>
      <b/>
      <sz val="12"/>
      <color theme="1"/>
      <name val="Arial Narrow"/>
      <family val="2"/>
    </font>
    <font>
      <sz val="11"/>
      <color theme="1"/>
      <name val="Roboto"/>
    </font>
    <font>
      <sz val="12"/>
      <color theme="1"/>
      <name val="Roboto"/>
    </font>
    <font>
      <sz val="11"/>
      <color rgb="FF080809"/>
      <name val="Roboto"/>
    </font>
    <font>
      <sz val="11"/>
      <color theme="1"/>
      <name val="Roboto"/>
    </font>
    <font>
      <u/>
      <sz val="12"/>
      <color theme="1"/>
      <name val="Roboto"/>
    </font>
    <font>
      <u/>
      <sz val="12"/>
      <color rgb="FF0000FF"/>
      <name val="Roboto"/>
    </font>
    <font>
      <b/>
      <sz val="11"/>
      <color theme="1"/>
      <name val="Calibri"/>
      <family val="2"/>
    </font>
    <font>
      <sz val="11"/>
      <name val="Calibri"/>
      <family val="2"/>
    </font>
    <font>
      <b/>
      <sz val="36"/>
      <color theme="1"/>
      <name val="Calibri"/>
      <family val="2"/>
    </font>
    <font>
      <sz val="11"/>
      <color theme="1"/>
      <name val="Calibri"/>
      <family val="2"/>
    </font>
    <font>
      <sz val="12"/>
      <color rgb="FF000000"/>
      <name val="Arial Narrow"/>
      <family val="2"/>
    </font>
    <font>
      <u/>
      <sz val="12"/>
      <color rgb="FF1155CC"/>
      <name val="Roboto"/>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7F7F7F"/>
        <bgColor rgb="FF7F7F7F"/>
      </patternFill>
    </fill>
    <fill>
      <patternFill patternType="solid">
        <fgColor rgb="FFFFD965"/>
        <bgColor rgb="FFFFD965"/>
      </patternFill>
    </fill>
    <fill>
      <patternFill patternType="solid">
        <fgColor rgb="FFFFFF00"/>
        <bgColor rgb="FFFFFF00"/>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42" fontId="18" fillId="0" borderId="0" applyFont="0" applyFill="0" applyBorder="0" applyAlignment="0" applyProtection="0"/>
  </cellStyleXfs>
  <cellXfs count="133">
    <xf numFmtId="0" fontId="0" fillId="0" borderId="0" xfId="0"/>
    <xf numFmtId="0" fontId="3" fillId="0" borderId="0" xfId="0" applyFont="1" applyAlignment="1">
      <alignment horizontal="left" vertical="center"/>
    </xf>
    <xf numFmtId="0" fontId="4" fillId="0" borderId="0" xfId="0" applyFont="1"/>
    <xf numFmtId="42" fontId="3" fillId="0" borderId="0" xfId="0" applyNumberFormat="1" applyFont="1" applyAlignment="1">
      <alignment vertical="center"/>
    </xf>
    <xf numFmtId="9" fontId="3"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horizontal="left" vertical="center"/>
    </xf>
    <xf numFmtId="0" fontId="4" fillId="0" borderId="0" xfId="0" applyFont="1" applyAlignment="1">
      <alignment vertical="center"/>
    </xf>
    <xf numFmtId="42" fontId="4" fillId="0" borderId="0" xfId="0" applyNumberFormat="1" applyFont="1" applyAlignment="1">
      <alignment vertical="center"/>
    </xf>
    <xf numFmtId="42" fontId="4" fillId="0" borderId="0" xfId="0" applyNumberFormat="1" applyFont="1"/>
    <xf numFmtId="164" fontId="4" fillId="0" borderId="0" xfId="0" applyNumberFormat="1" applyFont="1"/>
    <xf numFmtId="0" fontId="3" fillId="0" borderId="0" xfId="0" applyFont="1"/>
    <xf numFmtId="49" fontId="3" fillId="0" borderId="0" xfId="0" applyNumberFormat="1" applyFont="1" applyAlignment="1">
      <alignment horizontal="left" vertical="center"/>
    </xf>
    <xf numFmtId="0" fontId="5" fillId="0" borderId="0" xfId="0" applyFont="1"/>
    <xf numFmtId="0" fontId="4" fillId="0" borderId="1" xfId="0" applyFont="1" applyBorder="1"/>
    <xf numFmtId="165" fontId="3" fillId="0" borderId="0" xfId="0" applyNumberFormat="1" applyFont="1" applyAlignment="1">
      <alignment vertical="center"/>
    </xf>
    <xf numFmtId="0" fontId="6" fillId="0" borderId="0" xfId="0" applyFont="1" applyAlignment="1">
      <alignment vertical="center"/>
    </xf>
    <xf numFmtId="0" fontId="7" fillId="0" borderId="0" xfId="0" applyFont="1"/>
    <xf numFmtId="0" fontId="8" fillId="2" borderId="0" xfId="0" applyFont="1" applyFill="1"/>
    <xf numFmtId="0" fontId="9" fillId="0" borderId="0" xfId="0" applyFont="1"/>
    <xf numFmtId="0" fontId="6" fillId="0" borderId="0" xfId="0" applyFont="1"/>
    <xf numFmtId="49" fontId="9" fillId="0" borderId="0" xfId="0" applyNumberFormat="1" applyFont="1"/>
    <xf numFmtId="0" fontId="10" fillId="0" borderId="0" xfId="0" applyFont="1"/>
    <xf numFmtId="0" fontId="11" fillId="0" borderId="0" xfId="0" applyFont="1"/>
    <xf numFmtId="0" fontId="4" fillId="0" borderId="0" xfId="0" applyFont="1" applyAlignment="1">
      <alignment horizontal="left"/>
    </xf>
    <xf numFmtId="2" fontId="3" fillId="0" borderId="0" xfId="0" applyNumberFormat="1" applyFont="1" applyAlignment="1">
      <alignment vertical="center"/>
    </xf>
    <xf numFmtId="166" fontId="3" fillId="0" borderId="0" xfId="0" applyNumberFormat="1" applyFont="1" applyAlignment="1">
      <alignment vertical="center"/>
    </xf>
    <xf numFmtId="164" fontId="3" fillId="0" borderId="0" xfId="0" applyNumberFormat="1" applyFont="1" applyAlignment="1">
      <alignment vertical="center"/>
    </xf>
    <xf numFmtId="165" fontId="4" fillId="0" borderId="0" xfId="0" applyNumberFormat="1" applyFont="1" applyAlignment="1">
      <alignment vertical="center"/>
    </xf>
    <xf numFmtId="167" fontId="4" fillId="0" borderId="0" xfId="0" applyNumberFormat="1" applyFont="1" applyAlignment="1">
      <alignment vertical="center"/>
    </xf>
    <xf numFmtId="168" fontId="4" fillId="0" borderId="0" xfId="0" applyNumberFormat="1" applyFont="1" applyAlignment="1">
      <alignment vertical="center"/>
    </xf>
    <xf numFmtId="166" fontId="4" fillId="0" borderId="0" xfId="0" applyNumberFormat="1" applyFont="1" applyAlignment="1">
      <alignment vertical="center"/>
    </xf>
    <xf numFmtId="164" fontId="4" fillId="0" borderId="0" xfId="0" applyNumberFormat="1" applyFont="1" applyAlignment="1">
      <alignment vertical="center"/>
    </xf>
    <xf numFmtId="0" fontId="12" fillId="0" borderId="2" xfId="0" applyFont="1" applyBorder="1" applyAlignment="1">
      <alignment vertical="center"/>
    </xf>
    <xf numFmtId="0" fontId="12" fillId="0" borderId="4" xfId="0" applyFont="1" applyBorder="1" applyAlignment="1">
      <alignment horizontal="center" vertical="center"/>
    </xf>
    <xf numFmtId="0" fontId="12" fillId="3" borderId="5" xfId="0" applyFont="1" applyFill="1" applyBorder="1" applyAlignment="1">
      <alignment horizontal="center" vertical="center"/>
    </xf>
    <xf numFmtId="0" fontId="12" fillId="0" borderId="7" xfId="0" applyFont="1" applyBorder="1" applyAlignment="1">
      <alignment vertical="center"/>
    </xf>
    <xf numFmtId="0" fontId="12" fillId="0" borderId="9" xfId="0" applyFont="1" applyBorder="1" applyAlignment="1">
      <alignment horizontal="center" vertical="center"/>
    </xf>
    <xf numFmtId="0" fontId="12" fillId="3" borderId="10" xfId="0" applyFont="1" applyFill="1" applyBorder="1" applyAlignment="1">
      <alignment horizontal="center" vertical="center"/>
    </xf>
    <xf numFmtId="0" fontId="14" fillId="0" borderId="12" xfId="0" applyFont="1" applyBorder="1" applyAlignment="1">
      <alignment vertical="center"/>
    </xf>
    <xf numFmtId="0" fontId="15" fillId="0" borderId="16" xfId="0" applyFont="1" applyBorder="1"/>
    <xf numFmtId="0" fontId="15" fillId="3" borderId="17" xfId="0" applyFont="1" applyFill="1" applyBorder="1"/>
    <xf numFmtId="0" fontId="15" fillId="0" borderId="18" xfId="0" applyFont="1" applyBorder="1"/>
    <xf numFmtId="0" fontId="15" fillId="0" borderId="19" xfId="0" applyFont="1" applyBorder="1"/>
    <xf numFmtId="0" fontId="15" fillId="0" borderId="1" xfId="0" applyFont="1" applyBorder="1"/>
    <xf numFmtId="0" fontId="15" fillId="3" borderId="1" xfId="0" applyFont="1" applyFill="1" applyBorder="1" applyAlignment="1">
      <alignment horizontal="center"/>
    </xf>
    <xf numFmtId="0" fontId="15" fillId="0" borderId="22" xfId="0" applyFont="1" applyBorder="1"/>
    <xf numFmtId="0" fontId="15" fillId="3" borderId="1" xfId="0" applyFont="1" applyFill="1" applyBorder="1"/>
    <xf numFmtId="0" fontId="14" fillId="0" borderId="23" xfId="0" applyFont="1" applyBorder="1" applyAlignment="1">
      <alignment vertical="center"/>
    </xf>
    <xf numFmtId="0" fontId="15" fillId="0" borderId="24" xfId="0" applyFont="1" applyBorder="1"/>
    <xf numFmtId="0" fontId="15" fillId="0" borderId="25" xfId="0" applyFont="1" applyBorder="1"/>
    <xf numFmtId="0" fontId="15" fillId="3" borderId="25" xfId="0" applyFont="1" applyFill="1" applyBorder="1"/>
    <xf numFmtId="0" fontId="12" fillId="5" borderId="29" xfId="0" applyFont="1" applyFill="1" applyBorder="1"/>
    <xf numFmtId="0" fontId="12" fillId="5" borderId="30" xfId="0" applyFont="1" applyFill="1" applyBorder="1"/>
    <xf numFmtId="0" fontId="12" fillId="5" borderId="31" xfId="0" applyFont="1" applyFill="1" applyBorder="1"/>
    <xf numFmtId="0" fontId="12" fillId="5" borderId="1" xfId="0" applyFont="1" applyFill="1" applyBorder="1"/>
    <xf numFmtId="0" fontId="15" fillId="0" borderId="32" xfId="0" applyFont="1" applyBorder="1"/>
    <xf numFmtId="41" fontId="15" fillId="0" borderId="1" xfId="0" applyNumberFormat="1" applyFont="1" applyBorder="1"/>
    <xf numFmtId="41" fontId="15" fillId="0" borderId="22" xfId="0" applyNumberFormat="1" applyFont="1" applyBorder="1"/>
    <xf numFmtId="166" fontId="15" fillId="0" borderId="1" xfId="0" applyNumberFormat="1" applyFont="1" applyBorder="1"/>
    <xf numFmtId="165" fontId="3" fillId="0" borderId="0" xfId="0" applyNumberFormat="1" applyFont="1"/>
    <xf numFmtId="167" fontId="3" fillId="0" borderId="0" xfId="0" applyNumberFormat="1" applyFont="1"/>
    <xf numFmtId="168" fontId="3" fillId="0" borderId="0" xfId="0" applyNumberFormat="1" applyFont="1"/>
    <xf numFmtId="20" fontId="3" fillId="0" borderId="0" xfId="0" applyNumberFormat="1" applyFont="1"/>
    <xf numFmtId="41" fontId="3" fillId="0" borderId="0" xfId="0" applyNumberFormat="1" applyFont="1"/>
    <xf numFmtId="20" fontId="4" fillId="0" borderId="0" xfId="0" applyNumberFormat="1" applyFont="1"/>
    <xf numFmtId="43" fontId="4" fillId="0" borderId="0" xfId="0" applyNumberFormat="1" applyFont="1"/>
    <xf numFmtId="167" fontId="3" fillId="0" borderId="0" xfId="0" applyNumberFormat="1" applyFont="1" applyAlignment="1">
      <alignment vertical="center"/>
    </xf>
    <xf numFmtId="3" fontId="3" fillId="0" borderId="0" xfId="0" applyNumberFormat="1" applyFont="1" applyAlignment="1">
      <alignment vertical="center"/>
    </xf>
    <xf numFmtId="0" fontId="15" fillId="0" borderId="0" xfId="0" applyFont="1" applyAlignment="1">
      <alignment horizontal="left"/>
    </xf>
    <xf numFmtId="0" fontId="15" fillId="0" borderId="0" xfId="0" applyFont="1"/>
    <xf numFmtId="0" fontId="15" fillId="0" borderId="0" xfId="0" applyFont="1" applyAlignment="1">
      <alignment textRotation="45"/>
    </xf>
    <xf numFmtId="165" fontId="4" fillId="0" borderId="0" xfId="0" applyNumberFormat="1" applyFont="1"/>
    <xf numFmtId="169" fontId="4" fillId="0" borderId="0" xfId="0" applyNumberFormat="1" applyFont="1" applyAlignment="1">
      <alignment vertical="center"/>
    </xf>
    <xf numFmtId="170" fontId="4" fillId="0" borderId="0" xfId="0" applyNumberFormat="1" applyFont="1" applyAlignment="1">
      <alignment vertical="center"/>
    </xf>
    <xf numFmtId="10" fontId="4" fillId="0" borderId="0" xfId="0" applyNumberFormat="1" applyFont="1" applyAlignment="1">
      <alignment vertical="center"/>
    </xf>
    <xf numFmtId="42" fontId="15" fillId="0" borderId="0" xfId="0" applyNumberFormat="1" applyFont="1"/>
    <xf numFmtId="20" fontId="4" fillId="0" borderId="0" xfId="0" applyNumberFormat="1" applyFont="1" applyAlignment="1">
      <alignment vertical="center"/>
    </xf>
    <xf numFmtId="20" fontId="16" fillId="0" borderId="0" xfId="0" applyNumberFormat="1" applyFont="1" applyAlignment="1">
      <alignment vertical="center"/>
    </xf>
    <xf numFmtId="0" fontId="16" fillId="0" borderId="0" xfId="0" applyFont="1" applyAlignment="1">
      <alignment vertical="center"/>
    </xf>
    <xf numFmtId="165" fontId="4" fillId="0" borderId="0" xfId="0" applyNumberFormat="1" applyFont="1" applyAlignment="1">
      <alignment horizontal="left"/>
    </xf>
    <xf numFmtId="0" fontId="4" fillId="0" borderId="0" xfId="0" applyFont="1" applyAlignment="1">
      <alignment horizontal="center"/>
    </xf>
    <xf numFmtId="41" fontId="15" fillId="0" borderId="0" xfId="0" applyNumberFormat="1" applyFont="1"/>
    <xf numFmtId="170" fontId="4" fillId="0" borderId="0" xfId="0" applyNumberFormat="1" applyFont="1"/>
    <xf numFmtId="42" fontId="5" fillId="0" borderId="0" xfId="0" applyNumberFormat="1" applyFont="1"/>
    <xf numFmtId="0" fontId="2" fillId="0" borderId="0" xfId="0" applyFont="1" applyAlignment="1">
      <alignment horizontal="left" vertical="center"/>
    </xf>
    <xf numFmtId="0" fontId="2" fillId="0" borderId="0" xfId="0" applyFont="1" applyAlignment="1">
      <alignment vertical="center"/>
    </xf>
    <xf numFmtId="41" fontId="3" fillId="0" borderId="0" xfId="0" applyNumberFormat="1" applyFont="1" applyAlignment="1">
      <alignment vertical="center"/>
    </xf>
    <xf numFmtId="0" fontId="19" fillId="0" borderId="34" xfId="0" applyFont="1" applyBorder="1"/>
    <xf numFmtId="0" fontId="0" fillId="0" borderId="34" xfId="0" applyBorder="1"/>
    <xf numFmtId="0" fontId="1" fillId="0" borderId="34" xfId="0" applyFont="1" applyBorder="1"/>
    <xf numFmtId="42" fontId="0" fillId="0" borderId="34" xfId="1" applyFont="1" applyBorder="1"/>
    <xf numFmtId="42" fontId="0" fillId="0" borderId="34" xfId="0" applyNumberFormat="1" applyBorder="1"/>
    <xf numFmtId="0" fontId="19" fillId="0" borderId="34" xfId="0" applyFont="1" applyBorder="1" applyAlignment="1">
      <alignment horizontal="left"/>
    </xf>
    <xf numFmtId="42" fontId="19" fillId="0" borderId="34" xfId="0" applyNumberFormat="1" applyFont="1" applyBorder="1"/>
    <xf numFmtId="14" fontId="19" fillId="0" borderId="34" xfId="0" applyNumberFormat="1" applyFont="1" applyBorder="1" applyAlignment="1">
      <alignment horizontal="center"/>
    </xf>
    <xf numFmtId="0" fontId="19" fillId="0" borderId="34" xfId="0" applyFont="1" applyBorder="1" applyAlignment="1">
      <alignment horizontal="center"/>
    </xf>
    <xf numFmtId="0" fontId="4" fillId="0" borderId="0" xfId="0" applyFont="1" applyAlignment="1">
      <alignment horizontal="left"/>
    </xf>
    <xf numFmtId="0" fontId="0" fillId="0" borderId="0" xfId="0"/>
    <xf numFmtId="0" fontId="15" fillId="0" borderId="0" xfId="0" applyFont="1" applyAlignment="1">
      <alignment horizontal="center"/>
    </xf>
    <xf numFmtId="0" fontId="15" fillId="0" borderId="0" xfId="0" applyFont="1" applyAlignment="1">
      <alignment horizontal="left"/>
    </xf>
    <xf numFmtId="0" fontId="5" fillId="5" borderId="20" xfId="0" applyFont="1" applyFill="1" applyBorder="1" applyAlignment="1">
      <alignment horizontal="center"/>
    </xf>
    <xf numFmtId="0" fontId="13" fillId="0" borderId="19" xfId="0" applyFont="1" applyBorder="1"/>
    <xf numFmtId="0" fontId="13" fillId="0" borderId="21" xfId="0" applyFont="1" applyBorder="1"/>
    <xf numFmtId="171" fontId="4" fillId="0" borderId="0" xfId="0" applyNumberFormat="1" applyFont="1" applyAlignment="1">
      <alignment horizontal="left"/>
    </xf>
    <xf numFmtId="20" fontId="4" fillId="0" borderId="0" xfId="0" applyNumberFormat="1" applyFont="1" applyAlignment="1">
      <alignment horizontal="left"/>
    </xf>
    <xf numFmtId="165" fontId="4" fillId="0" borderId="0" xfId="0" applyNumberFormat="1" applyFont="1" applyAlignment="1">
      <alignment horizontal="center"/>
    </xf>
    <xf numFmtId="165" fontId="4" fillId="0" borderId="0" xfId="0" applyNumberFormat="1" applyFont="1" applyAlignment="1">
      <alignment horizontal="left"/>
    </xf>
    <xf numFmtId="0" fontId="4" fillId="0" borderId="20" xfId="0" applyFont="1" applyBorder="1"/>
    <xf numFmtId="42" fontId="4" fillId="0" borderId="20" xfId="0" applyNumberFormat="1" applyFont="1" applyBorder="1" applyAlignment="1">
      <alignment horizontal="center"/>
    </xf>
    <xf numFmtId="168" fontId="4" fillId="0" borderId="20" xfId="0" applyNumberFormat="1" applyFont="1" applyBorder="1" applyAlignment="1">
      <alignment horizontal="center"/>
    </xf>
    <xf numFmtId="0" fontId="4" fillId="0" borderId="20" xfId="0" applyFont="1" applyBorder="1" applyAlignment="1">
      <alignment horizontal="left"/>
    </xf>
    <xf numFmtId="0" fontId="5" fillId="0" borderId="20" xfId="0" applyFont="1" applyBorder="1" applyAlignment="1">
      <alignment horizontal="center"/>
    </xf>
    <xf numFmtId="42" fontId="5" fillId="0" borderId="20" xfId="0" applyNumberFormat="1" applyFont="1" applyBorder="1" applyAlignment="1">
      <alignment horizontal="center"/>
    </xf>
    <xf numFmtId="0" fontId="4" fillId="0" borderId="33" xfId="0" applyFont="1" applyBorder="1" applyAlignment="1">
      <alignment horizontal="center"/>
    </xf>
    <xf numFmtId="0" fontId="13" fillId="0" borderId="33" xfId="0" applyFont="1" applyBorder="1"/>
    <xf numFmtId="0" fontId="5" fillId="0" borderId="0" xfId="0" applyFont="1" applyAlignment="1">
      <alignment horizontal="left"/>
    </xf>
    <xf numFmtId="0" fontId="12" fillId="0" borderId="4" xfId="0" applyFont="1" applyBorder="1" applyAlignment="1">
      <alignment horizontal="center" vertical="center"/>
    </xf>
    <xf numFmtId="0" fontId="13" fillId="0" borderId="9" xfId="0" applyFont="1" applyBorder="1"/>
    <xf numFmtId="0" fontId="15" fillId="4" borderId="26" xfId="0" applyFont="1" applyFill="1" applyBorder="1" applyAlignment="1">
      <alignment horizontal="center"/>
    </xf>
    <xf numFmtId="0" fontId="13" fillId="0" borderId="27" xfId="0" applyFont="1" applyBorder="1"/>
    <xf numFmtId="0" fontId="13" fillId="0" borderId="28" xfId="0" applyFont="1" applyBorder="1"/>
    <xf numFmtId="0" fontId="12" fillId="0" borderId="6" xfId="0" applyFont="1" applyBorder="1" applyAlignment="1">
      <alignment horizontal="center" vertical="center"/>
    </xf>
    <xf numFmtId="0" fontId="13" fillId="0" borderId="11" xfId="0" applyFont="1" applyBorder="1"/>
    <xf numFmtId="0" fontId="15" fillId="4" borderId="20" xfId="0" applyFont="1" applyFill="1" applyBorder="1" applyAlignment="1">
      <alignment horizontal="center"/>
    </xf>
    <xf numFmtId="0" fontId="13" fillId="0" borderId="24" xfId="0" applyFont="1" applyBorder="1"/>
    <xf numFmtId="0" fontId="15" fillId="4" borderId="13" xfId="0" applyFont="1" applyFill="1" applyBorder="1" applyAlignment="1">
      <alignment horizontal="center"/>
    </xf>
    <xf numFmtId="0" fontId="13" fillId="0" borderId="14" xfId="0" applyFont="1" applyBorder="1"/>
    <xf numFmtId="0" fontId="13" fillId="0" borderId="15" xfId="0" applyFont="1" applyBorder="1"/>
    <xf numFmtId="0" fontId="12" fillId="0" borderId="3" xfId="0" applyFont="1" applyBorder="1" applyAlignment="1">
      <alignment horizontal="center" vertical="center"/>
    </xf>
    <xf numFmtId="0" fontId="13" fillId="0" borderId="8" xfId="0" applyFont="1" applyBorder="1"/>
    <xf numFmtId="0" fontId="12" fillId="0" borderId="0" xfId="0" applyFont="1" applyAlignment="1">
      <alignment horizontal="center"/>
    </xf>
  </cellXfs>
  <cellStyles count="2">
    <cellStyle name="Moneda [0]" xfId="1" builtinId="7"/>
    <cellStyle name="Normal" xfId="0" builtinId="0"/>
  </cellStyles>
  <dxfs count="92">
    <dxf>
      <font>
        <b val="0"/>
        <i val="0"/>
        <strike val="0"/>
        <condense val="0"/>
        <extend val="0"/>
        <outline val="0"/>
        <shadow val="0"/>
        <u val="none"/>
        <vertAlign val="baseline"/>
        <sz val="12"/>
        <color theme="1"/>
        <name val="Arial Narrow"/>
        <family val="2"/>
        <scheme val="none"/>
      </font>
      <numFmt numFmtId="32" formatCode="_ &quot;$&quot;* #,##0_ ;_ &quot;$&quot;* \-#,##0_ ;_ &quot;$&quot;* &quot;-&quot;_ ;_ @_ "/>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2" formatCode="_ &quot;$&quot;* #,##0_ ;_ &quot;$&quot;* \-#,##0_ ;_ &quot;$&quot;* &quot;-&quot;_ ;_ @_ "/>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2" formatCode="_ &quot;$&quot;* #,##0_ ;_ &quot;$&quot;* \-#,##0_ ;_ &quot;$&quot;* &quot;-&quot;_ ;_ @_ "/>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2" formatCode="_ &quot;$&quot;* #,##0_ ;_ &quot;$&quot;* \-#,##0_ ;_ &quot;$&quot;* &quot;-&quot;_ ;_ @_ "/>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2" formatCode="_ &quot;$&quot;* #,##0_ ;_ &quot;$&quot;* \-#,##0_ ;_ &quot;$&quot;* &quot;-&quot;_ ;_ @_ "/>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numFmt numFmtId="33" formatCode="_ * #,##0_ ;_ * \-#,##0_ ;_ * &quot;-&quot;_ ;_ @_ "/>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2" formatCode="_ &quot;$&quot;* #,##0_ ;_ &quot;$&quot;* \-#,##0_ ;_ &quot;$&quot;* &quot;-&quot;_ ;_ @_ "/>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2" formatCode="_ &quot;$&quot;* #,##0_ ;_ &quot;$&quot;* \-#,##0_ ;_ &quot;$&quot;* &quot;-&quot;_ ;_ @_ "/>
      <alignment horizontal="general" vertical="center" textRotation="0" wrapText="0" indent="0" justifyLastLine="0" shrinkToFit="0" readingOrder="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DD9D4"/>
          <bgColor rgb="FFCD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DD9D4"/>
          <bgColor rgb="FFCD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4">
    <tableStyle name="Productos-style" pivot="0" count="4" xr9:uid="{00000000-0011-0000-FFFF-FFFF00000000}">
      <tableStyleElement type="wholeTable" size="0" dxfId="91"/>
      <tableStyleElement type="headerRow" dxfId="90"/>
      <tableStyleElement type="firstRowStripe" dxfId="89"/>
      <tableStyleElement type="secondRowStripe" dxfId="88"/>
    </tableStyle>
    <tableStyle name="Materias Primas-style" pivot="0" count="4" xr9:uid="{00000000-0011-0000-FFFF-FFFF01000000}">
      <tableStyleElement type="wholeTable" size="0" dxfId="87"/>
      <tableStyleElement type="headerRow" dxfId="86"/>
      <tableStyleElement type="firstRowStripe" dxfId="85"/>
      <tableStyleElement type="secondRowStripe" dxfId="84"/>
    </tableStyle>
    <tableStyle name="Receta-style" pivot="0" count="4" xr9:uid="{00000000-0011-0000-FFFF-FFFF02000000}">
      <tableStyleElement type="wholeTable" size="0" dxfId="83"/>
      <tableStyleElement type="headerRow" dxfId="82"/>
      <tableStyleElement type="firstRowStripe" dxfId="81"/>
      <tableStyleElement type="secondRowStripe" dxfId="80"/>
    </tableStyle>
    <tableStyle name="Proveedores-style" pivot="0" count="4" xr9:uid="{00000000-0011-0000-FFFF-FFFF03000000}">
      <tableStyleElement type="wholeTable" size="0" dxfId="79"/>
      <tableStyleElement type="headerRow" dxfId="78"/>
      <tableStyleElement type="firstRowStripe" dxfId="77"/>
      <tableStyleElement type="secondRowStripe" dxfId="76"/>
    </tableStyle>
    <tableStyle name="Ofertas-style" pivot="0" count="4" xr9:uid="{00000000-0011-0000-FFFF-FFFF04000000}">
      <tableStyleElement type="wholeTable" size="0" dxfId="75"/>
      <tableStyleElement type="headerRow" dxfId="74"/>
      <tableStyleElement type="firstRowStripe" dxfId="73"/>
      <tableStyleElement type="secondRowStripe" dxfId="72"/>
    </tableStyle>
    <tableStyle name="Consumo-style" pivot="0" count="4" xr9:uid="{00000000-0011-0000-FFFF-FFFF05000000}">
      <tableStyleElement type="wholeTable" size="0" dxfId="71"/>
      <tableStyleElement type="headerRow" dxfId="70"/>
      <tableStyleElement type="firstRowStripe" dxfId="69"/>
      <tableStyleElement type="secondRowStripe" dxfId="68"/>
    </tableStyle>
    <tableStyle name="Stock-style" pivot="0" count="5" xr9:uid="{00000000-0011-0000-FFFF-FFFF06000000}">
      <tableStyleElement type="wholeTable" size="0" dxfId="67"/>
      <tableStyleElement type="headerRow" dxfId="66"/>
      <tableStyleElement type="totalRow" dxfId="65"/>
      <tableStyleElement type="firstRowStripe" dxfId="64"/>
      <tableStyleElement type="secondRowStripe" dxfId="63"/>
    </tableStyle>
    <tableStyle name="Movimientos-style" pivot="0" count="5" xr9:uid="{00000000-0011-0000-FFFF-FFFF07000000}">
      <tableStyleElement type="wholeTable" size="0" dxfId="62"/>
      <tableStyleElement type="headerRow" dxfId="61"/>
      <tableStyleElement type="totalRow" dxfId="60"/>
      <tableStyleElement type="firstRowStripe" dxfId="59"/>
      <tableStyleElement type="secondRowStripe" dxfId="58"/>
    </tableStyle>
    <tableStyle name="Producción-style" pivot="0" count="5" xr9:uid="{00000000-0011-0000-FFFF-FFFF08000000}">
      <tableStyleElement type="wholeTable" size="0" dxfId="57"/>
      <tableStyleElement type="headerRow" dxfId="56"/>
      <tableStyleElement type="totalRow" dxfId="55"/>
      <tableStyleElement type="firstRowStripe" dxfId="54"/>
      <tableStyleElement type="secondRowStripe" dxfId="53"/>
    </tableStyle>
    <tableStyle name="Inventario-style" pivot="0" count="4" xr9:uid="{00000000-0011-0000-FFFF-FFFF09000000}">
      <tableStyleElement type="wholeTable" size="0" dxfId="52"/>
      <tableStyleElement type="headerRow" dxfId="51"/>
      <tableStyleElement type="firstRowStripe" dxfId="50"/>
      <tableStyleElement type="secondRowStripe" dxfId="49"/>
    </tableStyle>
    <tableStyle name="Clientes-style" pivot="0" count="3" xr9:uid="{00000000-0011-0000-FFFF-FFFF0A000000}">
      <tableStyleElement type="headerRow" dxfId="48"/>
      <tableStyleElement type="firstRowStripe" dxfId="47"/>
      <tableStyleElement type="secondRowStripe" dxfId="46"/>
    </tableStyle>
    <tableStyle name="Ventas-style" pivot="0" count="4" xr9:uid="{00000000-0011-0000-FFFF-FFFF0B000000}">
      <tableStyleElement type="wholeTable" size="0" dxfId="45"/>
      <tableStyleElement type="headerRow" dxfId="44"/>
      <tableStyleElement type="firstRowStripe" dxfId="43"/>
      <tableStyleElement type="secondRowStripe" dxfId="42"/>
    </tableStyle>
    <tableStyle name="Pago-style" pivot="0" count="3" xr9:uid="{00000000-0011-0000-FFFF-FFFF0C000000}">
      <tableStyleElement type="headerRow" dxfId="41"/>
      <tableStyleElement type="firstRowStripe" dxfId="40"/>
      <tableStyleElement type="secondRowStripe" dxfId="39"/>
    </tableStyle>
    <tableStyle name="Saldos-style" pivot="0" count="3" xr9:uid="{00000000-0011-0000-FFFF-FFFF0D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customschemas.google.com/relationships/workbookmetadata" Target="metadata"/><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scatterChart>
        <c:scatterStyle val="lineMarker"/>
        <c:varyColors val="0"/>
        <c:ser>
          <c:idx val="0"/>
          <c:order val="0"/>
          <c:tx>
            <c:v>Tpo. (Y)</c:v>
          </c:tx>
          <c:spPr>
            <a:ln>
              <a:noFill/>
            </a:ln>
          </c:spPr>
          <c:marker>
            <c:symbol val="circle"/>
            <c:size val="7"/>
            <c:spPr>
              <a:solidFill>
                <a:schemeClr val="accent1"/>
              </a:solidFill>
              <a:ln cmpd="sng">
                <a:solidFill>
                  <a:schemeClr val="accent1"/>
                </a:solidFill>
              </a:ln>
            </c:spPr>
          </c:marker>
          <c:trendline>
            <c:name>Linear (Tpo. (Y))</c:name>
            <c:spPr>
              <a:ln w="19050">
                <a:solidFill>
                  <a:srgbClr val="000000">
                    <a:alpha val="0"/>
                  </a:srgbClr>
                </a:solidFill>
              </a:ln>
            </c:spPr>
            <c:trendlineType val="linear"/>
            <c:dispRSqr val="0"/>
            <c:dispEq val="0"/>
          </c:trendline>
          <c:xVal>
            <c:strRef>
              <c:f>Pronóstico!$A$2:$A$165</c:f>
              <c:strCache>
                <c:ptCount val="1"/>
                <c:pt idx="0">
                  <c:v>1</c:v>
                </c:pt>
              </c:strCache>
            </c:strRef>
          </c:xVal>
          <c:yVal>
            <c:numRef>
              <c:f>Pronóstico!$B$2:$B$165</c:f>
              <c:numCache>
                <c:formatCode>_(* #,##0_);_(* \(#,##0\);_(* "-"_);_(@_)</c:formatCode>
                <c:ptCount val="164"/>
                <c:pt idx="0">
                  <c:v>18.000000000000014</c:v>
                </c:pt>
                <c:pt idx="1">
                  <c:v>36.000000000000028</c:v>
                </c:pt>
                <c:pt idx="2">
                  <c:v>54.000000000000043</c:v>
                </c:pt>
                <c:pt idx="3">
                  <c:v>89.000000000000085</c:v>
                </c:pt>
                <c:pt idx="4">
                  <c:v>124.00000000000011</c:v>
                </c:pt>
                <c:pt idx="5">
                  <c:v>177.00000000000009</c:v>
                </c:pt>
                <c:pt idx="6">
                  <c:v>203.00000000000014</c:v>
                </c:pt>
                <c:pt idx="7">
                  <c:v>221.00000000000009</c:v>
                </c:pt>
                <c:pt idx="8">
                  <c:v>230.00000000000006</c:v>
                </c:pt>
                <c:pt idx="9">
                  <c:v>265.00000000000011</c:v>
                </c:pt>
                <c:pt idx="10">
                  <c:v>291.00000000000017</c:v>
                </c:pt>
                <c:pt idx="11">
                  <c:v>309.00000000000011</c:v>
                </c:pt>
                <c:pt idx="12">
                  <c:v>327.00000000000006</c:v>
                </c:pt>
                <c:pt idx="13">
                  <c:v>345</c:v>
                </c:pt>
                <c:pt idx="14">
                  <c:v>362.99999999999994</c:v>
                </c:pt>
                <c:pt idx="15">
                  <c:v>380.99999999999989</c:v>
                </c:pt>
                <c:pt idx="16">
                  <c:v>389.99999999999983</c:v>
                </c:pt>
                <c:pt idx="17">
                  <c:v>398.99999999999977</c:v>
                </c:pt>
                <c:pt idx="18">
                  <c:v>416.99999999999977</c:v>
                </c:pt>
                <c:pt idx="19">
                  <c:v>442.99999999999977</c:v>
                </c:pt>
                <c:pt idx="20">
                  <c:v>468.99999999999983</c:v>
                </c:pt>
                <c:pt idx="21">
                  <c:v>486.99999999999977</c:v>
                </c:pt>
                <c:pt idx="22">
                  <c:v>566.99999999999977</c:v>
                </c:pt>
                <c:pt idx="23">
                  <c:v>601.99999999999977</c:v>
                </c:pt>
                <c:pt idx="24">
                  <c:v>618.99999999999966</c:v>
                </c:pt>
                <c:pt idx="25">
                  <c:v>635.99999999999977</c:v>
                </c:pt>
                <c:pt idx="26">
                  <c:v>652.99999999999966</c:v>
                </c:pt>
                <c:pt idx="27">
                  <c:v>669.99999999999955</c:v>
                </c:pt>
                <c:pt idx="28">
                  <c:v>713.99999999999955</c:v>
                </c:pt>
                <c:pt idx="29">
                  <c:v>739.99999999999955</c:v>
                </c:pt>
                <c:pt idx="30">
                  <c:v>785.99999999999955</c:v>
                </c:pt>
                <c:pt idx="31">
                  <c:v>802.99999999999966</c:v>
                </c:pt>
                <c:pt idx="32">
                  <c:v>819.99999999999955</c:v>
                </c:pt>
                <c:pt idx="33">
                  <c:v>863.99999999999955</c:v>
                </c:pt>
                <c:pt idx="34">
                  <c:v>907.99999999999955</c:v>
                </c:pt>
                <c:pt idx="35">
                  <c:v>933.99999999999943</c:v>
                </c:pt>
                <c:pt idx="36">
                  <c:v>968.99999999999943</c:v>
                </c:pt>
                <c:pt idx="37">
                  <c:v>1003.9999999999994</c:v>
                </c:pt>
                <c:pt idx="38">
                  <c:v>1029.9999999999993</c:v>
                </c:pt>
                <c:pt idx="39">
                  <c:v>1047.9999999999993</c:v>
                </c:pt>
                <c:pt idx="40">
                  <c:v>1056.9999999999991</c:v>
                </c:pt>
                <c:pt idx="41">
                  <c:v>1073.9999999999991</c:v>
                </c:pt>
                <c:pt idx="42">
                  <c:v>1099.9999999999991</c:v>
                </c:pt>
                <c:pt idx="43">
                  <c:v>1116.9999999999991</c:v>
                </c:pt>
                <c:pt idx="44">
                  <c:v>1151.9999999999991</c:v>
                </c:pt>
                <c:pt idx="45">
                  <c:v>1183.9999999999993</c:v>
                </c:pt>
                <c:pt idx="46">
                  <c:v>1200.9999999999993</c:v>
                </c:pt>
                <c:pt idx="47">
                  <c:v>1224.9999999999993</c:v>
                </c:pt>
                <c:pt idx="48">
                  <c:v>1268.9999999999995</c:v>
                </c:pt>
                <c:pt idx="49">
                  <c:v>1312.9999999999998</c:v>
                </c:pt>
                <c:pt idx="50">
                  <c:v>1447.9999999999998</c:v>
                </c:pt>
                <c:pt idx="51">
                  <c:v>1547.9999999999998</c:v>
                </c:pt>
                <c:pt idx="52">
                  <c:v>1690.9999999999998</c:v>
                </c:pt>
                <c:pt idx="53">
                  <c:v>1690.9999999999998</c:v>
                </c:pt>
                <c:pt idx="54">
                  <c:v>1722.9999999999998</c:v>
                </c:pt>
                <c:pt idx="55">
                  <c:v>1997.9999999999998</c:v>
                </c:pt>
                <c:pt idx="56">
                  <c:v>2052</c:v>
                </c:pt>
                <c:pt idx="57">
                  <c:v>2105</c:v>
                </c:pt>
                <c:pt idx="58">
                  <c:v>2133</c:v>
                </c:pt>
                <c:pt idx="59">
                  <c:v>2198</c:v>
                </c:pt>
                <c:pt idx="60">
                  <c:v>2238</c:v>
                </c:pt>
                <c:pt idx="61">
                  <c:v>2448</c:v>
                </c:pt>
                <c:pt idx="62">
                  <c:v>2668</c:v>
                </c:pt>
                <c:pt idx="63">
                  <c:v>2668</c:v>
                </c:pt>
                <c:pt idx="64">
                  <c:v>2668</c:v>
                </c:pt>
                <c:pt idx="65">
                  <c:v>2668</c:v>
                </c:pt>
                <c:pt idx="66">
                  <c:v>2668</c:v>
                </c:pt>
                <c:pt idx="67">
                  <c:v>2668</c:v>
                </c:pt>
                <c:pt idx="68">
                  <c:v>2668</c:v>
                </c:pt>
                <c:pt idx="69">
                  <c:v>2668</c:v>
                </c:pt>
                <c:pt idx="70">
                  <c:v>2668</c:v>
                </c:pt>
                <c:pt idx="71">
                  <c:v>2668</c:v>
                </c:pt>
                <c:pt idx="72">
                  <c:v>2668</c:v>
                </c:pt>
                <c:pt idx="73">
                  <c:v>2668</c:v>
                </c:pt>
                <c:pt idx="74">
                  <c:v>2668</c:v>
                </c:pt>
                <c:pt idx="75">
                  <c:v>2668</c:v>
                </c:pt>
                <c:pt idx="76">
                  <c:v>2668</c:v>
                </c:pt>
                <c:pt idx="77">
                  <c:v>2668</c:v>
                </c:pt>
                <c:pt idx="78">
                  <c:v>2668</c:v>
                </c:pt>
                <c:pt idx="79">
                  <c:v>2668</c:v>
                </c:pt>
                <c:pt idx="80">
                  <c:v>2668</c:v>
                </c:pt>
                <c:pt idx="81">
                  <c:v>2668</c:v>
                </c:pt>
                <c:pt idx="82">
                  <c:v>2668</c:v>
                </c:pt>
                <c:pt idx="83">
                  <c:v>2668</c:v>
                </c:pt>
                <c:pt idx="84">
                  <c:v>2668</c:v>
                </c:pt>
                <c:pt idx="85">
                  <c:v>2668</c:v>
                </c:pt>
                <c:pt idx="86">
                  <c:v>2668</c:v>
                </c:pt>
                <c:pt idx="87">
                  <c:v>2668</c:v>
                </c:pt>
                <c:pt idx="88">
                  <c:v>2668</c:v>
                </c:pt>
                <c:pt idx="89">
                  <c:v>2668</c:v>
                </c:pt>
                <c:pt idx="90">
                  <c:v>2668</c:v>
                </c:pt>
                <c:pt idx="91">
                  <c:v>2668</c:v>
                </c:pt>
                <c:pt idx="92">
                  <c:v>2668</c:v>
                </c:pt>
                <c:pt idx="93">
                  <c:v>2668</c:v>
                </c:pt>
                <c:pt idx="94">
                  <c:v>2668</c:v>
                </c:pt>
                <c:pt idx="95">
                  <c:v>2668</c:v>
                </c:pt>
                <c:pt idx="96">
                  <c:v>2668</c:v>
                </c:pt>
                <c:pt idx="97">
                  <c:v>2668</c:v>
                </c:pt>
                <c:pt idx="98">
                  <c:v>2668</c:v>
                </c:pt>
                <c:pt idx="99">
                  <c:v>2668</c:v>
                </c:pt>
                <c:pt idx="100">
                  <c:v>2668</c:v>
                </c:pt>
                <c:pt idx="101">
                  <c:v>2668</c:v>
                </c:pt>
                <c:pt idx="102">
                  <c:v>2668</c:v>
                </c:pt>
                <c:pt idx="103">
                  <c:v>2668</c:v>
                </c:pt>
                <c:pt idx="104">
                  <c:v>2668</c:v>
                </c:pt>
                <c:pt idx="105">
                  <c:v>2668</c:v>
                </c:pt>
                <c:pt idx="106">
                  <c:v>2668</c:v>
                </c:pt>
                <c:pt idx="107">
                  <c:v>2668</c:v>
                </c:pt>
                <c:pt idx="108">
                  <c:v>2668</c:v>
                </c:pt>
                <c:pt idx="109">
                  <c:v>2668</c:v>
                </c:pt>
                <c:pt idx="110">
                  <c:v>2668</c:v>
                </c:pt>
                <c:pt idx="111">
                  <c:v>2668</c:v>
                </c:pt>
                <c:pt idx="112">
                  <c:v>2668</c:v>
                </c:pt>
                <c:pt idx="113">
                  <c:v>2668</c:v>
                </c:pt>
                <c:pt idx="114">
                  <c:v>2668</c:v>
                </c:pt>
                <c:pt idx="115">
                  <c:v>2668</c:v>
                </c:pt>
                <c:pt idx="116">
                  <c:v>2668</c:v>
                </c:pt>
                <c:pt idx="117">
                  <c:v>2668</c:v>
                </c:pt>
                <c:pt idx="118">
                  <c:v>2668</c:v>
                </c:pt>
                <c:pt idx="119">
                  <c:v>2668</c:v>
                </c:pt>
                <c:pt idx="120">
                  <c:v>2668</c:v>
                </c:pt>
                <c:pt idx="121">
                  <c:v>2668</c:v>
                </c:pt>
                <c:pt idx="122">
                  <c:v>2668</c:v>
                </c:pt>
                <c:pt idx="123">
                  <c:v>2668</c:v>
                </c:pt>
                <c:pt idx="124">
                  <c:v>2668</c:v>
                </c:pt>
                <c:pt idx="125">
                  <c:v>2668</c:v>
                </c:pt>
                <c:pt idx="126">
                  <c:v>2668</c:v>
                </c:pt>
                <c:pt idx="127">
                  <c:v>2668</c:v>
                </c:pt>
                <c:pt idx="128">
                  <c:v>2668</c:v>
                </c:pt>
                <c:pt idx="129">
                  <c:v>2668</c:v>
                </c:pt>
                <c:pt idx="130">
                  <c:v>2668</c:v>
                </c:pt>
                <c:pt idx="131">
                  <c:v>2668</c:v>
                </c:pt>
                <c:pt idx="132">
                  <c:v>2668</c:v>
                </c:pt>
                <c:pt idx="133">
                  <c:v>2668</c:v>
                </c:pt>
                <c:pt idx="134">
                  <c:v>2668</c:v>
                </c:pt>
                <c:pt idx="135">
                  <c:v>2668</c:v>
                </c:pt>
                <c:pt idx="136">
                  <c:v>2668</c:v>
                </c:pt>
                <c:pt idx="137">
                  <c:v>2668</c:v>
                </c:pt>
                <c:pt idx="138">
                  <c:v>2668</c:v>
                </c:pt>
                <c:pt idx="139">
                  <c:v>2668</c:v>
                </c:pt>
                <c:pt idx="140">
                  <c:v>2668</c:v>
                </c:pt>
                <c:pt idx="141">
                  <c:v>2668</c:v>
                </c:pt>
                <c:pt idx="142">
                  <c:v>2668</c:v>
                </c:pt>
                <c:pt idx="143">
                  <c:v>2668</c:v>
                </c:pt>
                <c:pt idx="144">
                  <c:v>2668</c:v>
                </c:pt>
                <c:pt idx="145">
                  <c:v>2668</c:v>
                </c:pt>
                <c:pt idx="146">
                  <c:v>2668</c:v>
                </c:pt>
                <c:pt idx="147">
                  <c:v>2668</c:v>
                </c:pt>
                <c:pt idx="148">
                  <c:v>2668</c:v>
                </c:pt>
                <c:pt idx="149">
                  <c:v>2668</c:v>
                </c:pt>
                <c:pt idx="150">
                  <c:v>2668</c:v>
                </c:pt>
                <c:pt idx="151">
                  <c:v>2668</c:v>
                </c:pt>
                <c:pt idx="152">
                  <c:v>2668</c:v>
                </c:pt>
                <c:pt idx="153">
                  <c:v>2668</c:v>
                </c:pt>
                <c:pt idx="154">
                  <c:v>2668</c:v>
                </c:pt>
                <c:pt idx="155">
                  <c:v>2668</c:v>
                </c:pt>
                <c:pt idx="156">
                  <c:v>2668</c:v>
                </c:pt>
                <c:pt idx="157">
                  <c:v>2668</c:v>
                </c:pt>
                <c:pt idx="158">
                  <c:v>2668</c:v>
                </c:pt>
                <c:pt idx="159">
                  <c:v>2668</c:v>
                </c:pt>
                <c:pt idx="160">
                  <c:v>2668</c:v>
                </c:pt>
                <c:pt idx="161">
                  <c:v>2668</c:v>
                </c:pt>
                <c:pt idx="162">
                  <c:v>2668</c:v>
                </c:pt>
                <c:pt idx="163">
                  <c:v>2668</c:v>
                </c:pt>
              </c:numCache>
            </c:numRef>
          </c:yVal>
          <c:smooth val="1"/>
          <c:extLst>
            <c:ext xmlns:c16="http://schemas.microsoft.com/office/drawing/2014/chart" uri="{C3380CC4-5D6E-409C-BE32-E72D297353CC}">
              <c16:uniqueId val="{00000001-165A-40CE-94FE-2639C2C6EAB1}"/>
            </c:ext>
          </c:extLst>
        </c:ser>
        <c:dLbls>
          <c:showLegendKey val="0"/>
          <c:showVal val="0"/>
          <c:showCatName val="0"/>
          <c:showSerName val="0"/>
          <c:showPercent val="0"/>
          <c:showBubbleSize val="0"/>
        </c:dLbls>
        <c:axId val="1869203843"/>
        <c:axId val="760662704"/>
      </c:scatterChart>
      <c:valAx>
        <c:axId val="1869203843"/>
        <c:scaling>
          <c:orientation val="minMax"/>
        </c:scaling>
        <c:delete val="0"/>
        <c:axPos val="b"/>
        <c:title>
          <c:tx>
            <c:rich>
              <a:bodyPr/>
              <a:lstStyle/>
              <a:p>
                <a:pPr lvl="0">
                  <a:defRPr b="0">
                    <a:solidFill>
                      <a:srgbClr val="000000"/>
                    </a:solidFill>
                    <a:latin typeface="+mn-lt"/>
                  </a:defRPr>
                </a:pPr>
                <a:endParaRPr lang="es-CL"/>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s-CL"/>
          </a:p>
        </c:txPr>
        <c:crossAx val="760662704"/>
        <c:crosses val="autoZero"/>
        <c:crossBetween val="midCat"/>
      </c:valAx>
      <c:valAx>
        <c:axId val="7606627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L"/>
              </a:p>
            </c:rich>
          </c:tx>
          <c:overlay val="0"/>
        </c:title>
        <c:numFmt formatCode="_(* #,##0_);_(* \(#,##0\);_(* &quot;-&quot;_);_(@_)" sourceLinked="1"/>
        <c:majorTickMark val="out"/>
        <c:minorTickMark val="none"/>
        <c:tickLblPos val="nextTo"/>
        <c:spPr>
          <a:ln/>
        </c:spPr>
        <c:txPr>
          <a:bodyPr/>
          <a:lstStyle/>
          <a:p>
            <a:pPr lvl="0">
              <a:defRPr sz="900" b="0" i="0">
                <a:solidFill>
                  <a:srgbClr val="000000"/>
                </a:solidFill>
                <a:latin typeface="+mn-lt"/>
              </a:defRPr>
            </a:pPr>
            <a:endParaRPr lang="es-CL"/>
          </a:p>
        </c:txPr>
        <c:crossAx val="1869203843"/>
        <c:crosses val="autoZero"/>
        <c:crossBetween val="midCat"/>
      </c:valAx>
    </c:plotArea>
    <c:legend>
      <c:legendPos val="r"/>
      <c:overlay val="0"/>
      <c:txPr>
        <a:bodyPr/>
        <a:lstStyle/>
        <a:p>
          <a:pPr lvl="0">
            <a:defRPr sz="900" b="0" i="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161925</xdr:colOff>
      <xdr:row>0</xdr:row>
      <xdr:rowOff>0</xdr:rowOff>
    </xdr:from>
    <xdr:ext cx="4067175" cy="2619375"/>
    <xdr:graphicFrame macro="">
      <xdr:nvGraphicFramePr>
        <xdr:cNvPr id="749716942" name="Chart 1">
          <a:extLst>
            <a:ext uri="{FF2B5EF4-FFF2-40B4-BE49-F238E27FC236}">
              <a16:creationId xmlns:a16="http://schemas.microsoft.com/office/drawing/2014/main" id="{00000000-0008-0000-0C00-0000CEC5A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os" displayName="Productos" ref="A1:I24">
  <autoFilter ref="A1:I24" xr:uid="{00000000-0009-0000-0100-000001000000}"/>
  <tableColumns count="9">
    <tableColumn id="1" xr3:uid="{00000000-0010-0000-0000-000001000000}" name="Código"/>
    <tableColumn id="2" xr3:uid="{00000000-0010-0000-0000-000002000000}" name="Producto"/>
    <tableColumn id="3" xr3:uid="{00000000-0010-0000-0000-000003000000}" name="Tipo"/>
    <tableColumn id="9" xr3:uid="{C67C91C7-FDA6-488E-A985-0E7C8F9D7F29}" name="Precio Neto" dataDxfId="35"/>
    <tableColumn id="8" xr3:uid="{E3A61BC5-53E4-4A43-BB06-FC364181C1A1}" name="IVA Dev" dataDxfId="34">
      <calculatedColumnFormula>ROUND(Productos[[#This Row],[Precio Neto]]*0.19,0)</calculatedColumnFormula>
    </tableColumn>
    <tableColumn id="4" xr3:uid="{00000000-0010-0000-0000-000004000000}" name="Precio Venta"/>
    <tableColumn id="5" xr3:uid="{00000000-0010-0000-0000-000005000000}" name="Costo Unit"/>
    <tableColumn id="6" xr3:uid="{00000000-0010-0000-0000-000006000000}" name="Utilidad"/>
    <tableColumn id="7" xr3:uid="{00000000-0010-0000-0000-000007000000}" name="Margen"/>
  </tableColumns>
  <tableStyleInfo name="Product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erias_Primas" displayName="Materias_Primas" ref="A1:J59">
  <tableColumns count="10">
    <tableColumn id="1" xr3:uid="{00000000-0010-0000-0100-000001000000}" name="Código"/>
    <tableColumn id="2" xr3:uid="{00000000-0010-0000-0100-000002000000}" name="Materia Prima"/>
    <tableColumn id="3" xr3:uid="{00000000-0010-0000-0100-000003000000}" name="Tipo"/>
    <tableColumn id="4" xr3:uid="{00000000-0010-0000-0100-000004000000}" name="Cantidad"/>
    <tableColumn id="5" xr3:uid="{00000000-0010-0000-0100-000005000000}" name="Unidad"/>
    <tableColumn id="10" xr3:uid="{65C033DB-E514-476B-934D-95718A896E68}" name="Costo Neto" dataDxfId="33"/>
    <tableColumn id="9" xr3:uid="{B6FBA729-97CE-4C98-80CF-0F3695807667}" name="IVA Cred" dataDxfId="32">
      <calculatedColumnFormula>ROUND(Materias_Primas[[#This Row],[Costo Neto]]*0.19,0)</calculatedColumnFormula>
    </tableColumn>
    <tableColumn id="6" xr3:uid="{00000000-0010-0000-0100-000006000000}" name="Costo Base"/>
    <tableColumn id="7" xr3:uid="{00000000-0010-0000-0100-000007000000}" name="Costo Ref"/>
    <tableColumn id="8" xr3:uid="{00000000-0010-0000-0100-000008000000}" name="CU"/>
  </tableColumns>
  <tableStyleInfo name="Materias Prim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ceta" displayName="Receta" ref="A1:L266">
  <autoFilter ref="A1:L266" xr:uid="{00000000-0009-0000-0100-000003000000}"/>
  <tableColumns count="12">
    <tableColumn id="1" xr3:uid="{00000000-0010-0000-0200-000001000000}" name="Código"/>
    <tableColumn id="2" xr3:uid="{00000000-0010-0000-0200-000002000000}" name="Nombre P"/>
    <tableColumn id="3" xr3:uid="{00000000-0010-0000-0200-000003000000}" name="Cant PR"/>
    <tableColumn id="4" xr3:uid="{00000000-0010-0000-0200-000004000000}" name="ÍTEM"/>
    <tableColumn id="5" xr3:uid="{00000000-0010-0000-0200-000005000000}" name="M P"/>
    <tableColumn id="6" xr3:uid="{00000000-0010-0000-0200-000006000000}" name="TIPO"/>
    <tableColumn id="7" xr3:uid="{00000000-0010-0000-0200-000007000000}" name="Nombre"/>
    <tableColumn id="8" xr3:uid="{00000000-0010-0000-0200-000008000000}" name="Cant MP"/>
    <tableColumn id="9" xr3:uid="{00000000-0010-0000-0200-000009000000}" name="Unid"/>
    <tableColumn id="10" xr3:uid="{00000000-0010-0000-0200-00000A000000}" name="C R"/>
    <tableColumn id="11" xr3:uid="{00000000-0010-0000-0200-00000B000000}" name="CU"/>
    <tableColumn id="12" xr3:uid="{00000000-0010-0000-0200-00000C000000}" name="Tipo2"/>
  </tableColumns>
  <tableStyleInfo name="Recet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veedores" displayName="Proveedores" ref="A1:H16">
  <tableColumns count="8">
    <tableColumn id="1" xr3:uid="{00000000-0010-0000-0300-000001000000}" name="Codigo"/>
    <tableColumn id="2" xr3:uid="{00000000-0010-0000-0300-000002000000}" name="Nombre"/>
    <tableColumn id="3" xr3:uid="{00000000-0010-0000-0300-000003000000}" name="Dirección"/>
    <tableColumn id="4" xr3:uid="{00000000-0010-0000-0300-000004000000}" name="Sector"/>
    <tableColumn id="8" xr3:uid="{089BF595-7A49-4007-9193-BAB9E1B6C4D9}" name="Teléfono" dataDxfId="31"/>
    <tableColumn id="7" xr3:uid="{1EBECE4E-A1BA-4249-B7EC-99ED53DAFF5A}" name="Contacto" dataDxfId="30"/>
    <tableColumn id="6" xr3:uid="{37E08EEB-1305-40A4-A5D2-FC066A041FBC}" name="WEB" dataDxfId="29"/>
    <tableColumn id="5" xr3:uid="{00000000-0010-0000-0300-000005000000}" name="Observaciones"/>
  </tableColumns>
  <tableStyleInfo name="Proveedor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fertas" displayName="Ofertas" ref="A1:E16">
  <tableColumns count="5">
    <tableColumn id="1" xr3:uid="{00000000-0010-0000-0400-000001000000}" name="S"/>
    <tableColumn id="2" xr3:uid="{00000000-0010-0000-0400-000002000000}" name="Proveedor"/>
    <tableColumn id="3" xr3:uid="{00000000-0010-0000-0400-000003000000}" name="Materia Prima"/>
    <tableColumn id="4" xr3:uid="{00000000-0010-0000-0400-000004000000}" name="Nombre"/>
    <tableColumn id="5" xr3:uid="{00000000-0010-0000-0400-000005000000}" name="Precio"/>
  </tableColumns>
  <tableStyleInfo name="Oferta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_1" displayName="Tabla_1" ref="A1:L2747">
  <autoFilter ref="A1:L2747" xr:uid="{00000000-000C-0000-FFFF-FFFF05000000}"/>
  <tableColumns count="12">
    <tableColumn id="1" xr3:uid="{00000000-0010-0000-0500-000001000000}" name="Producto"/>
    <tableColumn id="2" xr3:uid="{00000000-0010-0000-0500-000002000000}" name="Nombre P"/>
    <tableColumn id="3" xr3:uid="{00000000-0010-0000-0500-000003000000}" name="Cantidad"/>
    <tableColumn id="4" xr3:uid="{00000000-0010-0000-0500-000004000000}" name="MP"/>
    <tableColumn id="5" xr3:uid="{00000000-0010-0000-0500-000005000000}" name="Nombre"/>
    <tableColumn id="6" xr3:uid="{00000000-0010-0000-0500-000006000000}" name="Cant PR"/>
    <tableColumn id="7" xr3:uid="{00000000-0010-0000-0500-000007000000}" name="Cant MP"/>
    <tableColumn id="8" xr3:uid="{00000000-0010-0000-0500-000008000000}" name="Cons Unit"/>
    <tableColumn id="9" xr3:uid="{00000000-0010-0000-0500-000009000000}" name="ID"/>
    <tableColumn id="10" xr3:uid="{00000000-0010-0000-0500-00000A000000}" name="Tipo"/>
    <tableColumn id="12" xr3:uid="{00000000-0010-0000-0500-00000C000000}" name="Consumo" dataDxfId="28"/>
    <tableColumn id="11" xr3:uid="{00000000-0010-0000-0500-00000B000000}" name="Unidad" dataDxfId="27">
      <calculatedColumnFormula>IFERROR(VLOOKUP(D2,Materias_Primas[#All],5,0),"")</calculatedColumnFormula>
    </tableColumn>
  </tableColumns>
  <tableStyleInfo name="Consumo-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tock" displayName="Stock" ref="A1:I58" totalsRowCount="1">
  <tableColumns count="9">
    <tableColumn id="1" xr3:uid="{00000000-0010-0000-0600-000001000000}" name="Código" totalsRowLabel="Total" totalsRowDxfId="26"/>
    <tableColumn id="2" xr3:uid="{00000000-0010-0000-0600-000002000000}" name="Materia Prima" totalsRowDxfId="25"/>
    <tableColumn id="3" xr3:uid="{00000000-0010-0000-0600-000003000000}" name="Cant Cons" totalsRowDxfId="24">
      <calculatedColumnFormula>IFERROR(SUMIF(Consumo!$E$2:$E$2746,Stock!$B2,Consumo!$K$2:$K$2746),"")</calculatedColumnFormula>
    </tableColumn>
    <tableColumn id="4" xr3:uid="{00000000-0010-0000-0600-000004000000}" name="Cant Rbjd" totalsRowDxfId="23"/>
    <tableColumn id="5" xr3:uid="{00000000-0010-0000-0600-000005000000}" name="Cant Comp" totalsRowDxfId="22">
      <calculatedColumnFormula>SUMIFS(Compras!$H$2:$H$155,Compras!$G$2:$G$155,Stock!$B2,Compras!$C$2:$C$155,"Compra")</calculatedColumnFormula>
    </tableColumn>
    <tableColumn id="6" xr3:uid="{00000000-0010-0000-0600-000006000000}" name="Stock" totalsRowFunction="custom" totalsRowDxfId="21">
      <totalsRowFormula>SUM(Stock[Stock])</totalsRowFormula>
    </tableColumn>
    <tableColumn id="7" xr3:uid="{00000000-0010-0000-0600-000007000000}" name="Unidad" totalsRowDxfId="20"/>
    <tableColumn id="8" xr3:uid="{00000000-0010-0000-0600-000008000000}" name="Costo" totalsRowFunction="custom" totalsRowDxfId="19">
      <totalsRowFormula>SUM(Stock[Costo])</totalsRowFormula>
    </tableColumn>
    <tableColumn id="9" xr3:uid="{00000000-0010-0000-0600-000009000000}" name="Pron Com" totalsRowFunction="custom" dataDxfId="18" totalsRowDxfId="17">
      <calculatedColumnFormula>IFERROR(ROUND(Stock!$F2/(Stock!$C2/(TODAY()-MIN(Producción!$C$2:$C$204))),1),"")</calculatedColumnFormula>
      <totalsRowFormula>SUM(Stock[Pron Com])</totalsRowFormula>
    </tableColumn>
  </tableColumns>
  <tableStyleInfo name="Stock-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ovomiento" displayName="Movomiento" ref="A1:Q156" totalsRowCount="1">
  <autoFilter ref="A1:Q155" xr:uid="{00000000-000C-0000-FFFF-FFFF07000000}"/>
  <tableColumns count="17">
    <tableColumn id="1" xr3:uid="{00000000-0010-0000-0700-000001000000}" name="ID" totalsRowDxfId="16"/>
    <tableColumn id="2" xr3:uid="{00000000-0010-0000-0700-000002000000}" name="Fecha" totalsRowDxfId="15"/>
    <tableColumn id="3" xr3:uid="{00000000-0010-0000-0700-000003000000}" name="Tipo" totalsRowDxfId="14"/>
    <tableColumn id="4" xr3:uid="{00000000-0010-0000-0700-000004000000}" name="Proveedor" totalsRowDxfId="13"/>
    <tableColumn id="5" xr3:uid="{00000000-0010-0000-0700-000005000000}" name="Ítem" totalsRowDxfId="12"/>
    <tableColumn id="6" xr3:uid="{00000000-0010-0000-0700-000006000000}" name="MP" totalsRowDxfId="11"/>
    <tableColumn id="7" xr3:uid="{00000000-0010-0000-0700-000007000000}" name="Nombre" totalsRowDxfId="10"/>
    <tableColumn id="8" xr3:uid="{00000000-0010-0000-0700-000008000000}" name="Cantidad" totalsRowDxfId="9"/>
    <tableColumn id="9" xr3:uid="{00000000-0010-0000-0700-000009000000}" name="Unidad" totalsRowDxfId="8"/>
    <tableColumn id="10" xr3:uid="{00000000-0010-0000-0700-00000A000000}" name="Cant Ref" totalsRowDxfId="7"/>
    <tableColumn id="11" xr3:uid="{00000000-0010-0000-0700-00000B000000}" name="CU Base" totalsRowDxfId="6"/>
    <tableColumn id="12" xr3:uid="{00000000-0010-0000-0700-00000C000000}" name="CU Ref" totalsRowDxfId="5"/>
    <tableColumn id="13" xr3:uid="{00000000-0010-0000-0700-00000D000000}" name="Costo Ref" totalsRowDxfId="4"/>
    <tableColumn id="14" xr3:uid="{00000000-0010-0000-0700-00000E000000}" name="Total" totalsRowFunction="custom" totalsRowDxfId="3">
      <totalsRowFormula>SUBTOTAL(109,Compras!$N$11:$N$155)</totalsRowFormula>
    </tableColumn>
    <tableColumn id="15" xr3:uid="{00000000-0010-0000-0700-00000F000000}" name="IVA" totalsRowFunction="custom" totalsRowDxfId="2">
      <totalsRowFormula>SUBTOTAL(109,Compras!$O$11:$O$155)</totalsRowFormula>
    </tableColumn>
    <tableColumn id="16" xr3:uid="{00000000-0010-0000-0700-000010000000}" name="Neto" totalsRowFunction="custom" totalsRowDxfId="1">
      <totalsRowFormula>SUBTOTAL(109,Compras!$P$11:$P$155)</totalsRowFormula>
    </tableColumn>
    <tableColumn id="17" xr3:uid="{00000000-0010-0000-0700-000011000000}" name="Forma de Pgo" totalsRowDxfId="0"/>
  </tableColumns>
  <tableStyleInfo name="Movimiento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oducción" displayName="Producción" ref="A1:I205" totalsRowCount="1">
  <autoFilter ref="A1:I204" xr:uid="{00000000-0009-0000-0100-000009000000}"/>
  <tableColumns count="9">
    <tableColumn id="1" xr3:uid="{00000000-0010-0000-0800-000001000000}" name="ID"/>
    <tableColumn id="2" xr3:uid="{00000000-0010-0000-0800-000002000000}" name="Ítem"/>
    <tableColumn id="3" xr3:uid="{00000000-0010-0000-0800-000003000000}" name="Fecha"/>
    <tableColumn id="4" xr3:uid="{00000000-0010-0000-0800-000004000000}" name="Producto"/>
    <tableColumn id="5" xr3:uid="{00000000-0010-0000-0800-000005000000}" name="Nombre P"/>
    <tableColumn id="6" xr3:uid="{00000000-0010-0000-0800-000006000000}" name="Cant"/>
    <tableColumn id="7" xr3:uid="{00000000-0010-0000-0800-000007000000}" name="Costo M O"/>
    <tableColumn id="8" xr3:uid="{00000000-0010-0000-0800-000008000000}" name="C T M O" totalsRowFunction="custom">
      <totalsRowFormula>SUBTOTAL(9,Producción[C T M O])</totalsRowFormula>
    </tableColumn>
    <tableColumn id="9" xr3:uid="{00000000-0010-0000-0800-000009000000}" name="PAG"/>
  </tableColumns>
  <tableStyleInfo name="Producción-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Inventario" displayName="Inventario" ref="A1:E57">
  <autoFilter ref="A1:E57" xr:uid="{00000000-0009-0000-0100-00000A000000}"/>
  <tableColumns count="5">
    <tableColumn id="1" xr3:uid="{00000000-0010-0000-0900-000001000000}" name="MP"/>
    <tableColumn id="2" xr3:uid="{00000000-0010-0000-0900-000002000000}" name="Nombre"/>
    <tableColumn id="3" xr3:uid="{00000000-0010-0000-0900-000003000000}" name="Producidos">
      <calculatedColumnFormula>SUMIF(Producción!$D$2:$D$204,A2,Producción!$F$2:$F$204)</calculatedColumnFormula>
    </tableColumn>
    <tableColumn id="4" xr3:uid="{00000000-0010-0000-0900-000004000000}" name="Vendidos"/>
    <tableColumn id="5" xr3:uid="{00000000-0010-0000-0900-000005000000}" name="Stock"/>
  </tableColumns>
  <tableStyleInfo name="Inventario-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 displayName="Table_1" ref="A1:E48">
  <tableColumns count="5">
    <tableColumn id="1" xr3:uid="{00000000-0010-0000-0A00-000001000000}" name="ID"/>
    <tableColumn id="2" xr3:uid="{00000000-0010-0000-0A00-000002000000}" name="Nombre"/>
    <tableColumn id="3" xr3:uid="{00000000-0010-0000-0A00-000003000000}" name="Dirección"/>
    <tableColumn id="4" xr3:uid="{00000000-0010-0000-0A00-000004000000}" name="Referencia"/>
    <tableColumn id="5" xr3:uid="{00000000-0010-0000-0A00-000005000000}" name="Zona"/>
  </tableColumns>
  <tableStyleInfo name="Clientes-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entas" displayName="Ventas" ref="A1:V205">
  <autoFilter ref="A1:V205" xr:uid="{00000000-0009-0000-0100-00000C000000}">
    <filterColumn colId="6">
      <filters>
        <filter val="TO-06"/>
      </filters>
    </filterColumn>
  </autoFilter>
  <tableColumns count="22">
    <tableColumn id="1" xr3:uid="{00000000-0010-0000-0B00-000001000000}" name="ID"/>
    <tableColumn id="2" xr3:uid="{00000000-0010-0000-0B00-000002000000}" name="Fecha"/>
    <tableColumn id="3" xr3:uid="{00000000-0010-0000-0B00-000003000000}" name="Item"/>
    <tableColumn id="4" xr3:uid="{00000000-0010-0000-0B00-000004000000}" name="Idet"/>
    <tableColumn id="5" xr3:uid="{00000000-0010-0000-0B00-000005000000}" name="Cliente"/>
    <tableColumn id="6" xr3:uid="{00000000-0010-0000-0B00-000006000000}" name="Nombre C"/>
    <tableColumn id="7" xr3:uid="{00000000-0010-0000-0B00-000007000000}" name="Producto"/>
    <tableColumn id="8" xr3:uid="{00000000-0010-0000-0B00-000008000000}" name="Nombre P"/>
    <tableColumn id="9" xr3:uid="{00000000-0010-0000-0B00-000009000000}" name="Cantidad"/>
    <tableColumn id="10" xr3:uid="{00000000-0010-0000-0B00-00000A000000}" name="Observación"/>
    <tableColumn id="11" xr3:uid="{00000000-0010-0000-0B00-00000B000000}" name="Precio"/>
    <tableColumn id="12" xr3:uid="{00000000-0010-0000-0B00-00000C000000}" name="Dcto"/>
    <tableColumn id="13" xr3:uid="{00000000-0010-0000-0B00-00000D000000}" name="Total"/>
    <tableColumn id="14" xr3:uid="{00000000-0010-0000-0B00-00000E000000}" name="Tipo Pago"/>
    <tableColumn id="15" xr3:uid="{00000000-0010-0000-0B00-00000F000000}" name="IVA"/>
    <tableColumn id="16" xr3:uid="{00000000-0010-0000-0B00-000010000000}" name="Máquina"/>
    <tableColumn id="17" xr3:uid="{00000000-0010-0000-0B00-000011000000}" name="Neto"/>
    <tableColumn id="18" xr3:uid="{00000000-0010-0000-0B00-000012000000}" name="Costo"/>
    <tableColumn id="19" xr3:uid="{00000000-0010-0000-0B00-000013000000}" name="Utilidad"/>
    <tableColumn id="20" xr3:uid="{00000000-0010-0000-0B00-000014000000}" name="F Entrega"/>
    <tableColumn id="21" xr3:uid="{00000000-0010-0000-0B00-000015000000}" name="H Entrega"/>
    <tableColumn id="22" xr3:uid="{00000000-0010-0000-0B00-000016000000}" name="Transfer"/>
  </tableColumns>
  <tableStyleInfo name="Venta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2" displayName="Table_2" ref="A1:H89">
  <tableColumns count="8">
    <tableColumn id="1" xr3:uid="{00000000-0010-0000-0C00-000001000000}" name="ID Compra"/>
    <tableColumn id="2" xr3:uid="{00000000-0010-0000-0C00-000002000000}" name="Fecha"/>
    <tableColumn id="3" xr3:uid="{00000000-0010-0000-0C00-000003000000}" name="Cliente"/>
    <tableColumn id="4" xr3:uid="{00000000-0010-0000-0C00-000004000000}" name="Nombre"/>
    <tableColumn id="5" xr3:uid="{00000000-0010-0000-0C00-000005000000}" name="Compra"/>
    <tableColumn id="6" xr3:uid="{00000000-0010-0000-0C00-000006000000}" name="Pago"/>
    <tableColumn id="7" xr3:uid="{00000000-0010-0000-0C00-000007000000}" name="Tipo"/>
    <tableColumn id="8" xr3:uid="{00000000-0010-0000-0C00-000008000000}" name="Saldo"/>
  </tableColumns>
  <tableStyleInfo name="Pago-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 displayName="Table_3" ref="A1:C49">
  <tableColumns count="3">
    <tableColumn id="1" xr3:uid="{00000000-0010-0000-0D00-000001000000}" name="Cliente"/>
    <tableColumn id="2" xr3:uid="{00000000-0010-0000-0D00-000002000000}" name="Nombre"/>
    <tableColumn id="3" xr3:uid="{00000000-0010-0000-0D00-000003000000}" name="Deuda"/>
  </tableColumns>
  <tableStyleInfo name="Sald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hyperlink" Target="http://www.calas.cl/" TargetMode="External"/><Relationship Id="rId2" Type="http://schemas.openxmlformats.org/officeDocument/2006/relationships/hyperlink" Target="http://www.meriggi.cl/" TargetMode="External"/><Relationship Id="rId1" Type="http://schemas.openxmlformats.org/officeDocument/2006/relationships/hyperlink" Target="http://nahuelchileltda.cl/" TargetMode="External"/><Relationship Id="rId5" Type="http://schemas.openxmlformats.org/officeDocument/2006/relationships/table" Target="../tables/table4.xml"/><Relationship Id="rId4" Type="http://schemas.openxmlformats.org/officeDocument/2006/relationships/hyperlink" Target="http://www.puntochef.cl/"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AB998"/>
  <sheetViews>
    <sheetView showGridLines="0" tabSelected="1" workbookViewId="0">
      <pane ySplit="1" topLeftCell="A2" activePane="bottomLeft" state="frozen"/>
      <selection pane="bottomLeft" activeCell="B9" sqref="B9"/>
    </sheetView>
  </sheetViews>
  <sheetFormatPr baseColWidth="10" defaultColWidth="14.44140625" defaultRowHeight="15" customHeight="1" x14ac:dyDescent="0.3"/>
  <cols>
    <col min="1" max="1" width="13" customWidth="1"/>
    <col min="2" max="2" width="38.44140625" customWidth="1"/>
    <col min="3" max="5" width="16.109375" customWidth="1"/>
    <col min="6" max="6" width="13.5546875" bestFit="1" customWidth="1"/>
    <col min="7" max="7" width="19.88671875" customWidth="1"/>
    <col min="8" max="8" width="17.33203125" customWidth="1"/>
    <col min="9" max="9" width="17.109375" customWidth="1"/>
    <col min="10" max="28" width="10.6640625" customWidth="1"/>
  </cols>
  <sheetData>
    <row r="1" spans="1:28" ht="15.75" customHeight="1" x14ac:dyDescent="0.3">
      <c r="A1" s="1" t="s">
        <v>0</v>
      </c>
      <c r="B1" s="1" t="s">
        <v>1</v>
      </c>
      <c r="C1" s="1" t="s">
        <v>2</v>
      </c>
      <c r="D1" s="86" t="s">
        <v>390</v>
      </c>
      <c r="E1" s="86" t="s">
        <v>391</v>
      </c>
      <c r="F1" s="1" t="s">
        <v>3</v>
      </c>
      <c r="G1" s="1" t="s">
        <v>4</v>
      </c>
      <c r="H1" s="1" t="s">
        <v>5</v>
      </c>
      <c r="I1" s="1" t="s">
        <v>6</v>
      </c>
      <c r="J1" s="2"/>
      <c r="K1" s="2"/>
      <c r="L1" s="2"/>
      <c r="M1" s="2"/>
      <c r="N1" s="2"/>
      <c r="O1" s="2"/>
      <c r="P1" s="2"/>
      <c r="Q1" s="2"/>
      <c r="R1" s="2"/>
      <c r="S1" s="2"/>
      <c r="T1" s="2"/>
      <c r="U1" s="2"/>
      <c r="V1" s="2"/>
      <c r="W1" s="2"/>
      <c r="X1" s="2"/>
      <c r="Y1" s="2"/>
      <c r="Z1" s="2"/>
      <c r="AA1" s="2"/>
      <c r="AB1" s="2"/>
    </row>
    <row r="2" spans="1:28" ht="15.75" customHeight="1" x14ac:dyDescent="0.3">
      <c r="A2" s="3" t="s">
        <v>7</v>
      </c>
      <c r="B2" s="3" t="s">
        <v>8</v>
      </c>
      <c r="C2" s="3" t="s">
        <v>9</v>
      </c>
      <c r="D2" s="3">
        <v>8992</v>
      </c>
      <c r="E2" s="3">
        <f>ROUND(Productos[[#This Row],[Precio Neto]]*0.19,0)</f>
        <v>1708</v>
      </c>
      <c r="F2" s="3">
        <f>Productos[[#This Row],[Precio Neto]]+Productos[[#This Row],[IVA Dev]]</f>
        <v>10700</v>
      </c>
      <c r="G2" s="3">
        <f>IFERROR(SUMIF('Receta'!$A$2:$A$266,Productos!A2,'Receta'!$K$2:$K$266),"")</f>
        <v>6007.1849999999995</v>
      </c>
      <c r="H2" s="3">
        <f>IFERROR(Productos!$F2-Productos!$G2,"")</f>
        <v>4692.8150000000005</v>
      </c>
      <c r="I2" s="4">
        <f>IFERROR(Productos!$H2/Productos!$G2,"")</f>
        <v>0.78120034591909537</v>
      </c>
      <c r="J2" s="2"/>
      <c r="K2" s="2"/>
      <c r="L2" s="2"/>
      <c r="M2" s="2"/>
      <c r="N2" s="2"/>
      <c r="O2" s="2"/>
      <c r="P2" s="2"/>
      <c r="Q2" s="2"/>
      <c r="R2" s="2"/>
      <c r="S2" s="2"/>
      <c r="T2" s="2"/>
      <c r="U2" s="2"/>
      <c r="V2" s="2"/>
      <c r="W2" s="2"/>
      <c r="X2" s="2"/>
      <c r="Y2" s="2"/>
      <c r="Z2" s="2"/>
      <c r="AA2" s="2"/>
      <c r="AB2" s="2"/>
    </row>
    <row r="3" spans="1:28" ht="15.75" customHeight="1" x14ac:dyDescent="0.3">
      <c r="A3" s="3" t="s">
        <v>10</v>
      </c>
      <c r="B3" s="3" t="s">
        <v>11</v>
      </c>
      <c r="C3" s="3" t="s">
        <v>9</v>
      </c>
      <c r="D3" s="3">
        <v>8992</v>
      </c>
      <c r="E3" s="3">
        <f>ROUND(Productos[[#This Row],[Precio Neto]]*0.19,0)</f>
        <v>1708</v>
      </c>
      <c r="F3" s="3">
        <f>Productos[[#This Row],[Precio Neto]]+Productos[[#This Row],[IVA Dev]]</f>
        <v>10700</v>
      </c>
      <c r="G3" s="3">
        <f>IFERROR(SUMIF('Receta'!$A$2:$A$266,Productos!A3,'Receta'!$K$2:$K$266),"")</f>
        <v>5927.5599999999995</v>
      </c>
      <c r="H3" s="3">
        <f>IFERROR(Productos!$F3-Productos!$G3,"")</f>
        <v>4772.4400000000005</v>
      </c>
      <c r="I3" s="4">
        <f>IFERROR(Productos!$H3/Productos!$G3,"")</f>
        <v>0.80512723616462778</v>
      </c>
      <c r="J3" s="2"/>
      <c r="K3" s="2"/>
      <c r="L3" s="2"/>
      <c r="M3" s="2"/>
      <c r="N3" s="2"/>
      <c r="O3" s="2"/>
      <c r="P3" s="2"/>
      <c r="Q3" s="2"/>
      <c r="R3" s="2"/>
      <c r="S3" s="2"/>
      <c r="T3" s="2"/>
      <c r="U3" s="2"/>
      <c r="V3" s="2"/>
      <c r="W3" s="2"/>
      <c r="X3" s="2"/>
      <c r="Y3" s="2"/>
      <c r="Z3" s="2"/>
      <c r="AA3" s="2"/>
      <c r="AB3" s="2"/>
    </row>
    <row r="4" spans="1:28" ht="15.75" customHeight="1" x14ac:dyDescent="0.3">
      <c r="A4" s="3" t="s">
        <v>12</v>
      </c>
      <c r="B4" s="3" t="s">
        <v>13</v>
      </c>
      <c r="C4" s="3" t="s">
        <v>9</v>
      </c>
      <c r="D4" s="3">
        <v>8992</v>
      </c>
      <c r="E4" s="3">
        <f>ROUND(Productos[[#This Row],[Precio Neto]]*0.19,0)</f>
        <v>1708</v>
      </c>
      <c r="F4" s="3">
        <f>Productos[[#This Row],[Precio Neto]]+Productos[[#This Row],[IVA Dev]]</f>
        <v>10700</v>
      </c>
      <c r="G4" s="3">
        <f>IFERROR(SUMIF('Receta'!$A$2:$A$266,Productos!A4,'Receta'!$K$2:$K$266),"")</f>
        <v>5927.5599999999995</v>
      </c>
      <c r="H4" s="3">
        <f>IFERROR(Productos!$F4-Productos!$G4,"")</f>
        <v>4772.4400000000005</v>
      </c>
      <c r="I4" s="4">
        <f>IFERROR(Productos!$H4/Productos!$G4,"")</f>
        <v>0.80512723616462778</v>
      </c>
      <c r="J4" s="2"/>
      <c r="K4" s="2"/>
      <c r="L4" s="2"/>
      <c r="M4" s="2"/>
      <c r="N4" s="2"/>
      <c r="O4" s="2"/>
      <c r="P4" s="2"/>
      <c r="Q4" s="2"/>
      <c r="R4" s="2"/>
      <c r="S4" s="2"/>
      <c r="T4" s="2"/>
      <c r="U4" s="2"/>
      <c r="V4" s="2"/>
      <c r="W4" s="2"/>
      <c r="X4" s="2"/>
      <c r="Y4" s="2"/>
      <c r="Z4" s="2"/>
      <c r="AA4" s="2"/>
      <c r="AB4" s="2"/>
    </row>
    <row r="5" spans="1:28" ht="15.75" customHeight="1" x14ac:dyDescent="0.3">
      <c r="A5" s="3" t="s">
        <v>14</v>
      </c>
      <c r="B5" s="3" t="s">
        <v>15</v>
      </c>
      <c r="C5" s="3" t="s">
        <v>9</v>
      </c>
      <c r="D5" s="3">
        <v>8992</v>
      </c>
      <c r="E5" s="3">
        <f>ROUND(Productos[[#This Row],[Precio Neto]]*0.19,0)</f>
        <v>1708</v>
      </c>
      <c r="F5" s="3">
        <f>Productos[[#This Row],[Precio Neto]]+Productos[[#This Row],[IVA Dev]]</f>
        <v>10700</v>
      </c>
      <c r="G5" s="3">
        <f>IFERROR(SUMIF('Receta'!$A$2:$A$266,Productos!A5,'Receta'!$K$2:$K$266),"")</f>
        <v>5927.5599999999995</v>
      </c>
      <c r="H5" s="3">
        <f>IFERROR(Productos!$F5-Productos!$G5,"")</f>
        <v>4772.4400000000005</v>
      </c>
      <c r="I5" s="4">
        <f>IFERROR(Productos!$H5/Productos!$G5,"")</f>
        <v>0.80512723616462778</v>
      </c>
      <c r="J5" s="2"/>
      <c r="K5" s="2"/>
      <c r="L5" s="2"/>
      <c r="M5" s="2"/>
      <c r="N5" s="2"/>
      <c r="O5" s="2"/>
      <c r="P5" s="2"/>
      <c r="Q5" s="2"/>
      <c r="R5" s="2"/>
      <c r="S5" s="2"/>
      <c r="T5" s="2"/>
      <c r="U5" s="2"/>
      <c r="V5" s="2"/>
      <c r="W5" s="2"/>
      <c r="X5" s="2"/>
      <c r="Y5" s="2"/>
      <c r="Z5" s="2"/>
      <c r="AA5" s="2"/>
      <c r="AB5" s="2"/>
    </row>
    <row r="6" spans="1:28" ht="15.75" customHeight="1" x14ac:dyDescent="0.3">
      <c r="A6" s="3" t="s">
        <v>16</v>
      </c>
      <c r="B6" s="3" t="s">
        <v>17</v>
      </c>
      <c r="C6" s="3" t="s">
        <v>9</v>
      </c>
      <c r="D6" s="3">
        <v>8992</v>
      </c>
      <c r="E6" s="3">
        <f>ROUND(Productos[[#This Row],[Precio Neto]]*0.19,0)</f>
        <v>1708</v>
      </c>
      <c r="F6" s="3">
        <f>Productos[[#This Row],[Precio Neto]]+Productos[[#This Row],[IVA Dev]]</f>
        <v>10700</v>
      </c>
      <c r="G6" s="3">
        <f>IFERROR(SUMIF('Receta'!$A$2:$A$266,Productos!A6,'Receta'!$K$2:$K$266),"")</f>
        <v>5927.5599999999995</v>
      </c>
      <c r="H6" s="3">
        <f>IFERROR(Productos!$F6-Productos!$G6,"")</f>
        <v>4772.4400000000005</v>
      </c>
      <c r="I6" s="4">
        <f>IFERROR(Productos!$H6/Productos!$G6,"")</f>
        <v>0.80512723616462778</v>
      </c>
      <c r="J6" s="2"/>
      <c r="K6" s="2"/>
      <c r="L6" s="2"/>
      <c r="M6" s="2"/>
      <c r="N6" s="2"/>
      <c r="O6" s="2"/>
      <c r="P6" s="2"/>
      <c r="Q6" s="2"/>
      <c r="R6" s="2"/>
      <c r="S6" s="2"/>
      <c r="T6" s="2"/>
      <c r="U6" s="2"/>
      <c r="V6" s="2"/>
      <c r="W6" s="2"/>
      <c r="X6" s="2"/>
      <c r="Y6" s="2"/>
      <c r="Z6" s="2"/>
      <c r="AA6" s="2"/>
      <c r="AB6" s="2"/>
    </row>
    <row r="7" spans="1:28" ht="15.75" customHeight="1" x14ac:dyDescent="0.3">
      <c r="A7" s="3" t="s">
        <v>18</v>
      </c>
      <c r="B7" s="3" t="s">
        <v>19</v>
      </c>
      <c r="C7" s="3" t="s">
        <v>9</v>
      </c>
      <c r="D7" s="3">
        <v>8992</v>
      </c>
      <c r="E7" s="3">
        <f>ROUND(Productos[[#This Row],[Precio Neto]]*0.19,0)</f>
        <v>1708</v>
      </c>
      <c r="F7" s="3">
        <f>Productos[[#This Row],[Precio Neto]]+Productos[[#This Row],[IVA Dev]]</f>
        <v>10700</v>
      </c>
      <c r="G7" s="3">
        <f>IFERROR(SUMIF('Receta'!$A$2:$A$266,Productos!A7,'Receta'!$K$2:$K$266),"")</f>
        <v>5927.5599999999995</v>
      </c>
      <c r="H7" s="3">
        <f>IFERROR(Productos!$F7-Productos!$G7,"")</f>
        <v>4772.4400000000005</v>
      </c>
      <c r="I7" s="4">
        <f>IFERROR(Productos!$H7/Productos!$G7,"")</f>
        <v>0.80512723616462778</v>
      </c>
      <c r="J7" s="2"/>
      <c r="K7" s="2"/>
      <c r="L7" s="2"/>
      <c r="M7" s="2"/>
      <c r="N7" s="2"/>
      <c r="O7" s="2"/>
      <c r="P7" s="2"/>
      <c r="Q7" s="2"/>
      <c r="R7" s="2"/>
      <c r="S7" s="2"/>
      <c r="T7" s="2"/>
      <c r="U7" s="2"/>
      <c r="V7" s="2"/>
      <c r="W7" s="2"/>
      <c r="X7" s="2"/>
      <c r="Y7" s="2"/>
      <c r="Z7" s="2"/>
      <c r="AA7" s="2"/>
      <c r="AB7" s="2"/>
    </row>
    <row r="8" spans="1:28" ht="15.75" customHeight="1" x14ac:dyDescent="0.3">
      <c r="A8" s="3" t="s">
        <v>20</v>
      </c>
      <c r="B8" s="3" t="s">
        <v>21</v>
      </c>
      <c r="C8" s="3" t="s">
        <v>9</v>
      </c>
      <c r="D8" s="3">
        <v>8992</v>
      </c>
      <c r="E8" s="3">
        <f>ROUND(Productos[[#This Row],[Precio Neto]]*0.19,0)</f>
        <v>1708</v>
      </c>
      <c r="F8" s="3">
        <f>Productos[[#This Row],[Precio Neto]]+Productos[[#This Row],[IVA Dev]]</f>
        <v>10700</v>
      </c>
      <c r="G8" s="3">
        <f>IFERROR(SUMIF('Receta'!$A$2:$A$266,Productos!A8,'Receta'!$K$2:$K$266),"")</f>
        <v>5927.5599999999995</v>
      </c>
      <c r="H8" s="3">
        <f>IFERROR(Productos!$F8-Productos!$G8,"")</f>
        <v>4772.4400000000005</v>
      </c>
      <c r="I8" s="4">
        <f>IFERROR(Productos!$H8/Productos!$G8,"")</f>
        <v>0.80512723616462778</v>
      </c>
      <c r="J8" s="2"/>
      <c r="K8" s="2"/>
      <c r="L8" s="2"/>
      <c r="M8" s="2"/>
      <c r="N8" s="2"/>
      <c r="O8" s="2"/>
      <c r="P8" s="2"/>
      <c r="Q8" s="2"/>
      <c r="R8" s="2"/>
      <c r="S8" s="2"/>
      <c r="T8" s="2"/>
      <c r="U8" s="2"/>
      <c r="V8" s="2"/>
      <c r="W8" s="2"/>
      <c r="X8" s="2"/>
      <c r="Y8" s="2"/>
      <c r="Z8" s="2"/>
      <c r="AA8" s="2"/>
      <c r="AB8" s="2"/>
    </row>
    <row r="9" spans="1:28" ht="15.75" customHeight="1" x14ac:dyDescent="0.3">
      <c r="A9" s="3" t="s">
        <v>22</v>
      </c>
      <c r="B9" s="3" t="s">
        <v>23</v>
      </c>
      <c r="C9" s="3" t="s">
        <v>9</v>
      </c>
      <c r="D9" s="3">
        <v>8992</v>
      </c>
      <c r="E9" s="3">
        <f>ROUND(Productos[[#This Row],[Precio Neto]]*0.19,0)</f>
        <v>1708</v>
      </c>
      <c r="F9" s="3">
        <f>Productos[[#This Row],[Precio Neto]]+Productos[[#This Row],[IVA Dev]]</f>
        <v>10700</v>
      </c>
      <c r="G9" s="3">
        <f>IFERROR(SUMIF('Receta'!$A$2:$A$266,Productos!A9,'Receta'!$K$2:$K$266),"")</f>
        <v>5927.5599999999995</v>
      </c>
      <c r="H9" s="3">
        <f>IFERROR(Productos!$F9-Productos!$G9,"")</f>
        <v>4772.4400000000005</v>
      </c>
      <c r="I9" s="4">
        <f>IFERROR(Productos!$H9/Productos!$G9,"")</f>
        <v>0.80512723616462778</v>
      </c>
      <c r="J9" s="2"/>
      <c r="K9" s="2"/>
      <c r="L9" s="2"/>
      <c r="M9" s="2"/>
      <c r="N9" s="2"/>
      <c r="O9" s="2"/>
      <c r="P9" s="2"/>
      <c r="Q9" s="2"/>
      <c r="R9" s="2"/>
      <c r="S9" s="2"/>
      <c r="T9" s="2"/>
      <c r="U9" s="2"/>
      <c r="V9" s="2"/>
      <c r="W9" s="2"/>
      <c r="X9" s="2"/>
      <c r="Y9" s="2"/>
      <c r="Z9" s="2"/>
      <c r="AA9" s="2"/>
      <c r="AB9" s="2"/>
    </row>
    <row r="10" spans="1:28" ht="15.75" customHeight="1" x14ac:dyDescent="0.3">
      <c r="A10" s="3" t="s">
        <v>24</v>
      </c>
      <c r="B10" s="3" t="s">
        <v>25</v>
      </c>
      <c r="C10" s="3" t="s">
        <v>9</v>
      </c>
      <c r="D10" s="3">
        <v>7983</v>
      </c>
      <c r="E10" s="3">
        <f>ROUND(Productos[[#This Row],[Precio Neto]]*0.19,0)</f>
        <v>1517</v>
      </c>
      <c r="F10" s="3">
        <f>Productos[[#This Row],[Precio Neto]]+Productos[[#This Row],[IVA Dev]]</f>
        <v>9500</v>
      </c>
      <c r="G10" s="3">
        <f>IFERROR(SUMIF('Receta'!$A$2:$A$266,Productos!A10,'Receta'!$K$2:$K$266),"")</f>
        <v>2226.89</v>
      </c>
      <c r="H10" s="3">
        <f>IFERROR(Productos!$F10-Productos!$G10,"")</f>
        <v>7273.1100000000006</v>
      </c>
      <c r="I10" s="4">
        <f>IFERROR(Productos!$H10/Productos!$G10,"")</f>
        <v>3.2660391846925538</v>
      </c>
      <c r="J10" s="2"/>
      <c r="K10" s="2"/>
      <c r="L10" s="2"/>
      <c r="M10" s="2"/>
      <c r="N10" s="2"/>
      <c r="O10" s="2"/>
      <c r="P10" s="2"/>
      <c r="Q10" s="2"/>
      <c r="R10" s="2"/>
      <c r="S10" s="2"/>
      <c r="T10" s="2"/>
      <c r="U10" s="2"/>
      <c r="V10" s="2"/>
      <c r="W10" s="2"/>
      <c r="X10" s="2"/>
      <c r="Y10" s="2"/>
      <c r="Z10" s="2"/>
      <c r="AA10" s="2"/>
      <c r="AB10" s="2"/>
    </row>
    <row r="11" spans="1:28" ht="15.75" customHeight="1" x14ac:dyDescent="0.3">
      <c r="A11" s="3" t="s">
        <v>26</v>
      </c>
      <c r="B11" s="3" t="s">
        <v>27</v>
      </c>
      <c r="C11" s="3" t="s">
        <v>9</v>
      </c>
      <c r="D11" s="3">
        <v>3782</v>
      </c>
      <c r="E11" s="3">
        <f>ROUND(Productos[[#This Row],[Precio Neto]]*0.19,0)</f>
        <v>719</v>
      </c>
      <c r="F11" s="3">
        <f>Productos[[#This Row],[Precio Neto]]+Productos[[#This Row],[IVA Dev]]</f>
        <v>4501</v>
      </c>
      <c r="G11" s="3">
        <f>IFERROR(SUMIF('Receta'!$A$2:$A$266,Productos!A11,'Receta'!$K$2:$K$266),"")</f>
        <v>1465.9449999999999</v>
      </c>
      <c r="H11" s="3">
        <f>IFERROR(Productos!$F11-Productos!$G11,"")</f>
        <v>3035.0550000000003</v>
      </c>
      <c r="I11" s="4">
        <f>IFERROR(Productos!$H11/Productos!$G11,"")</f>
        <v>2.0703744001309738</v>
      </c>
      <c r="J11" s="2"/>
      <c r="K11" s="2"/>
      <c r="L11" s="2"/>
      <c r="M11" s="2"/>
      <c r="N11" s="2"/>
      <c r="O11" s="2"/>
      <c r="P11" s="2"/>
      <c r="Q11" s="2"/>
      <c r="R11" s="2"/>
      <c r="S11" s="2"/>
      <c r="T11" s="2"/>
      <c r="U11" s="2"/>
      <c r="V11" s="2"/>
      <c r="W11" s="2"/>
      <c r="X11" s="2"/>
      <c r="Y11" s="2"/>
      <c r="Z11" s="2"/>
      <c r="AA11" s="2"/>
      <c r="AB11" s="2"/>
    </row>
    <row r="12" spans="1:28" ht="15.75" customHeight="1" x14ac:dyDescent="0.3">
      <c r="A12" s="3" t="s">
        <v>28</v>
      </c>
      <c r="B12" s="3" t="s">
        <v>29</v>
      </c>
      <c r="C12" s="3" t="s">
        <v>9</v>
      </c>
      <c r="D12" s="3">
        <v>11092</v>
      </c>
      <c r="E12" s="3">
        <f>ROUND(Productos[[#This Row],[Precio Neto]]*0.19,0)</f>
        <v>2107</v>
      </c>
      <c r="F12" s="3">
        <f>Productos[[#This Row],[Precio Neto]]+Productos[[#This Row],[IVA Dev]]</f>
        <v>13199</v>
      </c>
      <c r="G12" s="3">
        <f>IFERROR(SUMIF('Receta'!$A$2:$A$266,Productos!A12,'Receta'!$K$2:$K$266),"")</f>
        <v>8696.34</v>
      </c>
      <c r="H12" s="3">
        <f>IFERROR(Productos!$F12-Productos!$G12,"")</f>
        <v>4502.66</v>
      </c>
      <c r="I12" s="4">
        <f>IFERROR(Productos!$H12/Productos!$G12,"")</f>
        <v>0.51776494479286683</v>
      </c>
      <c r="J12" s="2"/>
      <c r="K12" s="2"/>
      <c r="L12" s="2"/>
      <c r="M12" s="2"/>
      <c r="N12" s="2"/>
      <c r="O12" s="2"/>
      <c r="P12" s="2"/>
      <c r="Q12" s="2"/>
      <c r="R12" s="2"/>
      <c r="S12" s="2"/>
      <c r="T12" s="2"/>
      <c r="U12" s="2"/>
      <c r="V12" s="2"/>
      <c r="W12" s="2"/>
      <c r="X12" s="2"/>
      <c r="Y12" s="2"/>
      <c r="Z12" s="2"/>
      <c r="AA12" s="2"/>
      <c r="AB12" s="2"/>
    </row>
    <row r="13" spans="1:28" ht="15.75" customHeight="1" x14ac:dyDescent="0.3">
      <c r="A13" s="3" t="s">
        <v>30</v>
      </c>
      <c r="B13" s="3" t="s">
        <v>31</v>
      </c>
      <c r="C13" s="3" t="s">
        <v>9</v>
      </c>
      <c r="D13" s="3">
        <v>11092</v>
      </c>
      <c r="E13" s="3">
        <f>ROUND(Productos[[#This Row],[Precio Neto]]*0.19,0)</f>
        <v>2107</v>
      </c>
      <c r="F13" s="3">
        <f>Productos[[#This Row],[Precio Neto]]+Productos[[#This Row],[IVA Dev]]</f>
        <v>13199</v>
      </c>
      <c r="G13" s="3">
        <f>IFERROR(SUMIF('Receta'!$A$2:$A$266,Productos!A13,'Receta'!$K$2:$K$266),"")</f>
        <v>6161.34</v>
      </c>
      <c r="H13" s="3">
        <f>IFERROR(Productos!$F13-Productos!$G13,"")</f>
        <v>7037.66</v>
      </c>
      <c r="I13" s="4">
        <f>IFERROR(Productos!$H13/Productos!$G13,"")</f>
        <v>1.142228800877731</v>
      </c>
      <c r="J13" s="2"/>
      <c r="K13" s="2"/>
      <c r="L13" s="2"/>
      <c r="M13" s="2"/>
      <c r="N13" s="2"/>
      <c r="O13" s="2"/>
      <c r="P13" s="2"/>
      <c r="Q13" s="2"/>
      <c r="R13" s="2"/>
      <c r="S13" s="2"/>
      <c r="T13" s="2"/>
      <c r="U13" s="2"/>
      <c r="V13" s="2"/>
      <c r="W13" s="2"/>
      <c r="X13" s="2"/>
      <c r="Y13" s="2"/>
      <c r="Z13" s="2"/>
      <c r="AA13" s="2"/>
      <c r="AB13" s="2"/>
    </row>
    <row r="14" spans="1:28" ht="15.75" customHeight="1" x14ac:dyDescent="0.3">
      <c r="A14" s="3" t="s">
        <v>32</v>
      </c>
      <c r="B14" s="3" t="s">
        <v>33</v>
      </c>
      <c r="C14" s="3" t="s">
        <v>34</v>
      </c>
      <c r="D14" s="3">
        <v>4706</v>
      </c>
      <c r="E14" s="3">
        <f>ROUND(Productos[[#This Row],[Precio Neto]]*0.19,0)</f>
        <v>894</v>
      </c>
      <c r="F14" s="3">
        <f>Productos[[#This Row],[Precio Neto]]+Productos[[#This Row],[IVA Dev]]</f>
        <v>5600</v>
      </c>
      <c r="G14" s="3">
        <f>IFERROR(SUMIF('Receta'!$A$2:$A$266,Productos!A14,'Receta'!$K$2:$K$266),"")</f>
        <v>3316.0050000000001</v>
      </c>
      <c r="H14" s="3">
        <f>IFERROR(Productos!$F14-Productos!$G14,"")</f>
        <v>2283.9949999999999</v>
      </c>
      <c r="I14" s="4">
        <f>IFERROR(Productos!$H14/Productos!$G14,"")</f>
        <v>0.68877911824620286</v>
      </c>
      <c r="J14" s="2"/>
      <c r="K14" s="2"/>
      <c r="L14" s="2"/>
      <c r="M14" s="2"/>
      <c r="N14" s="2"/>
      <c r="O14" s="2"/>
      <c r="P14" s="2"/>
      <c r="Q14" s="2"/>
      <c r="R14" s="2"/>
      <c r="S14" s="2"/>
      <c r="T14" s="2"/>
      <c r="U14" s="2"/>
      <c r="V14" s="2"/>
      <c r="W14" s="2"/>
      <c r="X14" s="2"/>
      <c r="Y14" s="2"/>
      <c r="Z14" s="2"/>
      <c r="AA14" s="2"/>
      <c r="AB14" s="2"/>
    </row>
    <row r="15" spans="1:28" ht="15.75" customHeight="1" x14ac:dyDescent="0.3">
      <c r="A15" s="3" t="s">
        <v>35</v>
      </c>
      <c r="B15" s="3" t="s">
        <v>36</v>
      </c>
      <c r="C15" s="3" t="s">
        <v>34</v>
      </c>
      <c r="D15" s="3">
        <v>4706</v>
      </c>
      <c r="E15" s="3">
        <f>ROUND(Productos[[#This Row],[Precio Neto]]*0.19,0)</f>
        <v>894</v>
      </c>
      <c r="F15" s="3">
        <f>Productos[[#This Row],[Precio Neto]]+Productos[[#This Row],[IVA Dev]]</f>
        <v>5600</v>
      </c>
      <c r="G15" s="3">
        <f>IFERROR(SUMIF('Receta'!$A$2:$A$266,Productos!A15,'Receta'!$K$2:$K$266),"")</f>
        <v>1498.3362500000001</v>
      </c>
      <c r="H15" s="3">
        <f>IFERROR(Productos!$F15-Productos!$G15,"")</f>
        <v>4101.6637499999997</v>
      </c>
      <c r="I15" s="4">
        <f>IFERROR(Productos!$H15/Productos!$G15,"")</f>
        <v>2.7374788202581359</v>
      </c>
      <c r="J15" s="2"/>
      <c r="K15" s="2"/>
      <c r="L15" s="2"/>
      <c r="M15" s="2"/>
      <c r="N15" s="2"/>
      <c r="O15" s="2"/>
      <c r="P15" s="2"/>
      <c r="Q15" s="2"/>
      <c r="R15" s="2"/>
      <c r="S15" s="2"/>
      <c r="T15" s="2"/>
      <c r="U15" s="2"/>
      <c r="V15" s="2"/>
      <c r="W15" s="2"/>
      <c r="X15" s="2"/>
      <c r="Y15" s="2"/>
      <c r="Z15" s="2"/>
      <c r="AA15" s="2"/>
      <c r="AB15" s="2"/>
    </row>
    <row r="16" spans="1:28" ht="15.75" customHeight="1" x14ac:dyDescent="0.3">
      <c r="A16" s="3" t="s">
        <v>37</v>
      </c>
      <c r="B16" s="3" t="s">
        <v>38</v>
      </c>
      <c r="C16" s="3" t="s">
        <v>34</v>
      </c>
      <c r="D16" s="3">
        <v>4706</v>
      </c>
      <c r="E16" s="3">
        <f>ROUND(Productos[[#This Row],[Precio Neto]]*0.19,0)</f>
        <v>894</v>
      </c>
      <c r="F16" s="3">
        <f>Productos[[#This Row],[Precio Neto]]+Productos[[#This Row],[IVA Dev]]</f>
        <v>5600</v>
      </c>
      <c r="G16" s="3">
        <f>IFERROR(SUMIF('Receta'!$A$2:$A$266,Productos!A16,'Receta'!$K$2:$K$266),"")</f>
        <v>1498.3362500000001</v>
      </c>
      <c r="H16" s="3">
        <f>IFERROR(Productos!$F16-Productos!$G16,"")</f>
        <v>4101.6637499999997</v>
      </c>
      <c r="I16" s="4">
        <f>IFERROR(Productos!$H16/Productos!$G16,"")</f>
        <v>2.7374788202581359</v>
      </c>
      <c r="J16" s="2"/>
      <c r="K16" s="2"/>
      <c r="L16" s="2"/>
      <c r="M16" s="2"/>
      <c r="N16" s="2"/>
      <c r="O16" s="2"/>
      <c r="P16" s="2"/>
      <c r="Q16" s="2"/>
      <c r="R16" s="2"/>
      <c r="S16" s="2"/>
      <c r="T16" s="2"/>
      <c r="U16" s="2"/>
      <c r="V16" s="2"/>
      <c r="W16" s="2"/>
      <c r="X16" s="2"/>
      <c r="Y16" s="2"/>
      <c r="Z16" s="2"/>
      <c r="AA16" s="2"/>
      <c r="AB16" s="2"/>
    </row>
    <row r="17" spans="1:28" ht="15.75" customHeight="1" x14ac:dyDescent="0.3">
      <c r="A17" s="3" t="s">
        <v>39</v>
      </c>
      <c r="B17" s="3" t="s">
        <v>40</v>
      </c>
      <c r="C17" s="3" t="s">
        <v>34</v>
      </c>
      <c r="D17" s="3">
        <v>4706</v>
      </c>
      <c r="E17" s="3">
        <f>ROUND(Productos[[#This Row],[Precio Neto]]*0.19,0)</f>
        <v>894</v>
      </c>
      <c r="F17" s="3">
        <f>Productos[[#This Row],[Precio Neto]]+Productos[[#This Row],[IVA Dev]]</f>
        <v>5600</v>
      </c>
      <c r="G17" s="3">
        <f>IFERROR(SUMIF('Receta'!$A$2:$A$266,Productos!A17,'Receta'!$K$2:$K$266),"")</f>
        <v>1498.3362500000001</v>
      </c>
      <c r="H17" s="3">
        <f>IFERROR(Productos!$F17-Productos!$G17,"")</f>
        <v>4101.6637499999997</v>
      </c>
      <c r="I17" s="4">
        <f>IFERROR(Productos!$H17/Productos!$G17,"")</f>
        <v>2.7374788202581359</v>
      </c>
      <c r="J17" s="2"/>
      <c r="K17" s="2"/>
      <c r="L17" s="2"/>
      <c r="M17" s="2"/>
      <c r="N17" s="2"/>
      <c r="O17" s="2"/>
      <c r="P17" s="2"/>
      <c r="Q17" s="2"/>
      <c r="R17" s="2"/>
      <c r="S17" s="2"/>
      <c r="T17" s="2"/>
      <c r="U17" s="2"/>
      <c r="V17" s="2"/>
      <c r="W17" s="2"/>
      <c r="X17" s="2"/>
      <c r="Y17" s="2"/>
      <c r="Z17" s="2"/>
      <c r="AA17" s="2"/>
      <c r="AB17" s="2"/>
    </row>
    <row r="18" spans="1:28" ht="15.75" customHeight="1" x14ac:dyDescent="0.3">
      <c r="A18" s="3" t="s">
        <v>41</v>
      </c>
      <c r="B18" s="3" t="s">
        <v>42</v>
      </c>
      <c r="C18" s="3" t="s">
        <v>43</v>
      </c>
      <c r="D18" s="3">
        <v>4454</v>
      </c>
      <c r="E18" s="3">
        <f>ROUND(Productos[[#This Row],[Precio Neto]]*0.19,0)</f>
        <v>846</v>
      </c>
      <c r="F18" s="3">
        <f>Productos[[#This Row],[Precio Neto]]+Productos[[#This Row],[IVA Dev]]</f>
        <v>5300</v>
      </c>
      <c r="G18" s="3">
        <f>IFERROR(SUMIF('Receta'!$A$2:$A$266,Productos!A18,'Receta'!$K$2:$K$266),"")</f>
        <v>0</v>
      </c>
      <c r="H18" s="3">
        <f>IFERROR(Productos!$F18-Productos!$G18,"")</f>
        <v>5300</v>
      </c>
      <c r="I18" s="4" t="str">
        <f>IFERROR(Productos!$H18/Productos!$G18,"")</f>
        <v/>
      </c>
      <c r="J18" s="2"/>
      <c r="K18" s="2"/>
      <c r="L18" s="2"/>
      <c r="M18" s="2"/>
      <c r="N18" s="2"/>
      <c r="O18" s="2"/>
      <c r="P18" s="2"/>
      <c r="Q18" s="2"/>
      <c r="R18" s="2"/>
      <c r="S18" s="2"/>
      <c r="T18" s="2"/>
      <c r="U18" s="2"/>
      <c r="V18" s="2"/>
      <c r="W18" s="2"/>
      <c r="X18" s="2"/>
      <c r="Y18" s="2"/>
      <c r="Z18" s="2"/>
      <c r="AA18" s="2"/>
      <c r="AB18" s="2"/>
    </row>
    <row r="19" spans="1:28" ht="15.75" customHeight="1" x14ac:dyDescent="0.3">
      <c r="A19" s="3" t="s">
        <v>44</v>
      </c>
      <c r="B19" s="3" t="s">
        <v>45</v>
      </c>
      <c r="C19" s="3" t="s">
        <v>46</v>
      </c>
      <c r="D19" s="3">
        <v>0</v>
      </c>
      <c r="E19" s="3">
        <f>ROUND(Productos[[#This Row],[Precio Neto]]*0.19,0)</f>
        <v>0</v>
      </c>
      <c r="F19" s="3">
        <f>Productos[[#This Row],[Precio Neto]]+Productos[[#This Row],[IVA Dev]]</f>
        <v>0</v>
      </c>
      <c r="G19" s="3">
        <f>IFERROR(SUMIF('Receta'!$A$2:$A$266,Productos!A19,'Receta'!$K$2:$K$266),"")</f>
        <v>0</v>
      </c>
      <c r="H19" s="3">
        <f>IFERROR(Productos!$F19-Productos!$G19,"")</f>
        <v>0</v>
      </c>
      <c r="I19" s="4" t="str">
        <f>IFERROR(Productos!$H19/Productos!$G19,"")</f>
        <v/>
      </c>
      <c r="J19" s="2"/>
      <c r="K19" s="2"/>
      <c r="L19" s="2"/>
      <c r="M19" s="2"/>
      <c r="N19" s="2"/>
      <c r="O19" s="2"/>
      <c r="P19" s="2"/>
      <c r="Q19" s="2"/>
      <c r="R19" s="2"/>
      <c r="S19" s="2"/>
      <c r="T19" s="2"/>
      <c r="U19" s="2"/>
      <c r="V19" s="2"/>
      <c r="W19" s="2"/>
      <c r="X19" s="2"/>
      <c r="Y19" s="2"/>
      <c r="Z19" s="2"/>
      <c r="AA19" s="2"/>
      <c r="AB19" s="2"/>
    </row>
    <row r="20" spans="1:28" ht="15.75" customHeight="1" x14ac:dyDescent="0.3">
      <c r="A20" s="5" t="s">
        <v>47</v>
      </c>
      <c r="B20" s="3" t="s">
        <v>48</v>
      </c>
      <c r="C20" s="5" t="s">
        <v>34</v>
      </c>
      <c r="D20" s="3">
        <v>4706</v>
      </c>
      <c r="E20" s="3">
        <f>ROUND(Productos[[#This Row],[Precio Neto]]*0.19,0)</f>
        <v>894</v>
      </c>
      <c r="F20" s="3">
        <f>Productos[[#This Row],[Precio Neto]]+Productos[[#This Row],[IVA Dev]]</f>
        <v>5600</v>
      </c>
      <c r="G20" s="3">
        <f>IFERROR(SUMIF('Receta'!$A$2:$A$266,Productos!A20,'Receta'!$K$2:$K$266),"")</f>
        <v>1498.3362500000001</v>
      </c>
      <c r="H20" s="3">
        <f>IFERROR(Productos!$F20-Productos!$G20,"")</f>
        <v>4101.6637499999997</v>
      </c>
      <c r="I20" s="4">
        <f>IFERROR(Productos!$H20/Productos!$G20,"")</f>
        <v>2.7374788202581359</v>
      </c>
      <c r="J20" s="2"/>
      <c r="K20" s="2"/>
      <c r="L20" s="2"/>
      <c r="M20" s="2"/>
      <c r="N20" s="2"/>
      <c r="O20" s="2"/>
      <c r="P20" s="2"/>
      <c r="Q20" s="2"/>
      <c r="R20" s="2"/>
      <c r="S20" s="2"/>
      <c r="T20" s="2"/>
      <c r="U20" s="2"/>
      <c r="V20" s="2"/>
      <c r="W20" s="2"/>
      <c r="X20" s="2"/>
      <c r="Y20" s="2"/>
      <c r="Z20" s="2"/>
      <c r="AA20" s="2"/>
      <c r="AB20" s="2"/>
    </row>
    <row r="21" spans="1:28" ht="15.75" customHeight="1" x14ac:dyDescent="0.3">
      <c r="A21" s="5" t="s">
        <v>49</v>
      </c>
      <c r="B21" s="5" t="s">
        <v>50</v>
      </c>
      <c r="C21" s="5" t="s">
        <v>34</v>
      </c>
      <c r="D21" s="3">
        <v>4706</v>
      </c>
      <c r="E21" s="3">
        <f>ROUND(Productos[[#This Row],[Precio Neto]]*0.19,0)</f>
        <v>894</v>
      </c>
      <c r="F21" s="3">
        <f>Productos[[#This Row],[Precio Neto]]+Productos[[#This Row],[IVA Dev]]</f>
        <v>5600</v>
      </c>
      <c r="G21" s="3">
        <f>IFERROR(SUMIF('Receta'!$A$2:$A$266,Productos!A21,'Receta'!$K$2:$K$266),"")</f>
        <v>1498.3362500000001</v>
      </c>
      <c r="H21" s="3">
        <f>IFERROR(Productos!$F21-Productos!$G21,"")</f>
        <v>4101.6637499999997</v>
      </c>
      <c r="I21" s="4">
        <f>IFERROR(Productos!$H21/Productos!$G21,"")</f>
        <v>2.7374788202581359</v>
      </c>
      <c r="J21" s="2"/>
      <c r="K21" s="2"/>
      <c r="L21" s="2"/>
      <c r="M21" s="2"/>
      <c r="N21" s="2"/>
      <c r="O21" s="2"/>
      <c r="P21" s="2"/>
      <c r="Q21" s="2"/>
      <c r="R21" s="2"/>
      <c r="S21" s="2"/>
      <c r="T21" s="2"/>
      <c r="U21" s="2"/>
      <c r="V21" s="2"/>
      <c r="W21" s="2"/>
      <c r="X21" s="2"/>
      <c r="Y21" s="2"/>
      <c r="Z21" s="2"/>
      <c r="AA21" s="2"/>
      <c r="AB21" s="2"/>
    </row>
    <row r="22" spans="1:28" ht="15.75" customHeight="1" x14ac:dyDescent="0.3">
      <c r="A22" s="5" t="s">
        <v>51</v>
      </c>
      <c r="B22" s="5" t="s">
        <v>52</v>
      </c>
      <c r="C22" s="5" t="s">
        <v>34</v>
      </c>
      <c r="D22" s="3">
        <v>4706</v>
      </c>
      <c r="E22" s="3">
        <f>ROUND(Productos[[#This Row],[Precio Neto]]*0.19,0)</f>
        <v>894</v>
      </c>
      <c r="F22" s="3">
        <f>Productos[[#This Row],[Precio Neto]]+Productos[[#This Row],[IVA Dev]]</f>
        <v>5600</v>
      </c>
      <c r="G22" s="3">
        <f>IFERROR(SUMIF('Receta'!$A$2:$A$266,Productos!A22,'Receta'!$K$2:$K$266),"")</f>
        <v>1498.3362500000001</v>
      </c>
      <c r="H22" s="3">
        <f>IFERROR(Productos!$F22-Productos!$G22,"")</f>
        <v>4101.6637499999997</v>
      </c>
      <c r="I22" s="4">
        <f>IFERROR(Productos!$H22/Productos!$G22,"")</f>
        <v>2.7374788202581359</v>
      </c>
      <c r="J22" s="2"/>
      <c r="K22" s="2"/>
      <c r="L22" s="2"/>
      <c r="M22" s="2"/>
      <c r="N22" s="2"/>
      <c r="O22" s="2"/>
      <c r="P22" s="2"/>
      <c r="Q22" s="2"/>
      <c r="R22" s="2"/>
      <c r="S22" s="2"/>
      <c r="T22" s="2"/>
      <c r="U22" s="2"/>
      <c r="V22" s="2"/>
      <c r="W22" s="2"/>
      <c r="X22" s="2"/>
      <c r="Y22" s="2"/>
      <c r="Z22" s="2"/>
      <c r="AA22" s="2"/>
      <c r="AB22" s="2"/>
    </row>
    <row r="23" spans="1:28" ht="15.75" customHeight="1" x14ac:dyDescent="0.3">
      <c r="A23" s="5" t="s">
        <v>53</v>
      </c>
      <c r="B23" s="5" t="s">
        <v>54</v>
      </c>
      <c r="C23" s="5" t="s">
        <v>34</v>
      </c>
      <c r="D23" s="3">
        <v>4706</v>
      </c>
      <c r="E23" s="3">
        <f>ROUND(Productos[[#This Row],[Precio Neto]]*0.19,0)</f>
        <v>894</v>
      </c>
      <c r="F23" s="3">
        <f>Productos[[#This Row],[Precio Neto]]+Productos[[#This Row],[IVA Dev]]</f>
        <v>5600</v>
      </c>
      <c r="G23" s="3">
        <f>IFERROR(SUMIF('Receta'!$A$2:$A$266,Productos!A23,'Receta'!$K$2:$K$266),"")</f>
        <v>1498.3362500000001</v>
      </c>
      <c r="H23" s="3">
        <f>IFERROR(Productos!$F23-Productos!$G23,"")</f>
        <v>4101.6637499999997</v>
      </c>
      <c r="I23" s="4">
        <f>IFERROR(Productos!$H23/Productos!$G23,"")</f>
        <v>2.7374788202581359</v>
      </c>
      <c r="J23" s="2"/>
      <c r="K23" s="2"/>
      <c r="L23" s="2"/>
      <c r="M23" s="2"/>
      <c r="N23" s="2"/>
      <c r="O23" s="2"/>
      <c r="P23" s="2"/>
      <c r="Q23" s="2"/>
      <c r="R23" s="2"/>
      <c r="S23" s="2"/>
      <c r="T23" s="2"/>
      <c r="U23" s="2"/>
      <c r="V23" s="2"/>
      <c r="W23" s="2"/>
      <c r="X23" s="2"/>
      <c r="Y23" s="2"/>
      <c r="Z23" s="2"/>
      <c r="AA23" s="2"/>
      <c r="AB23" s="2"/>
    </row>
    <row r="24" spans="1:28" ht="15.75" customHeight="1" x14ac:dyDescent="0.3">
      <c r="A24" s="5"/>
      <c r="B24" s="5"/>
      <c r="C24" s="5"/>
      <c r="D24" s="3">
        <v>0</v>
      </c>
      <c r="E24" s="3">
        <f>ROUND(Productos[[#This Row],[Precio Neto]]*0.19,0)</f>
        <v>0</v>
      </c>
      <c r="F24" s="3">
        <f>Productos[[#This Row],[Precio Neto]]+Productos[[#This Row],[IVA Dev]]</f>
        <v>0</v>
      </c>
      <c r="G24" s="3">
        <f>IFERROR(SUMIF('Receta'!$A$2:$A$266,Productos!A24,'Receta'!$K$2:$K$266),"")</f>
        <v>0</v>
      </c>
      <c r="H24" s="3">
        <f>IFERROR(Productos!$F24-Productos!$G24,"")</f>
        <v>0</v>
      </c>
      <c r="I24" s="4" t="str">
        <f>IFERROR(Productos!$H24/Productos!$G24,"")</f>
        <v/>
      </c>
      <c r="J24" s="2"/>
      <c r="K24" s="2"/>
      <c r="L24" s="2"/>
      <c r="M24" s="2"/>
      <c r="N24" s="2"/>
      <c r="O24" s="2"/>
      <c r="P24" s="2"/>
      <c r="Q24" s="2"/>
      <c r="R24" s="2"/>
      <c r="S24" s="2"/>
      <c r="T24" s="2"/>
      <c r="U24" s="2"/>
      <c r="V24" s="2"/>
      <c r="W24" s="2"/>
      <c r="X24" s="2"/>
      <c r="Y24" s="2"/>
      <c r="Z24" s="2"/>
      <c r="AA24" s="2"/>
      <c r="AB24" s="2"/>
    </row>
    <row r="25" spans="1:28" ht="15.75" customHeight="1" x14ac:dyDescent="0.3">
      <c r="A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15.75" customHeight="1" x14ac:dyDescent="0.3">
      <c r="A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ht="15.75" customHeight="1" x14ac:dyDescent="0.3">
      <c r="A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ht="15.75" customHeight="1" x14ac:dyDescent="0.3">
      <c r="A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ht="15.75" customHeight="1" x14ac:dyDescent="0.3">
      <c r="A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ht="15.75" customHeight="1" x14ac:dyDescent="0.3">
      <c r="A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ht="15.75" customHeight="1" x14ac:dyDescent="0.3">
      <c r="A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ht="15.75" customHeight="1" x14ac:dyDescent="0.3">
      <c r="A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15.75" customHeight="1" x14ac:dyDescent="0.3">
      <c r="A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15.75" customHeight="1" x14ac:dyDescent="0.3">
      <c r="A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15.75" customHeight="1" x14ac:dyDescent="0.3">
      <c r="A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ht="15.75" customHeight="1" x14ac:dyDescent="0.3">
      <c r="A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15.75" customHeight="1" x14ac:dyDescent="0.3">
      <c r="A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15.75" customHeight="1" x14ac:dyDescent="0.3">
      <c r="A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15.75" customHeight="1" x14ac:dyDescent="0.3">
      <c r="A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15.75" customHeight="1" x14ac:dyDescent="0.3">
      <c r="A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15.75" customHeight="1" x14ac:dyDescent="0.3">
      <c r="A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5.75" customHeight="1" x14ac:dyDescent="0.3">
      <c r="A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15.75" customHeight="1" x14ac:dyDescent="0.3">
      <c r="A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15.75" customHeight="1" x14ac:dyDescent="0.3">
      <c r="A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15.75" customHeight="1" x14ac:dyDescent="0.3">
      <c r="A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15.75" customHeight="1" x14ac:dyDescent="0.3">
      <c r="A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15.75" customHeight="1" x14ac:dyDescent="0.3">
      <c r="A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15.75" customHeight="1" x14ac:dyDescent="0.3">
      <c r="A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5.75" customHeight="1" x14ac:dyDescent="0.3">
      <c r="A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5.75" customHeight="1" x14ac:dyDescent="0.3">
      <c r="A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5.75" customHeight="1" x14ac:dyDescent="0.3">
      <c r="A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5.75" customHeight="1" x14ac:dyDescent="0.3">
      <c r="A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5.75" customHeight="1" x14ac:dyDescent="0.3">
      <c r="A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5.75" customHeight="1" x14ac:dyDescent="0.3">
      <c r="A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5.75" customHeight="1" x14ac:dyDescent="0.3">
      <c r="A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5.75" customHeight="1" x14ac:dyDescent="0.3">
      <c r="A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5.75" customHeight="1" x14ac:dyDescent="0.3">
      <c r="A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5.75" customHeight="1" x14ac:dyDescent="0.3">
      <c r="A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5.75" customHeight="1" x14ac:dyDescent="0.3">
      <c r="A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5.75" customHeight="1" x14ac:dyDescent="0.3">
      <c r="A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5.75" customHeight="1" x14ac:dyDescent="0.3">
      <c r="A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5.75" customHeight="1" x14ac:dyDescent="0.3">
      <c r="A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5.75" customHeight="1" x14ac:dyDescent="0.3">
      <c r="A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5.75" customHeight="1" x14ac:dyDescent="0.3">
      <c r="A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5.75" customHeight="1" x14ac:dyDescent="0.3">
      <c r="A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5.75" customHeight="1" x14ac:dyDescent="0.3">
      <c r="A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5.75" customHeight="1" x14ac:dyDescent="0.3">
      <c r="A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5.75" customHeight="1" x14ac:dyDescent="0.3">
      <c r="A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5.75" customHeight="1" x14ac:dyDescent="0.3">
      <c r="A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5.75" customHeight="1" x14ac:dyDescent="0.3">
      <c r="A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5.75" customHeight="1" x14ac:dyDescent="0.3">
      <c r="A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5.75" customHeight="1" x14ac:dyDescent="0.3">
      <c r="A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5.75" customHeight="1" x14ac:dyDescent="0.3">
      <c r="A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5.75" customHeight="1" x14ac:dyDescent="0.3">
      <c r="A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5.75" customHeight="1" x14ac:dyDescent="0.3">
      <c r="A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5.75" customHeight="1" x14ac:dyDescent="0.3">
      <c r="A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5.75" customHeight="1" x14ac:dyDescent="0.3">
      <c r="A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5.75" customHeight="1" x14ac:dyDescent="0.3">
      <c r="A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5.75" customHeight="1" x14ac:dyDescent="0.3">
      <c r="A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5.75" customHeight="1" x14ac:dyDescent="0.3">
      <c r="A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5.75" customHeight="1" x14ac:dyDescent="0.3">
      <c r="A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5.75" customHeight="1" x14ac:dyDescent="0.3">
      <c r="A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5.75" customHeight="1" x14ac:dyDescent="0.3">
      <c r="A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5.75" customHeight="1" x14ac:dyDescent="0.3">
      <c r="A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5.75" customHeight="1" x14ac:dyDescent="0.3">
      <c r="A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5.75" customHeight="1" x14ac:dyDescent="0.3">
      <c r="A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5.75" customHeight="1" x14ac:dyDescent="0.3">
      <c r="A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5.75" customHeight="1" x14ac:dyDescent="0.3">
      <c r="A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5.75" customHeight="1" x14ac:dyDescent="0.3">
      <c r="A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5.75" customHeight="1" x14ac:dyDescent="0.3">
      <c r="A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5.75" customHeight="1" x14ac:dyDescent="0.3">
      <c r="A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5.75" customHeight="1" x14ac:dyDescent="0.3">
      <c r="A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5.75" customHeight="1" x14ac:dyDescent="0.3">
      <c r="A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5.75" customHeight="1" x14ac:dyDescent="0.3">
      <c r="A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5.75" customHeight="1" x14ac:dyDescent="0.3">
      <c r="A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5.75" customHeight="1" x14ac:dyDescent="0.3">
      <c r="A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5.75" customHeight="1" x14ac:dyDescent="0.3">
      <c r="A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5.75" customHeight="1" x14ac:dyDescent="0.3">
      <c r="A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5.75" customHeight="1" x14ac:dyDescent="0.3">
      <c r="A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5.75" customHeight="1" x14ac:dyDescent="0.3">
      <c r="A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5.75" customHeight="1" x14ac:dyDescent="0.3">
      <c r="A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5.75" customHeight="1" x14ac:dyDescent="0.3">
      <c r="A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5.75" customHeight="1" x14ac:dyDescent="0.3">
      <c r="A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5.75" customHeight="1" x14ac:dyDescent="0.3">
      <c r="A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5.75" customHeight="1" x14ac:dyDescent="0.3">
      <c r="A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5.75" customHeight="1" x14ac:dyDescent="0.3">
      <c r="A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5.75" customHeight="1" x14ac:dyDescent="0.3">
      <c r="A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5.75" customHeight="1" x14ac:dyDescent="0.3">
      <c r="A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5.75" customHeight="1" x14ac:dyDescent="0.3">
      <c r="A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5.75" customHeight="1" x14ac:dyDescent="0.3">
      <c r="A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5.75" customHeight="1" x14ac:dyDescent="0.3">
      <c r="A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5.75" customHeight="1" x14ac:dyDescent="0.3">
      <c r="A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5.75" customHeight="1" x14ac:dyDescent="0.3">
      <c r="A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5.75" customHeight="1" x14ac:dyDescent="0.3">
      <c r="A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5.75" customHeight="1" x14ac:dyDescent="0.3">
      <c r="A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5.75" customHeight="1" x14ac:dyDescent="0.3">
      <c r="A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5.75" customHeight="1" x14ac:dyDescent="0.3">
      <c r="A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5.75" customHeight="1" x14ac:dyDescent="0.3">
      <c r="A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5.75" customHeight="1" x14ac:dyDescent="0.3">
      <c r="A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5.75" customHeight="1" x14ac:dyDescent="0.3">
      <c r="A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5.75" customHeight="1" x14ac:dyDescent="0.3">
      <c r="A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5.75" customHeight="1" x14ac:dyDescent="0.3">
      <c r="A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5.75" customHeight="1" x14ac:dyDescent="0.3">
      <c r="A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5.75" customHeight="1" x14ac:dyDescent="0.3">
      <c r="A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5.75" customHeight="1" x14ac:dyDescent="0.3">
      <c r="A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5.75" customHeight="1" x14ac:dyDescent="0.3">
      <c r="A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5.75" customHeight="1" x14ac:dyDescent="0.3">
      <c r="A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5.75" customHeight="1" x14ac:dyDescent="0.3">
      <c r="A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5.75" customHeight="1" x14ac:dyDescent="0.3">
      <c r="A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5.75" customHeight="1" x14ac:dyDescent="0.3">
      <c r="A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5.75" customHeight="1" x14ac:dyDescent="0.3">
      <c r="A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5.75" customHeight="1" x14ac:dyDescent="0.3">
      <c r="A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5.75" customHeight="1" x14ac:dyDescent="0.3">
      <c r="A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5.75" customHeight="1" x14ac:dyDescent="0.3">
      <c r="A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5.75" customHeight="1" x14ac:dyDescent="0.3">
      <c r="A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5.75" customHeight="1" x14ac:dyDescent="0.3">
      <c r="A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5.75" customHeight="1" x14ac:dyDescent="0.3">
      <c r="A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5.75" customHeight="1" x14ac:dyDescent="0.3">
      <c r="A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5.75" customHeight="1" x14ac:dyDescent="0.3">
      <c r="A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5.75" customHeight="1" x14ac:dyDescent="0.3">
      <c r="A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5.75" customHeight="1" x14ac:dyDescent="0.3">
      <c r="A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5.75" customHeight="1" x14ac:dyDescent="0.3">
      <c r="A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5.75" customHeight="1" x14ac:dyDescent="0.3">
      <c r="A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5.75" customHeight="1" x14ac:dyDescent="0.3">
      <c r="A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5.75" customHeight="1" x14ac:dyDescent="0.3">
      <c r="A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5.75" customHeight="1" x14ac:dyDescent="0.3">
      <c r="A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5.75" customHeight="1" x14ac:dyDescent="0.3">
      <c r="A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5.75" customHeight="1" x14ac:dyDescent="0.3">
      <c r="A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5.75" customHeight="1" x14ac:dyDescent="0.3">
      <c r="A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5.75" customHeight="1" x14ac:dyDescent="0.3">
      <c r="A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5.75" customHeight="1" x14ac:dyDescent="0.3">
      <c r="A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5.75" customHeight="1" x14ac:dyDescent="0.3">
      <c r="A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5.75" customHeight="1" x14ac:dyDescent="0.3">
      <c r="A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5.75" customHeight="1" x14ac:dyDescent="0.3">
      <c r="A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5.75" customHeight="1" x14ac:dyDescent="0.3">
      <c r="A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5.75" customHeight="1" x14ac:dyDescent="0.3">
      <c r="A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5.75" customHeight="1" x14ac:dyDescent="0.3">
      <c r="A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x14ac:dyDescent="0.3">
      <c r="A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x14ac:dyDescent="0.3">
      <c r="A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x14ac:dyDescent="0.3">
      <c r="A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x14ac:dyDescent="0.3">
      <c r="A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x14ac:dyDescent="0.3">
      <c r="A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x14ac:dyDescent="0.3">
      <c r="A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x14ac:dyDescent="0.3">
      <c r="A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x14ac:dyDescent="0.3">
      <c r="A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x14ac:dyDescent="0.3">
      <c r="A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x14ac:dyDescent="0.3">
      <c r="A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x14ac:dyDescent="0.3">
      <c r="A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x14ac:dyDescent="0.3">
      <c r="A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x14ac:dyDescent="0.3">
      <c r="A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x14ac:dyDescent="0.3">
      <c r="A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x14ac:dyDescent="0.3">
      <c r="A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x14ac:dyDescent="0.3">
      <c r="A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x14ac:dyDescent="0.3">
      <c r="A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x14ac:dyDescent="0.3">
      <c r="A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x14ac:dyDescent="0.3">
      <c r="A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x14ac:dyDescent="0.3">
      <c r="A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x14ac:dyDescent="0.3">
      <c r="A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x14ac:dyDescent="0.3">
      <c r="A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x14ac:dyDescent="0.3">
      <c r="A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x14ac:dyDescent="0.3">
      <c r="A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x14ac:dyDescent="0.3">
      <c r="A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x14ac:dyDescent="0.3">
      <c r="A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x14ac:dyDescent="0.3">
      <c r="A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x14ac:dyDescent="0.3">
      <c r="A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x14ac:dyDescent="0.3">
      <c r="A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x14ac:dyDescent="0.3">
      <c r="A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x14ac:dyDescent="0.3">
      <c r="A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x14ac:dyDescent="0.3">
      <c r="A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x14ac:dyDescent="0.3">
      <c r="A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x14ac:dyDescent="0.3">
      <c r="A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x14ac:dyDescent="0.3">
      <c r="A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x14ac:dyDescent="0.3">
      <c r="A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x14ac:dyDescent="0.3">
      <c r="A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x14ac:dyDescent="0.3">
      <c r="A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x14ac:dyDescent="0.3">
      <c r="A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x14ac:dyDescent="0.3">
      <c r="A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x14ac:dyDescent="0.3">
      <c r="A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x14ac:dyDescent="0.3">
      <c r="A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x14ac:dyDescent="0.3">
      <c r="A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x14ac:dyDescent="0.3">
      <c r="A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x14ac:dyDescent="0.3">
      <c r="A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x14ac:dyDescent="0.3">
      <c r="A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x14ac:dyDescent="0.3">
      <c r="A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x14ac:dyDescent="0.3">
      <c r="A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x14ac:dyDescent="0.3">
      <c r="A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x14ac:dyDescent="0.3">
      <c r="A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x14ac:dyDescent="0.3">
      <c r="A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x14ac:dyDescent="0.3">
      <c r="A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x14ac:dyDescent="0.3">
      <c r="A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x14ac:dyDescent="0.3">
      <c r="A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x14ac:dyDescent="0.3">
      <c r="A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x14ac:dyDescent="0.3">
      <c r="A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x14ac:dyDescent="0.3">
      <c r="A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x14ac:dyDescent="0.3">
      <c r="A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x14ac:dyDescent="0.3">
      <c r="A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x14ac:dyDescent="0.3">
      <c r="A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x14ac:dyDescent="0.3">
      <c r="A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x14ac:dyDescent="0.3">
      <c r="A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x14ac:dyDescent="0.3">
      <c r="A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x14ac:dyDescent="0.3">
      <c r="A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x14ac:dyDescent="0.3">
      <c r="A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x14ac:dyDescent="0.3">
      <c r="A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x14ac:dyDescent="0.3">
      <c r="A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x14ac:dyDescent="0.3">
      <c r="A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x14ac:dyDescent="0.3">
      <c r="A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x14ac:dyDescent="0.3">
      <c r="A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x14ac:dyDescent="0.3">
      <c r="A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x14ac:dyDescent="0.3">
      <c r="A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x14ac:dyDescent="0.3">
      <c r="A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x14ac:dyDescent="0.3">
      <c r="A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x14ac:dyDescent="0.3">
      <c r="A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x14ac:dyDescent="0.3">
      <c r="A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x14ac:dyDescent="0.3">
      <c r="A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x14ac:dyDescent="0.3">
      <c r="A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x14ac:dyDescent="0.3">
      <c r="A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x14ac:dyDescent="0.3">
      <c r="A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x14ac:dyDescent="0.3">
      <c r="A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x14ac:dyDescent="0.3">
      <c r="A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x14ac:dyDescent="0.3">
      <c r="A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x14ac:dyDescent="0.3">
      <c r="A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x14ac:dyDescent="0.3">
      <c r="A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x14ac:dyDescent="0.3">
      <c r="A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x14ac:dyDescent="0.3">
      <c r="A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x14ac:dyDescent="0.3">
      <c r="A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x14ac:dyDescent="0.3">
      <c r="A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x14ac:dyDescent="0.3">
      <c r="A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x14ac:dyDescent="0.3">
      <c r="A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x14ac:dyDescent="0.3">
      <c r="A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x14ac:dyDescent="0.3">
      <c r="A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x14ac:dyDescent="0.3">
      <c r="A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x14ac:dyDescent="0.3">
      <c r="A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x14ac:dyDescent="0.3">
      <c r="A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x14ac:dyDescent="0.3">
      <c r="A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x14ac:dyDescent="0.3">
      <c r="A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x14ac:dyDescent="0.3">
      <c r="A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x14ac:dyDescent="0.3">
      <c r="A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x14ac:dyDescent="0.3">
      <c r="A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x14ac:dyDescent="0.3">
      <c r="A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x14ac:dyDescent="0.3">
      <c r="A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x14ac:dyDescent="0.3">
      <c r="A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x14ac:dyDescent="0.3">
      <c r="A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x14ac:dyDescent="0.3">
      <c r="A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x14ac:dyDescent="0.3">
      <c r="A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x14ac:dyDescent="0.3">
      <c r="A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x14ac:dyDescent="0.3">
      <c r="A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x14ac:dyDescent="0.3">
      <c r="A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x14ac:dyDescent="0.3">
      <c r="A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x14ac:dyDescent="0.3">
      <c r="A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x14ac:dyDescent="0.3">
      <c r="A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x14ac:dyDescent="0.3">
      <c r="A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x14ac:dyDescent="0.3">
      <c r="A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x14ac:dyDescent="0.3">
      <c r="A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x14ac:dyDescent="0.3">
      <c r="A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x14ac:dyDescent="0.3">
      <c r="A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x14ac:dyDescent="0.3">
      <c r="A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x14ac:dyDescent="0.3">
      <c r="A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x14ac:dyDescent="0.3">
      <c r="A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x14ac:dyDescent="0.3">
      <c r="A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x14ac:dyDescent="0.3">
      <c r="A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x14ac:dyDescent="0.3">
      <c r="A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x14ac:dyDescent="0.3">
      <c r="A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x14ac:dyDescent="0.3">
      <c r="A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x14ac:dyDescent="0.3">
      <c r="A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x14ac:dyDescent="0.3">
      <c r="A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x14ac:dyDescent="0.3">
      <c r="A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x14ac:dyDescent="0.3">
      <c r="A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x14ac:dyDescent="0.3">
      <c r="A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x14ac:dyDescent="0.3">
      <c r="A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x14ac:dyDescent="0.3">
      <c r="A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x14ac:dyDescent="0.3">
      <c r="A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x14ac:dyDescent="0.3">
      <c r="A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x14ac:dyDescent="0.3">
      <c r="A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x14ac:dyDescent="0.3">
      <c r="A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x14ac:dyDescent="0.3">
      <c r="A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x14ac:dyDescent="0.3">
      <c r="A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x14ac:dyDescent="0.3">
      <c r="A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x14ac:dyDescent="0.3">
      <c r="A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x14ac:dyDescent="0.3">
      <c r="A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x14ac:dyDescent="0.3">
      <c r="A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x14ac:dyDescent="0.3">
      <c r="A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x14ac:dyDescent="0.3">
      <c r="A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x14ac:dyDescent="0.3">
      <c r="A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x14ac:dyDescent="0.3">
      <c r="A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x14ac:dyDescent="0.3">
      <c r="A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x14ac:dyDescent="0.3">
      <c r="A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x14ac:dyDescent="0.3">
      <c r="A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x14ac:dyDescent="0.3">
      <c r="A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x14ac:dyDescent="0.3">
      <c r="A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x14ac:dyDescent="0.3">
      <c r="A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x14ac:dyDescent="0.3">
      <c r="A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x14ac:dyDescent="0.3">
      <c r="A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x14ac:dyDescent="0.3">
      <c r="A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x14ac:dyDescent="0.3">
      <c r="A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x14ac:dyDescent="0.3">
      <c r="A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x14ac:dyDescent="0.3">
      <c r="A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x14ac:dyDescent="0.3">
      <c r="A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x14ac:dyDescent="0.3">
      <c r="A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x14ac:dyDescent="0.3">
      <c r="A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x14ac:dyDescent="0.3">
      <c r="A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x14ac:dyDescent="0.3">
      <c r="A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x14ac:dyDescent="0.3">
      <c r="A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x14ac:dyDescent="0.3">
      <c r="A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x14ac:dyDescent="0.3">
      <c r="A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x14ac:dyDescent="0.3">
      <c r="A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x14ac:dyDescent="0.3">
      <c r="A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x14ac:dyDescent="0.3">
      <c r="A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x14ac:dyDescent="0.3">
      <c r="A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x14ac:dyDescent="0.3">
      <c r="A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x14ac:dyDescent="0.3">
      <c r="A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x14ac:dyDescent="0.3">
      <c r="A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x14ac:dyDescent="0.3">
      <c r="A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x14ac:dyDescent="0.3">
      <c r="A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x14ac:dyDescent="0.3">
      <c r="A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x14ac:dyDescent="0.3">
      <c r="A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x14ac:dyDescent="0.3">
      <c r="A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x14ac:dyDescent="0.3">
      <c r="A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x14ac:dyDescent="0.3">
      <c r="A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x14ac:dyDescent="0.3">
      <c r="A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x14ac:dyDescent="0.3">
      <c r="A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x14ac:dyDescent="0.3">
      <c r="A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x14ac:dyDescent="0.3">
      <c r="A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x14ac:dyDescent="0.3">
      <c r="A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x14ac:dyDescent="0.3">
      <c r="A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x14ac:dyDescent="0.3">
      <c r="A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x14ac:dyDescent="0.3">
      <c r="A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x14ac:dyDescent="0.3">
      <c r="A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x14ac:dyDescent="0.3">
      <c r="A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x14ac:dyDescent="0.3">
      <c r="A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x14ac:dyDescent="0.3">
      <c r="A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x14ac:dyDescent="0.3">
      <c r="A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x14ac:dyDescent="0.3">
      <c r="A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x14ac:dyDescent="0.3">
      <c r="A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x14ac:dyDescent="0.3">
      <c r="A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x14ac:dyDescent="0.3">
      <c r="A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x14ac:dyDescent="0.3">
      <c r="A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x14ac:dyDescent="0.3">
      <c r="A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x14ac:dyDescent="0.3">
      <c r="A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x14ac:dyDescent="0.3">
      <c r="A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x14ac:dyDescent="0.3">
      <c r="A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x14ac:dyDescent="0.3">
      <c r="A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x14ac:dyDescent="0.3">
      <c r="A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x14ac:dyDescent="0.3">
      <c r="A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x14ac:dyDescent="0.3">
      <c r="A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x14ac:dyDescent="0.3">
      <c r="A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x14ac:dyDescent="0.3">
      <c r="A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x14ac:dyDescent="0.3">
      <c r="A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x14ac:dyDescent="0.3">
      <c r="A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x14ac:dyDescent="0.3">
      <c r="A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x14ac:dyDescent="0.3">
      <c r="A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x14ac:dyDescent="0.3">
      <c r="A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x14ac:dyDescent="0.3">
      <c r="A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x14ac:dyDescent="0.3">
      <c r="A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x14ac:dyDescent="0.3">
      <c r="A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3">
      <c r="A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x14ac:dyDescent="0.3">
      <c r="A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x14ac:dyDescent="0.3">
      <c r="A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x14ac:dyDescent="0.3">
      <c r="A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x14ac:dyDescent="0.3">
      <c r="A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x14ac:dyDescent="0.3">
      <c r="A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x14ac:dyDescent="0.3">
      <c r="A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x14ac:dyDescent="0.3">
      <c r="A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x14ac:dyDescent="0.3">
      <c r="A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x14ac:dyDescent="0.3">
      <c r="A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x14ac:dyDescent="0.3">
      <c r="A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x14ac:dyDescent="0.3">
      <c r="A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x14ac:dyDescent="0.3">
      <c r="A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x14ac:dyDescent="0.3">
      <c r="A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x14ac:dyDescent="0.3">
      <c r="A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x14ac:dyDescent="0.3">
      <c r="A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x14ac:dyDescent="0.3">
      <c r="A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x14ac:dyDescent="0.3">
      <c r="A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x14ac:dyDescent="0.3">
      <c r="A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x14ac:dyDescent="0.3">
      <c r="A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x14ac:dyDescent="0.3">
      <c r="A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x14ac:dyDescent="0.3">
      <c r="A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x14ac:dyDescent="0.3">
      <c r="A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x14ac:dyDescent="0.3">
      <c r="A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x14ac:dyDescent="0.3">
      <c r="A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x14ac:dyDescent="0.3">
      <c r="A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x14ac:dyDescent="0.3">
      <c r="A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x14ac:dyDescent="0.3">
      <c r="A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x14ac:dyDescent="0.3">
      <c r="A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x14ac:dyDescent="0.3">
      <c r="A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x14ac:dyDescent="0.3">
      <c r="A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x14ac:dyDescent="0.3">
      <c r="A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x14ac:dyDescent="0.3">
      <c r="A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x14ac:dyDescent="0.3">
      <c r="A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x14ac:dyDescent="0.3">
      <c r="A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x14ac:dyDescent="0.3">
      <c r="A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x14ac:dyDescent="0.3">
      <c r="A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x14ac:dyDescent="0.3">
      <c r="A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x14ac:dyDescent="0.3">
      <c r="A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x14ac:dyDescent="0.3">
      <c r="A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x14ac:dyDescent="0.3">
      <c r="A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x14ac:dyDescent="0.3">
      <c r="A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x14ac:dyDescent="0.3">
      <c r="A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x14ac:dyDescent="0.3">
      <c r="A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x14ac:dyDescent="0.3">
      <c r="A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x14ac:dyDescent="0.3">
      <c r="A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x14ac:dyDescent="0.3">
      <c r="A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x14ac:dyDescent="0.3">
      <c r="A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x14ac:dyDescent="0.3">
      <c r="A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x14ac:dyDescent="0.3">
      <c r="A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x14ac:dyDescent="0.3">
      <c r="A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x14ac:dyDescent="0.3">
      <c r="A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x14ac:dyDescent="0.3">
      <c r="A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x14ac:dyDescent="0.3">
      <c r="A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x14ac:dyDescent="0.3">
      <c r="A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x14ac:dyDescent="0.3">
      <c r="A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x14ac:dyDescent="0.3">
      <c r="A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x14ac:dyDescent="0.3">
      <c r="A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x14ac:dyDescent="0.3">
      <c r="A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x14ac:dyDescent="0.3">
      <c r="A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x14ac:dyDescent="0.3">
      <c r="A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x14ac:dyDescent="0.3">
      <c r="A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x14ac:dyDescent="0.3">
      <c r="A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x14ac:dyDescent="0.3">
      <c r="A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x14ac:dyDescent="0.3">
      <c r="A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x14ac:dyDescent="0.3">
      <c r="A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x14ac:dyDescent="0.3">
      <c r="A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x14ac:dyDescent="0.3">
      <c r="A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x14ac:dyDescent="0.3">
      <c r="A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x14ac:dyDescent="0.3">
      <c r="A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x14ac:dyDescent="0.3">
      <c r="A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x14ac:dyDescent="0.3">
      <c r="A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x14ac:dyDescent="0.3">
      <c r="A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x14ac:dyDescent="0.3">
      <c r="A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x14ac:dyDescent="0.3">
      <c r="A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x14ac:dyDescent="0.3">
      <c r="A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x14ac:dyDescent="0.3">
      <c r="A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x14ac:dyDescent="0.3">
      <c r="A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x14ac:dyDescent="0.3">
      <c r="A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x14ac:dyDescent="0.3">
      <c r="A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x14ac:dyDescent="0.3">
      <c r="A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x14ac:dyDescent="0.3">
      <c r="A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x14ac:dyDescent="0.3">
      <c r="A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x14ac:dyDescent="0.3">
      <c r="A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x14ac:dyDescent="0.3">
      <c r="A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x14ac:dyDescent="0.3">
      <c r="A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x14ac:dyDescent="0.3">
      <c r="A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x14ac:dyDescent="0.3">
      <c r="A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x14ac:dyDescent="0.3">
      <c r="A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x14ac:dyDescent="0.3">
      <c r="A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x14ac:dyDescent="0.3">
      <c r="A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x14ac:dyDescent="0.3">
      <c r="A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x14ac:dyDescent="0.3">
      <c r="A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x14ac:dyDescent="0.3">
      <c r="A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x14ac:dyDescent="0.3">
      <c r="A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x14ac:dyDescent="0.3">
      <c r="A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x14ac:dyDescent="0.3">
      <c r="A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x14ac:dyDescent="0.3">
      <c r="A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x14ac:dyDescent="0.3">
      <c r="A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x14ac:dyDescent="0.3">
      <c r="A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x14ac:dyDescent="0.3">
      <c r="A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x14ac:dyDescent="0.3">
      <c r="A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x14ac:dyDescent="0.3">
      <c r="A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x14ac:dyDescent="0.3">
      <c r="A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x14ac:dyDescent="0.3">
      <c r="A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x14ac:dyDescent="0.3">
      <c r="A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x14ac:dyDescent="0.3">
      <c r="A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x14ac:dyDescent="0.3">
      <c r="A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x14ac:dyDescent="0.3">
      <c r="A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x14ac:dyDescent="0.3">
      <c r="A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x14ac:dyDescent="0.3">
      <c r="A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x14ac:dyDescent="0.3">
      <c r="A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x14ac:dyDescent="0.3">
      <c r="A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x14ac:dyDescent="0.3">
      <c r="A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x14ac:dyDescent="0.3">
      <c r="A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x14ac:dyDescent="0.3">
      <c r="A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x14ac:dyDescent="0.3">
      <c r="A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x14ac:dyDescent="0.3">
      <c r="A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x14ac:dyDescent="0.3">
      <c r="A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x14ac:dyDescent="0.3">
      <c r="A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x14ac:dyDescent="0.3">
      <c r="A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x14ac:dyDescent="0.3">
      <c r="A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x14ac:dyDescent="0.3">
      <c r="A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x14ac:dyDescent="0.3">
      <c r="A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x14ac:dyDescent="0.3">
      <c r="A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x14ac:dyDescent="0.3">
      <c r="A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x14ac:dyDescent="0.3">
      <c r="A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x14ac:dyDescent="0.3">
      <c r="A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x14ac:dyDescent="0.3">
      <c r="A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x14ac:dyDescent="0.3">
      <c r="A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x14ac:dyDescent="0.3">
      <c r="A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x14ac:dyDescent="0.3">
      <c r="A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x14ac:dyDescent="0.3">
      <c r="A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x14ac:dyDescent="0.3">
      <c r="A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x14ac:dyDescent="0.3">
      <c r="A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x14ac:dyDescent="0.3">
      <c r="A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x14ac:dyDescent="0.3">
      <c r="A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x14ac:dyDescent="0.3">
      <c r="A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x14ac:dyDescent="0.3">
      <c r="A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x14ac:dyDescent="0.3">
      <c r="A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x14ac:dyDescent="0.3">
      <c r="A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x14ac:dyDescent="0.3">
      <c r="A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x14ac:dyDescent="0.3">
      <c r="A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x14ac:dyDescent="0.3">
      <c r="A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x14ac:dyDescent="0.3">
      <c r="A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x14ac:dyDescent="0.3">
      <c r="A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x14ac:dyDescent="0.3">
      <c r="A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x14ac:dyDescent="0.3">
      <c r="A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x14ac:dyDescent="0.3">
      <c r="A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x14ac:dyDescent="0.3">
      <c r="A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x14ac:dyDescent="0.3">
      <c r="A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x14ac:dyDescent="0.3">
      <c r="A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x14ac:dyDescent="0.3">
      <c r="A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x14ac:dyDescent="0.3">
      <c r="A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x14ac:dyDescent="0.3">
      <c r="A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x14ac:dyDescent="0.3">
      <c r="A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x14ac:dyDescent="0.3">
      <c r="A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x14ac:dyDescent="0.3">
      <c r="A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x14ac:dyDescent="0.3">
      <c r="A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x14ac:dyDescent="0.3">
      <c r="A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x14ac:dyDescent="0.3">
      <c r="A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x14ac:dyDescent="0.3">
      <c r="A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x14ac:dyDescent="0.3">
      <c r="A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x14ac:dyDescent="0.3">
      <c r="A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x14ac:dyDescent="0.3">
      <c r="A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x14ac:dyDescent="0.3">
      <c r="A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x14ac:dyDescent="0.3">
      <c r="A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x14ac:dyDescent="0.3">
      <c r="A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x14ac:dyDescent="0.3">
      <c r="A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x14ac:dyDescent="0.3">
      <c r="A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x14ac:dyDescent="0.3">
      <c r="A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x14ac:dyDescent="0.3">
      <c r="A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x14ac:dyDescent="0.3">
      <c r="A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x14ac:dyDescent="0.3">
      <c r="A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x14ac:dyDescent="0.3">
      <c r="A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x14ac:dyDescent="0.3">
      <c r="A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x14ac:dyDescent="0.3">
      <c r="A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x14ac:dyDescent="0.3">
      <c r="A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x14ac:dyDescent="0.3">
      <c r="A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x14ac:dyDescent="0.3">
      <c r="A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x14ac:dyDescent="0.3">
      <c r="A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x14ac:dyDescent="0.3">
      <c r="A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x14ac:dyDescent="0.3">
      <c r="A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x14ac:dyDescent="0.3">
      <c r="A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x14ac:dyDescent="0.3">
      <c r="A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x14ac:dyDescent="0.3">
      <c r="A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x14ac:dyDescent="0.3">
      <c r="A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x14ac:dyDescent="0.3">
      <c r="A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x14ac:dyDescent="0.3">
      <c r="A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x14ac:dyDescent="0.3">
      <c r="A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x14ac:dyDescent="0.3">
      <c r="A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x14ac:dyDescent="0.3">
      <c r="A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x14ac:dyDescent="0.3">
      <c r="A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x14ac:dyDescent="0.3">
      <c r="A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x14ac:dyDescent="0.3">
      <c r="A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x14ac:dyDescent="0.3">
      <c r="A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x14ac:dyDescent="0.3">
      <c r="A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x14ac:dyDescent="0.3">
      <c r="A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x14ac:dyDescent="0.3">
      <c r="A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x14ac:dyDescent="0.3">
      <c r="A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x14ac:dyDescent="0.3">
      <c r="A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x14ac:dyDescent="0.3">
      <c r="A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x14ac:dyDescent="0.3">
      <c r="A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x14ac:dyDescent="0.3">
      <c r="A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x14ac:dyDescent="0.3">
      <c r="A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x14ac:dyDescent="0.3">
      <c r="A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x14ac:dyDescent="0.3">
      <c r="A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x14ac:dyDescent="0.3">
      <c r="A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x14ac:dyDescent="0.3">
      <c r="A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x14ac:dyDescent="0.3">
      <c r="A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x14ac:dyDescent="0.3">
      <c r="A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x14ac:dyDescent="0.3">
      <c r="A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x14ac:dyDescent="0.3">
      <c r="A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x14ac:dyDescent="0.3">
      <c r="A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x14ac:dyDescent="0.3">
      <c r="A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x14ac:dyDescent="0.3">
      <c r="A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x14ac:dyDescent="0.3">
      <c r="A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x14ac:dyDescent="0.3">
      <c r="A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x14ac:dyDescent="0.3">
      <c r="A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x14ac:dyDescent="0.3">
      <c r="A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x14ac:dyDescent="0.3">
      <c r="A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x14ac:dyDescent="0.3">
      <c r="A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x14ac:dyDescent="0.3">
      <c r="A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x14ac:dyDescent="0.3">
      <c r="A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x14ac:dyDescent="0.3">
      <c r="A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x14ac:dyDescent="0.3">
      <c r="A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x14ac:dyDescent="0.3">
      <c r="A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x14ac:dyDescent="0.3">
      <c r="A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x14ac:dyDescent="0.3">
      <c r="A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x14ac:dyDescent="0.3">
      <c r="A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x14ac:dyDescent="0.3">
      <c r="A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x14ac:dyDescent="0.3">
      <c r="A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x14ac:dyDescent="0.3">
      <c r="A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x14ac:dyDescent="0.3">
      <c r="A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x14ac:dyDescent="0.3">
      <c r="A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x14ac:dyDescent="0.3">
      <c r="A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x14ac:dyDescent="0.3">
      <c r="A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x14ac:dyDescent="0.3">
      <c r="A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x14ac:dyDescent="0.3">
      <c r="A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x14ac:dyDescent="0.3">
      <c r="A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x14ac:dyDescent="0.3">
      <c r="A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x14ac:dyDescent="0.3">
      <c r="A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x14ac:dyDescent="0.3">
      <c r="A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x14ac:dyDescent="0.3">
      <c r="A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x14ac:dyDescent="0.3">
      <c r="A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x14ac:dyDescent="0.3">
      <c r="A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x14ac:dyDescent="0.3">
      <c r="A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x14ac:dyDescent="0.3">
      <c r="A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x14ac:dyDescent="0.3">
      <c r="A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x14ac:dyDescent="0.3">
      <c r="A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x14ac:dyDescent="0.3">
      <c r="A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x14ac:dyDescent="0.3">
      <c r="A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x14ac:dyDescent="0.3">
      <c r="A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x14ac:dyDescent="0.3">
      <c r="A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x14ac:dyDescent="0.3">
      <c r="A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x14ac:dyDescent="0.3">
      <c r="A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x14ac:dyDescent="0.3">
      <c r="A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x14ac:dyDescent="0.3">
      <c r="A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x14ac:dyDescent="0.3">
      <c r="A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x14ac:dyDescent="0.3">
      <c r="A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x14ac:dyDescent="0.3">
      <c r="A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x14ac:dyDescent="0.3">
      <c r="A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x14ac:dyDescent="0.3">
      <c r="A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x14ac:dyDescent="0.3">
      <c r="A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x14ac:dyDescent="0.3">
      <c r="A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x14ac:dyDescent="0.3">
      <c r="A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x14ac:dyDescent="0.3">
      <c r="A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x14ac:dyDescent="0.3">
      <c r="A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x14ac:dyDescent="0.3">
      <c r="A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x14ac:dyDescent="0.3">
      <c r="A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x14ac:dyDescent="0.3">
      <c r="A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x14ac:dyDescent="0.3">
      <c r="A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x14ac:dyDescent="0.3">
      <c r="A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x14ac:dyDescent="0.3">
      <c r="A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x14ac:dyDescent="0.3">
      <c r="A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x14ac:dyDescent="0.3">
      <c r="A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x14ac:dyDescent="0.3">
      <c r="A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x14ac:dyDescent="0.3">
      <c r="A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x14ac:dyDescent="0.3">
      <c r="A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x14ac:dyDescent="0.3">
      <c r="A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x14ac:dyDescent="0.3">
      <c r="A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x14ac:dyDescent="0.3">
      <c r="A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x14ac:dyDescent="0.3">
      <c r="A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x14ac:dyDescent="0.3">
      <c r="A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x14ac:dyDescent="0.3">
      <c r="A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x14ac:dyDescent="0.3">
      <c r="A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x14ac:dyDescent="0.3">
      <c r="A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x14ac:dyDescent="0.3">
      <c r="A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x14ac:dyDescent="0.3">
      <c r="A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x14ac:dyDescent="0.3">
      <c r="A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x14ac:dyDescent="0.3">
      <c r="A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x14ac:dyDescent="0.3">
      <c r="A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x14ac:dyDescent="0.3">
      <c r="A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x14ac:dyDescent="0.3">
      <c r="A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x14ac:dyDescent="0.3">
      <c r="A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x14ac:dyDescent="0.3">
      <c r="A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x14ac:dyDescent="0.3">
      <c r="A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x14ac:dyDescent="0.3">
      <c r="A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x14ac:dyDescent="0.3">
      <c r="A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x14ac:dyDescent="0.3">
      <c r="A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x14ac:dyDescent="0.3">
      <c r="A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x14ac:dyDescent="0.3">
      <c r="A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x14ac:dyDescent="0.3">
      <c r="A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x14ac:dyDescent="0.3">
      <c r="A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x14ac:dyDescent="0.3">
      <c r="A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x14ac:dyDescent="0.3">
      <c r="A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x14ac:dyDescent="0.3">
      <c r="A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x14ac:dyDescent="0.3">
      <c r="A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x14ac:dyDescent="0.3">
      <c r="A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x14ac:dyDescent="0.3">
      <c r="A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x14ac:dyDescent="0.3">
      <c r="A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x14ac:dyDescent="0.3">
      <c r="A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x14ac:dyDescent="0.3">
      <c r="A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x14ac:dyDescent="0.3">
      <c r="A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x14ac:dyDescent="0.3">
      <c r="A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x14ac:dyDescent="0.3">
      <c r="A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x14ac:dyDescent="0.3">
      <c r="A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x14ac:dyDescent="0.3">
      <c r="A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x14ac:dyDescent="0.3">
      <c r="A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x14ac:dyDescent="0.3">
      <c r="A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x14ac:dyDescent="0.3">
      <c r="A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x14ac:dyDescent="0.3">
      <c r="A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x14ac:dyDescent="0.3">
      <c r="A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x14ac:dyDescent="0.3">
      <c r="A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x14ac:dyDescent="0.3">
      <c r="A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x14ac:dyDescent="0.3">
      <c r="A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x14ac:dyDescent="0.3">
      <c r="A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x14ac:dyDescent="0.3">
      <c r="A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x14ac:dyDescent="0.3">
      <c r="A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x14ac:dyDescent="0.3">
      <c r="A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x14ac:dyDescent="0.3">
      <c r="A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x14ac:dyDescent="0.3">
      <c r="A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x14ac:dyDescent="0.3">
      <c r="A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x14ac:dyDescent="0.3">
      <c r="A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x14ac:dyDescent="0.3">
      <c r="A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x14ac:dyDescent="0.3">
      <c r="A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x14ac:dyDescent="0.3">
      <c r="A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x14ac:dyDescent="0.3">
      <c r="A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x14ac:dyDescent="0.3">
      <c r="A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x14ac:dyDescent="0.3">
      <c r="A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x14ac:dyDescent="0.3">
      <c r="A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x14ac:dyDescent="0.3">
      <c r="A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x14ac:dyDescent="0.3">
      <c r="A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x14ac:dyDescent="0.3">
      <c r="A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x14ac:dyDescent="0.3">
      <c r="A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x14ac:dyDescent="0.3">
      <c r="A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x14ac:dyDescent="0.3">
      <c r="A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x14ac:dyDescent="0.3">
      <c r="A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x14ac:dyDescent="0.3">
      <c r="A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x14ac:dyDescent="0.3">
      <c r="A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x14ac:dyDescent="0.3">
      <c r="A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x14ac:dyDescent="0.3">
      <c r="A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x14ac:dyDescent="0.3">
      <c r="A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x14ac:dyDescent="0.3">
      <c r="A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x14ac:dyDescent="0.3">
      <c r="A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x14ac:dyDescent="0.3">
      <c r="A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x14ac:dyDescent="0.3">
      <c r="A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x14ac:dyDescent="0.3">
      <c r="A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x14ac:dyDescent="0.3">
      <c r="A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x14ac:dyDescent="0.3">
      <c r="A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x14ac:dyDescent="0.3">
      <c r="A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x14ac:dyDescent="0.3">
      <c r="A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x14ac:dyDescent="0.3">
      <c r="A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x14ac:dyDescent="0.3">
      <c r="A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x14ac:dyDescent="0.3">
      <c r="A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x14ac:dyDescent="0.3">
      <c r="A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x14ac:dyDescent="0.3">
      <c r="A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x14ac:dyDescent="0.3">
      <c r="A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x14ac:dyDescent="0.3">
      <c r="A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x14ac:dyDescent="0.3">
      <c r="A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x14ac:dyDescent="0.3">
      <c r="A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x14ac:dyDescent="0.3">
      <c r="A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x14ac:dyDescent="0.3">
      <c r="A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x14ac:dyDescent="0.3">
      <c r="A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x14ac:dyDescent="0.3">
      <c r="A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x14ac:dyDescent="0.3">
      <c r="A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x14ac:dyDescent="0.3">
      <c r="A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x14ac:dyDescent="0.3">
      <c r="A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x14ac:dyDescent="0.3">
      <c r="A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x14ac:dyDescent="0.3">
      <c r="A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x14ac:dyDescent="0.3">
      <c r="A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x14ac:dyDescent="0.3">
      <c r="A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x14ac:dyDescent="0.3">
      <c r="A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x14ac:dyDescent="0.3">
      <c r="A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x14ac:dyDescent="0.3">
      <c r="A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x14ac:dyDescent="0.3">
      <c r="A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x14ac:dyDescent="0.3">
      <c r="A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x14ac:dyDescent="0.3">
      <c r="A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x14ac:dyDescent="0.3">
      <c r="A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x14ac:dyDescent="0.3">
      <c r="A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x14ac:dyDescent="0.3">
      <c r="A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x14ac:dyDescent="0.3">
      <c r="A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x14ac:dyDescent="0.3">
      <c r="A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x14ac:dyDescent="0.3">
      <c r="A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x14ac:dyDescent="0.3">
      <c r="A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x14ac:dyDescent="0.3">
      <c r="A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x14ac:dyDescent="0.3">
      <c r="A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x14ac:dyDescent="0.3">
      <c r="A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x14ac:dyDescent="0.3">
      <c r="A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x14ac:dyDescent="0.3">
      <c r="A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x14ac:dyDescent="0.3">
      <c r="A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x14ac:dyDescent="0.3">
      <c r="A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x14ac:dyDescent="0.3">
      <c r="A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x14ac:dyDescent="0.3">
      <c r="A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x14ac:dyDescent="0.3">
      <c r="A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x14ac:dyDescent="0.3">
      <c r="A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x14ac:dyDescent="0.3">
      <c r="A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x14ac:dyDescent="0.3">
      <c r="A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x14ac:dyDescent="0.3">
      <c r="A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x14ac:dyDescent="0.3">
      <c r="A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x14ac:dyDescent="0.3">
      <c r="A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x14ac:dyDescent="0.3">
      <c r="A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x14ac:dyDescent="0.3">
      <c r="A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x14ac:dyDescent="0.3">
      <c r="A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x14ac:dyDescent="0.3">
      <c r="A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x14ac:dyDescent="0.3">
      <c r="A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x14ac:dyDescent="0.3">
      <c r="A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x14ac:dyDescent="0.3">
      <c r="A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x14ac:dyDescent="0.3">
      <c r="A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x14ac:dyDescent="0.3">
      <c r="A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x14ac:dyDescent="0.3">
      <c r="A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x14ac:dyDescent="0.3">
      <c r="A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x14ac:dyDescent="0.3">
      <c r="A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x14ac:dyDescent="0.3">
      <c r="A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x14ac:dyDescent="0.3">
      <c r="A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x14ac:dyDescent="0.3">
      <c r="A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x14ac:dyDescent="0.3">
      <c r="A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x14ac:dyDescent="0.3">
      <c r="A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x14ac:dyDescent="0.3">
      <c r="A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x14ac:dyDescent="0.3">
      <c r="A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x14ac:dyDescent="0.3">
      <c r="A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x14ac:dyDescent="0.3">
      <c r="A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x14ac:dyDescent="0.3">
      <c r="A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x14ac:dyDescent="0.3">
      <c r="A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x14ac:dyDescent="0.3">
      <c r="A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x14ac:dyDescent="0.3">
      <c r="A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x14ac:dyDescent="0.3">
      <c r="A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x14ac:dyDescent="0.3">
      <c r="A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x14ac:dyDescent="0.3">
      <c r="A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x14ac:dyDescent="0.3">
      <c r="A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x14ac:dyDescent="0.3">
      <c r="A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x14ac:dyDescent="0.3">
      <c r="A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x14ac:dyDescent="0.3">
      <c r="A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x14ac:dyDescent="0.3">
      <c r="A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x14ac:dyDescent="0.3">
      <c r="A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x14ac:dyDescent="0.3">
      <c r="A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x14ac:dyDescent="0.3">
      <c r="A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x14ac:dyDescent="0.3">
      <c r="A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x14ac:dyDescent="0.3">
      <c r="A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x14ac:dyDescent="0.3">
      <c r="A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x14ac:dyDescent="0.3">
      <c r="A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x14ac:dyDescent="0.3">
      <c r="A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x14ac:dyDescent="0.3">
      <c r="A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x14ac:dyDescent="0.3">
      <c r="A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x14ac:dyDescent="0.3">
      <c r="A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x14ac:dyDescent="0.3">
      <c r="A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x14ac:dyDescent="0.3">
      <c r="A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x14ac:dyDescent="0.3">
      <c r="A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x14ac:dyDescent="0.3">
      <c r="A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x14ac:dyDescent="0.3">
      <c r="A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x14ac:dyDescent="0.3">
      <c r="A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x14ac:dyDescent="0.3">
      <c r="A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x14ac:dyDescent="0.3">
      <c r="A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x14ac:dyDescent="0.3">
      <c r="A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x14ac:dyDescent="0.3">
      <c r="A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x14ac:dyDescent="0.3">
      <c r="A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x14ac:dyDescent="0.3">
      <c r="A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x14ac:dyDescent="0.3">
      <c r="A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x14ac:dyDescent="0.3">
      <c r="A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x14ac:dyDescent="0.3">
      <c r="A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x14ac:dyDescent="0.3">
      <c r="A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x14ac:dyDescent="0.3">
      <c r="A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x14ac:dyDescent="0.3">
      <c r="A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x14ac:dyDescent="0.3">
      <c r="A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x14ac:dyDescent="0.3">
      <c r="A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x14ac:dyDescent="0.3">
      <c r="A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x14ac:dyDescent="0.3">
      <c r="A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x14ac:dyDescent="0.3">
      <c r="A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x14ac:dyDescent="0.3">
      <c r="A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x14ac:dyDescent="0.3">
      <c r="A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x14ac:dyDescent="0.3">
      <c r="A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x14ac:dyDescent="0.3">
      <c r="A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x14ac:dyDescent="0.3">
      <c r="A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x14ac:dyDescent="0.3">
      <c r="A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x14ac:dyDescent="0.3">
      <c r="A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x14ac:dyDescent="0.3">
      <c r="A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x14ac:dyDescent="0.3">
      <c r="A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x14ac:dyDescent="0.3">
      <c r="A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x14ac:dyDescent="0.3">
      <c r="A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x14ac:dyDescent="0.3">
      <c r="A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x14ac:dyDescent="0.3">
      <c r="A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x14ac:dyDescent="0.3">
      <c r="A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x14ac:dyDescent="0.3">
      <c r="A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x14ac:dyDescent="0.3">
      <c r="A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x14ac:dyDescent="0.3">
      <c r="A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x14ac:dyDescent="0.3">
      <c r="A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x14ac:dyDescent="0.3">
      <c r="A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x14ac:dyDescent="0.3">
      <c r="A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x14ac:dyDescent="0.3">
      <c r="A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x14ac:dyDescent="0.3">
      <c r="A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x14ac:dyDescent="0.3">
      <c r="A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x14ac:dyDescent="0.3">
      <c r="A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x14ac:dyDescent="0.3">
      <c r="A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x14ac:dyDescent="0.3">
      <c r="A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x14ac:dyDescent="0.3">
      <c r="A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x14ac:dyDescent="0.3">
      <c r="A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x14ac:dyDescent="0.3">
      <c r="A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x14ac:dyDescent="0.3">
      <c r="A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x14ac:dyDescent="0.3">
      <c r="A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x14ac:dyDescent="0.3">
      <c r="A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x14ac:dyDescent="0.3">
      <c r="A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x14ac:dyDescent="0.3">
      <c r="A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x14ac:dyDescent="0.3">
      <c r="A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x14ac:dyDescent="0.3">
      <c r="A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x14ac:dyDescent="0.3">
      <c r="A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x14ac:dyDescent="0.3">
      <c r="A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x14ac:dyDescent="0.3">
      <c r="A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x14ac:dyDescent="0.3">
      <c r="A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x14ac:dyDescent="0.3">
      <c r="A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x14ac:dyDescent="0.3">
      <c r="A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x14ac:dyDescent="0.3">
      <c r="A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x14ac:dyDescent="0.3">
      <c r="A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x14ac:dyDescent="0.3">
      <c r="A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x14ac:dyDescent="0.3">
      <c r="A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x14ac:dyDescent="0.3">
      <c r="A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x14ac:dyDescent="0.3">
      <c r="A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x14ac:dyDescent="0.3">
      <c r="A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x14ac:dyDescent="0.3">
      <c r="A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x14ac:dyDescent="0.3">
      <c r="A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x14ac:dyDescent="0.3">
      <c r="A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x14ac:dyDescent="0.3">
      <c r="A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x14ac:dyDescent="0.3">
      <c r="A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x14ac:dyDescent="0.3">
      <c r="A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x14ac:dyDescent="0.3">
      <c r="A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x14ac:dyDescent="0.3">
      <c r="A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x14ac:dyDescent="0.3">
      <c r="A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x14ac:dyDescent="0.3">
      <c r="A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x14ac:dyDescent="0.3">
      <c r="A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x14ac:dyDescent="0.3">
      <c r="A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x14ac:dyDescent="0.3">
      <c r="A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x14ac:dyDescent="0.3">
      <c r="A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x14ac:dyDescent="0.3">
      <c r="A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x14ac:dyDescent="0.3">
      <c r="A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x14ac:dyDescent="0.3">
      <c r="A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x14ac:dyDescent="0.3">
      <c r="A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x14ac:dyDescent="0.3">
      <c r="A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x14ac:dyDescent="0.3">
      <c r="A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x14ac:dyDescent="0.3">
      <c r="A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x14ac:dyDescent="0.3">
      <c r="A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x14ac:dyDescent="0.3">
      <c r="A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x14ac:dyDescent="0.3">
      <c r="A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x14ac:dyDescent="0.3">
      <c r="A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x14ac:dyDescent="0.3">
      <c r="A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x14ac:dyDescent="0.3">
      <c r="A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x14ac:dyDescent="0.3">
      <c r="A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x14ac:dyDescent="0.3">
      <c r="A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x14ac:dyDescent="0.3">
      <c r="A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x14ac:dyDescent="0.3">
      <c r="A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x14ac:dyDescent="0.3">
      <c r="A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x14ac:dyDescent="0.3">
      <c r="A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x14ac:dyDescent="0.3">
      <c r="A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x14ac:dyDescent="0.3">
      <c r="A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x14ac:dyDescent="0.3">
      <c r="A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x14ac:dyDescent="0.3">
      <c r="A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x14ac:dyDescent="0.3">
      <c r="A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x14ac:dyDescent="0.3">
      <c r="A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x14ac:dyDescent="0.3">
      <c r="A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x14ac:dyDescent="0.3">
      <c r="A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x14ac:dyDescent="0.3">
      <c r="A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x14ac:dyDescent="0.3">
      <c r="A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x14ac:dyDescent="0.3">
      <c r="A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x14ac:dyDescent="0.3">
      <c r="A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x14ac:dyDescent="0.3">
      <c r="A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x14ac:dyDescent="0.3">
      <c r="A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x14ac:dyDescent="0.3">
      <c r="A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x14ac:dyDescent="0.3">
      <c r="A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x14ac:dyDescent="0.3">
      <c r="A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x14ac:dyDescent="0.3">
      <c r="A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x14ac:dyDescent="0.3">
      <c r="A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x14ac:dyDescent="0.3">
      <c r="A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x14ac:dyDescent="0.3">
      <c r="A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x14ac:dyDescent="0.3">
      <c r="A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x14ac:dyDescent="0.3">
      <c r="A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x14ac:dyDescent="0.3">
      <c r="A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x14ac:dyDescent="0.3">
      <c r="A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x14ac:dyDescent="0.3">
      <c r="A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x14ac:dyDescent="0.3">
      <c r="A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x14ac:dyDescent="0.3">
      <c r="A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x14ac:dyDescent="0.3">
      <c r="A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5.75" customHeight="1" x14ac:dyDescent="0.3">
      <c r="A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5.75" customHeight="1" x14ac:dyDescent="0.3">
      <c r="A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5.75" customHeight="1" x14ac:dyDescent="0.3">
      <c r="A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5.75" customHeight="1" x14ac:dyDescent="0.3">
      <c r="A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5.75" customHeight="1" x14ac:dyDescent="0.3">
      <c r="A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5.75" customHeight="1" x14ac:dyDescent="0.3">
      <c r="A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5.75" customHeight="1" x14ac:dyDescent="0.3">
      <c r="A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5.75" customHeight="1" x14ac:dyDescent="0.3">
      <c r="A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5.75" customHeight="1" x14ac:dyDescent="0.3">
      <c r="A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5.75" customHeight="1" x14ac:dyDescent="0.3">
      <c r="A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5.75" customHeight="1" x14ac:dyDescent="0.3">
      <c r="A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5.75" customHeight="1" x14ac:dyDescent="0.3">
      <c r="A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5.75" customHeight="1" x14ac:dyDescent="0.3">
      <c r="A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5.75" customHeight="1" x14ac:dyDescent="0.3">
      <c r="A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5.75" customHeight="1" x14ac:dyDescent="0.3">
      <c r="A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5.75" customHeight="1" x14ac:dyDescent="0.3">
      <c r="A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5.75" customHeight="1" x14ac:dyDescent="0.3">
      <c r="A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5.75" customHeight="1" x14ac:dyDescent="0.3">
      <c r="A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5.75" customHeight="1" x14ac:dyDescent="0.3">
      <c r="A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5.75" customHeight="1" x14ac:dyDescent="0.3">
      <c r="A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5.75" customHeight="1" x14ac:dyDescent="0.3">
      <c r="A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5.75" customHeight="1" x14ac:dyDescent="0.3">
      <c r="A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5.75" customHeight="1" x14ac:dyDescent="0.3">
      <c r="A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5.75" customHeight="1" x14ac:dyDescent="0.3">
      <c r="A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5.75" customHeight="1" x14ac:dyDescent="0.3">
      <c r="A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5.75" customHeight="1" x14ac:dyDescent="0.3">
      <c r="A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5.75" customHeight="1" x14ac:dyDescent="0.3">
      <c r="A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5.75" customHeight="1" x14ac:dyDescent="0.3">
      <c r="A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5.75" customHeight="1" x14ac:dyDescent="0.3">
      <c r="A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5.75" customHeight="1" x14ac:dyDescent="0.3">
      <c r="A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5.75" customHeight="1" x14ac:dyDescent="0.3">
      <c r="A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5.75" customHeight="1" x14ac:dyDescent="0.3">
      <c r="A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5.75" customHeight="1" x14ac:dyDescent="0.3">
      <c r="A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5.75" customHeight="1" x14ac:dyDescent="0.3">
      <c r="A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5.75" customHeight="1" x14ac:dyDescent="0.3">
      <c r="A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sheetData>
  <dataValidations count="2">
    <dataValidation type="list" allowBlank="1" showErrorMessage="1" sqref="C2:C24" xr:uid="{00000000-0002-0000-0000-000000000000}">
      <formula1>"Toalla,Turbante,Gorro,Mantel"</formula1>
    </dataValidation>
    <dataValidation type="custom" allowBlank="1" showDropDown="1" sqref="F2:I24" xr:uid="{00000000-0002-0000-0000-000001000000}">
      <formula1>AND(ISNUMBER(F2),(NOT(OR(NOT(ISERROR(DATEVALUE(F2))), AND(ISNUMBER(F2), LEFT(CELL("format", F2))="D")))))</formula1>
    </dataValidation>
  </dataValidations>
  <pageMargins left="0.7" right="0.7" top="0.75" bottom="0.75" header="0" footer="0"/>
  <pageSetup orientation="landscape"/>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AC1001"/>
  <sheetViews>
    <sheetView showGridLines="0" workbookViewId="0">
      <selection activeCell="J2" sqref="J2"/>
    </sheetView>
  </sheetViews>
  <sheetFormatPr baseColWidth="10" defaultColWidth="14.44140625" defaultRowHeight="15" customHeight="1" x14ac:dyDescent="0.3"/>
  <cols>
    <col min="1" max="1" width="11.44140625" customWidth="1"/>
    <col min="2" max="2" width="20.44140625" customWidth="1"/>
    <col min="3" max="3" width="4.44140625" bestFit="1" customWidth="1"/>
    <col min="4" max="4" width="8.21875" bestFit="1" customWidth="1"/>
    <col min="5" max="7" width="11.44140625" customWidth="1"/>
    <col min="8" max="8" width="14.88671875" customWidth="1"/>
    <col min="9" max="9" width="13.6640625" customWidth="1"/>
    <col min="10" max="10" width="13.44140625" customWidth="1"/>
    <col min="11" max="29" width="11.44140625" customWidth="1"/>
  </cols>
  <sheetData>
    <row r="1" spans="1:29" ht="15.75" customHeight="1" x14ac:dyDescent="0.3">
      <c r="A1" s="6" t="s">
        <v>0</v>
      </c>
      <c r="B1" s="6" t="s">
        <v>55</v>
      </c>
      <c r="C1" s="7" t="s">
        <v>2</v>
      </c>
      <c r="D1" s="6" t="s">
        <v>56</v>
      </c>
      <c r="E1" s="6" t="s">
        <v>57</v>
      </c>
      <c r="F1" s="6" t="s">
        <v>392</v>
      </c>
      <c r="G1" s="6" t="s">
        <v>393</v>
      </c>
      <c r="H1" s="6" t="s">
        <v>58</v>
      </c>
      <c r="I1" s="6" t="s">
        <v>59</v>
      </c>
      <c r="J1" s="6" t="s">
        <v>60</v>
      </c>
      <c r="K1" s="2"/>
      <c r="L1" s="2"/>
      <c r="M1" s="2"/>
      <c r="N1" s="2"/>
      <c r="O1" s="2"/>
      <c r="P1" s="2"/>
      <c r="Q1" s="2"/>
      <c r="R1" s="2"/>
      <c r="S1" s="2"/>
      <c r="T1" s="2"/>
      <c r="U1" s="2"/>
      <c r="V1" s="2"/>
      <c r="W1" s="2"/>
      <c r="X1" s="2"/>
      <c r="Y1" s="2"/>
      <c r="Z1" s="2"/>
      <c r="AA1" s="2"/>
      <c r="AB1" s="2"/>
      <c r="AC1" s="2"/>
    </row>
    <row r="2" spans="1:29" ht="15.75" customHeight="1" x14ac:dyDescent="0.3">
      <c r="A2" s="8" t="s">
        <v>61</v>
      </c>
      <c r="B2" s="8" t="s">
        <v>62</v>
      </c>
      <c r="C2" s="8" t="s">
        <v>63</v>
      </c>
      <c r="D2" s="8">
        <v>1</v>
      </c>
      <c r="E2" s="8" t="s">
        <v>64</v>
      </c>
      <c r="F2" s="8">
        <v>4118</v>
      </c>
      <c r="G2" s="8">
        <f>ROUND(Materias_Primas[[#This Row],[Costo Neto]]*0.19,0)</f>
        <v>782</v>
      </c>
      <c r="H2" s="9">
        <f>Materias_Primas[[#This Row],[Costo Neto]]+Materias_Primas[[#This Row],[IVA Cred]]</f>
        <v>4900</v>
      </c>
      <c r="I2" s="9">
        <f t="array" ref="I2">MAX(IF(Compras!$F$11:$F$155='Materias Primas'!$A2,Compras!$M$11:$M$155,'Materias Primas'!$H2))</f>
        <v>4900</v>
      </c>
      <c r="J2" s="9">
        <f t="shared" ref="J2:J59" si="0">IFERROR(ROUND(I2/D2,0),"")</f>
        <v>4900</v>
      </c>
      <c r="K2" s="2"/>
      <c r="L2" s="2"/>
      <c r="M2" s="2"/>
      <c r="N2" s="2"/>
      <c r="O2" s="2"/>
      <c r="P2" s="2"/>
      <c r="Q2" s="2"/>
      <c r="R2" s="2"/>
      <c r="S2" s="2"/>
      <c r="T2" s="2"/>
      <c r="U2" s="2"/>
      <c r="V2" s="2"/>
      <c r="W2" s="2"/>
      <c r="X2" s="2"/>
      <c r="Y2" s="2"/>
      <c r="Z2" s="2"/>
      <c r="AA2" s="2"/>
      <c r="AB2" s="2"/>
      <c r="AC2" s="2"/>
    </row>
    <row r="3" spans="1:29" ht="15.75" customHeight="1" x14ac:dyDescent="0.3">
      <c r="A3" s="8" t="s">
        <v>65</v>
      </c>
      <c r="B3" s="8" t="s">
        <v>66</v>
      </c>
      <c r="C3" s="8" t="s">
        <v>63</v>
      </c>
      <c r="D3" s="8">
        <v>1</v>
      </c>
      <c r="E3" s="8" t="s">
        <v>64</v>
      </c>
      <c r="F3" s="8">
        <v>4118</v>
      </c>
      <c r="G3" s="8">
        <f>ROUND(Materias_Primas[[#This Row],[Costo Neto]]*0.19,0)</f>
        <v>782</v>
      </c>
      <c r="H3" s="9">
        <f>Materias_Primas[[#This Row],[Costo Neto]]+Materias_Primas[[#This Row],[IVA Cred]]</f>
        <v>4900</v>
      </c>
      <c r="I3" s="9">
        <f t="array" ref="I3">MAX(IF(Compras!$F$11:$F$155='Materias Primas'!$A3,Compras!$M$11:$M$155,'Materias Primas'!$H3))</f>
        <v>4900</v>
      </c>
      <c r="J3" s="9">
        <f t="shared" si="0"/>
        <v>4900</v>
      </c>
      <c r="K3" s="2"/>
      <c r="L3" s="2"/>
      <c r="M3" s="2"/>
      <c r="N3" s="2"/>
      <c r="O3" s="2"/>
      <c r="P3" s="2"/>
      <c r="Q3" s="2"/>
      <c r="R3" s="2"/>
      <c r="S3" s="2"/>
      <c r="T3" s="2"/>
      <c r="U3" s="2"/>
      <c r="V3" s="2"/>
      <c r="W3" s="2"/>
      <c r="X3" s="2"/>
      <c r="Y3" s="2"/>
      <c r="Z3" s="2"/>
      <c r="AA3" s="2"/>
      <c r="AB3" s="2"/>
      <c r="AC3" s="2"/>
    </row>
    <row r="4" spans="1:29" ht="15.75" customHeight="1" x14ac:dyDescent="0.3">
      <c r="A4" s="8" t="s">
        <v>67</v>
      </c>
      <c r="B4" s="8" t="s">
        <v>68</v>
      </c>
      <c r="C4" s="8" t="s">
        <v>63</v>
      </c>
      <c r="D4" s="8">
        <v>1</v>
      </c>
      <c r="E4" s="8" t="s">
        <v>64</v>
      </c>
      <c r="F4" s="8">
        <v>4118</v>
      </c>
      <c r="G4" s="8">
        <f>ROUND(Materias_Primas[[#This Row],[Costo Neto]]*0.19,0)</f>
        <v>782</v>
      </c>
      <c r="H4" s="9">
        <f>Materias_Primas[[#This Row],[Costo Neto]]+Materias_Primas[[#This Row],[IVA Cred]]</f>
        <v>4900</v>
      </c>
      <c r="I4" s="9">
        <f t="array" ref="I4">MAX(IF(Compras!$F$11:$F$155='Materias Primas'!$A4,Compras!$M$11:$M$155,'Materias Primas'!$H4))</f>
        <v>4900</v>
      </c>
      <c r="J4" s="9">
        <f t="shared" si="0"/>
        <v>4900</v>
      </c>
      <c r="K4" s="2"/>
      <c r="L4" s="2"/>
      <c r="M4" s="2"/>
      <c r="N4" s="2"/>
      <c r="O4" s="2"/>
      <c r="P4" s="2"/>
      <c r="Q4" s="2"/>
      <c r="R4" s="2"/>
      <c r="S4" s="2"/>
      <c r="T4" s="2"/>
      <c r="U4" s="2"/>
      <c r="V4" s="2"/>
      <c r="W4" s="2"/>
      <c r="X4" s="2"/>
      <c r="Y4" s="2"/>
      <c r="Z4" s="2"/>
      <c r="AA4" s="2"/>
      <c r="AB4" s="2"/>
      <c r="AC4" s="2"/>
    </row>
    <row r="5" spans="1:29" ht="15.75" customHeight="1" x14ac:dyDescent="0.3">
      <c r="A5" s="8" t="s">
        <v>69</v>
      </c>
      <c r="B5" s="8" t="s">
        <v>70</v>
      </c>
      <c r="C5" s="8" t="s">
        <v>63</v>
      </c>
      <c r="D5" s="8">
        <v>1</v>
      </c>
      <c r="E5" s="8" t="s">
        <v>64</v>
      </c>
      <c r="F5" s="8">
        <v>4118</v>
      </c>
      <c r="G5" s="8">
        <f>ROUND(Materias_Primas[[#This Row],[Costo Neto]]*0.19,0)</f>
        <v>782</v>
      </c>
      <c r="H5" s="9">
        <f>Materias_Primas[[#This Row],[Costo Neto]]+Materias_Primas[[#This Row],[IVA Cred]]</f>
        <v>4900</v>
      </c>
      <c r="I5" s="9">
        <f t="array" ref="I5">MAX(IF(Compras!$F$11:$F$155='Materias Primas'!$A5,Compras!$M$11:$M$155,'Materias Primas'!$H5))</f>
        <v>4900</v>
      </c>
      <c r="J5" s="9">
        <f t="shared" si="0"/>
        <v>4900</v>
      </c>
      <c r="K5" s="2"/>
      <c r="L5" s="2"/>
      <c r="M5" s="2"/>
      <c r="N5" s="2"/>
      <c r="O5" s="2"/>
      <c r="P5" s="2"/>
      <c r="Q5" s="2"/>
      <c r="R5" s="2"/>
      <c r="S5" s="2"/>
      <c r="T5" s="2"/>
      <c r="U5" s="2"/>
      <c r="V5" s="2"/>
      <c r="W5" s="2"/>
      <c r="X5" s="2"/>
      <c r="Y5" s="2"/>
      <c r="Z5" s="2"/>
      <c r="AA5" s="2"/>
      <c r="AB5" s="2"/>
      <c r="AC5" s="2"/>
    </row>
    <row r="6" spans="1:29" ht="15.75" customHeight="1" x14ac:dyDescent="0.3">
      <c r="A6" s="8" t="s">
        <v>71</v>
      </c>
      <c r="B6" s="8" t="s">
        <v>72</v>
      </c>
      <c r="C6" s="8" t="s">
        <v>63</v>
      </c>
      <c r="D6" s="8">
        <v>1</v>
      </c>
      <c r="E6" s="8" t="s">
        <v>64</v>
      </c>
      <c r="F6" s="8">
        <v>4118</v>
      </c>
      <c r="G6" s="8">
        <f>ROUND(Materias_Primas[[#This Row],[Costo Neto]]*0.19,0)</f>
        <v>782</v>
      </c>
      <c r="H6" s="9">
        <f>Materias_Primas[[#This Row],[Costo Neto]]+Materias_Primas[[#This Row],[IVA Cred]]</f>
        <v>4900</v>
      </c>
      <c r="I6" s="9">
        <f t="array" ref="I6">MAX(IF(Compras!$F$11:$F$155='Materias Primas'!$A6,Compras!$M$11:$M$155,'Materias Primas'!$H6))</f>
        <v>4900</v>
      </c>
      <c r="J6" s="9">
        <f t="shared" si="0"/>
        <v>4900</v>
      </c>
      <c r="K6" s="2"/>
      <c r="L6" s="2"/>
      <c r="M6" s="2"/>
      <c r="N6" s="2"/>
      <c r="O6" s="2"/>
      <c r="P6" s="2"/>
      <c r="Q6" s="2"/>
      <c r="R6" s="2"/>
      <c r="S6" s="2"/>
      <c r="T6" s="2"/>
      <c r="U6" s="2"/>
      <c r="V6" s="2"/>
      <c r="W6" s="2"/>
      <c r="X6" s="2"/>
      <c r="Y6" s="2"/>
      <c r="Z6" s="2"/>
      <c r="AA6" s="2"/>
      <c r="AB6" s="2"/>
      <c r="AC6" s="2"/>
    </row>
    <row r="7" spans="1:29" ht="15.75" customHeight="1" x14ac:dyDescent="0.3">
      <c r="A7" s="8" t="s">
        <v>73</v>
      </c>
      <c r="B7" s="8" t="s">
        <v>74</v>
      </c>
      <c r="C7" s="8" t="s">
        <v>63</v>
      </c>
      <c r="D7" s="8">
        <v>1</v>
      </c>
      <c r="E7" s="8" t="s">
        <v>64</v>
      </c>
      <c r="F7" s="8">
        <v>4118</v>
      </c>
      <c r="G7" s="8">
        <f>ROUND(Materias_Primas[[#This Row],[Costo Neto]]*0.19,0)</f>
        <v>782</v>
      </c>
      <c r="H7" s="9">
        <f>Materias_Primas[[#This Row],[Costo Neto]]+Materias_Primas[[#This Row],[IVA Cred]]</f>
        <v>4900</v>
      </c>
      <c r="I7" s="9">
        <f t="array" ref="I7">MAX(IF(Compras!$F$11:$F$155='Materias Primas'!$A7,Compras!$M$11:$M$155,'Materias Primas'!$H7))</f>
        <v>4900</v>
      </c>
      <c r="J7" s="9">
        <f t="shared" si="0"/>
        <v>4900</v>
      </c>
      <c r="K7" s="2"/>
      <c r="L7" s="2"/>
      <c r="M7" s="2"/>
      <c r="N7" s="2"/>
      <c r="O7" s="2"/>
      <c r="P7" s="2"/>
      <c r="Q7" s="2"/>
      <c r="R7" s="2"/>
      <c r="S7" s="2"/>
      <c r="T7" s="2"/>
      <c r="U7" s="2"/>
      <c r="V7" s="2"/>
      <c r="W7" s="2"/>
      <c r="X7" s="2"/>
      <c r="Y7" s="2"/>
      <c r="Z7" s="2"/>
      <c r="AA7" s="2"/>
      <c r="AB7" s="2"/>
      <c r="AC7" s="2"/>
    </row>
    <row r="8" spans="1:29" ht="15.75" customHeight="1" x14ac:dyDescent="0.3">
      <c r="A8" s="8" t="s">
        <v>75</v>
      </c>
      <c r="B8" s="8" t="s">
        <v>76</v>
      </c>
      <c r="C8" s="8" t="s">
        <v>63</v>
      </c>
      <c r="D8" s="8">
        <v>1</v>
      </c>
      <c r="E8" s="8" t="s">
        <v>64</v>
      </c>
      <c r="F8" s="8">
        <v>4118</v>
      </c>
      <c r="G8" s="8">
        <f>ROUND(Materias_Primas[[#This Row],[Costo Neto]]*0.19,0)</f>
        <v>782</v>
      </c>
      <c r="H8" s="9">
        <f>Materias_Primas[[#This Row],[Costo Neto]]+Materias_Primas[[#This Row],[IVA Cred]]</f>
        <v>4900</v>
      </c>
      <c r="I8" s="9">
        <f t="array" ref="I8">MAX(IF(Compras!$F$11:$F$155='Materias Primas'!$A8,Compras!$M$11:$M$155,'Materias Primas'!$H8))</f>
        <v>4900</v>
      </c>
      <c r="J8" s="9">
        <f t="shared" si="0"/>
        <v>4900</v>
      </c>
      <c r="K8" s="2"/>
      <c r="L8" s="2"/>
      <c r="M8" s="2"/>
      <c r="N8" s="2"/>
      <c r="O8" s="2"/>
      <c r="P8" s="2"/>
      <c r="Q8" s="2"/>
      <c r="R8" s="2"/>
      <c r="S8" s="2"/>
      <c r="T8" s="2"/>
      <c r="U8" s="2"/>
      <c r="V8" s="2"/>
      <c r="W8" s="2"/>
      <c r="X8" s="2"/>
      <c r="Y8" s="2"/>
      <c r="Z8" s="2"/>
      <c r="AA8" s="2"/>
      <c r="AB8" s="2"/>
      <c r="AC8" s="2"/>
    </row>
    <row r="9" spans="1:29" ht="15.75" customHeight="1" x14ac:dyDescent="0.3">
      <c r="A9" s="8" t="s">
        <v>77</v>
      </c>
      <c r="B9" s="8" t="s">
        <v>78</v>
      </c>
      <c r="C9" s="8" t="s">
        <v>63</v>
      </c>
      <c r="D9" s="8">
        <v>1</v>
      </c>
      <c r="E9" s="8" t="s">
        <v>64</v>
      </c>
      <c r="F9" s="8">
        <v>4118</v>
      </c>
      <c r="G9" s="8">
        <f>ROUND(Materias_Primas[[#This Row],[Costo Neto]]*0.19,0)</f>
        <v>782</v>
      </c>
      <c r="H9" s="9">
        <f>Materias_Primas[[#This Row],[Costo Neto]]+Materias_Primas[[#This Row],[IVA Cred]]</f>
        <v>4900</v>
      </c>
      <c r="I9" s="9">
        <f t="array" ref="I9">MAX(IF(Compras!$F$11:$F$155='Materias Primas'!$A9,Compras!$M$11:$M$155,'Materias Primas'!$H9))</f>
        <v>4900</v>
      </c>
      <c r="J9" s="9">
        <f t="shared" si="0"/>
        <v>4900</v>
      </c>
      <c r="K9" s="2"/>
      <c r="L9" s="2"/>
      <c r="M9" s="2"/>
      <c r="N9" s="2"/>
      <c r="O9" s="2"/>
      <c r="P9" s="2"/>
      <c r="Q9" s="2"/>
      <c r="R9" s="2"/>
      <c r="S9" s="2"/>
      <c r="T9" s="2"/>
      <c r="U9" s="2"/>
      <c r="V9" s="2"/>
      <c r="W9" s="2"/>
      <c r="X9" s="2"/>
      <c r="Y9" s="2"/>
      <c r="Z9" s="2"/>
      <c r="AA9" s="2"/>
      <c r="AB9" s="2"/>
      <c r="AC9" s="2"/>
    </row>
    <row r="10" spans="1:29" ht="15.75" customHeight="1" x14ac:dyDescent="0.3">
      <c r="A10" s="8" t="s">
        <v>79</v>
      </c>
      <c r="B10" s="8" t="s">
        <v>80</v>
      </c>
      <c r="C10" s="8" t="s">
        <v>63</v>
      </c>
      <c r="D10" s="8">
        <v>1</v>
      </c>
      <c r="E10" s="8" t="s">
        <v>64</v>
      </c>
      <c r="F10" s="8">
        <v>4118</v>
      </c>
      <c r="G10" s="8">
        <f>ROUND(Materias_Primas[[#This Row],[Costo Neto]]*0.19,0)</f>
        <v>782</v>
      </c>
      <c r="H10" s="9">
        <f>Materias_Primas[[#This Row],[Costo Neto]]+Materias_Primas[[#This Row],[IVA Cred]]</f>
        <v>4900</v>
      </c>
      <c r="I10" s="9">
        <f t="array" ref="I10">MAX(IF(Compras!$F$11:$F$155='Materias Primas'!$A10,Compras!$M$11:$M$155,'Materias Primas'!$H10))</f>
        <v>4900</v>
      </c>
      <c r="J10" s="9">
        <f t="shared" si="0"/>
        <v>4900</v>
      </c>
      <c r="K10" s="2"/>
      <c r="L10" s="2"/>
      <c r="M10" s="2"/>
      <c r="N10" s="2"/>
      <c r="O10" s="2"/>
      <c r="P10" s="2"/>
      <c r="Q10" s="2"/>
      <c r="R10" s="2"/>
      <c r="S10" s="2"/>
      <c r="T10" s="2"/>
      <c r="U10" s="2"/>
      <c r="V10" s="2"/>
      <c r="W10" s="2"/>
      <c r="X10" s="2"/>
      <c r="Y10" s="2"/>
      <c r="Z10" s="2"/>
      <c r="AA10" s="2"/>
      <c r="AB10" s="2"/>
      <c r="AC10" s="2"/>
    </row>
    <row r="11" spans="1:29" ht="15.75" customHeight="1" x14ac:dyDescent="0.3">
      <c r="A11" s="8" t="s">
        <v>81</v>
      </c>
      <c r="B11" s="8" t="s">
        <v>82</v>
      </c>
      <c r="C11" s="8" t="s">
        <v>63</v>
      </c>
      <c r="D11" s="8">
        <v>1</v>
      </c>
      <c r="E11" s="8" t="s">
        <v>64</v>
      </c>
      <c r="F11" s="8">
        <v>655</v>
      </c>
      <c r="G11" s="8">
        <f>ROUND(Materias_Primas[[#This Row],[Costo Neto]]*0.19,0)</f>
        <v>124</v>
      </c>
      <c r="H11" s="9">
        <f>Materias_Primas[[#This Row],[Costo Neto]]+Materias_Primas[[#This Row],[IVA Cred]]</f>
        <v>779</v>
      </c>
      <c r="I11" s="9">
        <f t="array" ref="I11">MAX(IF(Compras!$F$11:$F$155='Materias Primas'!$A11,Compras!$M$11:$M$155,'Materias Primas'!$H11))</f>
        <v>779</v>
      </c>
      <c r="J11" s="9">
        <f t="shared" si="0"/>
        <v>779</v>
      </c>
      <c r="K11" s="2"/>
      <c r="L11" s="2"/>
      <c r="M11" s="2"/>
      <c r="N11" s="2"/>
      <c r="O11" s="2"/>
      <c r="P11" s="2"/>
      <c r="Q11" s="2"/>
      <c r="R11" s="2"/>
      <c r="S11" s="2"/>
      <c r="T11" s="2"/>
      <c r="U11" s="2"/>
      <c r="V11" s="2"/>
      <c r="W11" s="2"/>
      <c r="X11" s="2"/>
      <c r="Y11" s="2"/>
      <c r="Z11" s="2"/>
      <c r="AA11" s="2"/>
      <c r="AB11" s="2"/>
      <c r="AC11" s="2"/>
    </row>
    <row r="12" spans="1:29" ht="15.75" customHeight="1" x14ac:dyDescent="0.3">
      <c r="A12" s="8" t="s">
        <v>83</v>
      </c>
      <c r="B12" s="8" t="s">
        <v>84</v>
      </c>
      <c r="C12" s="8" t="s">
        <v>63</v>
      </c>
      <c r="D12" s="8">
        <v>1</v>
      </c>
      <c r="E12" s="8" t="s">
        <v>64</v>
      </c>
      <c r="F12" s="8">
        <v>1597</v>
      </c>
      <c r="G12" s="8">
        <f>ROUND(Materias_Primas[[#This Row],[Costo Neto]]*0.19,0)</f>
        <v>303</v>
      </c>
      <c r="H12" s="9">
        <f>Materias_Primas[[#This Row],[Costo Neto]]+Materias_Primas[[#This Row],[IVA Cred]]</f>
        <v>1900</v>
      </c>
      <c r="I12" s="9">
        <f t="array" ref="I12">MAX(IF(Compras!$F$11:$F$155='Materias Primas'!$A12,Compras!$M$11:$M$155,'Materias Primas'!$H12))</f>
        <v>1900</v>
      </c>
      <c r="J12" s="9">
        <f t="shared" si="0"/>
        <v>1900</v>
      </c>
      <c r="K12" s="2"/>
      <c r="L12" s="2"/>
      <c r="M12" s="2"/>
      <c r="N12" s="2"/>
      <c r="O12" s="2"/>
      <c r="P12" s="2"/>
      <c r="Q12" s="2"/>
      <c r="R12" s="2"/>
      <c r="S12" s="2"/>
      <c r="T12" s="2"/>
      <c r="U12" s="2"/>
      <c r="V12" s="2"/>
      <c r="W12" s="2"/>
      <c r="X12" s="2"/>
      <c r="Y12" s="2"/>
      <c r="Z12" s="2"/>
      <c r="AA12" s="2"/>
      <c r="AB12" s="2"/>
      <c r="AC12" s="2"/>
    </row>
    <row r="13" spans="1:29" ht="15.75" customHeight="1" x14ac:dyDescent="0.3">
      <c r="A13" s="8" t="s">
        <v>85</v>
      </c>
      <c r="B13" s="8" t="s">
        <v>86</v>
      </c>
      <c r="C13" s="8" t="s">
        <v>87</v>
      </c>
      <c r="D13" s="8">
        <v>1</v>
      </c>
      <c r="E13" s="8" t="s">
        <v>88</v>
      </c>
      <c r="F13" s="8">
        <v>0</v>
      </c>
      <c r="G13" s="8">
        <f>ROUND(Materias_Primas[[#This Row],[Costo Neto]]*0.19,0)</f>
        <v>0</v>
      </c>
      <c r="H13" s="9">
        <f>Materias_Primas[[#This Row],[Costo Neto]]+Materias_Primas[[#This Row],[IVA Cred]]</f>
        <v>0</v>
      </c>
      <c r="I13" s="9">
        <f t="array" ref="I13">MAX(IF(Compras!$F$11:$F$155='Materias Primas'!$A13,Compras!$M$11:$M$155,'Materias Primas'!$H13))</f>
        <v>0</v>
      </c>
      <c r="J13" s="9">
        <f t="shared" si="0"/>
        <v>0</v>
      </c>
      <c r="K13" s="2"/>
      <c r="L13" s="2"/>
      <c r="M13" s="2"/>
      <c r="N13" s="2"/>
      <c r="O13" s="2"/>
      <c r="P13" s="2"/>
      <c r="Q13" s="2"/>
      <c r="R13" s="2"/>
      <c r="S13" s="2"/>
      <c r="T13" s="2"/>
      <c r="U13" s="2"/>
      <c r="V13" s="2"/>
      <c r="W13" s="2"/>
      <c r="X13" s="2"/>
      <c r="Y13" s="2"/>
      <c r="Z13" s="2"/>
      <c r="AA13" s="2"/>
      <c r="AB13" s="2"/>
      <c r="AC13" s="2"/>
    </row>
    <row r="14" spans="1:29" ht="15.75" customHeight="1" x14ac:dyDescent="0.3">
      <c r="A14" s="8" t="s">
        <v>89</v>
      </c>
      <c r="B14" s="8" t="s">
        <v>90</v>
      </c>
      <c r="C14" s="8" t="s">
        <v>87</v>
      </c>
      <c r="D14" s="8">
        <v>1</v>
      </c>
      <c r="E14" s="8" t="s">
        <v>88</v>
      </c>
      <c r="F14" s="8">
        <v>0</v>
      </c>
      <c r="G14" s="8">
        <f>ROUND(Materias_Primas[[#This Row],[Costo Neto]]*0.19,0)</f>
        <v>0</v>
      </c>
      <c r="H14" s="9">
        <f>Materias_Primas[[#This Row],[Costo Neto]]+Materias_Primas[[#This Row],[IVA Cred]]</f>
        <v>0</v>
      </c>
      <c r="I14" s="9">
        <f t="array" ref="I14">MAX(IF(Compras!$F$11:$F$155='Materias Primas'!$A14,Compras!$M$11:$M$155,'Materias Primas'!$H14))</f>
        <v>0</v>
      </c>
      <c r="J14" s="9">
        <f t="shared" si="0"/>
        <v>0</v>
      </c>
      <c r="K14" s="2"/>
      <c r="L14" s="2"/>
      <c r="M14" s="2"/>
      <c r="N14" s="2"/>
      <c r="O14" s="2"/>
      <c r="P14" s="2"/>
      <c r="Q14" s="2"/>
      <c r="R14" s="2"/>
      <c r="S14" s="2"/>
      <c r="T14" s="2"/>
      <c r="U14" s="2"/>
      <c r="V14" s="2"/>
      <c r="W14" s="2"/>
      <c r="X14" s="2"/>
      <c r="Y14" s="2"/>
      <c r="Z14" s="2"/>
      <c r="AA14" s="2"/>
      <c r="AB14" s="2"/>
      <c r="AC14" s="2"/>
    </row>
    <row r="15" spans="1:29" ht="15.75" customHeight="1" x14ac:dyDescent="0.3">
      <c r="A15" s="8" t="s">
        <v>91</v>
      </c>
      <c r="B15" s="8" t="s">
        <v>92</v>
      </c>
      <c r="C15" s="8" t="s">
        <v>63</v>
      </c>
      <c r="D15" s="8">
        <v>1</v>
      </c>
      <c r="E15" s="8" t="s">
        <v>64</v>
      </c>
      <c r="F15" s="8">
        <v>0</v>
      </c>
      <c r="G15" s="8">
        <f>ROUND(Materias_Primas[[#This Row],[Costo Neto]]*0.19,0)</f>
        <v>0</v>
      </c>
      <c r="H15" s="9">
        <f>Materias_Primas[[#This Row],[Costo Neto]]+Materias_Primas[[#This Row],[IVA Cred]]</f>
        <v>0</v>
      </c>
      <c r="I15" s="9">
        <f t="array" ref="I15">MAX(IF(Compras!$F$11:$F$155='Materias Primas'!$A15,Compras!$M$11:$M$155,'Materias Primas'!$H15))</f>
        <v>0</v>
      </c>
      <c r="J15" s="9">
        <f t="shared" si="0"/>
        <v>0</v>
      </c>
      <c r="K15" s="2"/>
      <c r="L15" s="2"/>
      <c r="M15" s="2"/>
      <c r="N15" s="2"/>
      <c r="O15" s="2"/>
      <c r="P15" s="2"/>
      <c r="Q15" s="2"/>
      <c r="R15" s="2"/>
      <c r="S15" s="2"/>
      <c r="T15" s="2"/>
      <c r="U15" s="2"/>
      <c r="V15" s="2"/>
      <c r="W15" s="2"/>
      <c r="X15" s="2"/>
      <c r="Y15" s="2"/>
      <c r="Z15" s="2"/>
      <c r="AA15" s="2"/>
      <c r="AB15" s="2"/>
      <c r="AC15" s="2"/>
    </row>
    <row r="16" spans="1:29" ht="15.75" customHeight="1" x14ac:dyDescent="0.3">
      <c r="A16" s="8" t="s">
        <v>93</v>
      </c>
      <c r="B16" s="8" t="s">
        <v>94</v>
      </c>
      <c r="C16" s="8" t="s">
        <v>63</v>
      </c>
      <c r="D16" s="8">
        <v>1</v>
      </c>
      <c r="E16" s="8" t="s">
        <v>64</v>
      </c>
      <c r="F16" s="8">
        <v>0</v>
      </c>
      <c r="G16" s="8">
        <f>ROUND(Materias_Primas[[#This Row],[Costo Neto]]*0.19,0)</f>
        <v>0</v>
      </c>
      <c r="H16" s="9">
        <f>Materias_Primas[[#This Row],[Costo Neto]]+Materias_Primas[[#This Row],[IVA Cred]]</f>
        <v>0</v>
      </c>
      <c r="I16" s="9">
        <f t="array" ref="I16">MAX(IF(Compras!$F$11:$F$155='Materias Primas'!$A16,Compras!$M$11:$M$155,'Materias Primas'!$H16))</f>
        <v>0</v>
      </c>
      <c r="J16" s="9">
        <f t="shared" si="0"/>
        <v>0</v>
      </c>
      <c r="K16" s="2"/>
      <c r="L16" s="2"/>
      <c r="M16" s="2"/>
      <c r="N16" s="2"/>
      <c r="O16" s="2"/>
      <c r="P16" s="2"/>
      <c r="Q16" s="2"/>
      <c r="R16" s="2"/>
      <c r="S16" s="2"/>
      <c r="T16" s="2"/>
      <c r="U16" s="2"/>
      <c r="V16" s="2"/>
      <c r="W16" s="2"/>
      <c r="X16" s="2"/>
      <c r="Y16" s="2"/>
      <c r="Z16" s="2"/>
      <c r="AA16" s="2"/>
      <c r="AB16" s="2"/>
      <c r="AC16" s="2"/>
    </row>
    <row r="17" spans="1:29" ht="15.75" customHeight="1" x14ac:dyDescent="0.3">
      <c r="A17" s="8" t="s">
        <v>95</v>
      </c>
      <c r="B17" s="8" t="s">
        <v>96</v>
      </c>
      <c r="C17" s="8" t="s">
        <v>63</v>
      </c>
      <c r="D17" s="8">
        <v>1</v>
      </c>
      <c r="E17" s="8" t="s">
        <v>64</v>
      </c>
      <c r="F17" s="8">
        <v>0</v>
      </c>
      <c r="G17" s="8">
        <f>ROUND(Materias_Primas[[#This Row],[Costo Neto]]*0.19,0)</f>
        <v>0</v>
      </c>
      <c r="H17" s="9">
        <f>Materias_Primas[[#This Row],[Costo Neto]]+Materias_Primas[[#This Row],[IVA Cred]]</f>
        <v>0</v>
      </c>
      <c r="I17" s="9">
        <f t="array" ref="I17">MAX(IF(Compras!$F$11:$F$155='Materias Primas'!$A17,Compras!$M$11:$M$155,'Materias Primas'!$H17))</f>
        <v>0</v>
      </c>
      <c r="J17" s="9">
        <f t="shared" si="0"/>
        <v>0</v>
      </c>
      <c r="K17" s="2"/>
      <c r="L17" s="2"/>
      <c r="M17" s="2"/>
      <c r="N17" s="2"/>
      <c r="O17" s="2"/>
      <c r="P17" s="2"/>
      <c r="Q17" s="2"/>
      <c r="R17" s="2"/>
      <c r="S17" s="2"/>
      <c r="T17" s="2"/>
      <c r="U17" s="2"/>
      <c r="V17" s="2"/>
      <c r="W17" s="2"/>
      <c r="X17" s="2"/>
      <c r="Y17" s="2"/>
      <c r="Z17" s="2"/>
      <c r="AA17" s="2"/>
      <c r="AB17" s="2"/>
      <c r="AC17" s="2"/>
    </row>
    <row r="18" spans="1:29" ht="15.75" customHeight="1" x14ac:dyDescent="0.3">
      <c r="A18" s="8" t="s">
        <v>97</v>
      </c>
      <c r="B18" s="8" t="s">
        <v>98</v>
      </c>
      <c r="C18" s="8" t="s">
        <v>99</v>
      </c>
      <c r="D18" s="8">
        <v>1</v>
      </c>
      <c r="E18" s="8" t="s">
        <v>100</v>
      </c>
      <c r="F18" s="8">
        <v>55</v>
      </c>
      <c r="G18" s="8">
        <f>ROUND(Materias_Primas[[#This Row],[Costo Neto]]*0.19,0)</f>
        <v>10</v>
      </c>
      <c r="H18" s="9">
        <f>Materias_Primas[[#This Row],[Costo Neto]]+Materias_Primas[[#This Row],[IVA Cred]]</f>
        <v>65</v>
      </c>
      <c r="I18" s="9">
        <f t="array" ref="I18">MAX(IF(Compras!$F$11:$F$155='Materias Primas'!$A18,Compras!$M$11:$M$155,'Materias Primas'!$H18))</f>
        <v>65</v>
      </c>
      <c r="J18" s="9">
        <f t="shared" si="0"/>
        <v>65</v>
      </c>
      <c r="K18" s="2"/>
      <c r="L18" s="2"/>
      <c r="M18" s="2"/>
      <c r="N18" s="2"/>
      <c r="O18" s="2"/>
      <c r="P18" s="2"/>
      <c r="Q18" s="2"/>
      <c r="R18" s="2"/>
      <c r="S18" s="2"/>
      <c r="T18" s="2"/>
      <c r="U18" s="2"/>
      <c r="V18" s="2"/>
      <c r="W18" s="2"/>
      <c r="X18" s="2"/>
      <c r="Y18" s="2"/>
      <c r="Z18" s="2"/>
      <c r="AA18" s="2"/>
      <c r="AB18" s="2"/>
      <c r="AC18" s="2"/>
    </row>
    <row r="19" spans="1:29" ht="15.75" customHeight="1" x14ac:dyDescent="0.3">
      <c r="A19" s="8" t="s">
        <v>101</v>
      </c>
      <c r="B19" s="8" t="s">
        <v>102</v>
      </c>
      <c r="C19" s="8" t="s">
        <v>99</v>
      </c>
      <c r="D19" s="8">
        <v>1</v>
      </c>
      <c r="E19" s="8" t="s">
        <v>100</v>
      </c>
      <c r="F19" s="8">
        <v>55</v>
      </c>
      <c r="G19" s="8">
        <f>ROUND(Materias_Primas[[#This Row],[Costo Neto]]*0.19,0)</f>
        <v>10</v>
      </c>
      <c r="H19" s="9">
        <f>Materias_Primas[[#This Row],[Costo Neto]]+Materias_Primas[[#This Row],[IVA Cred]]</f>
        <v>65</v>
      </c>
      <c r="I19" s="9">
        <f t="array" ref="I19">MAX(IF(Compras!$F$11:$F$155='Materias Primas'!$A19,Compras!$M$11:$M$155,'Materias Primas'!$H19))</f>
        <v>65</v>
      </c>
      <c r="J19" s="9">
        <f t="shared" si="0"/>
        <v>65</v>
      </c>
      <c r="K19" s="2"/>
      <c r="L19" s="2"/>
      <c r="M19" s="2"/>
      <c r="N19" s="2"/>
      <c r="O19" s="2"/>
      <c r="P19" s="2"/>
      <c r="Q19" s="2"/>
      <c r="R19" s="2"/>
      <c r="S19" s="2"/>
      <c r="T19" s="2"/>
      <c r="U19" s="2"/>
      <c r="V19" s="2"/>
      <c r="W19" s="2"/>
      <c r="X19" s="2"/>
      <c r="Y19" s="2"/>
      <c r="Z19" s="2"/>
      <c r="AA19" s="2"/>
      <c r="AB19" s="2"/>
      <c r="AC19" s="2"/>
    </row>
    <row r="20" spans="1:29" ht="15.75" customHeight="1" x14ac:dyDescent="0.3">
      <c r="A20" s="8" t="s">
        <v>103</v>
      </c>
      <c r="B20" s="8" t="s">
        <v>104</v>
      </c>
      <c r="C20" s="8" t="s">
        <v>99</v>
      </c>
      <c r="D20" s="8">
        <v>1000</v>
      </c>
      <c r="E20" s="8" t="s">
        <v>100</v>
      </c>
      <c r="F20" s="8">
        <v>9580</v>
      </c>
      <c r="G20" s="8">
        <f>ROUND(Materias_Primas[[#This Row],[Costo Neto]]*0.19,0)</f>
        <v>1820</v>
      </c>
      <c r="H20" s="9">
        <f>Materias_Primas[[#This Row],[Costo Neto]]+Materias_Primas[[#This Row],[IVA Cred]]</f>
        <v>11400</v>
      </c>
      <c r="I20" s="9">
        <f t="array" ref="I20">MAX(IF(Compras!$F$11:$F$155='Materias Primas'!$A20,Compras!$M$11:$M$155,'Materias Primas'!$H20))</f>
        <v>11400</v>
      </c>
      <c r="J20" s="9">
        <f t="shared" si="0"/>
        <v>11</v>
      </c>
      <c r="K20" s="2"/>
      <c r="L20" s="2"/>
      <c r="M20" s="2"/>
      <c r="N20" s="2"/>
      <c r="O20" s="2"/>
      <c r="P20" s="2"/>
      <c r="Q20" s="2"/>
      <c r="R20" s="2"/>
      <c r="S20" s="2"/>
      <c r="T20" s="2"/>
      <c r="U20" s="2"/>
      <c r="V20" s="2"/>
      <c r="W20" s="2"/>
      <c r="X20" s="2"/>
      <c r="Y20" s="2"/>
      <c r="Z20" s="2"/>
      <c r="AA20" s="2"/>
      <c r="AB20" s="2"/>
      <c r="AC20" s="2"/>
    </row>
    <row r="21" spans="1:29" ht="15.75" customHeight="1" x14ac:dyDescent="0.3">
      <c r="A21" s="8" t="s">
        <v>105</v>
      </c>
      <c r="B21" s="8" t="s">
        <v>106</v>
      </c>
      <c r="C21" s="8" t="s">
        <v>107</v>
      </c>
      <c r="D21" s="8">
        <v>1</v>
      </c>
      <c r="E21" s="8" t="s">
        <v>88</v>
      </c>
      <c r="F21" s="8">
        <v>1092</v>
      </c>
      <c r="G21" s="8">
        <f>ROUND(Materias_Primas[[#This Row],[Costo Neto]]*0.19,0)</f>
        <v>207</v>
      </c>
      <c r="H21" s="9">
        <f>Materias_Primas[[#This Row],[Costo Neto]]+Materias_Primas[[#This Row],[IVA Cred]]</f>
        <v>1299</v>
      </c>
      <c r="I21" s="9">
        <f t="array" ref="I21">MAX(IF(Compras!$F$11:$F$155='Materias Primas'!$A21,Compras!$M$11:$M$155,'Materias Primas'!$H21))</f>
        <v>1299</v>
      </c>
      <c r="J21" s="9">
        <f t="shared" si="0"/>
        <v>1299</v>
      </c>
      <c r="K21" s="2"/>
      <c r="L21" s="2"/>
      <c r="M21" s="2"/>
      <c r="N21" s="2"/>
      <c r="O21" s="2"/>
      <c r="P21" s="2"/>
      <c r="Q21" s="2"/>
      <c r="R21" s="2"/>
      <c r="S21" s="2"/>
      <c r="T21" s="2"/>
      <c r="U21" s="2"/>
      <c r="V21" s="2"/>
      <c r="W21" s="2"/>
      <c r="X21" s="2"/>
      <c r="Y21" s="2"/>
      <c r="Z21" s="2"/>
      <c r="AA21" s="2"/>
      <c r="AB21" s="2"/>
      <c r="AC21" s="2"/>
    </row>
    <row r="22" spans="1:29" ht="15.75" customHeight="1" x14ac:dyDescent="0.3">
      <c r="A22" s="8" t="s">
        <v>108</v>
      </c>
      <c r="B22" s="8" t="s">
        <v>109</v>
      </c>
      <c r="C22" s="8" t="s">
        <v>107</v>
      </c>
      <c r="D22" s="8">
        <v>1</v>
      </c>
      <c r="E22" s="8" t="s">
        <v>88</v>
      </c>
      <c r="F22" s="8">
        <v>748</v>
      </c>
      <c r="G22" s="8">
        <f>ROUND(Materias_Primas[[#This Row],[Costo Neto]]*0.19,0)</f>
        <v>142</v>
      </c>
      <c r="H22" s="9">
        <f>Materias_Primas[[#This Row],[Costo Neto]]+Materias_Primas[[#This Row],[IVA Cred]]</f>
        <v>890</v>
      </c>
      <c r="I22" s="9">
        <f t="array" ref="I22">MAX(IF(Compras!$F$11:$F$155='Materias Primas'!$A22,Compras!$M$11:$M$155,'Materias Primas'!$H22))</f>
        <v>890</v>
      </c>
      <c r="J22" s="9">
        <f t="shared" si="0"/>
        <v>890</v>
      </c>
      <c r="K22" s="2"/>
      <c r="L22" s="2"/>
      <c r="M22" s="2"/>
      <c r="N22" s="2"/>
      <c r="O22" s="2"/>
      <c r="P22" s="2"/>
      <c r="Q22" s="2"/>
      <c r="R22" s="2"/>
      <c r="S22" s="2"/>
      <c r="T22" s="2"/>
      <c r="U22" s="2"/>
      <c r="V22" s="2"/>
      <c r="W22" s="2"/>
      <c r="X22" s="2"/>
      <c r="Y22" s="2"/>
      <c r="Z22" s="2"/>
      <c r="AA22" s="2"/>
      <c r="AB22" s="2"/>
      <c r="AC22" s="2"/>
    </row>
    <row r="23" spans="1:29" ht="15.75" customHeight="1" x14ac:dyDescent="0.3">
      <c r="A23" s="8" t="s">
        <v>110</v>
      </c>
      <c r="B23" s="8" t="s">
        <v>111</v>
      </c>
      <c r="C23" s="8" t="s">
        <v>99</v>
      </c>
      <c r="D23" s="8">
        <v>1</v>
      </c>
      <c r="E23" s="8" t="s">
        <v>100</v>
      </c>
      <c r="F23" s="8">
        <v>55</v>
      </c>
      <c r="G23" s="8">
        <f>ROUND(Materias_Primas[[#This Row],[Costo Neto]]*0.19,0)</f>
        <v>10</v>
      </c>
      <c r="H23" s="9">
        <f>Materias_Primas[[#This Row],[Costo Neto]]+Materias_Primas[[#This Row],[IVA Cred]]</f>
        <v>65</v>
      </c>
      <c r="I23" s="9">
        <f t="array" ref="I23">MAX(IF(Compras!$F$11:$F$155='Materias Primas'!$A23,Compras!$M$11:$M$155,'Materias Primas'!$H23))</f>
        <v>65</v>
      </c>
      <c r="J23" s="9">
        <f t="shared" si="0"/>
        <v>65</v>
      </c>
      <c r="K23" s="2"/>
      <c r="L23" s="2"/>
      <c r="M23" s="2"/>
      <c r="N23" s="2"/>
      <c r="O23" s="2"/>
      <c r="P23" s="2"/>
      <c r="Q23" s="2"/>
      <c r="R23" s="2"/>
      <c r="S23" s="2"/>
      <c r="T23" s="2"/>
      <c r="U23" s="2"/>
      <c r="V23" s="2"/>
      <c r="W23" s="2"/>
      <c r="X23" s="2"/>
      <c r="Y23" s="2"/>
      <c r="Z23" s="2"/>
      <c r="AA23" s="2"/>
      <c r="AB23" s="2"/>
      <c r="AC23" s="2"/>
    </row>
    <row r="24" spans="1:29" ht="15.75" customHeight="1" x14ac:dyDescent="0.3">
      <c r="A24" s="8" t="s">
        <v>112</v>
      </c>
      <c r="B24" s="8" t="s">
        <v>113</v>
      </c>
      <c r="C24" s="8" t="s">
        <v>114</v>
      </c>
      <c r="D24" s="8">
        <v>1</v>
      </c>
      <c r="E24" s="8" t="s">
        <v>88</v>
      </c>
      <c r="F24" s="8">
        <v>546</v>
      </c>
      <c r="G24" s="8">
        <f>ROUND(Materias_Primas[[#This Row],[Costo Neto]]*0.19,0)</f>
        <v>104</v>
      </c>
      <c r="H24" s="9">
        <f>Materias_Primas[[#This Row],[Costo Neto]]+Materias_Primas[[#This Row],[IVA Cred]]</f>
        <v>650</v>
      </c>
      <c r="I24" s="9">
        <f t="array" ref="I24">MAX(IF(Compras!$F$11:$F$155='Materias Primas'!$A24,Compras!$M$11:$M$155,'Materias Primas'!$H24))</f>
        <v>650</v>
      </c>
      <c r="J24" s="9">
        <f t="shared" si="0"/>
        <v>650</v>
      </c>
      <c r="K24" s="2"/>
      <c r="L24" s="2"/>
      <c r="M24" s="2"/>
      <c r="N24" s="2"/>
      <c r="O24" s="2"/>
      <c r="P24" s="2"/>
      <c r="Q24" s="2"/>
      <c r="R24" s="2"/>
      <c r="S24" s="2"/>
      <c r="T24" s="2"/>
      <c r="U24" s="2"/>
      <c r="V24" s="2"/>
      <c r="W24" s="2"/>
      <c r="X24" s="2"/>
      <c r="Y24" s="2"/>
      <c r="Z24" s="2"/>
      <c r="AA24" s="2"/>
      <c r="AB24" s="2"/>
      <c r="AC24" s="2"/>
    </row>
    <row r="25" spans="1:29" ht="15.75" customHeight="1" x14ac:dyDescent="0.3">
      <c r="A25" s="8" t="s">
        <v>115</v>
      </c>
      <c r="B25" s="8" t="s">
        <v>116</v>
      </c>
      <c r="C25" s="8" t="s">
        <v>99</v>
      </c>
      <c r="D25" s="8">
        <v>1</v>
      </c>
      <c r="E25" s="8" t="s">
        <v>100</v>
      </c>
      <c r="F25" s="8">
        <v>55</v>
      </c>
      <c r="G25" s="8">
        <f>ROUND(Materias_Primas[[#This Row],[Costo Neto]]*0.19,0)</f>
        <v>10</v>
      </c>
      <c r="H25" s="9">
        <f>Materias_Primas[[#This Row],[Costo Neto]]+Materias_Primas[[#This Row],[IVA Cred]]</f>
        <v>65</v>
      </c>
      <c r="I25" s="9">
        <f t="array" ref="I25">MAX(IF(Compras!$F$11:$F$155='Materias Primas'!$A25,Compras!$M$11:$M$155,'Materias Primas'!$H25))</f>
        <v>65</v>
      </c>
      <c r="J25" s="9">
        <f t="shared" si="0"/>
        <v>65</v>
      </c>
      <c r="K25" s="2"/>
      <c r="L25" s="2"/>
      <c r="M25" s="2"/>
      <c r="N25" s="2"/>
      <c r="O25" s="2"/>
      <c r="P25" s="2"/>
      <c r="Q25" s="2"/>
      <c r="R25" s="2"/>
      <c r="S25" s="2"/>
      <c r="T25" s="2"/>
      <c r="U25" s="2"/>
      <c r="V25" s="2"/>
      <c r="W25" s="2"/>
      <c r="X25" s="2"/>
      <c r="Y25" s="2"/>
      <c r="Z25" s="2"/>
      <c r="AA25" s="2"/>
      <c r="AB25" s="2"/>
      <c r="AC25" s="2"/>
    </row>
    <row r="26" spans="1:29" ht="15.75" customHeight="1" x14ac:dyDescent="0.3">
      <c r="A26" s="8" t="s">
        <v>117</v>
      </c>
      <c r="B26" s="8" t="s">
        <v>118</v>
      </c>
      <c r="C26" s="8" t="s">
        <v>107</v>
      </c>
      <c r="D26" s="8">
        <v>20</v>
      </c>
      <c r="E26" s="8" t="s">
        <v>64</v>
      </c>
      <c r="F26" s="8">
        <v>1513</v>
      </c>
      <c r="G26" s="8">
        <f>ROUND(Materias_Primas[[#This Row],[Costo Neto]]*0.19,0)</f>
        <v>287</v>
      </c>
      <c r="H26" s="9">
        <f>Materias_Primas[[#This Row],[Costo Neto]]+Materias_Primas[[#This Row],[IVA Cred]]</f>
        <v>1800</v>
      </c>
      <c r="I26" s="9">
        <f t="array" ref="I26">MAX(IF(Compras!$F$11:$F$155='Materias Primas'!$A26,Compras!$M$11:$M$155,'Materias Primas'!$H26))</f>
        <v>1800</v>
      </c>
      <c r="J26" s="9">
        <f t="shared" si="0"/>
        <v>90</v>
      </c>
      <c r="K26" s="2"/>
      <c r="L26" s="2"/>
      <c r="M26" s="2"/>
      <c r="N26" s="2"/>
      <c r="O26" s="2"/>
      <c r="P26" s="2"/>
      <c r="Q26" s="2"/>
      <c r="R26" s="2"/>
      <c r="S26" s="2"/>
      <c r="T26" s="2"/>
      <c r="U26" s="2"/>
      <c r="V26" s="2"/>
      <c r="W26" s="2"/>
      <c r="X26" s="2"/>
      <c r="Y26" s="2"/>
      <c r="Z26" s="2"/>
      <c r="AA26" s="2"/>
      <c r="AB26" s="2"/>
      <c r="AC26" s="2"/>
    </row>
    <row r="27" spans="1:29" ht="15.75" customHeight="1" x14ac:dyDescent="0.3">
      <c r="A27" s="8" t="s">
        <v>119</v>
      </c>
      <c r="B27" s="8" t="s">
        <v>120</v>
      </c>
      <c r="C27" s="8" t="s">
        <v>107</v>
      </c>
      <c r="D27" s="8">
        <v>100</v>
      </c>
      <c r="E27" s="8" t="s">
        <v>64</v>
      </c>
      <c r="F27" s="8">
        <v>11345</v>
      </c>
      <c r="G27" s="8">
        <f>ROUND(Materias_Primas[[#This Row],[Costo Neto]]*0.19,0)</f>
        <v>2156</v>
      </c>
      <c r="H27" s="9">
        <f>Materias_Primas[[#This Row],[Costo Neto]]+Materias_Primas[[#This Row],[IVA Cred]]</f>
        <v>13501</v>
      </c>
      <c r="I27" s="9">
        <f t="array" ref="I27">MAX(IF(Compras!$F$11:$F$155='Materias Primas'!$A27,Compras!$M$11:$M$155,'Materias Primas'!$H27))</f>
        <v>13501</v>
      </c>
      <c r="J27" s="9">
        <f t="shared" si="0"/>
        <v>135</v>
      </c>
      <c r="K27" s="2"/>
      <c r="L27" s="2"/>
      <c r="M27" s="2"/>
      <c r="N27" s="2"/>
      <c r="O27" s="2"/>
      <c r="P27" s="2"/>
      <c r="Q27" s="2"/>
      <c r="R27" s="2"/>
      <c r="S27" s="2"/>
      <c r="T27" s="2"/>
      <c r="U27" s="2"/>
      <c r="V27" s="2"/>
      <c r="W27" s="2"/>
      <c r="X27" s="2"/>
      <c r="Y27" s="2"/>
      <c r="Z27" s="2"/>
      <c r="AA27" s="2"/>
      <c r="AB27" s="2"/>
      <c r="AC27" s="2"/>
    </row>
    <row r="28" spans="1:29" ht="15.75" customHeight="1" x14ac:dyDescent="0.3">
      <c r="A28" s="8" t="s">
        <v>121</v>
      </c>
      <c r="B28" s="8" t="s">
        <v>122</v>
      </c>
      <c r="C28" s="8" t="s">
        <v>107</v>
      </c>
      <c r="D28" s="8">
        <v>1</v>
      </c>
      <c r="E28" s="8" t="s">
        <v>88</v>
      </c>
      <c r="F28" s="8">
        <v>650</v>
      </c>
      <c r="G28" s="8">
        <f>ROUND(Materias_Primas[[#This Row],[Costo Neto]]*0.19,0)</f>
        <v>124</v>
      </c>
      <c r="H28" s="9">
        <f>Materias_Primas[[#This Row],[Costo Neto]]+Materias_Primas[[#This Row],[IVA Cred]]</f>
        <v>774</v>
      </c>
      <c r="I28" s="9">
        <f t="array" ref="I28">MAX(IF(Compras!$F$11:$F$155='Materias Primas'!$A28,Compras!$M$11:$M$155,'Materias Primas'!$H28))</f>
        <v>774</v>
      </c>
      <c r="J28" s="9">
        <f t="shared" si="0"/>
        <v>774</v>
      </c>
      <c r="K28" s="2"/>
      <c r="L28" s="2"/>
      <c r="M28" s="2"/>
      <c r="N28" s="2"/>
      <c r="O28" s="2"/>
      <c r="P28" s="2"/>
      <c r="Q28" s="2"/>
      <c r="R28" s="2"/>
      <c r="S28" s="2"/>
      <c r="T28" s="2"/>
      <c r="U28" s="2"/>
      <c r="V28" s="2"/>
      <c r="W28" s="2"/>
      <c r="X28" s="2"/>
      <c r="Y28" s="2"/>
      <c r="Z28" s="2"/>
      <c r="AA28" s="2"/>
      <c r="AB28" s="2"/>
      <c r="AC28" s="2"/>
    </row>
    <row r="29" spans="1:29" ht="15.75" customHeight="1" x14ac:dyDescent="0.3">
      <c r="A29" s="8" t="s">
        <v>123</v>
      </c>
      <c r="B29" s="8" t="s">
        <v>124</v>
      </c>
      <c r="C29" s="8" t="s">
        <v>63</v>
      </c>
      <c r="D29" s="8">
        <v>1</v>
      </c>
      <c r="E29" s="8" t="s">
        <v>88</v>
      </c>
      <c r="F29" s="8">
        <v>748</v>
      </c>
      <c r="G29" s="8">
        <f>ROUND(Materias_Primas[[#This Row],[Costo Neto]]*0.19,0)</f>
        <v>142</v>
      </c>
      <c r="H29" s="9">
        <f>Materias_Primas[[#This Row],[Costo Neto]]+Materias_Primas[[#This Row],[IVA Cred]]</f>
        <v>890</v>
      </c>
      <c r="I29" s="9">
        <f t="array" ref="I29">MAX(IF(Compras!$F$11:$F$155='Materias Primas'!$A29,Compras!$M$11:$M$155,'Materias Primas'!$H29))</f>
        <v>890</v>
      </c>
      <c r="J29" s="9">
        <f t="shared" si="0"/>
        <v>890</v>
      </c>
      <c r="K29" s="2"/>
      <c r="L29" s="2"/>
      <c r="M29" s="2"/>
      <c r="N29" s="2"/>
      <c r="O29" s="2"/>
      <c r="P29" s="2"/>
      <c r="Q29" s="2"/>
      <c r="R29" s="2"/>
      <c r="S29" s="2"/>
      <c r="T29" s="2"/>
      <c r="U29" s="2"/>
      <c r="V29" s="2"/>
      <c r="W29" s="2"/>
      <c r="X29" s="2"/>
      <c r="Y29" s="2"/>
      <c r="Z29" s="2"/>
      <c r="AA29" s="2"/>
      <c r="AB29" s="2"/>
      <c r="AC29" s="2"/>
    </row>
    <row r="30" spans="1:29" ht="15.75" customHeight="1" x14ac:dyDescent="0.3">
      <c r="A30" s="8"/>
      <c r="B30" s="8"/>
      <c r="C30" s="8"/>
      <c r="D30" s="8"/>
      <c r="E30" s="8"/>
      <c r="F30" s="8">
        <v>0</v>
      </c>
      <c r="G30" s="8">
        <f>ROUND(Materias_Primas[[#This Row],[Costo Neto]]*0.19,0)</f>
        <v>0</v>
      </c>
      <c r="H30" s="9">
        <f>Materias_Primas[[#This Row],[Costo Neto]]+Materias_Primas[[#This Row],[IVA Cred]]</f>
        <v>0</v>
      </c>
      <c r="I30" s="9">
        <f t="array" ref="I30">MAX(IF(Compras!$F$11:$F$155='Materias Primas'!$A30,Compras!$M$11:$M$155,'Materias Primas'!$H30))</f>
        <v>0</v>
      </c>
      <c r="J30" s="9" t="str">
        <f t="shared" si="0"/>
        <v/>
      </c>
      <c r="K30" s="2"/>
      <c r="L30" s="2"/>
      <c r="M30" s="2"/>
      <c r="N30" s="2"/>
      <c r="O30" s="2"/>
      <c r="P30" s="2"/>
      <c r="Q30" s="2"/>
      <c r="R30" s="2"/>
      <c r="S30" s="2"/>
      <c r="T30" s="2"/>
      <c r="U30" s="2"/>
      <c r="V30" s="2"/>
      <c r="W30" s="2"/>
      <c r="X30" s="2"/>
      <c r="Y30" s="2"/>
      <c r="Z30" s="2"/>
      <c r="AA30" s="2"/>
      <c r="AB30" s="2"/>
      <c r="AC30" s="2"/>
    </row>
    <row r="31" spans="1:29" ht="15.75" customHeight="1" x14ac:dyDescent="0.3">
      <c r="A31" s="8"/>
      <c r="B31" s="8"/>
      <c r="C31" s="8"/>
      <c r="D31" s="8"/>
      <c r="E31" s="8"/>
      <c r="F31" s="8">
        <v>0</v>
      </c>
      <c r="G31" s="8">
        <f>ROUND(Materias_Primas[[#This Row],[Costo Neto]]*0.19,0)</f>
        <v>0</v>
      </c>
      <c r="H31" s="9">
        <f>Materias_Primas[[#This Row],[Costo Neto]]+Materias_Primas[[#This Row],[IVA Cred]]</f>
        <v>0</v>
      </c>
      <c r="I31" s="9">
        <f t="array" ref="I31">MAX(IF(Compras!$F$11:$F$155='Materias Primas'!$A31,Compras!$M$11:$M$155,'Materias Primas'!$H31))</f>
        <v>0</v>
      </c>
      <c r="J31" s="9" t="str">
        <f t="shared" si="0"/>
        <v/>
      </c>
      <c r="K31" s="2"/>
      <c r="L31" s="2"/>
      <c r="M31" s="2"/>
      <c r="N31" s="2"/>
      <c r="O31" s="2"/>
      <c r="P31" s="2"/>
      <c r="Q31" s="2"/>
      <c r="R31" s="2"/>
      <c r="S31" s="2"/>
      <c r="T31" s="2"/>
      <c r="U31" s="2"/>
      <c r="V31" s="2"/>
      <c r="W31" s="2"/>
      <c r="X31" s="2"/>
      <c r="Y31" s="2"/>
      <c r="Z31" s="2"/>
      <c r="AA31" s="2"/>
      <c r="AB31" s="2"/>
      <c r="AC31" s="2"/>
    </row>
    <row r="32" spans="1:29" ht="15.75" customHeight="1" x14ac:dyDescent="0.3">
      <c r="A32" s="8"/>
      <c r="B32" s="8"/>
      <c r="C32" s="8"/>
      <c r="D32" s="8"/>
      <c r="E32" s="8"/>
      <c r="F32" s="8">
        <v>0</v>
      </c>
      <c r="G32" s="8">
        <f>ROUND(Materias_Primas[[#This Row],[Costo Neto]]*0.19,0)</f>
        <v>0</v>
      </c>
      <c r="H32" s="9">
        <f>Materias_Primas[[#This Row],[Costo Neto]]+Materias_Primas[[#This Row],[IVA Cred]]</f>
        <v>0</v>
      </c>
      <c r="I32" s="9">
        <f t="array" ref="I32">MAX(IF(Compras!$F$11:$F$155='Materias Primas'!$A32,Compras!$M$11:$M$155,'Materias Primas'!$H32))</f>
        <v>0</v>
      </c>
      <c r="J32" s="9" t="str">
        <f t="shared" si="0"/>
        <v/>
      </c>
      <c r="K32" s="2"/>
      <c r="L32" s="2"/>
      <c r="M32" s="2"/>
      <c r="N32" s="2"/>
      <c r="O32" s="2"/>
      <c r="P32" s="2"/>
      <c r="Q32" s="2"/>
      <c r="R32" s="2"/>
      <c r="S32" s="2"/>
      <c r="T32" s="2"/>
      <c r="U32" s="2"/>
      <c r="V32" s="2"/>
      <c r="W32" s="2"/>
      <c r="X32" s="2"/>
      <c r="Y32" s="2"/>
      <c r="Z32" s="2"/>
      <c r="AA32" s="2"/>
      <c r="AB32" s="2"/>
      <c r="AC32" s="2"/>
    </row>
    <row r="33" spans="1:29" ht="15.75" customHeight="1" x14ac:dyDescent="0.3">
      <c r="A33" s="8"/>
      <c r="B33" s="8"/>
      <c r="C33" s="8"/>
      <c r="D33" s="8"/>
      <c r="E33" s="8"/>
      <c r="F33" s="8">
        <v>0</v>
      </c>
      <c r="G33" s="8">
        <f>ROUND(Materias_Primas[[#This Row],[Costo Neto]]*0.19,0)</f>
        <v>0</v>
      </c>
      <c r="H33" s="9">
        <f>Materias_Primas[[#This Row],[Costo Neto]]+Materias_Primas[[#This Row],[IVA Cred]]</f>
        <v>0</v>
      </c>
      <c r="I33" s="9">
        <f t="array" ref="I33">MAX(IF(Compras!$F$11:$F$155='Materias Primas'!$A33,Compras!$M$11:$M$155,'Materias Primas'!$H33))</f>
        <v>0</v>
      </c>
      <c r="J33" s="9" t="str">
        <f t="shared" si="0"/>
        <v/>
      </c>
      <c r="K33" s="2"/>
      <c r="L33" s="2"/>
      <c r="M33" s="2"/>
      <c r="N33" s="2"/>
      <c r="O33" s="2"/>
      <c r="P33" s="2"/>
      <c r="Q33" s="2"/>
      <c r="R33" s="2"/>
      <c r="S33" s="2"/>
      <c r="T33" s="2"/>
      <c r="U33" s="2"/>
      <c r="V33" s="2"/>
      <c r="W33" s="2"/>
      <c r="X33" s="2"/>
      <c r="Y33" s="2"/>
      <c r="Z33" s="2"/>
      <c r="AA33" s="2"/>
      <c r="AB33" s="2"/>
      <c r="AC33" s="2"/>
    </row>
    <row r="34" spans="1:29" ht="15.75" customHeight="1" x14ac:dyDescent="0.3">
      <c r="A34" s="8"/>
      <c r="B34" s="8"/>
      <c r="C34" s="8"/>
      <c r="D34" s="8"/>
      <c r="E34" s="8"/>
      <c r="F34" s="8">
        <v>0</v>
      </c>
      <c r="G34" s="8">
        <f>ROUND(Materias_Primas[[#This Row],[Costo Neto]]*0.19,0)</f>
        <v>0</v>
      </c>
      <c r="H34" s="9">
        <f>Materias_Primas[[#This Row],[Costo Neto]]+Materias_Primas[[#This Row],[IVA Cred]]</f>
        <v>0</v>
      </c>
      <c r="I34" s="9">
        <f t="array" ref="I34">MAX(IF(Compras!$F$11:$F$155='Materias Primas'!$A34,Compras!$M$11:$M$155,'Materias Primas'!$H34))</f>
        <v>0</v>
      </c>
      <c r="J34" s="9" t="str">
        <f t="shared" si="0"/>
        <v/>
      </c>
      <c r="K34" s="2"/>
      <c r="L34" s="2"/>
      <c r="M34" s="2"/>
      <c r="N34" s="2"/>
      <c r="O34" s="2"/>
      <c r="P34" s="2"/>
      <c r="Q34" s="2"/>
      <c r="R34" s="2"/>
      <c r="S34" s="2"/>
      <c r="T34" s="2"/>
      <c r="U34" s="2"/>
      <c r="V34" s="2"/>
      <c r="W34" s="2"/>
      <c r="X34" s="2"/>
      <c r="Y34" s="2"/>
      <c r="Z34" s="2"/>
      <c r="AA34" s="2"/>
      <c r="AB34" s="2"/>
      <c r="AC34" s="2"/>
    </row>
    <row r="35" spans="1:29" ht="15.75" customHeight="1" x14ac:dyDescent="0.3">
      <c r="A35" s="8"/>
      <c r="B35" s="8"/>
      <c r="C35" s="8"/>
      <c r="D35" s="8"/>
      <c r="E35" s="8"/>
      <c r="F35" s="8">
        <v>0</v>
      </c>
      <c r="G35" s="8">
        <f>ROUND(Materias_Primas[[#This Row],[Costo Neto]]*0.19,0)</f>
        <v>0</v>
      </c>
      <c r="H35" s="9">
        <f>Materias_Primas[[#This Row],[Costo Neto]]+Materias_Primas[[#This Row],[IVA Cred]]</f>
        <v>0</v>
      </c>
      <c r="I35" s="9">
        <f t="array" ref="I35">MAX(IF(Compras!$F$11:$F$155='Materias Primas'!$A35,Compras!$M$11:$M$155,'Materias Primas'!$H35))</f>
        <v>0</v>
      </c>
      <c r="J35" s="9" t="str">
        <f t="shared" si="0"/>
        <v/>
      </c>
      <c r="K35" s="2"/>
      <c r="L35" s="2"/>
      <c r="M35" s="2"/>
      <c r="N35" s="2"/>
      <c r="O35" s="2"/>
      <c r="P35" s="2"/>
      <c r="Q35" s="2"/>
      <c r="R35" s="2"/>
      <c r="S35" s="2"/>
      <c r="T35" s="2"/>
      <c r="U35" s="2"/>
      <c r="V35" s="2"/>
      <c r="W35" s="2"/>
      <c r="X35" s="2"/>
      <c r="Y35" s="2"/>
      <c r="Z35" s="2"/>
      <c r="AA35" s="2"/>
      <c r="AB35" s="2"/>
      <c r="AC35" s="2"/>
    </row>
    <row r="36" spans="1:29" ht="15.75" customHeight="1" x14ac:dyDescent="0.3">
      <c r="A36" s="8"/>
      <c r="B36" s="8"/>
      <c r="C36" s="8"/>
      <c r="D36" s="8"/>
      <c r="E36" s="8"/>
      <c r="F36" s="8">
        <v>0</v>
      </c>
      <c r="G36" s="8">
        <f>ROUND(Materias_Primas[[#This Row],[Costo Neto]]*0.19,0)</f>
        <v>0</v>
      </c>
      <c r="H36" s="9">
        <f>Materias_Primas[[#This Row],[Costo Neto]]+Materias_Primas[[#This Row],[IVA Cred]]</f>
        <v>0</v>
      </c>
      <c r="I36" s="9">
        <f t="array" ref="I36">MAX(IF(Compras!$F$11:$F$155='Materias Primas'!$A36,Compras!$M$11:$M$155,'Materias Primas'!$H36))</f>
        <v>0</v>
      </c>
      <c r="J36" s="9" t="str">
        <f t="shared" si="0"/>
        <v/>
      </c>
      <c r="K36" s="2"/>
      <c r="L36" s="2"/>
      <c r="M36" s="2"/>
      <c r="N36" s="2"/>
      <c r="O36" s="2"/>
      <c r="P36" s="2"/>
      <c r="Q36" s="2"/>
      <c r="R36" s="2"/>
      <c r="S36" s="2"/>
      <c r="T36" s="2"/>
      <c r="U36" s="2"/>
      <c r="V36" s="2"/>
      <c r="W36" s="2"/>
      <c r="X36" s="2"/>
      <c r="Y36" s="2"/>
      <c r="Z36" s="2"/>
      <c r="AA36" s="2"/>
      <c r="AB36" s="2"/>
      <c r="AC36" s="2"/>
    </row>
    <row r="37" spans="1:29" ht="15.75" customHeight="1" x14ac:dyDescent="0.3">
      <c r="A37" s="8"/>
      <c r="B37" s="8"/>
      <c r="C37" s="8"/>
      <c r="D37" s="8"/>
      <c r="E37" s="8"/>
      <c r="F37" s="8">
        <v>0</v>
      </c>
      <c r="G37" s="8">
        <f>ROUND(Materias_Primas[[#This Row],[Costo Neto]]*0.19,0)</f>
        <v>0</v>
      </c>
      <c r="H37" s="9">
        <f>Materias_Primas[[#This Row],[Costo Neto]]+Materias_Primas[[#This Row],[IVA Cred]]</f>
        <v>0</v>
      </c>
      <c r="I37" s="9">
        <f t="array" ref="I37">MAX(IF(Compras!$F$11:$F$155='Materias Primas'!$A37,Compras!$M$11:$M$155,'Materias Primas'!$H37))</f>
        <v>0</v>
      </c>
      <c r="J37" s="9" t="str">
        <f t="shared" si="0"/>
        <v/>
      </c>
      <c r="K37" s="2"/>
      <c r="L37" s="2"/>
      <c r="M37" s="2"/>
      <c r="N37" s="2"/>
      <c r="O37" s="2"/>
      <c r="P37" s="2"/>
      <c r="Q37" s="2"/>
      <c r="R37" s="2"/>
      <c r="S37" s="2"/>
      <c r="T37" s="2"/>
      <c r="U37" s="2"/>
      <c r="V37" s="2"/>
      <c r="W37" s="2"/>
      <c r="X37" s="2"/>
      <c r="Y37" s="2"/>
      <c r="Z37" s="2"/>
      <c r="AA37" s="2"/>
      <c r="AB37" s="2"/>
      <c r="AC37" s="2"/>
    </row>
    <row r="38" spans="1:29" ht="15.75" customHeight="1" x14ac:dyDescent="0.3">
      <c r="A38" s="8"/>
      <c r="B38" s="8"/>
      <c r="C38" s="8"/>
      <c r="D38" s="8"/>
      <c r="E38" s="8"/>
      <c r="F38" s="8">
        <v>0</v>
      </c>
      <c r="G38" s="8">
        <f>ROUND(Materias_Primas[[#This Row],[Costo Neto]]*0.19,0)</f>
        <v>0</v>
      </c>
      <c r="H38" s="9">
        <f>Materias_Primas[[#This Row],[Costo Neto]]+Materias_Primas[[#This Row],[IVA Cred]]</f>
        <v>0</v>
      </c>
      <c r="I38" s="9">
        <f t="array" ref="I38">MAX(IF(Compras!$F$11:$F$155='Materias Primas'!$A38,Compras!$M$11:$M$155,'Materias Primas'!$H38))</f>
        <v>0</v>
      </c>
      <c r="J38" s="9" t="str">
        <f t="shared" si="0"/>
        <v/>
      </c>
      <c r="K38" s="2"/>
      <c r="L38" s="2"/>
      <c r="M38" s="2"/>
      <c r="N38" s="2"/>
      <c r="O38" s="2"/>
      <c r="P38" s="2"/>
      <c r="Q38" s="2"/>
      <c r="R38" s="2"/>
      <c r="S38" s="2"/>
      <c r="T38" s="2"/>
      <c r="U38" s="2"/>
      <c r="V38" s="2"/>
      <c r="W38" s="2"/>
      <c r="X38" s="2"/>
      <c r="Y38" s="2"/>
      <c r="Z38" s="2"/>
      <c r="AA38" s="2"/>
      <c r="AB38" s="2"/>
      <c r="AC38" s="2"/>
    </row>
    <row r="39" spans="1:29" ht="15.75" customHeight="1" x14ac:dyDescent="0.3">
      <c r="A39" s="8"/>
      <c r="B39" s="8"/>
      <c r="C39" s="8"/>
      <c r="D39" s="8"/>
      <c r="E39" s="8"/>
      <c r="F39" s="8">
        <v>0</v>
      </c>
      <c r="G39" s="8">
        <f>ROUND(Materias_Primas[[#This Row],[Costo Neto]]*0.19,0)</f>
        <v>0</v>
      </c>
      <c r="H39" s="9">
        <f>Materias_Primas[[#This Row],[Costo Neto]]+Materias_Primas[[#This Row],[IVA Cred]]</f>
        <v>0</v>
      </c>
      <c r="I39" s="9">
        <f t="array" ref="I39">MAX(IF(Compras!$F$11:$F$155='Materias Primas'!$A39,Compras!$M$11:$M$155,'Materias Primas'!$H39))</f>
        <v>0</v>
      </c>
      <c r="J39" s="9" t="str">
        <f t="shared" si="0"/>
        <v/>
      </c>
      <c r="K39" s="2"/>
      <c r="L39" s="2"/>
      <c r="M39" s="2"/>
      <c r="N39" s="2"/>
      <c r="O39" s="2"/>
      <c r="P39" s="2"/>
      <c r="Q39" s="2"/>
      <c r="R39" s="2"/>
      <c r="S39" s="2"/>
      <c r="T39" s="2"/>
      <c r="U39" s="2"/>
      <c r="V39" s="2"/>
      <c r="W39" s="2"/>
      <c r="X39" s="2"/>
      <c r="Y39" s="2"/>
      <c r="Z39" s="2"/>
      <c r="AA39" s="2"/>
      <c r="AB39" s="2"/>
      <c r="AC39" s="2"/>
    </row>
    <row r="40" spans="1:29" ht="15.75" customHeight="1" x14ac:dyDescent="0.3">
      <c r="A40" s="8"/>
      <c r="B40" s="8"/>
      <c r="C40" s="8"/>
      <c r="D40" s="8"/>
      <c r="E40" s="8"/>
      <c r="F40" s="8">
        <v>0</v>
      </c>
      <c r="G40" s="8">
        <f>ROUND(Materias_Primas[[#This Row],[Costo Neto]]*0.19,0)</f>
        <v>0</v>
      </c>
      <c r="H40" s="9">
        <f>Materias_Primas[[#This Row],[Costo Neto]]+Materias_Primas[[#This Row],[IVA Cred]]</f>
        <v>0</v>
      </c>
      <c r="I40" s="9">
        <f t="array" ref="I40">MAX(IF(Compras!$F$11:$F$155='Materias Primas'!$A40,Compras!$M$11:$M$155,'Materias Primas'!$H40))</f>
        <v>0</v>
      </c>
      <c r="J40" s="9" t="str">
        <f t="shared" si="0"/>
        <v/>
      </c>
      <c r="K40" s="2"/>
      <c r="L40" s="2"/>
      <c r="M40" s="2"/>
      <c r="N40" s="2"/>
      <c r="O40" s="2"/>
      <c r="P40" s="2"/>
      <c r="Q40" s="2"/>
      <c r="R40" s="2"/>
      <c r="S40" s="2"/>
      <c r="T40" s="2"/>
      <c r="U40" s="2"/>
      <c r="V40" s="2"/>
      <c r="W40" s="2"/>
      <c r="X40" s="2"/>
      <c r="Y40" s="2"/>
      <c r="Z40" s="2"/>
      <c r="AA40" s="2"/>
      <c r="AB40" s="2"/>
      <c r="AC40" s="2"/>
    </row>
    <row r="41" spans="1:29" ht="15.75" customHeight="1" x14ac:dyDescent="0.3">
      <c r="A41" s="8" t="s">
        <v>125</v>
      </c>
      <c r="B41" s="8" t="s">
        <v>126</v>
      </c>
      <c r="C41" s="8"/>
      <c r="D41" s="8">
        <v>1</v>
      </c>
      <c r="E41" s="8" t="s">
        <v>88</v>
      </c>
      <c r="F41" s="8">
        <v>840</v>
      </c>
      <c r="G41" s="8">
        <f>ROUND(Materias_Primas[[#This Row],[Costo Neto]]*0.19,0)</f>
        <v>160</v>
      </c>
      <c r="H41" s="9">
        <f>Materias_Primas[[#This Row],[Costo Neto]]+Materias_Primas[[#This Row],[IVA Cred]]</f>
        <v>1000</v>
      </c>
      <c r="I41" s="9">
        <f t="array" ref="I41">MAX(IF(Compras!$F$11:$F$155='Materias Primas'!$A41,Compras!$M$11:$M$155,'Materias Primas'!$H41))</f>
        <v>1000</v>
      </c>
      <c r="J41" s="9">
        <f t="shared" si="0"/>
        <v>1000</v>
      </c>
      <c r="K41" s="2"/>
      <c r="L41" s="2"/>
      <c r="M41" s="2"/>
      <c r="N41" s="2"/>
      <c r="O41" s="2"/>
      <c r="P41" s="2"/>
      <c r="Q41" s="2"/>
      <c r="R41" s="2"/>
      <c r="S41" s="2"/>
      <c r="T41" s="2"/>
      <c r="U41" s="2"/>
      <c r="V41" s="2"/>
      <c r="W41" s="2"/>
      <c r="X41" s="2"/>
      <c r="Y41" s="2"/>
      <c r="Z41" s="2"/>
      <c r="AA41" s="2"/>
      <c r="AB41" s="2"/>
      <c r="AC41" s="2"/>
    </row>
    <row r="42" spans="1:29" ht="15.75" customHeight="1" x14ac:dyDescent="0.3">
      <c r="A42" s="8"/>
      <c r="B42" s="8"/>
      <c r="C42" s="8"/>
      <c r="D42" s="8"/>
      <c r="E42" s="8"/>
      <c r="F42" s="8">
        <v>0</v>
      </c>
      <c r="G42" s="8">
        <f>ROUND(Materias_Primas[[#This Row],[Costo Neto]]*0.19,0)</f>
        <v>0</v>
      </c>
      <c r="H42" s="9">
        <f>Materias_Primas[[#This Row],[Costo Neto]]+Materias_Primas[[#This Row],[IVA Cred]]</f>
        <v>0</v>
      </c>
      <c r="I42" s="9">
        <f t="array" ref="I42">MAX(IF(Compras!$F$11:$F$155='Materias Primas'!$A42,Compras!$M$11:$M$155,'Materias Primas'!$H42))</f>
        <v>0</v>
      </c>
      <c r="J42" s="9" t="str">
        <f t="shared" si="0"/>
        <v/>
      </c>
      <c r="K42" s="2"/>
      <c r="L42" s="2"/>
      <c r="M42" s="2"/>
      <c r="N42" s="2"/>
      <c r="O42" s="2"/>
      <c r="P42" s="2"/>
      <c r="Q42" s="2"/>
      <c r="R42" s="2"/>
      <c r="S42" s="2"/>
      <c r="T42" s="2"/>
      <c r="U42" s="2"/>
      <c r="V42" s="2"/>
      <c r="W42" s="2"/>
      <c r="X42" s="2"/>
      <c r="Y42" s="2"/>
      <c r="Z42" s="2"/>
      <c r="AA42" s="2"/>
      <c r="AB42" s="2"/>
      <c r="AC42" s="2"/>
    </row>
    <row r="43" spans="1:29" ht="15.75" customHeight="1" x14ac:dyDescent="0.3">
      <c r="A43" s="8"/>
      <c r="B43" s="8"/>
      <c r="C43" s="8"/>
      <c r="D43" s="8"/>
      <c r="E43" s="8"/>
      <c r="F43" s="8">
        <v>0</v>
      </c>
      <c r="G43" s="8">
        <f>ROUND(Materias_Primas[[#This Row],[Costo Neto]]*0.19,0)</f>
        <v>0</v>
      </c>
      <c r="H43" s="9">
        <f>Materias_Primas[[#This Row],[Costo Neto]]+Materias_Primas[[#This Row],[IVA Cred]]</f>
        <v>0</v>
      </c>
      <c r="I43" s="9">
        <f t="array" ref="I43">MAX(IF(Compras!$F$11:$F$155='Materias Primas'!$A43,Compras!$M$11:$M$155,'Materias Primas'!$H43))</f>
        <v>0</v>
      </c>
      <c r="J43" s="9" t="str">
        <f t="shared" si="0"/>
        <v/>
      </c>
      <c r="K43" s="2"/>
      <c r="L43" s="2"/>
      <c r="M43" s="2"/>
      <c r="N43" s="2"/>
      <c r="O43" s="2"/>
      <c r="P43" s="2"/>
      <c r="Q43" s="2"/>
      <c r="R43" s="2"/>
      <c r="S43" s="2"/>
      <c r="T43" s="2"/>
      <c r="U43" s="2"/>
      <c r="V43" s="2"/>
      <c r="W43" s="2"/>
      <c r="X43" s="2"/>
      <c r="Y43" s="2"/>
      <c r="Z43" s="2"/>
      <c r="AA43" s="2"/>
      <c r="AB43" s="2"/>
      <c r="AC43" s="2"/>
    </row>
    <row r="44" spans="1:29" ht="15.75" customHeight="1" x14ac:dyDescent="0.3">
      <c r="A44" s="8" t="s">
        <v>112</v>
      </c>
      <c r="B44" s="8" t="s">
        <v>127</v>
      </c>
      <c r="C44" s="8"/>
      <c r="D44" s="8">
        <v>1</v>
      </c>
      <c r="E44" s="8" t="s">
        <v>128</v>
      </c>
      <c r="F44" s="8">
        <v>30</v>
      </c>
      <c r="G44" s="8">
        <f>ROUND(Materias_Primas[[#This Row],[Costo Neto]]*0.19,0)</f>
        <v>6</v>
      </c>
      <c r="H44" s="9">
        <f>Materias_Primas[[#This Row],[Costo Neto]]+Materias_Primas[[#This Row],[IVA Cred]]</f>
        <v>36</v>
      </c>
      <c r="I44" s="9">
        <f t="array" ref="I44">MAX(IF(Compras!$F$11:$F$155='Materias Primas'!$A44,Compras!$M$11:$M$155,'Materias Primas'!$H44))</f>
        <v>36</v>
      </c>
      <c r="J44" s="9">
        <f t="shared" si="0"/>
        <v>36</v>
      </c>
      <c r="K44" s="2"/>
      <c r="L44" s="2"/>
      <c r="M44" s="2"/>
      <c r="N44" s="2"/>
      <c r="O44" s="2"/>
      <c r="P44" s="2"/>
      <c r="Q44" s="2"/>
      <c r="R44" s="2"/>
      <c r="S44" s="2"/>
      <c r="T44" s="2"/>
      <c r="U44" s="2"/>
      <c r="V44" s="2"/>
      <c r="W44" s="2"/>
      <c r="X44" s="2"/>
      <c r="Y44" s="2"/>
      <c r="Z44" s="2"/>
      <c r="AA44" s="2"/>
      <c r="AB44" s="2"/>
      <c r="AC44" s="2"/>
    </row>
    <row r="45" spans="1:29" ht="15.75" customHeight="1" x14ac:dyDescent="0.3">
      <c r="A45" s="8"/>
      <c r="B45" s="8"/>
      <c r="C45" s="8"/>
      <c r="D45" s="8"/>
      <c r="E45" s="8"/>
      <c r="F45" s="8">
        <v>0</v>
      </c>
      <c r="G45" s="8">
        <f>ROUND(Materias_Primas[[#This Row],[Costo Neto]]*0.19,0)</f>
        <v>0</v>
      </c>
      <c r="H45" s="9">
        <f>Materias_Primas[[#This Row],[Costo Neto]]+Materias_Primas[[#This Row],[IVA Cred]]</f>
        <v>0</v>
      </c>
      <c r="I45" s="9">
        <f t="array" ref="I45">MAX(IF(Compras!$F$11:$F$155='Materias Primas'!$A45,Compras!$M$11:$M$155,'Materias Primas'!$H45))</f>
        <v>0</v>
      </c>
      <c r="J45" s="9" t="str">
        <f t="shared" si="0"/>
        <v/>
      </c>
      <c r="K45" s="2"/>
      <c r="L45" s="2"/>
      <c r="M45" s="2"/>
      <c r="N45" s="2"/>
      <c r="O45" s="2"/>
      <c r="P45" s="2"/>
      <c r="Q45" s="2"/>
      <c r="R45" s="2"/>
      <c r="S45" s="2"/>
      <c r="T45" s="2"/>
      <c r="U45" s="2"/>
      <c r="V45" s="2"/>
      <c r="W45" s="2"/>
      <c r="X45" s="2"/>
      <c r="Y45" s="2"/>
      <c r="Z45" s="2"/>
      <c r="AA45" s="2"/>
      <c r="AB45" s="2"/>
      <c r="AC45" s="2"/>
    </row>
    <row r="46" spans="1:29" ht="15.75" customHeight="1" x14ac:dyDescent="0.3">
      <c r="A46" s="8"/>
      <c r="B46" s="8"/>
      <c r="C46" s="8"/>
      <c r="D46" s="8"/>
      <c r="E46" s="8"/>
      <c r="F46" s="8">
        <v>0</v>
      </c>
      <c r="G46" s="8">
        <f>ROUND(Materias_Primas[[#This Row],[Costo Neto]]*0.19,0)</f>
        <v>0</v>
      </c>
      <c r="H46" s="9">
        <f>Materias_Primas[[#This Row],[Costo Neto]]+Materias_Primas[[#This Row],[IVA Cred]]</f>
        <v>0</v>
      </c>
      <c r="I46" s="9">
        <f t="array" ref="I46">MAX(IF(Compras!$F$11:$F$155='Materias Primas'!$A46,Compras!$M$11:$M$155,'Materias Primas'!$H46))</f>
        <v>0</v>
      </c>
      <c r="J46" s="9" t="str">
        <f t="shared" si="0"/>
        <v/>
      </c>
      <c r="K46" s="2"/>
      <c r="L46" s="2"/>
      <c r="M46" s="2"/>
      <c r="N46" s="2"/>
      <c r="O46" s="2"/>
      <c r="P46" s="2"/>
      <c r="Q46" s="2"/>
      <c r="R46" s="2"/>
      <c r="S46" s="2"/>
      <c r="T46" s="2"/>
      <c r="U46" s="2"/>
      <c r="V46" s="2"/>
      <c r="W46" s="2"/>
      <c r="X46" s="2"/>
      <c r="Y46" s="2"/>
      <c r="Z46" s="2"/>
      <c r="AA46" s="2"/>
      <c r="AB46" s="2"/>
      <c r="AC46" s="2"/>
    </row>
    <row r="47" spans="1:29" ht="15.75" customHeight="1" x14ac:dyDescent="0.3">
      <c r="A47" s="8"/>
      <c r="B47" s="8"/>
      <c r="C47" s="8"/>
      <c r="D47" s="8"/>
      <c r="E47" s="8"/>
      <c r="F47" s="8">
        <v>0</v>
      </c>
      <c r="G47" s="8">
        <f>ROUND(Materias_Primas[[#This Row],[Costo Neto]]*0.19,0)</f>
        <v>0</v>
      </c>
      <c r="H47" s="9">
        <f>Materias_Primas[[#This Row],[Costo Neto]]+Materias_Primas[[#This Row],[IVA Cred]]</f>
        <v>0</v>
      </c>
      <c r="I47" s="9">
        <f t="array" ref="I47">MAX(IF(Compras!$F$11:$F$155='Materias Primas'!$A47,Compras!$M$11:$M$155,'Materias Primas'!$H47))</f>
        <v>0</v>
      </c>
      <c r="J47" s="9" t="str">
        <f t="shared" si="0"/>
        <v/>
      </c>
      <c r="K47" s="2"/>
      <c r="L47" s="2"/>
      <c r="M47" s="2"/>
      <c r="N47" s="2"/>
      <c r="O47" s="2"/>
      <c r="P47" s="2"/>
      <c r="Q47" s="2"/>
      <c r="R47" s="2"/>
      <c r="S47" s="2"/>
      <c r="T47" s="2"/>
      <c r="U47" s="2"/>
      <c r="V47" s="2"/>
      <c r="W47" s="2"/>
      <c r="X47" s="2"/>
      <c r="Y47" s="2"/>
      <c r="Z47" s="2"/>
      <c r="AA47" s="2"/>
      <c r="AB47" s="2"/>
      <c r="AC47" s="2"/>
    </row>
    <row r="48" spans="1:29" ht="15.75" customHeight="1" x14ac:dyDescent="0.3">
      <c r="A48" s="8"/>
      <c r="B48" s="8"/>
      <c r="C48" s="8"/>
      <c r="D48" s="8"/>
      <c r="E48" s="8"/>
      <c r="F48" s="8">
        <v>0</v>
      </c>
      <c r="G48" s="8">
        <f>ROUND(Materias_Primas[[#This Row],[Costo Neto]]*0.19,0)</f>
        <v>0</v>
      </c>
      <c r="H48" s="9">
        <f>Materias_Primas[[#This Row],[Costo Neto]]+Materias_Primas[[#This Row],[IVA Cred]]</f>
        <v>0</v>
      </c>
      <c r="I48" s="9">
        <f t="array" ref="I48">MAX(IF(Compras!$F$11:$F$155='Materias Primas'!$A48,Compras!$M$11:$M$155,'Materias Primas'!$H48))</f>
        <v>0</v>
      </c>
      <c r="J48" s="9" t="str">
        <f t="shared" si="0"/>
        <v/>
      </c>
      <c r="K48" s="2"/>
      <c r="L48" s="2"/>
      <c r="M48" s="2"/>
      <c r="N48" s="2"/>
      <c r="O48" s="2"/>
      <c r="P48" s="2"/>
      <c r="Q48" s="2"/>
      <c r="R48" s="2"/>
      <c r="S48" s="2"/>
      <c r="T48" s="2"/>
      <c r="U48" s="2"/>
      <c r="V48" s="2"/>
      <c r="W48" s="2"/>
      <c r="X48" s="2"/>
      <c r="Y48" s="2"/>
      <c r="Z48" s="2"/>
      <c r="AA48" s="2"/>
      <c r="AB48" s="2"/>
      <c r="AC48" s="2"/>
    </row>
    <row r="49" spans="1:29" ht="15.75" customHeight="1" x14ac:dyDescent="0.3">
      <c r="A49" s="8"/>
      <c r="B49" s="8"/>
      <c r="C49" s="8"/>
      <c r="D49" s="8"/>
      <c r="E49" s="8"/>
      <c r="F49" s="8">
        <v>0</v>
      </c>
      <c r="G49" s="8">
        <f>ROUND(Materias_Primas[[#This Row],[Costo Neto]]*0.19,0)</f>
        <v>0</v>
      </c>
      <c r="H49" s="9">
        <f>Materias_Primas[[#This Row],[Costo Neto]]+Materias_Primas[[#This Row],[IVA Cred]]</f>
        <v>0</v>
      </c>
      <c r="I49" s="9">
        <f t="array" ref="I49">MAX(IF(Compras!$F$11:$F$155='Materias Primas'!$A49,Compras!$M$11:$M$155,'Materias Primas'!$H49))</f>
        <v>0</v>
      </c>
      <c r="J49" s="9" t="str">
        <f t="shared" si="0"/>
        <v/>
      </c>
      <c r="K49" s="2"/>
      <c r="L49" s="2"/>
      <c r="M49" s="2"/>
      <c r="N49" s="2"/>
      <c r="O49" s="2"/>
      <c r="P49" s="2"/>
      <c r="Q49" s="2"/>
      <c r="R49" s="2"/>
      <c r="S49" s="2"/>
      <c r="T49" s="2"/>
      <c r="U49" s="2"/>
      <c r="V49" s="2"/>
      <c r="W49" s="2"/>
      <c r="X49" s="2"/>
      <c r="Y49" s="2"/>
      <c r="Z49" s="2"/>
      <c r="AA49" s="2"/>
      <c r="AB49" s="2"/>
      <c r="AC49" s="2"/>
    </row>
    <row r="50" spans="1:29" ht="15.75" customHeight="1" x14ac:dyDescent="0.3">
      <c r="A50" s="8"/>
      <c r="B50" s="8"/>
      <c r="C50" s="8"/>
      <c r="D50" s="8"/>
      <c r="E50" s="8"/>
      <c r="F50" s="8">
        <v>0</v>
      </c>
      <c r="G50" s="8">
        <f>ROUND(Materias_Primas[[#This Row],[Costo Neto]]*0.19,0)</f>
        <v>0</v>
      </c>
      <c r="H50" s="9">
        <f>Materias_Primas[[#This Row],[Costo Neto]]+Materias_Primas[[#This Row],[IVA Cred]]</f>
        <v>0</v>
      </c>
      <c r="I50" s="9">
        <f t="array" ref="I50">MAX(IF(Compras!$F$11:$F$155='Materias Primas'!$A50,Compras!$M$11:$M$155,'Materias Primas'!$H50))</f>
        <v>0</v>
      </c>
      <c r="J50" s="9" t="str">
        <f t="shared" si="0"/>
        <v/>
      </c>
      <c r="K50" s="2"/>
      <c r="L50" s="2"/>
      <c r="M50" s="2"/>
      <c r="N50" s="2"/>
      <c r="O50" s="2"/>
      <c r="P50" s="2"/>
      <c r="Q50" s="2"/>
      <c r="R50" s="2"/>
      <c r="S50" s="2"/>
      <c r="T50" s="2"/>
      <c r="U50" s="2"/>
      <c r="V50" s="2"/>
      <c r="W50" s="2"/>
      <c r="X50" s="2"/>
      <c r="Y50" s="2"/>
      <c r="Z50" s="2"/>
      <c r="AA50" s="2"/>
      <c r="AB50" s="2"/>
      <c r="AC50" s="2"/>
    </row>
    <row r="51" spans="1:29" ht="15.75" customHeight="1" x14ac:dyDescent="0.3">
      <c r="A51" s="8"/>
      <c r="B51" s="8"/>
      <c r="C51" s="8"/>
      <c r="D51" s="8"/>
      <c r="E51" s="8"/>
      <c r="F51" s="8">
        <v>0</v>
      </c>
      <c r="G51" s="8">
        <f>ROUND(Materias_Primas[[#This Row],[Costo Neto]]*0.19,0)</f>
        <v>0</v>
      </c>
      <c r="H51" s="9">
        <f>Materias_Primas[[#This Row],[Costo Neto]]+Materias_Primas[[#This Row],[IVA Cred]]</f>
        <v>0</v>
      </c>
      <c r="I51" s="9">
        <f t="array" ref="I51">MAX(IF(Compras!$F$11:$F$155='Materias Primas'!$A51,Compras!$M$11:$M$155,'Materias Primas'!$H51))</f>
        <v>0</v>
      </c>
      <c r="J51" s="9" t="str">
        <f t="shared" si="0"/>
        <v/>
      </c>
      <c r="K51" s="2"/>
      <c r="L51" s="2"/>
      <c r="M51" s="2"/>
      <c r="N51" s="2"/>
      <c r="O51" s="2"/>
      <c r="P51" s="2"/>
      <c r="Q51" s="2"/>
      <c r="R51" s="2"/>
      <c r="S51" s="2"/>
      <c r="T51" s="2"/>
      <c r="U51" s="2"/>
      <c r="V51" s="2"/>
      <c r="W51" s="2"/>
      <c r="X51" s="2"/>
      <c r="Y51" s="2"/>
      <c r="Z51" s="2"/>
      <c r="AA51" s="2"/>
      <c r="AB51" s="2"/>
      <c r="AC51" s="2"/>
    </row>
    <row r="52" spans="1:29" ht="15.75" customHeight="1" x14ac:dyDescent="0.3">
      <c r="A52" s="8"/>
      <c r="B52" s="8"/>
      <c r="C52" s="8"/>
      <c r="D52" s="8"/>
      <c r="E52" s="8"/>
      <c r="F52" s="8">
        <v>0</v>
      </c>
      <c r="G52" s="8">
        <f>ROUND(Materias_Primas[[#This Row],[Costo Neto]]*0.19,0)</f>
        <v>0</v>
      </c>
      <c r="H52" s="9">
        <f>Materias_Primas[[#This Row],[Costo Neto]]+Materias_Primas[[#This Row],[IVA Cred]]</f>
        <v>0</v>
      </c>
      <c r="I52" s="9">
        <f t="array" ref="I52">MAX(IF(Compras!$F$11:$F$155='Materias Primas'!$A52,Compras!$M$11:$M$155,'Materias Primas'!$H52))</f>
        <v>0</v>
      </c>
      <c r="J52" s="9" t="str">
        <f t="shared" si="0"/>
        <v/>
      </c>
      <c r="K52" s="2"/>
      <c r="L52" s="2"/>
      <c r="M52" s="2"/>
      <c r="N52" s="2"/>
      <c r="O52" s="2"/>
      <c r="P52" s="2"/>
      <c r="Q52" s="2"/>
      <c r="R52" s="2"/>
      <c r="S52" s="2"/>
      <c r="T52" s="2"/>
      <c r="U52" s="2"/>
      <c r="V52" s="2"/>
      <c r="W52" s="2"/>
      <c r="X52" s="2"/>
      <c r="Y52" s="2"/>
      <c r="Z52" s="2"/>
      <c r="AA52" s="2"/>
      <c r="AB52" s="2"/>
      <c r="AC52" s="2"/>
    </row>
    <row r="53" spans="1:29" ht="15.75" customHeight="1" x14ac:dyDescent="0.3">
      <c r="A53" s="8"/>
      <c r="B53" s="8"/>
      <c r="C53" s="8"/>
      <c r="D53" s="8"/>
      <c r="E53" s="8"/>
      <c r="F53" s="8">
        <v>0</v>
      </c>
      <c r="G53" s="8">
        <f>ROUND(Materias_Primas[[#This Row],[Costo Neto]]*0.19,0)</f>
        <v>0</v>
      </c>
      <c r="H53" s="9">
        <f>Materias_Primas[[#This Row],[Costo Neto]]+Materias_Primas[[#This Row],[IVA Cred]]</f>
        <v>0</v>
      </c>
      <c r="I53" s="9">
        <f t="array" ref="I53">MAX(IF(Compras!$F$11:$F$155='Materias Primas'!$A53,Compras!$M$11:$M$155,'Materias Primas'!$H53))</f>
        <v>0</v>
      </c>
      <c r="J53" s="9" t="str">
        <f t="shared" si="0"/>
        <v/>
      </c>
      <c r="K53" s="2"/>
      <c r="L53" s="2"/>
      <c r="M53" s="2"/>
      <c r="N53" s="2"/>
      <c r="O53" s="2"/>
      <c r="P53" s="2"/>
      <c r="Q53" s="2"/>
      <c r="R53" s="2"/>
      <c r="S53" s="2"/>
      <c r="T53" s="2"/>
      <c r="U53" s="2"/>
      <c r="V53" s="2"/>
      <c r="W53" s="2"/>
      <c r="X53" s="2"/>
      <c r="Y53" s="2"/>
      <c r="Z53" s="2"/>
      <c r="AA53" s="2"/>
      <c r="AB53" s="2"/>
      <c r="AC53" s="2"/>
    </row>
    <row r="54" spans="1:29" ht="15.75" customHeight="1" x14ac:dyDescent="0.3">
      <c r="A54" s="8"/>
      <c r="B54" s="8"/>
      <c r="C54" s="8"/>
      <c r="D54" s="8"/>
      <c r="E54" s="8"/>
      <c r="F54" s="8">
        <v>0</v>
      </c>
      <c r="G54" s="8">
        <f>ROUND(Materias_Primas[[#This Row],[Costo Neto]]*0.19,0)</f>
        <v>0</v>
      </c>
      <c r="H54" s="9">
        <f>Materias_Primas[[#This Row],[Costo Neto]]+Materias_Primas[[#This Row],[IVA Cred]]</f>
        <v>0</v>
      </c>
      <c r="I54" s="9">
        <f t="array" ref="I54">MAX(IF(Compras!$F$11:$F$155='Materias Primas'!$A54,Compras!$M$11:$M$155,'Materias Primas'!$H54))</f>
        <v>0</v>
      </c>
      <c r="J54" s="9" t="str">
        <f t="shared" si="0"/>
        <v/>
      </c>
      <c r="K54" s="2"/>
      <c r="L54" s="2"/>
      <c r="M54" s="2"/>
      <c r="N54" s="2"/>
      <c r="O54" s="2"/>
      <c r="P54" s="2"/>
      <c r="Q54" s="2"/>
      <c r="R54" s="2"/>
      <c r="S54" s="2"/>
      <c r="T54" s="2"/>
      <c r="U54" s="2"/>
      <c r="V54" s="2"/>
      <c r="W54" s="2"/>
      <c r="X54" s="2"/>
      <c r="Y54" s="2"/>
      <c r="Z54" s="2"/>
      <c r="AA54" s="2"/>
      <c r="AB54" s="2"/>
      <c r="AC54" s="2"/>
    </row>
    <row r="55" spans="1:29" ht="15.75" customHeight="1" x14ac:dyDescent="0.3">
      <c r="A55" s="8"/>
      <c r="B55" s="8"/>
      <c r="C55" s="8"/>
      <c r="D55" s="8"/>
      <c r="E55" s="8"/>
      <c r="F55" s="8">
        <v>0</v>
      </c>
      <c r="G55" s="8">
        <f>ROUND(Materias_Primas[[#This Row],[Costo Neto]]*0.19,0)</f>
        <v>0</v>
      </c>
      <c r="H55" s="9">
        <f>Materias_Primas[[#This Row],[Costo Neto]]+Materias_Primas[[#This Row],[IVA Cred]]</f>
        <v>0</v>
      </c>
      <c r="I55" s="9">
        <f t="array" ref="I55">MAX(IF(Compras!$F$11:$F$155='Materias Primas'!$A55,Compras!$M$11:$M$155,'Materias Primas'!$H55))</f>
        <v>0</v>
      </c>
      <c r="J55" s="9" t="str">
        <f t="shared" si="0"/>
        <v/>
      </c>
      <c r="K55" s="2"/>
      <c r="L55" s="2"/>
      <c r="M55" s="2"/>
      <c r="N55" s="2"/>
      <c r="O55" s="2"/>
      <c r="P55" s="2"/>
      <c r="Q55" s="2"/>
      <c r="R55" s="2"/>
      <c r="S55" s="2"/>
      <c r="T55" s="2"/>
      <c r="U55" s="2"/>
      <c r="V55" s="2"/>
      <c r="W55" s="2"/>
      <c r="X55" s="2"/>
      <c r="Y55" s="2"/>
      <c r="Z55" s="2"/>
      <c r="AA55" s="2"/>
      <c r="AB55" s="2"/>
      <c r="AC55" s="2"/>
    </row>
    <row r="56" spans="1:29" ht="15.75" customHeight="1" x14ac:dyDescent="0.3">
      <c r="A56" s="8"/>
      <c r="B56" s="8"/>
      <c r="C56" s="8"/>
      <c r="D56" s="8"/>
      <c r="E56" s="8"/>
      <c r="F56" s="8">
        <v>0</v>
      </c>
      <c r="G56" s="8">
        <f>ROUND(Materias_Primas[[#This Row],[Costo Neto]]*0.19,0)</f>
        <v>0</v>
      </c>
      <c r="H56" s="9">
        <f>Materias_Primas[[#This Row],[Costo Neto]]+Materias_Primas[[#This Row],[IVA Cred]]</f>
        <v>0</v>
      </c>
      <c r="I56" s="9">
        <f t="array" ref="I56">MAX(IF(Compras!$F$11:$F$155='Materias Primas'!$A56,Compras!$M$11:$M$155,'Materias Primas'!$H56))</f>
        <v>0</v>
      </c>
      <c r="J56" s="9" t="str">
        <f t="shared" si="0"/>
        <v/>
      </c>
      <c r="K56" s="2"/>
      <c r="L56" s="2"/>
      <c r="M56" s="2"/>
      <c r="N56" s="2"/>
      <c r="O56" s="2"/>
      <c r="P56" s="2"/>
      <c r="Q56" s="2"/>
      <c r="R56" s="2"/>
      <c r="S56" s="2"/>
      <c r="T56" s="2"/>
      <c r="U56" s="2"/>
      <c r="V56" s="2"/>
      <c r="W56" s="2"/>
      <c r="X56" s="2"/>
      <c r="Y56" s="2"/>
      <c r="Z56" s="2"/>
      <c r="AA56" s="2"/>
      <c r="AB56" s="2"/>
      <c r="AC56" s="2"/>
    </row>
    <row r="57" spans="1:29" ht="15.75" customHeight="1" x14ac:dyDescent="0.3">
      <c r="A57" s="8"/>
      <c r="B57" s="8"/>
      <c r="C57" s="8"/>
      <c r="D57" s="8"/>
      <c r="E57" s="8"/>
      <c r="F57" s="8">
        <v>0</v>
      </c>
      <c r="G57" s="8">
        <f>ROUND(Materias_Primas[[#This Row],[Costo Neto]]*0.19,0)</f>
        <v>0</v>
      </c>
      <c r="H57" s="9">
        <f>Materias_Primas[[#This Row],[Costo Neto]]+Materias_Primas[[#This Row],[IVA Cred]]</f>
        <v>0</v>
      </c>
      <c r="I57" s="9">
        <f t="array" ref="I57">MAX(IF(Compras!$F$11:$F$155='Materias Primas'!$A57,Compras!$M$11:$M$155,'Materias Primas'!$H57))</f>
        <v>0</v>
      </c>
      <c r="J57" s="9" t="str">
        <f t="shared" si="0"/>
        <v/>
      </c>
      <c r="K57" s="2"/>
      <c r="L57" s="2"/>
      <c r="M57" s="2"/>
      <c r="N57" s="2"/>
      <c r="O57" s="2"/>
      <c r="P57" s="2"/>
      <c r="Q57" s="2"/>
      <c r="R57" s="2"/>
      <c r="S57" s="2"/>
      <c r="T57" s="2"/>
      <c r="U57" s="2"/>
      <c r="V57" s="2"/>
      <c r="W57" s="2"/>
      <c r="X57" s="2"/>
      <c r="Y57" s="2"/>
      <c r="Z57" s="2"/>
      <c r="AA57" s="2"/>
      <c r="AB57" s="2"/>
      <c r="AC57" s="2"/>
    </row>
    <row r="58" spans="1:29" ht="15.75" customHeight="1" x14ac:dyDescent="0.3">
      <c r="A58" s="8"/>
      <c r="B58" s="8"/>
      <c r="C58" s="8"/>
      <c r="D58" s="8"/>
      <c r="E58" s="8"/>
      <c r="F58" s="8">
        <v>0</v>
      </c>
      <c r="G58" s="8">
        <f>ROUND(Materias_Primas[[#This Row],[Costo Neto]]*0.19,0)</f>
        <v>0</v>
      </c>
      <c r="H58" s="9">
        <f>Materias_Primas[[#This Row],[Costo Neto]]+Materias_Primas[[#This Row],[IVA Cred]]</f>
        <v>0</v>
      </c>
      <c r="I58" s="9">
        <f t="array" ref="I58">MAX(IF(Compras!$F$11:$F$155='Materias Primas'!$A58,Compras!$M$11:$M$155,'Materias Primas'!$H58))</f>
        <v>0</v>
      </c>
      <c r="J58" s="9" t="str">
        <f t="shared" si="0"/>
        <v/>
      </c>
      <c r="K58" s="2"/>
      <c r="L58" s="2"/>
      <c r="M58" s="2"/>
      <c r="N58" s="2"/>
      <c r="O58" s="2"/>
      <c r="P58" s="2"/>
      <c r="Q58" s="2"/>
      <c r="R58" s="2"/>
      <c r="S58" s="2"/>
      <c r="T58" s="2"/>
      <c r="U58" s="2"/>
      <c r="V58" s="2"/>
      <c r="W58" s="2"/>
      <c r="X58" s="2"/>
      <c r="Y58" s="2"/>
      <c r="Z58" s="2"/>
      <c r="AA58" s="2"/>
      <c r="AB58" s="2"/>
      <c r="AC58" s="2"/>
    </row>
    <row r="59" spans="1:29" ht="15.75" customHeight="1" x14ac:dyDescent="0.3">
      <c r="A59" s="8"/>
      <c r="B59" s="8"/>
      <c r="C59" s="8"/>
      <c r="D59" s="8"/>
      <c r="E59" s="8"/>
      <c r="F59" s="8">
        <v>0</v>
      </c>
      <c r="G59" s="8">
        <f>ROUND(Materias_Primas[[#This Row],[Costo Neto]]*0.19,0)</f>
        <v>0</v>
      </c>
      <c r="H59" s="9">
        <f>Materias_Primas[[#This Row],[Costo Neto]]+Materias_Primas[[#This Row],[IVA Cred]]</f>
        <v>0</v>
      </c>
      <c r="I59" s="9">
        <f t="array" ref="I59">MAX(IF(Compras!$F$11:$F$155='Materias Primas'!$A59,Compras!$M$11:$M$155,'Materias Primas'!$H59))</f>
        <v>0</v>
      </c>
      <c r="J59" s="9" t="str">
        <f t="shared" si="0"/>
        <v/>
      </c>
      <c r="K59" s="2"/>
      <c r="L59" s="2"/>
      <c r="M59" s="2"/>
      <c r="N59" s="2"/>
      <c r="O59" s="2"/>
      <c r="P59" s="2"/>
      <c r="Q59" s="2"/>
      <c r="R59" s="2"/>
      <c r="S59" s="2"/>
      <c r="T59" s="2"/>
      <c r="U59" s="2"/>
      <c r="V59" s="2"/>
      <c r="W59" s="2"/>
      <c r="X59" s="2"/>
      <c r="Y59" s="2"/>
      <c r="Z59" s="2"/>
      <c r="AA59" s="2"/>
      <c r="AB59" s="2"/>
      <c r="AC59" s="2"/>
    </row>
    <row r="60" spans="1:29" ht="15.75" customHeight="1" x14ac:dyDescent="0.3">
      <c r="A60" s="2"/>
      <c r="B60" s="2"/>
      <c r="C60" s="2"/>
      <c r="D60" s="2"/>
      <c r="E60" s="2"/>
      <c r="F60" s="2"/>
      <c r="G60" s="2"/>
      <c r="H60" s="10"/>
      <c r="I60" s="10"/>
      <c r="J60" s="11"/>
      <c r="K60" s="2"/>
      <c r="L60" s="2"/>
      <c r="M60" s="2"/>
      <c r="N60" s="2"/>
      <c r="O60" s="2"/>
      <c r="P60" s="2"/>
      <c r="Q60" s="2"/>
      <c r="R60" s="2"/>
      <c r="S60" s="2"/>
      <c r="T60" s="2"/>
      <c r="U60" s="2"/>
      <c r="V60" s="2"/>
      <c r="W60" s="2"/>
      <c r="X60" s="2"/>
      <c r="Y60" s="2"/>
      <c r="Z60" s="2"/>
      <c r="AA60" s="2"/>
      <c r="AB60" s="2"/>
      <c r="AC60" s="2"/>
    </row>
    <row r="61" spans="1:29" ht="15.75" customHeight="1" x14ac:dyDescent="0.3">
      <c r="A61" s="2"/>
      <c r="B61" s="2"/>
      <c r="C61" s="2"/>
      <c r="D61" s="2"/>
      <c r="E61" s="2"/>
      <c r="F61" s="2"/>
      <c r="G61" s="2"/>
      <c r="H61" s="10"/>
      <c r="I61" s="10"/>
      <c r="J61" s="11"/>
      <c r="K61" s="2"/>
      <c r="L61" s="2"/>
      <c r="M61" s="2"/>
      <c r="N61" s="2"/>
      <c r="O61" s="2"/>
      <c r="P61" s="2"/>
      <c r="Q61" s="2"/>
      <c r="R61" s="2"/>
      <c r="S61" s="2"/>
      <c r="T61" s="2"/>
      <c r="U61" s="2"/>
      <c r="V61" s="2"/>
      <c r="W61" s="2"/>
      <c r="X61" s="2"/>
      <c r="Y61" s="2"/>
      <c r="Z61" s="2"/>
      <c r="AA61" s="2"/>
      <c r="AB61" s="2"/>
      <c r="AC61" s="2"/>
    </row>
    <row r="62" spans="1:29"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5.75" customHeight="1" x14ac:dyDescent="0.3">
      <c r="A63" s="2"/>
      <c r="B63" s="2"/>
      <c r="C63" s="12"/>
      <c r="D63" s="12"/>
      <c r="E63" s="12"/>
      <c r="F63" s="12"/>
      <c r="G63" s="12"/>
      <c r="H63" s="12"/>
      <c r="I63" s="2"/>
      <c r="J63" s="2"/>
      <c r="K63" s="2"/>
      <c r="L63" s="2"/>
      <c r="M63" s="2"/>
      <c r="N63" s="2"/>
      <c r="O63" s="2"/>
      <c r="P63" s="2"/>
      <c r="Q63" s="2"/>
      <c r="R63" s="2"/>
      <c r="S63" s="2"/>
      <c r="T63" s="2"/>
      <c r="U63" s="2"/>
      <c r="V63" s="2"/>
      <c r="W63" s="2"/>
      <c r="X63" s="2"/>
      <c r="Y63" s="2"/>
      <c r="Z63" s="2"/>
      <c r="AA63" s="2"/>
      <c r="AB63" s="2"/>
      <c r="AC63" s="2"/>
    </row>
    <row r="64" spans="1:29" ht="15.75" customHeight="1" x14ac:dyDescent="0.3">
      <c r="A64" s="2"/>
      <c r="B64" s="2"/>
      <c r="C64" s="12"/>
      <c r="D64" s="12"/>
      <c r="E64" s="12"/>
      <c r="F64" s="12"/>
      <c r="G64" s="12"/>
      <c r="H64" s="12"/>
      <c r="I64" s="2"/>
      <c r="J64" s="2"/>
      <c r="K64" s="2"/>
      <c r="L64" s="2"/>
      <c r="M64" s="2"/>
      <c r="N64" s="2"/>
      <c r="O64" s="2"/>
      <c r="P64" s="2"/>
      <c r="Q64" s="2"/>
      <c r="R64" s="2"/>
      <c r="S64" s="2"/>
      <c r="T64" s="2"/>
      <c r="U64" s="2"/>
      <c r="V64" s="2"/>
      <c r="W64" s="2"/>
      <c r="X64" s="2"/>
      <c r="Y64" s="2"/>
      <c r="Z64" s="2"/>
      <c r="AA64" s="2"/>
      <c r="AB64" s="2"/>
      <c r="AC64" s="2"/>
    </row>
    <row r="65" spans="1:29" ht="15.75" customHeight="1" x14ac:dyDescent="0.3">
      <c r="A65" s="2"/>
      <c r="B65" s="2"/>
      <c r="C65" s="12"/>
      <c r="D65" s="12"/>
      <c r="E65" s="12"/>
      <c r="F65" s="12"/>
      <c r="G65" s="12"/>
      <c r="H65" s="12"/>
      <c r="I65" s="2"/>
      <c r="J65" s="2"/>
      <c r="K65" s="2"/>
      <c r="L65" s="2"/>
      <c r="M65" s="2"/>
      <c r="N65" s="2"/>
      <c r="O65" s="2"/>
      <c r="P65" s="2"/>
      <c r="Q65" s="2"/>
      <c r="R65" s="2"/>
      <c r="S65" s="2"/>
      <c r="T65" s="2"/>
      <c r="U65" s="2"/>
      <c r="V65" s="2"/>
      <c r="W65" s="2"/>
      <c r="X65" s="2"/>
      <c r="Y65" s="2"/>
      <c r="Z65" s="2"/>
      <c r="AA65" s="2"/>
      <c r="AB65" s="2"/>
      <c r="AC65" s="2"/>
    </row>
    <row r="66" spans="1:29" ht="15.75" customHeight="1" x14ac:dyDescent="0.3">
      <c r="A66" s="2"/>
      <c r="B66" s="2"/>
      <c r="C66" s="12"/>
      <c r="D66" s="12"/>
      <c r="E66" s="12"/>
      <c r="F66" s="12"/>
      <c r="G66" s="12"/>
      <c r="H66" s="12"/>
      <c r="I66" s="2"/>
      <c r="J66" s="2"/>
      <c r="K66" s="2"/>
      <c r="L66" s="2"/>
      <c r="M66" s="2"/>
      <c r="N66" s="2"/>
      <c r="O66" s="2"/>
      <c r="P66" s="2"/>
      <c r="Q66" s="2"/>
      <c r="R66" s="2"/>
      <c r="S66" s="2"/>
      <c r="T66" s="2"/>
      <c r="U66" s="2"/>
      <c r="V66" s="2"/>
      <c r="W66" s="2"/>
      <c r="X66" s="2"/>
      <c r="Y66" s="2"/>
      <c r="Z66" s="2"/>
      <c r="AA66" s="2"/>
      <c r="AB66" s="2"/>
      <c r="AC66" s="2"/>
    </row>
    <row r="67" spans="1:29" ht="15.75" customHeight="1" x14ac:dyDescent="0.3">
      <c r="A67" s="2"/>
      <c r="B67" s="2"/>
      <c r="C67" s="12"/>
      <c r="D67" s="12"/>
      <c r="E67" s="12"/>
      <c r="F67" s="12"/>
      <c r="G67" s="12"/>
      <c r="H67" s="12"/>
      <c r="I67" s="2"/>
      <c r="J67" s="2"/>
      <c r="K67" s="2"/>
      <c r="L67" s="2"/>
      <c r="M67" s="2"/>
      <c r="N67" s="2"/>
      <c r="O67" s="2"/>
      <c r="P67" s="2"/>
      <c r="Q67" s="2"/>
      <c r="R67" s="2"/>
      <c r="S67" s="2"/>
      <c r="T67" s="2"/>
      <c r="U67" s="2"/>
      <c r="V67" s="2"/>
      <c r="W67" s="2"/>
      <c r="X67" s="2"/>
      <c r="Y67" s="2"/>
      <c r="Z67" s="2"/>
      <c r="AA67" s="2"/>
      <c r="AB67" s="2"/>
      <c r="AC67" s="2"/>
    </row>
    <row r="68" spans="1:29" ht="15.75" customHeight="1" x14ac:dyDescent="0.3">
      <c r="A68" s="2"/>
      <c r="B68" s="2"/>
      <c r="C68" s="12"/>
      <c r="D68" s="12"/>
      <c r="E68" s="12"/>
      <c r="F68" s="12"/>
      <c r="G68" s="12"/>
      <c r="H68" s="12"/>
      <c r="I68" s="2"/>
      <c r="J68" s="2"/>
      <c r="K68" s="2"/>
      <c r="L68" s="2"/>
      <c r="M68" s="2"/>
      <c r="N68" s="2"/>
      <c r="O68" s="2"/>
      <c r="P68" s="2"/>
      <c r="Q68" s="2"/>
      <c r="R68" s="2"/>
      <c r="S68" s="2"/>
      <c r="T68" s="2"/>
      <c r="U68" s="2"/>
      <c r="V68" s="2"/>
      <c r="W68" s="2"/>
      <c r="X68" s="2"/>
      <c r="Y68" s="2"/>
      <c r="Z68" s="2"/>
      <c r="AA68" s="2"/>
      <c r="AB68" s="2"/>
      <c r="AC68" s="2"/>
    </row>
    <row r="69" spans="1:29"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ht="15.7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sheetData>
  <dataValidations count="2">
    <dataValidation type="list" allowBlank="1" sqref="C2:C59" xr:uid="{00000000-0002-0000-0100-000000000000}">
      <formula1>"MP,MO,SE,IN,PT"</formula1>
    </dataValidation>
    <dataValidation type="custom" allowBlank="1" showDropDown="1" sqref="H2:J59" xr:uid="{00000000-0002-0000-0100-000001000000}">
      <formula1>AND(ISNUMBER(H2),(NOT(OR(NOT(ISERROR(DATEVALUE(H2))), AND(ISNUMBER(H2), LEFT(CELL("format", H2))="D")))))</formula1>
    </dataValidation>
  </dataValidation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AA999"/>
  <sheetViews>
    <sheetView showGridLines="0" workbookViewId="0">
      <pane ySplit="1" topLeftCell="A2" activePane="bottomLeft" state="frozen"/>
      <selection pane="bottomLeft" activeCell="J2" sqref="J2"/>
    </sheetView>
  </sheetViews>
  <sheetFormatPr baseColWidth="10" defaultColWidth="14.44140625" defaultRowHeight="15" customHeight="1" x14ac:dyDescent="0.3"/>
  <cols>
    <col min="1" max="1" width="16.6640625" customWidth="1"/>
    <col min="2" max="2" width="18.88671875" customWidth="1"/>
    <col min="3" max="3" width="13.88671875" customWidth="1"/>
    <col min="4" max="4" width="11.109375" customWidth="1"/>
    <col min="5" max="5" width="13.6640625" customWidth="1"/>
    <col min="6" max="6" width="11" customWidth="1"/>
    <col min="7" max="7" width="23.44140625" customWidth="1"/>
    <col min="8" max="8" width="14.44140625" customWidth="1"/>
    <col min="9" max="9" width="10.5546875" customWidth="1"/>
    <col min="10" max="10" width="13.33203125" customWidth="1"/>
    <col min="11" max="11" width="12.6640625" customWidth="1"/>
    <col min="12" max="12" width="11.44140625" customWidth="1"/>
    <col min="13" max="27" width="10.6640625" customWidth="1"/>
  </cols>
  <sheetData>
    <row r="1" spans="1:27" ht="15.75" customHeight="1" x14ac:dyDescent="0.3">
      <c r="A1" s="1" t="s">
        <v>0</v>
      </c>
      <c r="B1" s="1" t="s">
        <v>129</v>
      </c>
      <c r="C1" s="1" t="s">
        <v>130</v>
      </c>
      <c r="D1" s="1" t="s">
        <v>131</v>
      </c>
      <c r="E1" s="1" t="s">
        <v>132</v>
      </c>
      <c r="F1" s="13" t="s">
        <v>133</v>
      </c>
      <c r="G1" s="1" t="s">
        <v>134</v>
      </c>
      <c r="H1" s="1" t="s">
        <v>135</v>
      </c>
      <c r="I1" s="1" t="s">
        <v>136</v>
      </c>
      <c r="J1" s="1" t="s">
        <v>137</v>
      </c>
      <c r="K1" s="1" t="s">
        <v>60</v>
      </c>
      <c r="L1" s="1" t="s">
        <v>389</v>
      </c>
      <c r="M1" s="2"/>
      <c r="N1" s="2"/>
      <c r="O1" s="2"/>
      <c r="P1" s="2"/>
      <c r="Q1" s="2"/>
      <c r="R1" s="2"/>
      <c r="S1" s="2"/>
      <c r="T1" s="2"/>
      <c r="U1" s="2"/>
      <c r="V1" s="2"/>
      <c r="W1" s="2"/>
      <c r="X1" s="2"/>
      <c r="Y1" s="2"/>
      <c r="Z1" s="2"/>
      <c r="AA1" s="2"/>
    </row>
    <row r="2" spans="1:27" ht="15.75" customHeight="1" x14ac:dyDescent="0.3">
      <c r="A2" s="5" t="s">
        <v>20</v>
      </c>
      <c r="B2" s="5" t="str">
        <f>IFERROR(VLOOKUP('Receta'!$A2,Productos[#All],2,0),"")</f>
        <v>Toalla 160x80 Na</v>
      </c>
      <c r="C2" s="5">
        <v>1</v>
      </c>
      <c r="D2" s="5">
        <v>1</v>
      </c>
      <c r="E2" s="5" t="s">
        <v>61</v>
      </c>
      <c r="F2" s="5" t="str">
        <f>IFERROR(VLOOKUP(E2,Materias_Primas[#All],3,0),"")</f>
        <v>MP</v>
      </c>
      <c r="G2" s="5" t="str">
        <f>IFERROR(VLOOKUP('Receta'!$E2,Materias_Primas[#All],2,0),"")</f>
        <v>Microfibra Dep 160 Na</v>
      </c>
      <c r="H2" s="5">
        <v>0.8</v>
      </c>
      <c r="I2" s="5" t="str">
        <f>IFERROR(VLOOKUP('Receta'!$E2,Materias_Primas[#All],5,0),"")</f>
        <v>Mts</v>
      </c>
      <c r="J2" s="3">
        <f>IFERROR(H2*VLOOKUP('Receta'!$E2,Materias_Primas[#All],10,0),"")</f>
        <v>3920</v>
      </c>
      <c r="K2" s="3">
        <f>IFERROR('Receta'!$J2/'Receta'!$C2,"")</f>
        <v>3920</v>
      </c>
      <c r="L2" s="5" t="str">
        <f>IFERROR(VLOOKUP('Receta'!$A2,Productos[#All],3,0),"")</f>
        <v>Toalla</v>
      </c>
      <c r="M2" s="2"/>
      <c r="N2" s="2"/>
      <c r="O2" s="2"/>
      <c r="P2" s="2"/>
      <c r="Q2" s="2"/>
      <c r="R2" s="2"/>
      <c r="S2" s="2"/>
      <c r="T2" s="2"/>
      <c r="U2" s="2"/>
      <c r="V2" s="2"/>
      <c r="W2" s="2"/>
      <c r="X2" s="2"/>
      <c r="Y2" s="2"/>
      <c r="Z2" s="2"/>
      <c r="AA2" s="2"/>
    </row>
    <row r="3" spans="1:27" ht="15.75" customHeight="1" x14ac:dyDescent="0.3">
      <c r="A3" s="5" t="s">
        <v>20</v>
      </c>
      <c r="B3" s="5" t="str">
        <f>IFERROR(VLOOKUP('Receta'!$A3,Productos[#All],2,0),"")</f>
        <v>Toalla 160x80 Na</v>
      </c>
      <c r="C3" s="5">
        <v>1</v>
      </c>
      <c r="D3" s="5">
        <v>2</v>
      </c>
      <c r="E3" s="5" t="s">
        <v>105</v>
      </c>
      <c r="F3" s="5" t="str">
        <f>IFERROR(VLOOKUP(E3,Materias_Primas[#All],3,0),"")</f>
        <v>IN</v>
      </c>
      <c r="G3" s="5" t="str">
        <f>IFERROR(VLOOKUP('Receta'!$E3,Materias_Primas[#All],2,0),"")</f>
        <v>Hilo Overlock Verde</v>
      </c>
      <c r="H3" s="5">
        <f>1/25</f>
        <v>0.04</v>
      </c>
      <c r="I3" s="5" t="str">
        <f>IFERROR(VLOOKUP('Receta'!$E3,Materias_Primas[#All],5,0),"")</f>
        <v>Uni</v>
      </c>
      <c r="J3" s="3">
        <f>IFERROR(H3*VLOOKUP('Receta'!$E3,Materias_Primas[#All],10,0),"")</f>
        <v>51.96</v>
      </c>
      <c r="K3" s="3">
        <f>IFERROR('Receta'!$J3/'Receta'!$C3,"")</f>
        <v>51.96</v>
      </c>
      <c r="L3" s="5" t="str">
        <f>IFERROR(VLOOKUP('Receta'!$A3,Productos[#All],3,0),"")</f>
        <v>Toalla</v>
      </c>
      <c r="M3" s="2"/>
      <c r="N3" s="2"/>
      <c r="O3" s="2"/>
      <c r="P3" s="2"/>
      <c r="Q3" s="2"/>
      <c r="R3" s="2"/>
      <c r="S3" s="2"/>
      <c r="T3" s="2"/>
      <c r="U3" s="2"/>
      <c r="V3" s="2"/>
      <c r="W3" s="2"/>
      <c r="X3" s="2"/>
      <c r="Y3" s="2"/>
      <c r="Z3" s="2"/>
      <c r="AA3" s="2"/>
    </row>
    <row r="4" spans="1:27" ht="15.75" customHeight="1" x14ac:dyDescent="0.3">
      <c r="A4" s="5" t="s">
        <v>20</v>
      </c>
      <c r="B4" s="5" t="str">
        <f>IFERROR(VLOOKUP('Receta'!$A4,Productos[#All],2,0),"")</f>
        <v>Toalla 160x80 Na</v>
      </c>
      <c r="C4" s="5">
        <v>1</v>
      </c>
      <c r="D4" s="5">
        <v>3</v>
      </c>
      <c r="E4" s="5" t="s">
        <v>108</v>
      </c>
      <c r="F4" s="5" t="str">
        <f>IFERROR(VLOOKUP(E4,Materias_Primas[#All],3,0),"")</f>
        <v>IN</v>
      </c>
      <c r="G4" s="5" t="str">
        <f>IFERROR(VLOOKUP('Receta'!$E4,Materias_Primas[#All],2,0),"")</f>
        <v>Hilo Recta Verde</v>
      </c>
      <c r="H4" s="5">
        <v>0.04</v>
      </c>
      <c r="I4" s="5" t="str">
        <f>IFERROR(VLOOKUP('Receta'!$E4,Materias_Primas[#All],5,0),"")</f>
        <v>Uni</v>
      </c>
      <c r="J4" s="3">
        <f>IFERROR(H4*VLOOKUP('Receta'!$E4,Materias_Primas[#All],10,0),"")</f>
        <v>35.6</v>
      </c>
      <c r="K4" s="3">
        <f>IFERROR('Receta'!$J4/'Receta'!$C4,"")</f>
        <v>35.6</v>
      </c>
      <c r="L4" s="5" t="str">
        <f>IFERROR(VLOOKUP('Receta'!$A4,Productos[#All],3,0),"")</f>
        <v>Toalla</v>
      </c>
      <c r="M4" s="2"/>
      <c r="N4" s="2"/>
      <c r="O4" s="2"/>
      <c r="P4" s="2"/>
      <c r="Q4" s="2"/>
      <c r="R4" s="2"/>
      <c r="S4" s="2"/>
      <c r="T4" s="2"/>
      <c r="U4" s="2"/>
      <c r="V4" s="2"/>
      <c r="W4" s="2"/>
      <c r="X4" s="2"/>
      <c r="Y4" s="2"/>
      <c r="Z4" s="2"/>
      <c r="AA4" s="2"/>
    </row>
    <row r="5" spans="1:27" ht="15.75" customHeight="1" x14ac:dyDescent="0.3">
      <c r="A5" s="5" t="s">
        <v>20</v>
      </c>
      <c r="B5" s="5" t="str">
        <f>IFERROR(VLOOKUP('Receta'!$A5,Productos[#All],2,0),"")</f>
        <v>Toalla 160x80 Na</v>
      </c>
      <c r="C5" s="5">
        <v>1</v>
      </c>
      <c r="D5" s="5">
        <v>4</v>
      </c>
      <c r="E5" s="5" t="s">
        <v>125</v>
      </c>
      <c r="F5" s="5">
        <f>IFERROR(VLOOKUP(E5,Materias_Primas[#All],3,0),"")</f>
        <v>0</v>
      </c>
      <c r="G5" s="5" t="str">
        <f>IFERROR(VLOOKUP('Receta'!$E5,Materias_Primas[#All],2,0),"")</f>
        <v>Locomoción</v>
      </c>
      <c r="H5" s="5">
        <v>0.1</v>
      </c>
      <c r="I5" s="5" t="str">
        <f>IFERROR(VLOOKUP('Receta'!$E5,Materias_Primas[#All],5,0),"")</f>
        <v>Uni</v>
      </c>
      <c r="J5" s="3">
        <f>IFERROR(H5*VLOOKUP('Receta'!$E5,Materias_Primas[#All],10,0),"")</f>
        <v>100</v>
      </c>
      <c r="K5" s="3">
        <f>IFERROR('Receta'!$J5/'Receta'!$C5,"")</f>
        <v>100</v>
      </c>
      <c r="L5" s="5" t="str">
        <f>IFERROR(VLOOKUP('Receta'!$A5,Productos[#All],3,0),"")</f>
        <v>Toalla</v>
      </c>
      <c r="M5" s="2"/>
      <c r="N5" s="2"/>
      <c r="O5" s="2"/>
      <c r="P5" s="2"/>
      <c r="Q5" s="2"/>
      <c r="R5" s="2"/>
      <c r="S5" s="2"/>
      <c r="T5" s="2"/>
      <c r="U5" s="2"/>
      <c r="V5" s="2"/>
      <c r="W5" s="2"/>
      <c r="X5" s="2"/>
      <c r="Y5" s="2"/>
      <c r="Z5" s="2"/>
      <c r="AA5" s="2"/>
    </row>
    <row r="6" spans="1:27" ht="15.75" customHeight="1" x14ac:dyDescent="0.3">
      <c r="A6" s="5" t="s">
        <v>18</v>
      </c>
      <c r="B6" s="5" t="str">
        <f>IFERROR(VLOOKUP('Receta'!$A6,Productos[#All],2,0),"")</f>
        <v>Toalla 160x80 Fu</v>
      </c>
      <c r="C6" s="5">
        <v>1</v>
      </c>
      <c r="D6" s="5">
        <v>1</v>
      </c>
      <c r="E6" s="5" t="s">
        <v>67</v>
      </c>
      <c r="F6" s="5" t="str">
        <f>IFERROR(VLOOKUP(E6,Materias_Primas[#All],3,0),"")</f>
        <v>MP</v>
      </c>
      <c r="G6" s="5" t="str">
        <f>IFERROR(VLOOKUP('Receta'!$E6,Materias_Primas[#All],2,0),"")</f>
        <v>Microfibra Dep 160 Fu</v>
      </c>
      <c r="H6" s="5">
        <v>0.8</v>
      </c>
      <c r="I6" s="5" t="str">
        <f>IFERROR(VLOOKUP('Receta'!$E6,Materias_Primas[#All],5,0),"")</f>
        <v>Mts</v>
      </c>
      <c r="J6" s="3">
        <f>IFERROR(H6*VLOOKUP('Receta'!$E6,Materias_Primas[#All],10,0),"")</f>
        <v>3920</v>
      </c>
      <c r="K6" s="3">
        <f>IFERROR('Receta'!$J6/'Receta'!$C6,"")</f>
        <v>3920</v>
      </c>
      <c r="L6" s="5" t="str">
        <f>IFERROR(VLOOKUP('Receta'!$A6,Productos[#All],3,0),"")</f>
        <v>Toalla</v>
      </c>
      <c r="M6" s="2"/>
      <c r="N6" s="2"/>
      <c r="O6" s="2"/>
      <c r="P6" s="2"/>
      <c r="Q6" s="2"/>
      <c r="R6" s="2"/>
      <c r="S6" s="2"/>
      <c r="T6" s="2"/>
      <c r="U6" s="2"/>
      <c r="V6" s="2"/>
      <c r="W6" s="2"/>
      <c r="X6" s="2"/>
      <c r="Y6" s="2"/>
      <c r="Z6" s="2"/>
      <c r="AA6" s="2"/>
    </row>
    <row r="7" spans="1:27" ht="15.75" customHeight="1" x14ac:dyDescent="0.3">
      <c r="A7" s="5" t="s">
        <v>18</v>
      </c>
      <c r="B7" s="5" t="str">
        <f>IFERROR(VLOOKUP('Receta'!$A7,Productos[#All],2,0),"")</f>
        <v>Toalla 160x80 Fu</v>
      </c>
      <c r="C7" s="5">
        <v>1</v>
      </c>
      <c r="D7" s="5">
        <v>2</v>
      </c>
      <c r="E7" s="5" t="s">
        <v>105</v>
      </c>
      <c r="F7" s="5" t="str">
        <f>IFERROR(VLOOKUP(E7,Materias_Primas[#All],3,0),"")</f>
        <v>IN</v>
      </c>
      <c r="G7" s="5" t="str">
        <f>IFERROR(VLOOKUP('Receta'!$E7,Materias_Primas[#All],2,0),"")</f>
        <v>Hilo Overlock Verde</v>
      </c>
      <c r="H7" s="5">
        <f>1/25</f>
        <v>0.04</v>
      </c>
      <c r="I7" s="5" t="str">
        <f>IFERROR(VLOOKUP('Receta'!$E7,Materias_Primas[#All],5,0),"")</f>
        <v>Uni</v>
      </c>
      <c r="J7" s="3">
        <f>IFERROR(H7*VLOOKUP('Receta'!$E7,Materias_Primas[#All],10,0),"")</f>
        <v>51.96</v>
      </c>
      <c r="K7" s="3">
        <f>IFERROR('Receta'!$J7/'Receta'!$C7,"")</f>
        <v>51.96</v>
      </c>
      <c r="L7" s="5" t="str">
        <f>IFERROR(VLOOKUP('Receta'!$A7,Productos[#All],3,0),"")</f>
        <v>Toalla</v>
      </c>
      <c r="M7" s="2"/>
      <c r="N7" s="2"/>
      <c r="O7" s="2"/>
      <c r="P7" s="2"/>
      <c r="Q7" s="2"/>
      <c r="R7" s="2"/>
      <c r="S7" s="2"/>
      <c r="T7" s="2"/>
      <c r="U7" s="2"/>
      <c r="V7" s="2"/>
      <c r="W7" s="2"/>
      <c r="X7" s="2"/>
      <c r="Y7" s="2"/>
      <c r="Z7" s="2"/>
      <c r="AA7" s="2"/>
    </row>
    <row r="8" spans="1:27" ht="15.75" customHeight="1" x14ac:dyDescent="0.3">
      <c r="A8" s="5" t="s">
        <v>18</v>
      </c>
      <c r="B8" s="5" t="str">
        <f>IFERROR(VLOOKUP('Receta'!$A8,Productos[#All],2,0),"")</f>
        <v>Toalla 160x80 Fu</v>
      </c>
      <c r="C8" s="5">
        <v>1</v>
      </c>
      <c r="D8" s="5">
        <v>3</v>
      </c>
      <c r="E8" s="5" t="s">
        <v>108</v>
      </c>
      <c r="F8" s="5" t="str">
        <f>IFERROR(VLOOKUP(E8,Materias_Primas[#All],3,0),"")</f>
        <v>IN</v>
      </c>
      <c r="G8" s="5" t="str">
        <f>IFERROR(VLOOKUP('Receta'!$E8,Materias_Primas[#All],2,0),"")</f>
        <v>Hilo Recta Verde</v>
      </c>
      <c r="H8" s="5">
        <v>0.04</v>
      </c>
      <c r="I8" s="5" t="str">
        <f>IFERROR(VLOOKUP('Receta'!$E8,Materias_Primas[#All],5,0),"")</f>
        <v>Uni</v>
      </c>
      <c r="J8" s="3">
        <f>IFERROR(H8*VLOOKUP('Receta'!$E8,Materias_Primas[#All],10,0),"")</f>
        <v>35.6</v>
      </c>
      <c r="K8" s="3">
        <f>IFERROR('Receta'!$J8/'Receta'!$C8,"")</f>
        <v>35.6</v>
      </c>
      <c r="L8" s="5" t="str">
        <f>IFERROR(VLOOKUP('Receta'!$A8,Productos[#All],3,0),"")</f>
        <v>Toalla</v>
      </c>
      <c r="M8" s="2"/>
      <c r="N8" s="2"/>
      <c r="O8" s="2"/>
      <c r="P8" s="2"/>
      <c r="Q8" s="2"/>
      <c r="R8" s="2"/>
      <c r="S8" s="2"/>
      <c r="T8" s="2"/>
      <c r="U8" s="2"/>
      <c r="V8" s="2"/>
      <c r="W8" s="2"/>
      <c r="X8" s="2"/>
      <c r="Y8" s="2"/>
      <c r="Z8" s="2"/>
      <c r="AA8" s="2"/>
    </row>
    <row r="9" spans="1:27" ht="15.75" customHeight="1" x14ac:dyDescent="0.3">
      <c r="A9" s="5" t="s">
        <v>18</v>
      </c>
      <c r="B9" s="5" t="str">
        <f>IFERROR(VLOOKUP('Receta'!$A9,Productos[#All],2,0),"")</f>
        <v>Toalla 160x80 Fu</v>
      </c>
      <c r="C9" s="5">
        <v>1</v>
      </c>
      <c r="D9" s="5">
        <v>4</v>
      </c>
      <c r="E9" s="5" t="s">
        <v>125</v>
      </c>
      <c r="F9" s="5">
        <f>IFERROR(VLOOKUP(E9,Materias_Primas[#All],3,0),"")</f>
        <v>0</v>
      </c>
      <c r="G9" s="5" t="str">
        <f>IFERROR(VLOOKUP('Receta'!$E9,Materias_Primas[#All],2,0),"")</f>
        <v>Locomoción</v>
      </c>
      <c r="H9" s="5">
        <v>0.1</v>
      </c>
      <c r="I9" s="5" t="str">
        <f>IFERROR(VLOOKUP('Receta'!$E9,Materias_Primas[#All],5,0),"")</f>
        <v>Uni</v>
      </c>
      <c r="J9" s="3">
        <f>IFERROR(H9*VLOOKUP('Receta'!$E9,Materias_Primas[#All],10,0),"")</f>
        <v>100</v>
      </c>
      <c r="K9" s="3">
        <f>IFERROR('Receta'!$J9/'Receta'!$C9,"")</f>
        <v>100</v>
      </c>
      <c r="L9" s="5" t="str">
        <f>IFERROR(VLOOKUP('Receta'!$A9,Productos[#All],3,0),"")</f>
        <v>Toalla</v>
      </c>
      <c r="M9" s="2"/>
      <c r="N9" s="2"/>
      <c r="O9" s="2"/>
      <c r="P9" s="2"/>
      <c r="Q9" s="2"/>
      <c r="R9" s="2"/>
      <c r="S9" s="2"/>
      <c r="T9" s="2"/>
      <c r="U9" s="2"/>
      <c r="V9" s="2"/>
      <c r="W9" s="2"/>
      <c r="X9" s="2"/>
      <c r="Y9" s="2"/>
      <c r="Z9" s="2"/>
      <c r="AA9" s="2"/>
    </row>
    <row r="10" spans="1:27" ht="15.75" customHeight="1" x14ac:dyDescent="0.3">
      <c r="A10" s="5" t="s">
        <v>7</v>
      </c>
      <c r="B10" s="5" t="str">
        <f>IFERROR(VLOOKUP('Receta'!$A10,Productos[#All],2,0),"")</f>
        <v>Toalla 160x80 Az</v>
      </c>
      <c r="C10" s="5">
        <v>1</v>
      </c>
      <c r="D10" s="5">
        <v>1</v>
      </c>
      <c r="E10" s="5" t="s">
        <v>79</v>
      </c>
      <c r="F10" s="5" t="str">
        <f>IFERROR(VLOOKUP(E10,Materias_Primas[#All],3,0),"")</f>
        <v>MP</v>
      </c>
      <c r="G10" s="5" t="str">
        <f>IFERROR(VLOOKUP('Receta'!$E10,Materias_Primas[#All],2,0),"")</f>
        <v>Microfibra Dep 160 Az</v>
      </c>
      <c r="H10" s="5">
        <v>0.8</v>
      </c>
      <c r="I10" s="5" t="str">
        <f>IFERROR(VLOOKUP('Receta'!$E10,Materias_Primas[#All],5,0),"")</f>
        <v>Mts</v>
      </c>
      <c r="J10" s="3">
        <f>IFERROR(H10*VLOOKUP('Receta'!$E10,Materias_Primas[#All],10,0),"")</f>
        <v>3920</v>
      </c>
      <c r="K10" s="3">
        <f>IFERROR('Receta'!$J10/'Receta'!$C10,"")</f>
        <v>3920</v>
      </c>
      <c r="L10" s="5" t="str">
        <f>IFERROR(VLOOKUP('Receta'!$A10,Productos[#All],3,0),"")</f>
        <v>Toalla</v>
      </c>
      <c r="M10" s="2"/>
      <c r="N10" s="2"/>
      <c r="O10" s="2"/>
      <c r="P10" s="2"/>
      <c r="Q10" s="2"/>
      <c r="R10" s="2"/>
      <c r="S10" s="2"/>
      <c r="T10" s="2"/>
      <c r="U10" s="2"/>
      <c r="V10" s="2"/>
      <c r="W10" s="2"/>
      <c r="X10" s="2"/>
      <c r="Y10" s="2"/>
      <c r="Z10" s="2"/>
      <c r="AA10" s="2"/>
    </row>
    <row r="11" spans="1:27" ht="15.75" customHeight="1" x14ac:dyDescent="0.3">
      <c r="A11" s="5" t="s">
        <v>7</v>
      </c>
      <c r="B11" s="5" t="str">
        <f>IFERROR(VLOOKUP('Receta'!$A11,Productos[#All],2,0),"")</f>
        <v>Toalla 160x80 Az</v>
      </c>
      <c r="C11" s="5">
        <v>1</v>
      </c>
      <c r="D11" s="5">
        <v>2</v>
      </c>
      <c r="E11" s="5" t="s">
        <v>105</v>
      </c>
      <c r="F11" s="5" t="str">
        <f>IFERROR(VLOOKUP(E11,Materias_Primas[#All],3,0),"")</f>
        <v>IN</v>
      </c>
      <c r="G11" s="5" t="str">
        <f>IFERROR(VLOOKUP('Receta'!$E11,Materias_Primas[#All],2,0),"")</f>
        <v>Hilo Overlock Verde</v>
      </c>
      <c r="H11" s="5">
        <f>1/25</f>
        <v>0.04</v>
      </c>
      <c r="I11" s="5" t="str">
        <f>IFERROR(VLOOKUP('Receta'!$E11,Materias_Primas[#All],5,0),"")</f>
        <v>Uni</v>
      </c>
      <c r="J11" s="3">
        <f>IFERROR(H11*VLOOKUP('Receta'!$E11,Materias_Primas[#All],10,0),"")</f>
        <v>51.96</v>
      </c>
      <c r="K11" s="3">
        <f>IFERROR('Receta'!$J11/'Receta'!$C11,"")</f>
        <v>51.96</v>
      </c>
      <c r="L11" s="5" t="str">
        <f>IFERROR(VLOOKUP('Receta'!$A11,Productos[#All],3,0),"")</f>
        <v>Toalla</v>
      </c>
      <c r="M11" s="2"/>
      <c r="N11" s="2"/>
      <c r="O11" s="2"/>
      <c r="P11" s="2"/>
      <c r="Q11" s="2"/>
      <c r="R11" s="2"/>
      <c r="S11" s="2"/>
      <c r="T11" s="2"/>
      <c r="U11" s="2"/>
      <c r="V11" s="2"/>
      <c r="W11" s="2"/>
      <c r="X11" s="2"/>
      <c r="Y11" s="2"/>
      <c r="Z11" s="2"/>
      <c r="AA11" s="2"/>
    </row>
    <row r="12" spans="1:27" ht="15.75" customHeight="1" x14ac:dyDescent="0.3">
      <c r="A12" s="5" t="s">
        <v>7</v>
      </c>
      <c r="B12" s="5" t="str">
        <f>IFERROR(VLOOKUP('Receta'!$A12,Productos[#All],2,0),"")</f>
        <v>Toalla 160x80 Az</v>
      </c>
      <c r="C12" s="5">
        <v>1</v>
      </c>
      <c r="D12" s="5">
        <v>3</v>
      </c>
      <c r="E12" s="5" t="s">
        <v>108</v>
      </c>
      <c r="F12" s="5" t="str">
        <f>IFERROR(VLOOKUP(E12,Materias_Primas[#All],3,0),"")</f>
        <v>IN</v>
      </c>
      <c r="G12" s="5" t="str">
        <f>IFERROR(VLOOKUP('Receta'!$E12,Materias_Primas[#All],2,0),"")</f>
        <v>Hilo Recta Verde</v>
      </c>
      <c r="H12" s="5">
        <v>0.04</v>
      </c>
      <c r="I12" s="5" t="str">
        <f>IFERROR(VLOOKUP('Receta'!$E12,Materias_Primas[#All],5,0),"")</f>
        <v>Uni</v>
      </c>
      <c r="J12" s="3">
        <f>IFERROR(H12*VLOOKUP('Receta'!$E12,Materias_Primas[#All],10,0),"")</f>
        <v>35.6</v>
      </c>
      <c r="K12" s="3">
        <f>IFERROR('Receta'!$J12/'Receta'!$C12,"")</f>
        <v>35.6</v>
      </c>
      <c r="L12" s="5" t="str">
        <f>IFERROR(VLOOKUP('Receta'!$A12,Productos[#All],3,0),"")</f>
        <v>Toalla</v>
      </c>
      <c r="M12" s="2"/>
      <c r="N12" s="2"/>
      <c r="O12" s="2"/>
      <c r="P12" s="2"/>
      <c r="Q12" s="2"/>
      <c r="R12" s="2"/>
      <c r="S12" s="2"/>
      <c r="T12" s="2"/>
      <c r="U12" s="2"/>
      <c r="V12" s="2"/>
      <c r="W12" s="2"/>
      <c r="X12" s="2"/>
      <c r="Y12" s="2"/>
      <c r="Z12" s="2"/>
      <c r="AA12" s="2"/>
    </row>
    <row r="13" spans="1:27" ht="15.75" customHeight="1" x14ac:dyDescent="0.3">
      <c r="A13" s="5" t="s">
        <v>7</v>
      </c>
      <c r="B13" s="5" t="str">
        <f>IFERROR(VLOOKUP('Receta'!$A13,Productos[#All],2,0),"")</f>
        <v>Toalla 160x80 Az</v>
      </c>
      <c r="C13" s="5">
        <v>1</v>
      </c>
      <c r="D13" s="5">
        <v>4</v>
      </c>
      <c r="E13" s="5" t="s">
        <v>125</v>
      </c>
      <c r="F13" s="5">
        <f>IFERROR(VLOOKUP(E13,Materias_Primas[#All],3,0),"")</f>
        <v>0</v>
      </c>
      <c r="G13" s="5" t="str">
        <f>IFERROR(VLOOKUP('Receta'!$E13,Materias_Primas[#All],2,0),"")</f>
        <v>Locomoción</v>
      </c>
      <c r="H13" s="5">
        <v>0.1</v>
      </c>
      <c r="I13" s="5" t="str">
        <f>IFERROR(VLOOKUP('Receta'!$E13,Materias_Primas[#All],5,0),"")</f>
        <v>Uni</v>
      </c>
      <c r="J13" s="3">
        <f>IFERROR(H13*VLOOKUP('Receta'!$E13,Materias_Primas[#All],10,0),"")</f>
        <v>100</v>
      </c>
      <c r="K13" s="3">
        <f>IFERROR('Receta'!$J13/'Receta'!$C13,"")</f>
        <v>100</v>
      </c>
      <c r="L13" s="5" t="str">
        <f>IFERROR(VLOOKUP('Receta'!$A13,Productos[#All],3,0),"")</f>
        <v>Toalla</v>
      </c>
      <c r="M13" s="2"/>
      <c r="N13" s="2"/>
      <c r="O13" s="2"/>
      <c r="P13" s="2"/>
      <c r="Q13" s="2"/>
      <c r="R13" s="2"/>
      <c r="S13" s="2"/>
      <c r="T13" s="2"/>
      <c r="U13" s="2"/>
      <c r="V13" s="2"/>
      <c r="W13" s="2"/>
      <c r="X13" s="2"/>
      <c r="Y13" s="2"/>
      <c r="Z13" s="2"/>
      <c r="AA13" s="2"/>
    </row>
    <row r="14" spans="1:27" ht="15.75" customHeight="1" x14ac:dyDescent="0.3">
      <c r="A14" s="5" t="s">
        <v>10</v>
      </c>
      <c r="B14" s="5" t="str">
        <f>IFERROR(VLOOKUP('Receta'!$A14,Productos[#All],2,0),"")</f>
        <v>Toalla 160x80 Ro</v>
      </c>
      <c r="C14" s="5">
        <v>1</v>
      </c>
      <c r="D14" s="5">
        <v>1</v>
      </c>
      <c r="E14" s="5" t="s">
        <v>75</v>
      </c>
      <c r="F14" s="5" t="str">
        <f>IFERROR(VLOOKUP(E14,Materias_Primas[#All],3,0),"")</f>
        <v>MP</v>
      </c>
      <c r="G14" s="5" t="str">
        <f>IFERROR(VLOOKUP('Receta'!$E14,Materias_Primas[#All],2,0),"")</f>
        <v>Microfibra Dep 160 Ro</v>
      </c>
      <c r="H14" s="5">
        <v>0.8</v>
      </c>
      <c r="I14" s="5" t="str">
        <f>IFERROR(VLOOKUP('Receta'!$E14,Materias_Primas[#All],5,0),"")</f>
        <v>Mts</v>
      </c>
      <c r="J14" s="3">
        <f>IFERROR(H14*VLOOKUP('Receta'!$E14,Materias_Primas[#All],10,0),"")</f>
        <v>3920</v>
      </c>
      <c r="K14" s="3">
        <f>IFERROR('Receta'!$J14/'Receta'!$C14,"")</f>
        <v>3920</v>
      </c>
      <c r="L14" s="5" t="str">
        <f>IFERROR(VLOOKUP('Receta'!$A14,Productos[#All],3,0),"")</f>
        <v>Toalla</v>
      </c>
      <c r="M14" s="2"/>
      <c r="N14" s="2"/>
      <c r="O14" s="2"/>
      <c r="P14" s="2"/>
      <c r="Q14" s="2"/>
      <c r="R14" s="2"/>
      <c r="S14" s="2"/>
      <c r="T14" s="2"/>
      <c r="U14" s="2"/>
      <c r="V14" s="2"/>
      <c r="W14" s="2"/>
      <c r="X14" s="2"/>
      <c r="Y14" s="2"/>
      <c r="Z14" s="2"/>
      <c r="AA14" s="2"/>
    </row>
    <row r="15" spans="1:27" ht="15.75" customHeight="1" x14ac:dyDescent="0.3">
      <c r="A15" s="5" t="s">
        <v>10</v>
      </c>
      <c r="B15" s="5" t="str">
        <f>IFERROR(VLOOKUP('Receta'!$A15,Productos[#All],2,0),"")</f>
        <v>Toalla 160x80 Ro</v>
      </c>
      <c r="C15" s="5">
        <v>1</v>
      </c>
      <c r="D15" s="5">
        <v>2</v>
      </c>
      <c r="E15" s="5" t="s">
        <v>105</v>
      </c>
      <c r="F15" s="5" t="str">
        <f>IFERROR(VLOOKUP(E15,Materias_Primas[#All],3,0),"")</f>
        <v>IN</v>
      </c>
      <c r="G15" s="5" t="str">
        <f>IFERROR(VLOOKUP('Receta'!$E15,Materias_Primas[#All],2,0),"")</f>
        <v>Hilo Overlock Verde</v>
      </c>
      <c r="H15" s="5">
        <f>1/25</f>
        <v>0.04</v>
      </c>
      <c r="I15" s="5" t="str">
        <f>IFERROR(VLOOKUP('Receta'!$E15,Materias_Primas[#All],5,0),"")</f>
        <v>Uni</v>
      </c>
      <c r="J15" s="3">
        <f>IFERROR(H15*VLOOKUP('Receta'!$E15,Materias_Primas[#All],10,0),"")</f>
        <v>51.96</v>
      </c>
      <c r="K15" s="3">
        <f>IFERROR('Receta'!$J15/'Receta'!$C15,"")</f>
        <v>51.96</v>
      </c>
      <c r="L15" s="5" t="str">
        <f>IFERROR(VLOOKUP('Receta'!$A15,Productos[#All],3,0),"")</f>
        <v>Toalla</v>
      </c>
      <c r="M15" s="2"/>
      <c r="N15" s="2"/>
      <c r="O15" s="2"/>
      <c r="P15" s="2"/>
      <c r="Q15" s="2"/>
      <c r="R15" s="2"/>
      <c r="S15" s="2"/>
      <c r="T15" s="2"/>
      <c r="U15" s="2"/>
      <c r="V15" s="2"/>
      <c r="W15" s="2"/>
      <c r="X15" s="2"/>
      <c r="Y15" s="2"/>
      <c r="Z15" s="2"/>
      <c r="AA15" s="2"/>
    </row>
    <row r="16" spans="1:27" ht="15.75" customHeight="1" x14ac:dyDescent="0.3">
      <c r="A16" s="5" t="s">
        <v>10</v>
      </c>
      <c r="B16" s="5" t="str">
        <f>IFERROR(VLOOKUP('Receta'!$A16,Productos[#All],2,0),"")</f>
        <v>Toalla 160x80 Ro</v>
      </c>
      <c r="C16" s="5">
        <v>1</v>
      </c>
      <c r="D16" s="5">
        <v>3</v>
      </c>
      <c r="E16" s="5" t="s">
        <v>108</v>
      </c>
      <c r="F16" s="5" t="str">
        <f>IFERROR(VLOOKUP(E16,Materias_Primas[#All],3,0),"")</f>
        <v>IN</v>
      </c>
      <c r="G16" s="5" t="str">
        <f>IFERROR(VLOOKUP('Receta'!$E16,Materias_Primas[#All],2,0),"")</f>
        <v>Hilo Recta Verde</v>
      </c>
      <c r="H16" s="5">
        <v>0.04</v>
      </c>
      <c r="I16" s="5" t="str">
        <f>IFERROR(VLOOKUP('Receta'!$E16,Materias_Primas[#All],5,0),"")</f>
        <v>Uni</v>
      </c>
      <c r="J16" s="3">
        <f>IFERROR(H16*VLOOKUP('Receta'!$E16,Materias_Primas[#All],10,0),"")</f>
        <v>35.6</v>
      </c>
      <c r="K16" s="3">
        <f>IFERROR('Receta'!$J16/'Receta'!$C16,"")</f>
        <v>35.6</v>
      </c>
      <c r="L16" s="5" t="str">
        <f>IFERROR(VLOOKUP('Receta'!$A16,Productos[#All],3,0),"")</f>
        <v>Toalla</v>
      </c>
      <c r="M16" s="2"/>
      <c r="N16" s="2"/>
      <c r="O16" s="2"/>
      <c r="P16" s="2"/>
      <c r="Q16" s="2"/>
      <c r="R16" s="2"/>
      <c r="S16" s="2"/>
      <c r="T16" s="2"/>
      <c r="U16" s="2"/>
      <c r="V16" s="2"/>
      <c r="W16" s="2"/>
      <c r="X16" s="2"/>
      <c r="Y16" s="2"/>
      <c r="Z16" s="2"/>
      <c r="AA16" s="2"/>
    </row>
    <row r="17" spans="1:27" ht="15.75" customHeight="1" x14ac:dyDescent="0.3">
      <c r="A17" s="5" t="s">
        <v>10</v>
      </c>
      <c r="B17" s="5" t="str">
        <f>IFERROR(VLOOKUP('Receta'!$A17,Productos[#All],2,0),"")</f>
        <v>Toalla 160x80 Ro</v>
      </c>
      <c r="C17" s="5">
        <v>1</v>
      </c>
      <c r="D17" s="5">
        <v>4</v>
      </c>
      <c r="E17" s="5" t="s">
        <v>125</v>
      </c>
      <c r="F17" s="5">
        <f>IFERROR(VLOOKUP(E17,Materias_Primas[#All],3,0),"")</f>
        <v>0</v>
      </c>
      <c r="G17" s="5" t="str">
        <f>IFERROR(VLOOKUP('Receta'!$E17,Materias_Primas[#All],2,0),"")</f>
        <v>Locomoción</v>
      </c>
      <c r="H17" s="5">
        <v>0.1</v>
      </c>
      <c r="I17" s="5" t="str">
        <f>IFERROR(VLOOKUP('Receta'!$E17,Materias_Primas[#All],5,0),"")</f>
        <v>Uni</v>
      </c>
      <c r="J17" s="3">
        <f>IFERROR(H17*VLOOKUP('Receta'!$E17,Materias_Primas[#All],10,0),"")</f>
        <v>100</v>
      </c>
      <c r="K17" s="3">
        <f>IFERROR('Receta'!$J17/'Receta'!$C17,"")</f>
        <v>100</v>
      </c>
      <c r="L17" s="5" t="str">
        <f>IFERROR(VLOOKUP('Receta'!$A17,Productos[#All],3,0),"")</f>
        <v>Toalla</v>
      </c>
      <c r="M17" s="2"/>
      <c r="N17" s="2"/>
      <c r="O17" s="2"/>
      <c r="P17" s="2"/>
      <c r="Q17" s="2"/>
      <c r="R17" s="2"/>
      <c r="S17" s="2"/>
      <c r="T17" s="2"/>
      <c r="U17" s="2"/>
      <c r="V17" s="2"/>
      <c r="W17" s="2"/>
      <c r="X17" s="2"/>
      <c r="Y17" s="2"/>
      <c r="Z17" s="2"/>
      <c r="AA17" s="2"/>
    </row>
    <row r="18" spans="1:27" ht="15.75" customHeight="1" x14ac:dyDescent="0.3">
      <c r="A18" s="5" t="s">
        <v>14</v>
      </c>
      <c r="B18" s="5" t="str">
        <f>IFERROR(VLOOKUP('Receta'!$A18,Productos[#All],2,0),"")</f>
        <v>Toalla 160x80 Vp</v>
      </c>
      <c r="C18" s="5">
        <v>1</v>
      </c>
      <c r="D18" s="5">
        <v>1</v>
      </c>
      <c r="E18" s="5" t="s">
        <v>77</v>
      </c>
      <c r="F18" s="5" t="str">
        <f>IFERROR(VLOOKUP(E18,Materias_Primas[#All],3,0),"")</f>
        <v>MP</v>
      </c>
      <c r="G18" s="5" t="str">
        <f>IFERROR(VLOOKUP('Receta'!$E18,Materias_Primas[#All],2,0),"")</f>
        <v>Microfibra Dep 160 Vp</v>
      </c>
      <c r="H18" s="5">
        <v>0.8</v>
      </c>
      <c r="I18" s="5" t="str">
        <f>IFERROR(VLOOKUP('Receta'!$E18,Materias_Primas[#All],5,0),"")</f>
        <v>Mts</v>
      </c>
      <c r="J18" s="3">
        <f>IFERROR(H18*VLOOKUP('Receta'!$E18,Materias_Primas[#All],10,0),"")</f>
        <v>3920</v>
      </c>
      <c r="K18" s="3">
        <f>IFERROR('Receta'!$J18/'Receta'!$C18,"")</f>
        <v>3920</v>
      </c>
      <c r="L18" s="5" t="str">
        <f>IFERROR(VLOOKUP('Receta'!$A18,Productos[#All],3,0),"")</f>
        <v>Toalla</v>
      </c>
      <c r="M18" s="2"/>
      <c r="N18" s="2"/>
      <c r="O18" s="2"/>
      <c r="P18" s="2"/>
      <c r="Q18" s="2"/>
      <c r="R18" s="2"/>
      <c r="S18" s="2"/>
      <c r="T18" s="2"/>
      <c r="U18" s="2"/>
      <c r="V18" s="2"/>
      <c r="W18" s="2"/>
      <c r="X18" s="2"/>
      <c r="Y18" s="2"/>
      <c r="Z18" s="2"/>
      <c r="AA18" s="2"/>
    </row>
    <row r="19" spans="1:27" ht="15.75" customHeight="1" x14ac:dyDescent="0.3">
      <c r="A19" s="5" t="s">
        <v>14</v>
      </c>
      <c r="B19" s="5" t="str">
        <f>IFERROR(VLOOKUP('Receta'!$A19,Productos[#All],2,0),"")</f>
        <v>Toalla 160x80 Vp</v>
      </c>
      <c r="C19" s="5">
        <v>1</v>
      </c>
      <c r="D19" s="5">
        <v>2</v>
      </c>
      <c r="E19" s="5" t="s">
        <v>105</v>
      </c>
      <c r="F19" s="5" t="str">
        <f>IFERROR(VLOOKUP(E19,Materias_Primas[#All],3,0),"")</f>
        <v>IN</v>
      </c>
      <c r="G19" s="5" t="str">
        <f>IFERROR(VLOOKUP('Receta'!$E19,Materias_Primas[#All],2,0),"")</f>
        <v>Hilo Overlock Verde</v>
      </c>
      <c r="H19" s="5">
        <f>1/25</f>
        <v>0.04</v>
      </c>
      <c r="I19" s="5" t="str">
        <f>IFERROR(VLOOKUP('Receta'!$E19,Materias_Primas[#All],5,0),"")</f>
        <v>Uni</v>
      </c>
      <c r="J19" s="3">
        <f>IFERROR(H19*VLOOKUP('Receta'!$E19,Materias_Primas[#All],10,0),"")</f>
        <v>51.96</v>
      </c>
      <c r="K19" s="3">
        <f>IFERROR('Receta'!$J19/'Receta'!$C19,"")</f>
        <v>51.96</v>
      </c>
      <c r="L19" s="5" t="str">
        <f>IFERROR(VLOOKUP('Receta'!$A19,Productos[#All],3,0),"")</f>
        <v>Toalla</v>
      </c>
      <c r="M19" s="2"/>
      <c r="N19" s="2"/>
      <c r="O19" s="2"/>
      <c r="P19" s="2"/>
      <c r="Q19" s="2"/>
      <c r="R19" s="2"/>
      <c r="S19" s="2"/>
      <c r="T19" s="2"/>
      <c r="U19" s="2"/>
      <c r="V19" s="2"/>
      <c r="W19" s="2"/>
      <c r="X19" s="2"/>
      <c r="Y19" s="2"/>
      <c r="Z19" s="2"/>
      <c r="AA19" s="2"/>
    </row>
    <row r="20" spans="1:27" ht="15.75" customHeight="1" x14ac:dyDescent="0.3">
      <c r="A20" s="5" t="s">
        <v>14</v>
      </c>
      <c r="B20" s="5" t="str">
        <f>IFERROR(VLOOKUP('Receta'!$A20,Productos[#All],2,0),"")</f>
        <v>Toalla 160x80 Vp</v>
      </c>
      <c r="C20" s="5">
        <v>1</v>
      </c>
      <c r="D20" s="5">
        <v>3</v>
      </c>
      <c r="E20" s="5" t="s">
        <v>108</v>
      </c>
      <c r="F20" s="5" t="str">
        <f>IFERROR(VLOOKUP(E20,Materias_Primas[#All],3,0),"")</f>
        <v>IN</v>
      </c>
      <c r="G20" s="5" t="str">
        <f>IFERROR(VLOOKUP('Receta'!$E20,Materias_Primas[#All],2,0),"")</f>
        <v>Hilo Recta Verde</v>
      </c>
      <c r="H20" s="5">
        <v>0.04</v>
      </c>
      <c r="I20" s="5" t="str">
        <f>IFERROR(VLOOKUP('Receta'!$E20,Materias_Primas[#All],5,0),"")</f>
        <v>Uni</v>
      </c>
      <c r="J20" s="3">
        <f>IFERROR(H20*VLOOKUP('Receta'!$E20,Materias_Primas[#All],10,0),"")</f>
        <v>35.6</v>
      </c>
      <c r="K20" s="3">
        <f>IFERROR('Receta'!$J20/'Receta'!$C20,"")</f>
        <v>35.6</v>
      </c>
      <c r="L20" s="5" t="str">
        <f>IFERROR(VLOOKUP('Receta'!$A20,Productos[#All],3,0),"")</f>
        <v>Toalla</v>
      </c>
      <c r="M20" s="2"/>
      <c r="N20" s="2"/>
      <c r="O20" s="2"/>
      <c r="P20" s="2"/>
      <c r="Q20" s="2"/>
      <c r="R20" s="2"/>
      <c r="S20" s="2"/>
      <c r="T20" s="2"/>
      <c r="U20" s="2"/>
      <c r="V20" s="2"/>
      <c r="W20" s="2"/>
      <c r="X20" s="2"/>
      <c r="Y20" s="2"/>
      <c r="Z20" s="2"/>
      <c r="AA20" s="2"/>
    </row>
    <row r="21" spans="1:27" ht="15.75" customHeight="1" x14ac:dyDescent="0.3">
      <c r="A21" s="5" t="s">
        <v>14</v>
      </c>
      <c r="B21" s="5" t="str">
        <f>IFERROR(VLOOKUP('Receta'!$A21,Productos[#All],2,0),"")</f>
        <v>Toalla 160x80 Vp</v>
      </c>
      <c r="C21" s="5">
        <v>1</v>
      </c>
      <c r="D21" s="5">
        <v>4</v>
      </c>
      <c r="E21" s="5" t="s">
        <v>125</v>
      </c>
      <c r="F21" s="5">
        <f>IFERROR(VLOOKUP(E21,Materias_Primas[#All],3,0),"")</f>
        <v>0</v>
      </c>
      <c r="G21" s="5" t="str">
        <f>IFERROR(VLOOKUP('Receta'!$E21,Materias_Primas[#All],2,0),"")</f>
        <v>Locomoción</v>
      </c>
      <c r="H21" s="5">
        <v>0.1</v>
      </c>
      <c r="I21" s="5" t="str">
        <f>IFERROR(VLOOKUP('Receta'!$E21,Materias_Primas[#All],5,0),"")</f>
        <v>Uni</v>
      </c>
      <c r="J21" s="3">
        <f>IFERROR(H21*VLOOKUP('Receta'!$E21,Materias_Primas[#All],10,0),"")</f>
        <v>100</v>
      </c>
      <c r="K21" s="3">
        <f>IFERROR('Receta'!$J21/'Receta'!$C21,"")</f>
        <v>100</v>
      </c>
      <c r="L21" s="5" t="str">
        <f>IFERROR(VLOOKUP('Receta'!$A21,Productos[#All],3,0),"")</f>
        <v>Toalla</v>
      </c>
      <c r="M21" s="2"/>
      <c r="N21" s="2"/>
      <c r="O21" s="2"/>
      <c r="P21" s="2"/>
      <c r="Q21" s="2"/>
      <c r="R21" s="2"/>
      <c r="S21" s="2"/>
      <c r="T21" s="2"/>
      <c r="U21" s="2"/>
      <c r="V21" s="2"/>
      <c r="W21" s="2"/>
      <c r="X21" s="2"/>
      <c r="Y21" s="2"/>
      <c r="Z21" s="2"/>
      <c r="AA21" s="2"/>
    </row>
    <row r="22" spans="1:27" ht="15.75" customHeight="1" x14ac:dyDescent="0.3">
      <c r="A22" s="5" t="s">
        <v>16</v>
      </c>
      <c r="B22" s="5" t="str">
        <f>IFERROR(VLOOKUP('Receta'!$A22,Productos[#All],2,0),"")</f>
        <v>Toalla 160x80 Ca</v>
      </c>
      <c r="C22" s="5">
        <v>1</v>
      </c>
      <c r="D22" s="5">
        <v>1</v>
      </c>
      <c r="E22" s="5" t="s">
        <v>69</v>
      </c>
      <c r="F22" s="5" t="str">
        <f>IFERROR(VLOOKUP(E22,Materias_Primas[#All],3,0),"")</f>
        <v>MP</v>
      </c>
      <c r="G22" s="5" t="str">
        <f>IFERROR(VLOOKUP('Receta'!$E22,Materias_Primas[#All],2,0),"")</f>
        <v>Microfibra Dep 160 Ca</v>
      </c>
      <c r="H22" s="5">
        <v>0.8</v>
      </c>
      <c r="I22" s="5" t="str">
        <f>IFERROR(VLOOKUP('Receta'!$E22,Materias_Primas[#All],5,0),"")</f>
        <v>Mts</v>
      </c>
      <c r="J22" s="3">
        <f>IFERROR(H22*VLOOKUP('Receta'!$E22,Materias_Primas[#All],10,0),"")</f>
        <v>3920</v>
      </c>
      <c r="K22" s="3">
        <f>IFERROR('Receta'!$J22/'Receta'!$C22,"")</f>
        <v>3920</v>
      </c>
      <c r="L22" s="5" t="str">
        <f>IFERROR(VLOOKUP('Receta'!$A22,Productos[#All],3,0),"")</f>
        <v>Toalla</v>
      </c>
      <c r="M22" s="2"/>
      <c r="N22" s="2"/>
      <c r="O22" s="2"/>
      <c r="P22" s="2"/>
      <c r="Q22" s="2"/>
      <c r="R22" s="2"/>
      <c r="S22" s="2"/>
      <c r="T22" s="2"/>
      <c r="U22" s="2"/>
      <c r="V22" s="2"/>
      <c r="W22" s="2"/>
      <c r="X22" s="2"/>
      <c r="Y22" s="2"/>
      <c r="Z22" s="2"/>
      <c r="AA22" s="2"/>
    </row>
    <row r="23" spans="1:27" ht="15.75" customHeight="1" x14ac:dyDescent="0.3">
      <c r="A23" s="5" t="s">
        <v>16</v>
      </c>
      <c r="B23" s="5" t="str">
        <f>IFERROR(VLOOKUP('Receta'!$A23,Productos[#All],2,0),"")</f>
        <v>Toalla 160x80 Ca</v>
      </c>
      <c r="C23" s="5">
        <v>1</v>
      </c>
      <c r="D23" s="5">
        <v>2</v>
      </c>
      <c r="E23" s="5" t="s">
        <v>105</v>
      </c>
      <c r="F23" s="5" t="str">
        <f>IFERROR(VLOOKUP(E23,Materias_Primas[#All],3,0),"")</f>
        <v>IN</v>
      </c>
      <c r="G23" s="5" t="str">
        <f>IFERROR(VLOOKUP('Receta'!$E23,Materias_Primas[#All],2,0),"")</f>
        <v>Hilo Overlock Verde</v>
      </c>
      <c r="H23" s="5">
        <f>1/25</f>
        <v>0.04</v>
      </c>
      <c r="I23" s="5" t="str">
        <f>IFERROR(VLOOKUP('Receta'!$E23,Materias_Primas[#All],5,0),"")</f>
        <v>Uni</v>
      </c>
      <c r="J23" s="3">
        <f>IFERROR(H23*VLOOKUP('Receta'!$E23,Materias_Primas[#All],10,0),"")</f>
        <v>51.96</v>
      </c>
      <c r="K23" s="3">
        <f>IFERROR('Receta'!$J23/'Receta'!$C23,"")</f>
        <v>51.96</v>
      </c>
      <c r="L23" s="5" t="str">
        <f>IFERROR(VLOOKUP('Receta'!$A23,Productos[#All],3,0),"")</f>
        <v>Toalla</v>
      </c>
      <c r="M23" s="2"/>
      <c r="N23" s="2"/>
      <c r="O23" s="2"/>
      <c r="P23" s="2"/>
      <c r="Q23" s="2"/>
      <c r="R23" s="2"/>
      <c r="S23" s="2"/>
      <c r="T23" s="2"/>
      <c r="U23" s="2"/>
      <c r="V23" s="2"/>
      <c r="W23" s="2"/>
      <c r="X23" s="2"/>
      <c r="Y23" s="2"/>
      <c r="Z23" s="2"/>
      <c r="AA23" s="2"/>
    </row>
    <row r="24" spans="1:27" ht="15.75" customHeight="1" x14ac:dyDescent="0.3">
      <c r="A24" s="5" t="s">
        <v>16</v>
      </c>
      <c r="B24" s="5" t="str">
        <f>IFERROR(VLOOKUP('Receta'!$A24,Productos[#All],2,0),"")</f>
        <v>Toalla 160x80 Ca</v>
      </c>
      <c r="C24" s="5">
        <v>1</v>
      </c>
      <c r="D24" s="5">
        <v>3</v>
      </c>
      <c r="E24" s="5" t="s">
        <v>108</v>
      </c>
      <c r="F24" s="5" t="str">
        <f>IFERROR(VLOOKUP(E24,Materias_Primas[#All],3,0),"")</f>
        <v>IN</v>
      </c>
      <c r="G24" s="5" t="str">
        <f>IFERROR(VLOOKUP('Receta'!$E24,Materias_Primas[#All],2,0),"")</f>
        <v>Hilo Recta Verde</v>
      </c>
      <c r="H24" s="5">
        <v>0.04</v>
      </c>
      <c r="I24" s="5" t="str">
        <f>IFERROR(VLOOKUP('Receta'!$E24,Materias_Primas[#All],5,0),"")</f>
        <v>Uni</v>
      </c>
      <c r="J24" s="3">
        <f>IFERROR(H24*VLOOKUP('Receta'!$E24,Materias_Primas[#All],10,0),"")</f>
        <v>35.6</v>
      </c>
      <c r="K24" s="3">
        <f>IFERROR('Receta'!$J24/'Receta'!$C24,"")</f>
        <v>35.6</v>
      </c>
      <c r="L24" s="5" t="str">
        <f>IFERROR(VLOOKUP('Receta'!$A24,Productos[#All],3,0),"")</f>
        <v>Toalla</v>
      </c>
      <c r="M24" s="2"/>
      <c r="N24" s="2"/>
      <c r="O24" s="2"/>
      <c r="P24" s="2"/>
      <c r="Q24" s="2"/>
      <c r="R24" s="2"/>
      <c r="S24" s="2"/>
      <c r="T24" s="2"/>
      <c r="U24" s="2"/>
      <c r="V24" s="2"/>
      <c r="W24" s="2"/>
      <c r="X24" s="2"/>
      <c r="Y24" s="2"/>
      <c r="Z24" s="2"/>
      <c r="AA24" s="2"/>
    </row>
    <row r="25" spans="1:27" ht="15.75" customHeight="1" x14ac:dyDescent="0.3">
      <c r="A25" s="5" t="s">
        <v>16</v>
      </c>
      <c r="B25" s="5" t="str">
        <f>IFERROR(VLOOKUP('Receta'!$A25,Productos[#All],2,0),"")</f>
        <v>Toalla 160x80 Ca</v>
      </c>
      <c r="C25" s="5">
        <v>1</v>
      </c>
      <c r="D25" s="5">
        <v>4</v>
      </c>
      <c r="E25" s="5" t="s">
        <v>125</v>
      </c>
      <c r="F25" s="5">
        <f>IFERROR(VLOOKUP(E25,Materias_Primas[#All],3,0),"")</f>
        <v>0</v>
      </c>
      <c r="G25" s="5" t="str">
        <f>IFERROR(VLOOKUP('Receta'!$E25,Materias_Primas[#All],2,0),"")</f>
        <v>Locomoción</v>
      </c>
      <c r="H25" s="5">
        <v>0.1</v>
      </c>
      <c r="I25" s="5" t="str">
        <f>IFERROR(VLOOKUP('Receta'!$E25,Materias_Primas[#All],5,0),"")</f>
        <v>Uni</v>
      </c>
      <c r="J25" s="3">
        <f>IFERROR(H25*VLOOKUP('Receta'!$E25,Materias_Primas[#All],10,0),"")</f>
        <v>100</v>
      </c>
      <c r="K25" s="3">
        <f>IFERROR('Receta'!$J25/'Receta'!$C25,"")</f>
        <v>100</v>
      </c>
      <c r="L25" s="5" t="str">
        <f>IFERROR(VLOOKUP('Receta'!$A25,Productos[#All],3,0),"")</f>
        <v>Toalla</v>
      </c>
      <c r="M25" s="2"/>
      <c r="N25" s="2"/>
      <c r="O25" s="2"/>
      <c r="P25" s="2"/>
      <c r="Q25" s="2"/>
      <c r="R25" s="2"/>
      <c r="S25" s="2"/>
      <c r="T25" s="2"/>
      <c r="U25" s="2"/>
      <c r="V25" s="2"/>
      <c r="W25" s="2"/>
      <c r="X25" s="2"/>
      <c r="Y25" s="2"/>
      <c r="Z25" s="2"/>
      <c r="AA25" s="2"/>
    </row>
    <row r="26" spans="1:27" ht="15.75" customHeight="1" x14ac:dyDescent="0.3">
      <c r="A26" s="5" t="s">
        <v>22</v>
      </c>
      <c r="B26" s="5" t="str">
        <f>IFERROR(VLOOKUP('Receta'!$A26,Productos[#All],2,0),"")</f>
        <v>Toalla 160x80 Ne</v>
      </c>
      <c r="C26" s="5">
        <v>1</v>
      </c>
      <c r="D26" s="5">
        <v>1</v>
      </c>
      <c r="E26" s="5" t="s">
        <v>71</v>
      </c>
      <c r="F26" s="5" t="str">
        <f>IFERROR(VLOOKUP(E26,Materias_Primas[#All],3,0),"")</f>
        <v>MP</v>
      </c>
      <c r="G26" s="5" t="str">
        <f>IFERROR(VLOOKUP('Receta'!$E26,Materias_Primas[#All],2,0),"")</f>
        <v>Microfibra Dep 160 Ne</v>
      </c>
      <c r="H26" s="5">
        <v>0.8</v>
      </c>
      <c r="I26" s="5" t="str">
        <f>IFERROR(VLOOKUP('Receta'!$E26,Materias_Primas[#All],5,0),"")</f>
        <v>Mts</v>
      </c>
      <c r="J26" s="3">
        <f>IFERROR(H26*VLOOKUP('Receta'!$E26,Materias_Primas[#All],10,0),"")</f>
        <v>3920</v>
      </c>
      <c r="K26" s="3">
        <f>IFERROR('Receta'!$J26/'Receta'!$C26,"")</f>
        <v>3920</v>
      </c>
      <c r="L26" s="5" t="str">
        <f>IFERROR(VLOOKUP('Receta'!$A26,Productos[#All],3,0),"")</f>
        <v>Toalla</v>
      </c>
      <c r="M26" s="2"/>
      <c r="N26" s="2"/>
      <c r="O26" s="2"/>
      <c r="P26" s="2"/>
      <c r="Q26" s="2"/>
      <c r="R26" s="2"/>
      <c r="S26" s="2"/>
      <c r="T26" s="2"/>
      <c r="U26" s="2"/>
      <c r="V26" s="2"/>
      <c r="W26" s="2"/>
      <c r="X26" s="2"/>
      <c r="Y26" s="2"/>
      <c r="Z26" s="2"/>
      <c r="AA26" s="2"/>
    </row>
    <row r="27" spans="1:27" ht="15.75" customHeight="1" x14ac:dyDescent="0.3">
      <c r="A27" s="5" t="s">
        <v>22</v>
      </c>
      <c r="B27" s="5" t="str">
        <f>IFERROR(VLOOKUP('Receta'!$A27,Productos[#All],2,0),"")</f>
        <v>Toalla 160x80 Ne</v>
      </c>
      <c r="C27" s="5">
        <v>1</v>
      </c>
      <c r="D27" s="5">
        <v>2</v>
      </c>
      <c r="E27" s="5" t="s">
        <v>105</v>
      </c>
      <c r="F27" s="5" t="str">
        <f>IFERROR(VLOOKUP(E27,Materias_Primas[#All],3,0),"")</f>
        <v>IN</v>
      </c>
      <c r="G27" s="5" t="str">
        <f>IFERROR(VLOOKUP('Receta'!$E27,Materias_Primas[#All],2,0),"")</f>
        <v>Hilo Overlock Verde</v>
      </c>
      <c r="H27" s="5">
        <f>1/25</f>
        <v>0.04</v>
      </c>
      <c r="I27" s="5" t="str">
        <f>IFERROR(VLOOKUP('Receta'!$E27,Materias_Primas[#All],5,0),"")</f>
        <v>Uni</v>
      </c>
      <c r="J27" s="3">
        <f>IFERROR(H27*VLOOKUP('Receta'!$E27,Materias_Primas[#All],10,0),"")</f>
        <v>51.96</v>
      </c>
      <c r="K27" s="3">
        <f>IFERROR('Receta'!$J27/'Receta'!$C27,"")</f>
        <v>51.96</v>
      </c>
      <c r="L27" s="5" t="str">
        <f>IFERROR(VLOOKUP('Receta'!$A27,Productos[#All],3,0),"")</f>
        <v>Toalla</v>
      </c>
      <c r="M27" s="2"/>
      <c r="N27" s="2"/>
      <c r="O27" s="2"/>
      <c r="P27" s="2"/>
      <c r="Q27" s="2"/>
      <c r="R27" s="2"/>
      <c r="S27" s="2"/>
      <c r="T27" s="2"/>
      <c r="U27" s="2"/>
      <c r="V27" s="2"/>
      <c r="W27" s="2"/>
      <c r="X27" s="2"/>
      <c r="Y27" s="2"/>
      <c r="Z27" s="2"/>
      <c r="AA27" s="2"/>
    </row>
    <row r="28" spans="1:27" ht="15.75" customHeight="1" x14ac:dyDescent="0.3">
      <c r="A28" s="5" t="s">
        <v>22</v>
      </c>
      <c r="B28" s="5" t="str">
        <f>IFERROR(VLOOKUP('Receta'!$A28,Productos[#All],2,0),"")</f>
        <v>Toalla 160x80 Ne</v>
      </c>
      <c r="C28" s="5">
        <v>1</v>
      </c>
      <c r="D28" s="5">
        <v>3</v>
      </c>
      <c r="E28" s="5" t="s">
        <v>108</v>
      </c>
      <c r="F28" s="5" t="str">
        <f>IFERROR(VLOOKUP(E28,Materias_Primas[#All],3,0),"")</f>
        <v>IN</v>
      </c>
      <c r="G28" s="5" t="str">
        <f>IFERROR(VLOOKUP('Receta'!$E28,Materias_Primas[#All],2,0),"")</f>
        <v>Hilo Recta Verde</v>
      </c>
      <c r="H28" s="5">
        <v>0.04</v>
      </c>
      <c r="I28" s="5" t="str">
        <f>IFERROR(VLOOKUP('Receta'!$E28,Materias_Primas[#All],5,0),"")</f>
        <v>Uni</v>
      </c>
      <c r="J28" s="3">
        <f>IFERROR(H28*VLOOKUP('Receta'!$E28,Materias_Primas[#All],10,0),"")</f>
        <v>35.6</v>
      </c>
      <c r="K28" s="3">
        <f>IFERROR('Receta'!$J28/'Receta'!$C28,"")</f>
        <v>35.6</v>
      </c>
      <c r="L28" s="5" t="str">
        <f>IFERROR(VLOOKUP('Receta'!$A28,Productos[#All],3,0),"")</f>
        <v>Toalla</v>
      </c>
      <c r="M28" s="2"/>
      <c r="N28" s="2"/>
      <c r="O28" s="2"/>
      <c r="P28" s="2"/>
      <c r="Q28" s="2"/>
      <c r="R28" s="2"/>
      <c r="S28" s="2"/>
      <c r="T28" s="2"/>
      <c r="U28" s="2"/>
      <c r="V28" s="2"/>
      <c r="W28" s="2"/>
      <c r="X28" s="2"/>
      <c r="Y28" s="2"/>
      <c r="Z28" s="2"/>
      <c r="AA28" s="2"/>
    </row>
    <row r="29" spans="1:27" ht="15.75" customHeight="1" x14ac:dyDescent="0.3">
      <c r="A29" s="5" t="s">
        <v>22</v>
      </c>
      <c r="B29" s="5" t="str">
        <f>IFERROR(VLOOKUP('Receta'!$A29,Productos[#All],2,0),"")</f>
        <v>Toalla 160x80 Ne</v>
      </c>
      <c r="C29" s="5">
        <v>1</v>
      </c>
      <c r="D29" s="5">
        <v>4</v>
      </c>
      <c r="E29" s="5" t="s">
        <v>125</v>
      </c>
      <c r="F29" s="5">
        <f>IFERROR(VLOOKUP(E29,Materias_Primas[#All],3,0),"")</f>
        <v>0</v>
      </c>
      <c r="G29" s="5" t="str">
        <f>IFERROR(VLOOKUP('Receta'!$E29,Materias_Primas[#All],2,0),"")</f>
        <v>Locomoción</v>
      </c>
      <c r="H29" s="5">
        <v>0.1</v>
      </c>
      <c r="I29" s="5" t="str">
        <f>IFERROR(VLOOKUP('Receta'!$E29,Materias_Primas[#All],5,0),"")</f>
        <v>Uni</v>
      </c>
      <c r="J29" s="3">
        <f>IFERROR(H29*VLOOKUP('Receta'!$E29,Materias_Primas[#All],10,0),"")</f>
        <v>100</v>
      </c>
      <c r="K29" s="3">
        <f>IFERROR('Receta'!$J29/'Receta'!$C29,"")</f>
        <v>100</v>
      </c>
      <c r="L29" s="5" t="str">
        <f>IFERROR(VLOOKUP('Receta'!$A29,Productos[#All],3,0),"")</f>
        <v>Toalla</v>
      </c>
      <c r="M29" s="2"/>
      <c r="N29" s="2"/>
      <c r="O29" s="2"/>
      <c r="P29" s="2"/>
      <c r="Q29" s="2"/>
      <c r="R29" s="2"/>
      <c r="S29" s="2"/>
      <c r="T29" s="2"/>
      <c r="U29" s="2"/>
      <c r="V29" s="2"/>
      <c r="W29" s="2"/>
      <c r="X29" s="2"/>
      <c r="Y29" s="2"/>
      <c r="Z29" s="2"/>
      <c r="AA29" s="2"/>
    </row>
    <row r="30" spans="1:27" ht="15.75" customHeight="1" x14ac:dyDescent="0.3">
      <c r="A30" s="5" t="s">
        <v>24</v>
      </c>
      <c r="B30" s="5" t="str">
        <f>IFERROR(VLOOKUP('Receta'!$A30,Productos[#All],2,0),"")</f>
        <v>Toalla 80x40 Na</v>
      </c>
      <c r="C30" s="5">
        <v>1</v>
      </c>
      <c r="D30" s="5">
        <v>1</v>
      </c>
      <c r="E30" s="5" t="s">
        <v>61</v>
      </c>
      <c r="F30" s="5" t="str">
        <f>IFERROR(VLOOKUP(E30,Materias_Primas[#All],3,0),"")</f>
        <v>MP</v>
      </c>
      <c r="G30" s="5" t="str">
        <f>IFERROR(VLOOKUP('Receta'!$E30,Materias_Primas[#All],2,0),"")</f>
        <v>Microfibra Dep 160 Na</v>
      </c>
      <c r="H30" s="5">
        <v>0.2</v>
      </c>
      <c r="I30" s="5" t="str">
        <f>IFERROR(VLOOKUP('Receta'!$E30,Materias_Primas[#All],5,0),"")</f>
        <v>Mts</v>
      </c>
      <c r="J30" s="3">
        <f>IFERROR(H30*VLOOKUP('Receta'!$E30,Materias_Primas[#All],10,0),"")</f>
        <v>980</v>
      </c>
      <c r="K30" s="3">
        <f>IFERROR('Receta'!$J30/'Receta'!$C30,"")</f>
        <v>980</v>
      </c>
      <c r="L30" s="5" t="str">
        <f>IFERROR(VLOOKUP('Receta'!$A30,Productos[#All],3,0),"")</f>
        <v>Toalla</v>
      </c>
      <c r="M30" s="2"/>
      <c r="N30" s="2"/>
      <c r="O30" s="2"/>
      <c r="P30" s="2"/>
      <c r="Q30" s="2"/>
      <c r="R30" s="2"/>
      <c r="S30" s="2"/>
      <c r="T30" s="2"/>
      <c r="U30" s="2"/>
      <c r="V30" s="2"/>
      <c r="W30" s="2"/>
      <c r="X30" s="2"/>
      <c r="Y30" s="2"/>
      <c r="Z30" s="2"/>
      <c r="AA30" s="2"/>
    </row>
    <row r="31" spans="1:27" ht="15.75" customHeight="1" x14ac:dyDescent="0.3">
      <c r="A31" s="5" t="s">
        <v>24</v>
      </c>
      <c r="B31" s="5" t="str">
        <f>IFERROR(VLOOKUP('Receta'!$A31,Productos[#All],2,0),"")</f>
        <v>Toalla 80x40 Na</v>
      </c>
      <c r="C31" s="5">
        <v>1</v>
      </c>
      <c r="D31" s="5">
        <v>2</v>
      </c>
      <c r="E31" s="5" t="s">
        <v>105</v>
      </c>
      <c r="F31" s="5" t="str">
        <f>IFERROR(VLOOKUP(E31,Materias_Primas[#All],3,0),"")</f>
        <v>IN</v>
      </c>
      <c r="G31" s="5" t="str">
        <f>IFERROR(VLOOKUP('Receta'!$E31,Materias_Primas[#All],2,0),"")</f>
        <v>Hilo Overlock Verde</v>
      </c>
      <c r="H31" s="5">
        <f>1/100</f>
        <v>0.01</v>
      </c>
      <c r="I31" s="5" t="str">
        <f>IFERROR(VLOOKUP('Receta'!$E31,Materias_Primas[#All],5,0),"")</f>
        <v>Uni</v>
      </c>
      <c r="J31" s="3">
        <f>IFERROR(H31*VLOOKUP('Receta'!$E31,Materias_Primas[#All],10,0),"")</f>
        <v>12.99</v>
      </c>
      <c r="K31" s="3">
        <f>IFERROR('Receta'!$J31/'Receta'!$C31,"")</f>
        <v>12.99</v>
      </c>
      <c r="L31" s="5" t="str">
        <f>IFERROR(VLOOKUP('Receta'!$A31,Productos[#All],3,0),"")</f>
        <v>Toalla</v>
      </c>
      <c r="M31" s="2"/>
      <c r="N31" s="2"/>
      <c r="O31" s="2"/>
      <c r="P31" s="2"/>
      <c r="Q31" s="2"/>
      <c r="R31" s="2"/>
      <c r="S31" s="2"/>
      <c r="T31" s="2"/>
      <c r="U31" s="2"/>
      <c r="V31" s="2"/>
      <c r="W31" s="2"/>
      <c r="X31" s="2"/>
      <c r="Y31" s="2"/>
      <c r="Z31" s="2"/>
      <c r="AA31" s="2"/>
    </row>
    <row r="32" spans="1:27" ht="15.75" customHeight="1" x14ac:dyDescent="0.3">
      <c r="A32" s="5" t="s">
        <v>24</v>
      </c>
      <c r="B32" s="5" t="str">
        <f>IFERROR(VLOOKUP('Receta'!$A32,Productos[#All],2,0),"")</f>
        <v>Toalla 80x40 Na</v>
      </c>
      <c r="C32" s="5">
        <v>1</v>
      </c>
      <c r="D32" s="5">
        <v>3</v>
      </c>
      <c r="E32" s="5" t="s">
        <v>108</v>
      </c>
      <c r="F32" s="5" t="str">
        <f>IFERROR(VLOOKUP(E32,Materias_Primas[#All],3,0),"")</f>
        <v>IN</v>
      </c>
      <c r="G32" s="5" t="str">
        <f>IFERROR(VLOOKUP('Receta'!$E32,Materias_Primas[#All],2,0),"")</f>
        <v>Hilo Recta Verde</v>
      </c>
      <c r="H32" s="5">
        <v>0.01</v>
      </c>
      <c r="I32" s="5" t="str">
        <f>IFERROR(VLOOKUP('Receta'!$E32,Materias_Primas[#All],5,0),"")</f>
        <v>Uni</v>
      </c>
      <c r="J32" s="3">
        <f>IFERROR(H32*VLOOKUP('Receta'!$E32,Materias_Primas[#All],10,0),"")</f>
        <v>8.9</v>
      </c>
      <c r="K32" s="3">
        <f>IFERROR('Receta'!$J32/'Receta'!$C32,"")</f>
        <v>8.9</v>
      </c>
      <c r="L32" s="5" t="str">
        <f>IFERROR(VLOOKUP('Receta'!$A32,Productos[#All],3,0),"")</f>
        <v>Toalla</v>
      </c>
      <c r="M32" s="2"/>
      <c r="N32" s="2"/>
      <c r="O32" s="2"/>
      <c r="P32" s="2"/>
      <c r="Q32" s="2"/>
      <c r="R32" s="2"/>
      <c r="S32" s="2"/>
      <c r="T32" s="2"/>
      <c r="U32" s="2"/>
      <c r="V32" s="2"/>
      <c r="W32" s="2"/>
      <c r="X32" s="2"/>
      <c r="Y32" s="2"/>
      <c r="Z32" s="2"/>
      <c r="AA32" s="2"/>
    </row>
    <row r="33" spans="1:27" ht="15.75" customHeight="1" x14ac:dyDescent="0.3">
      <c r="A33" s="5" t="s">
        <v>24</v>
      </c>
      <c r="B33" s="5" t="str">
        <f>IFERROR(VLOOKUP('Receta'!$A33,Productos[#All],2,0),"")</f>
        <v>Toalla 80x40 Na</v>
      </c>
      <c r="C33" s="5">
        <v>1</v>
      </c>
      <c r="D33" s="5">
        <v>4</v>
      </c>
      <c r="E33" s="5" t="s">
        <v>125</v>
      </c>
      <c r="F33" s="5">
        <f>IFERROR(VLOOKUP(E33,Materias_Primas[#All],3,0),"")</f>
        <v>0</v>
      </c>
      <c r="G33" s="5" t="str">
        <f>IFERROR(VLOOKUP('Receta'!$E33,Materias_Primas[#All],2,0),"")</f>
        <v>Locomoción</v>
      </c>
      <c r="H33" s="5">
        <v>0.25</v>
      </c>
      <c r="I33" s="5" t="str">
        <f>IFERROR(VLOOKUP('Receta'!$E33,Materias_Primas[#All],5,0),"")</f>
        <v>Uni</v>
      </c>
      <c r="J33" s="3">
        <f>IFERROR(H33*VLOOKUP('Receta'!$E33,Materias_Primas[#All],10,0),"")</f>
        <v>250</v>
      </c>
      <c r="K33" s="3">
        <f>IFERROR('Receta'!$J33/'Receta'!$C33,"")</f>
        <v>250</v>
      </c>
      <c r="L33" s="5" t="str">
        <f>IFERROR(VLOOKUP('Receta'!$A33,Productos[#All],3,0),"")</f>
        <v>Toalla</v>
      </c>
      <c r="M33" s="2"/>
      <c r="N33" s="2"/>
      <c r="O33" s="2"/>
      <c r="P33" s="2"/>
      <c r="Q33" s="2"/>
      <c r="R33" s="2"/>
      <c r="S33" s="2"/>
      <c r="T33" s="2"/>
      <c r="U33" s="2"/>
      <c r="V33" s="2"/>
      <c r="W33" s="2"/>
      <c r="X33" s="2"/>
      <c r="Y33" s="2"/>
      <c r="Z33" s="2"/>
      <c r="AA33" s="2"/>
    </row>
    <row r="34" spans="1:27" ht="15.75" customHeight="1" x14ac:dyDescent="0.3">
      <c r="A34" s="5" t="s">
        <v>26</v>
      </c>
      <c r="B34" s="5" t="str">
        <f>IFERROR(VLOOKUP('Receta'!$A34,Productos[#All],2,0),"")</f>
        <v>Toalla 40x40 Na</v>
      </c>
      <c r="C34" s="5">
        <v>1</v>
      </c>
      <c r="D34" s="5">
        <v>1</v>
      </c>
      <c r="E34" s="5" t="s">
        <v>61</v>
      </c>
      <c r="F34" s="5" t="str">
        <f>IFERROR(VLOOKUP(E34,Materias_Primas[#All],3,0),"")</f>
        <v>MP</v>
      </c>
      <c r="G34" s="5" t="str">
        <f>IFERROR(VLOOKUP('Receta'!$E34,Materias_Primas[#All],2,0),"")</f>
        <v>Microfibra Dep 160 Na</v>
      </c>
      <c r="H34" s="5">
        <v>0.1</v>
      </c>
      <c r="I34" s="5" t="str">
        <f>IFERROR(VLOOKUP('Receta'!$E34,Materias_Primas[#All],5,0),"")</f>
        <v>Mts</v>
      </c>
      <c r="J34" s="3">
        <f>IFERROR(H34*VLOOKUP('Receta'!$E34,Materias_Primas[#All],10,0),"")</f>
        <v>490</v>
      </c>
      <c r="K34" s="3">
        <f>IFERROR('Receta'!$J34/'Receta'!$C34,"")</f>
        <v>490</v>
      </c>
      <c r="L34" s="5" t="str">
        <f>IFERROR(VLOOKUP('Receta'!$A34,Productos[#All],3,0),"")</f>
        <v>Toalla</v>
      </c>
      <c r="M34" s="2"/>
      <c r="N34" s="2"/>
      <c r="O34" s="2"/>
      <c r="P34" s="2"/>
      <c r="Q34" s="2"/>
      <c r="R34" s="2"/>
      <c r="S34" s="2"/>
      <c r="T34" s="2"/>
      <c r="U34" s="2"/>
      <c r="V34" s="2"/>
      <c r="W34" s="2"/>
      <c r="X34" s="2"/>
      <c r="Y34" s="2"/>
      <c r="Z34" s="2"/>
      <c r="AA34" s="2"/>
    </row>
    <row r="35" spans="1:27" ht="15.75" customHeight="1" x14ac:dyDescent="0.3">
      <c r="A35" s="5" t="s">
        <v>26</v>
      </c>
      <c r="B35" s="5" t="str">
        <f>IFERROR(VLOOKUP('Receta'!$A35,Productos[#All],2,0),"")</f>
        <v>Toalla 40x40 Na</v>
      </c>
      <c r="C35" s="5">
        <v>1</v>
      </c>
      <c r="D35" s="5">
        <v>2</v>
      </c>
      <c r="E35" s="5" t="s">
        <v>105</v>
      </c>
      <c r="F35" s="5" t="str">
        <f>IFERROR(VLOOKUP(E35,Materias_Primas[#All],3,0),"")</f>
        <v>IN</v>
      </c>
      <c r="G35" s="5" t="str">
        <f>IFERROR(VLOOKUP('Receta'!$E35,Materias_Primas[#All],2,0),"")</f>
        <v>Hilo Overlock Verde</v>
      </c>
      <c r="H35" s="5">
        <v>5.0000000000000001E-3</v>
      </c>
      <c r="I35" s="5" t="str">
        <f>IFERROR(VLOOKUP('Receta'!$E35,Materias_Primas[#All],5,0),"")</f>
        <v>Uni</v>
      </c>
      <c r="J35" s="3">
        <f>IFERROR(H35*VLOOKUP('Receta'!$E35,Materias_Primas[#All],10,0),"")</f>
        <v>6.4950000000000001</v>
      </c>
      <c r="K35" s="3">
        <f>IFERROR('Receta'!$J35/'Receta'!$C35,"")</f>
        <v>6.4950000000000001</v>
      </c>
      <c r="L35" s="5" t="str">
        <f>IFERROR(VLOOKUP('Receta'!$A35,Productos[#All],3,0),"")</f>
        <v>Toalla</v>
      </c>
      <c r="M35" s="2"/>
      <c r="N35" s="2"/>
      <c r="O35" s="2"/>
      <c r="P35" s="2"/>
      <c r="Q35" s="2"/>
      <c r="R35" s="2"/>
      <c r="S35" s="2"/>
      <c r="T35" s="2"/>
      <c r="U35" s="2"/>
      <c r="V35" s="2"/>
      <c r="W35" s="2"/>
      <c r="X35" s="2"/>
      <c r="Y35" s="2"/>
      <c r="Z35" s="2"/>
      <c r="AA35" s="2"/>
    </row>
    <row r="36" spans="1:27" ht="15.75" customHeight="1" x14ac:dyDescent="0.3">
      <c r="A36" s="5" t="s">
        <v>26</v>
      </c>
      <c r="B36" s="5" t="str">
        <f>IFERROR(VLOOKUP('Receta'!$A36,Productos[#All],2,0),"")</f>
        <v>Toalla 40x40 Na</v>
      </c>
      <c r="C36" s="5">
        <v>1</v>
      </c>
      <c r="D36" s="5">
        <v>3</v>
      </c>
      <c r="E36" s="5" t="s">
        <v>108</v>
      </c>
      <c r="F36" s="5" t="str">
        <f>IFERROR(VLOOKUP(E36,Materias_Primas[#All],3,0),"")</f>
        <v>IN</v>
      </c>
      <c r="G36" s="5" t="str">
        <f>IFERROR(VLOOKUP('Receta'!$E36,Materias_Primas[#All],2,0),"")</f>
        <v>Hilo Recta Verde</v>
      </c>
      <c r="H36" s="5">
        <v>5.0000000000000001E-3</v>
      </c>
      <c r="I36" s="5" t="str">
        <f>IFERROR(VLOOKUP('Receta'!$E36,Materias_Primas[#All],5,0),"")</f>
        <v>Uni</v>
      </c>
      <c r="J36" s="3">
        <f>IFERROR(H36*VLOOKUP('Receta'!$E36,Materias_Primas[#All],10,0),"")</f>
        <v>4.45</v>
      </c>
      <c r="K36" s="3">
        <f>IFERROR('Receta'!$J36/'Receta'!$C36,"")</f>
        <v>4.45</v>
      </c>
      <c r="L36" s="5" t="str">
        <f>IFERROR(VLOOKUP('Receta'!$A36,Productos[#All],3,0),"")</f>
        <v>Toalla</v>
      </c>
      <c r="M36" s="2"/>
      <c r="N36" s="2"/>
      <c r="O36" s="2"/>
      <c r="P36" s="2"/>
      <c r="Q36" s="2"/>
      <c r="R36" s="2"/>
      <c r="S36" s="2"/>
      <c r="T36" s="2"/>
      <c r="U36" s="2"/>
      <c r="V36" s="2"/>
      <c r="W36" s="2"/>
      <c r="X36" s="2"/>
      <c r="Y36" s="2"/>
      <c r="Z36" s="2"/>
      <c r="AA36" s="2"/>
    </row>
    <row r="37" spans="1:27" ht="15.75" customHeight="1" x14ac:dyDescent="0.3">
      <c r="A37" s="5" t="s">
        <v>26</v>
      </c>
      <c r="B37" s="5" t="str">
        <f>IFERROR(VLOOKUP('Receta'!$A37,Productos[#All],2,0),"")</f>
        <v>Toalla 40x40 Na</v>
      </c>
      <c r="C37" s="5">
        <v>1</v>
      </c>
      <c r="D37" s="5">
        <v>4</v>
      </c>
      <c r="E37" s="5" t="s">
        <v>125</v>
      </c>
      <c r="F37" s="5">
        <f>IFERROR(VLOOKUP(E37,Materias_Primas[#All],3,0),"")</f>
        <v>0</v>
      </c>
      <c r="G37" s="5" t="str">
        <f>IFERROR(VLOOKUP('Receta'!$E37,Materias_Primas[#All],2,0),"")</f>
        <v>Locomoción</v>
      </c>
      <c r="H37" s="5">
        <v>0.12</v>
      </c>
      <c r="I37" s="5" t="str">
        <f>IFERROR(VLOOKUP('Receta'!$E37,Materias_Primas[#All],5,0),"")</f>
        <v>Uni</v>
      </c>
      <c r="J37" s="3">
        <f>IFERROR(H37*VLOOKUP('Receta'!$E37,Materias_Primas[#All],10,0),"")</f>
        <v>120</v>
      </c>
      <c r="K37" s="3">
        <f>IFERROR('Receta'!$J37/'Receta'!$C37,"")</f>
        <v>120</v>
      </c>
      <c r="L37" s="5" t="str">
        <f>IFERROR(VLOOKUP('Receta'!$A37,Productos[#All],3,0),"")</f>
        <v>Toalla</v>
      </c>
      <c r="M37" s="2"/>
      <c r="N37" s="2"/>
      <c r="O37" s="2"/>
      <c r="P37" s="2"/>
      <c r="Q37" s="2"/>
      <c r="R37" s="2"/>
      <c r="S37" s="2"/>
      <c r="T37" s="2"/>
      <c r="U37" s="2"/>
      <c r="V37" s="2"/>
      <c r="W37" s="2"/>
      <c r="X37" s="2"/>
      <c r="Y37" s="2"/>
      <c r="Z37" s="2"/>
      <c r="AA37" s="2"/>
    </row>
    <row r="38" spans="1:27" ht="15.75" customHeight="1" x14ac:dyDescent="0.3">
      <c r="A38" s="5" t="s">
        <v>28</v>
      </c>
      <c r="B38" s="5" t="str">
        <f>IFERROR(VLOOKUP('Receta'!$A38,Productos[#All],2,0),"")</f>
        <v>Toalla 160x110 Na</v>
      </c>
      <c r="C38" s="5">
        <v>1</v>
      </c>
      <c r="D38" s="5">
        <v>1</v>
      </c>
      <c r="E38" s="5" t="s">
        <v>61</v>
      </c>
      <c r="F38" s="5" t="str">
        <f>IFERROR(VLOOKUP(E38,Materias_Primas[#All],3,0),"")</f>
        <v>MP</v>
      </c>
      <c r="G38" s="5" t="str">
        <f>IFERROR(VLOOKUP('Receta'!$E38,Materias_Primas[#All],2,0),"")</f>
        <v>Microfibra Dep 160 Na</v>
      </c>
      <c r="H38" s="5">
        <f>0.8*1.5</f>
        <v>1.2000000000000002</v>
      </c>
      <c r="I38" s="5" t="str">
        <f>IFERROR(VLOOKUP('Receta'!$E38,Materias_Primas[#All],5,0),"")</f>
        <v>Mts</v>
      </c>
      <c r="J38" s="3">
        <f>IFERROR(H38*VLOOKUP('Receta'!$E38,Materias_Primas[#All],10,0),"")</f>
        <v>5880.0000000000009</v>
      </c>
      <c r="K38" s="3">
        <f>IFERROR('Receta'!$J38/'Receta'!$C38,"")</f>
        <v>5880.0000000000009</v>
      </c>
      <c r="L38" s="5" t="str">
        <f>IFERROR(VLOOKUP('Receta'!$A38,Productos[#All],3,0),"")</f>
        <v>Toalla</v>
      </c>
      <c r="M38" s="2"/>
      <c r="N38" s="2"/>
      <c r="O38" s="2"/>
      <c r="P38" s="2"/>
      <c r="Q38" s="2"/>
      <c r="R38" s="2"/>
      <c r="S38" s="2"/>
      <c r="T38" s="2"/>
      <c r="U38" s="2"/>
      <c r="V38" s="2"/>
      <c r="W38" s="2"/>
      <c r="X38" s="2"/>
      <c r="Y38" s="2"/>
      <c r="Z38" s="2"/>
      <c r="AA38" s="2"/>
    </row>
    <row r="39" spans="1:27" ht="15.75" customHeight="1" x14ac:dyDescent="0.3">
      <c r="A39" s="5" t="s">
        <v>28</v>
      </c>
      <c r="B39" s="5" t="str">
        <f>IFERROR(VLOOKUP('Receta'!$A39,Productos[#All],2,0),"")</f>
        <v>Toalla 160x110 Na</v>
      </c>
      <c r="C39" s="5">
        <v>1</v>
      </c>
      <c r="D39" s="5">
        <v>2</v>
      </c>
      <c r="E39" s="5" t="s">
        <v>105</v>
      </c>
      <c r="F39" s="5" t="str">
        <f>IFERROR(VLOOKUP(E39,Materias_Primas[#All],3,0),"")</f>
        <v>IN</v>
      </c>
      <c r="G39" s="5" t="str">
        <f>IFERROR(VLOOKUP('Receta'!$E39,Materias_Primas[#All],2,0),"")</f>
        <v>Hilo Overlock Verde</v>
      </c>
      <c r="H39" s="5">
        <f>1.5/25</f>
        <v>0.06</v>
      </c>
      <c r="I39" s="5" t="str">
        <f>IFERROR(VLOOKUP('Receta'!$E39,Materias_Primas[#All],5,0),"")</f>
        <v>Uni</v>
      </c>
      <c r="J39" s="3">
        <f>IFERROR(H39*VLOOKUP('Receta'!$E39,Materias_Primas[#All],10,0),"")</f>
        <v>77.94</v>
      </c>
      <c r="K39" s="3">
        <f>IFERROR('Receta'!$J39/'Receta'!$C39,"")</f>
        <v>77.94</v>
      </c>
      <c r="L39" s="5" t="str">
        <f>IFERROR(VLOOKUP('Receta'!$A39,Productos[#All],3,0),"")</f>
        <v>Toalla</v>
      </c>
      <c r="M39" s="2"/>
      <c r="N39" s="2"/>
      <c r="O39" s="2"/>
      <c r="P39" s="2"/>
      <c r="Q39" s="2"/>
      <c r="R39" s="2"/>
      <c r="S39" s="2"/>
      <c r="T39" s="2"/>
      <c r="U39" s="2"/>
      <c r="V39" s="2"/>
      <c r="W39" s="2"/>
      <c r="X39" s="2"/>
      <c r="Y39" s="2"/>
      <c r="Z39" s="2"/>
      <c r="AA39" s="2"/>
    </row>
    <row r="40" spans="1:27" ht="15.75" customHeight="1" x14ac:dyDescent="0.3">
      <c r="A40" s="5" t="s">
        <v>28</v>
      </c>
      <c r="B40" s="5" t="str">
        <f>IFERROR(VLOOKUP('Receta'!$A40,Productos[#All],2,0),"")</f>
        <v>Toalla 160x110 Na</v>
      </c>
      <c r="C40" s="5">
        <v>1</v>
      </c>
      <c r="D40" s="5">
        <v>3</v>
      </c>
      <c r="E40" s="5" t="s">
        <v>108</v>
      </c>
      <c r="F40" s="5" t="str">
        <f>IFERROR(VLOOKUP(E40,Materias_Primas[#All],3,0),"")</f>
        <v>IN</v>
      </c>
      <c r="G40" s="5" t="str">
        <f>IFERROR(VLOOKUP('Receta'!$E40,Materias_Primas[#All],2,0),"")</f>
        <v>Hilo Recta Verde</v>
      </c>
      <c r="H40" s="5">
        <v>0.06</v>
      </c>
      <c r="I40" s="5" t="str">
        <f>IFERROR(VLOOKUP('Receta'!$E40,Materias_Primas[#All],5,0),"")</f>
        <v>Uni</v>
      </c>
      <c r="J40" s="3">
        <f>IFERROR(H40*VLOOKUP('Receta'!$E40,Materias_Primas[#All],10,0),"")</f>
        <v>53.4</v>
      </c>
      <c r="K40" s="3">
        <f>IFERROR('Receta'!$J40/'Receta'!$C40,"")</f>
        <v>53.4</v>
      </c>
      <c r="L40" s="5" t="str">
        <f>IFERROR(VLOOKUP('Receta'!$A40,Productos[#All],3,0),"")</f>
        <v>Toalla</v>
      </c>
      <c r="M40" s="2"/>
      <c r="N40" s="2"/>
      <c r="O40" s="2"/>
      <c r="P40" s="2"/>
      <c r="Q40" s="2"/>
      <c r="R40" s="2"/>
      <c r="S40" s="2"/>
      <c r="T40" s="2"/>
      <c r="U40" s="2"/>
      <c r="V40" s="2"/>
      <c r="W40" s="2"/>
      <c r="X40" s="2"/>
      <c r="Y40" s="2"/>
      <c r="Z40" s="2"/>
      <c r="AA40" s="2"/>
    </row>
    <row r="41" spans="1:27" ht="15.75" customHeight="1" x14ac:dyDescent="0.3">
      <c r="A41" s="5" t="s">
        <v>28</v>
      </c>
      <c r="B41" s="5" t="str">
        <f>IFERROR(VLOOKUP('Receta'!$A41,Productos[#All],2,0),"")</f>
        <v>Toalla 160x110 Na</v>
      </c>
      <c r="C41" s="5">
        <v>1</v>
      </c>
      <c r="D41" s="5">
        <v>4</v>
      </c>
      <c r="E41" s="5" t="s">
        <v>125</v>
      </c>
      <c r="F41" s="5">
        <f>IFERROR(VLOOKUP(E41,Materias_Primas[#All],3,0),"")</f>
        <v>0</v>
      </c>
      <c r="G41" s="5" t="str">
        <f>IFERROR(VLOOKUP('Receta'!$E41,Materias_Primas[#All],2,0),"")</f>
        <v>Locomoción</v>
      </c>
      <c r="H41" s="5">
        <v>0.15</v>
      </c>
      <c r="I41" s="5" t="str">
        <f>IFERROR(VLOOKUP('Receta'!$E41,Materias_Primas[#All],5,0),"")</f>
        <v>Uni</v>
      </c>
      <c r="J41" s="3">
        <f>IFERROR(H41*VLOOKUP('Receta'!$E41,Materias_Primas[#All],10,0),"")</f>
        <v>150</v>
      </c>
      <c r="K41" s="3">
        <f>IFERROR('Receta'!$J41/'Receta'!$C41,"")</f>
        <v>150</v>
      </c>
      <c r="L41" s="5" t="str">
        <f>IFERROR(VLOOKUP('Receta'!$A41,Productos[#All],3,0),"")</f>
        <v>Toalla</v>
      </c>
      <c r="M41" s="2"/>
      <c r="N41" s="2"/>
      <c r="O41" s="2"/>
      <c r="P41" s="2"/>
      <c r="Q41" s="2"/>
      <c r="R41" s="2"/>
      <c r="S41" s="2"/>
      <c r="T41" s="2"/>
      <c r="U41" s="2"/>
      <c r="V41" s="2"/>
      <c r="W41" s="2"/>
      <c r="X41" s="2"/>
      <c r="Y41" s="2"/>
      <c r="Z41" s="2"/>
      <c r="AA41" s="2"/>
    </row>
    <row r="42" spans="1:27" ht="15.75" customHeight="1" x14ac:dyDescent="0.3">
      <c r="A42" s="5" t="s">
        <v>30</v>
      </c>
      <c r="B42" s="5" t="str">
        <f>IFERROR(VLOOKUP('Receta'!$A42,Productos[#All],2,0),"")</f>
        <v>Toalla 160x110 Li</v>
      </c>
      <c r="C42" s="5">
        <v>1</v>
      </c>
      <c r="D42" s="5">
        <v>1</v>
      </c>
      <c r="E42" s="5" t="s">
        <v>65</v>
      </c>
      <c r="F42" s="5" t="str">
        <f>IFERROR(VLOOKUP(E42,Materias_Primas[#All],3,0),"")</f>
        <v>MP</v>
      </c>
      <c r="G42" s="5" t="str">
        <f>IFERROR(VLOOKUP('Receta'!$E42,Materias_Primas[#All],2,0),"")</f>
        <v>Microfibra Dep 160 Li</v>
      </c>
      <c r="H42" s="5">
        <f>0.8*1.5</f>
        <v>1.2000000000000002</v>
      </c>
      <c r="I42" s="5" t="str">
        <f>IFERROR(VLOOKUP('Receta'!$E42,Materias_Primas[#All],5,0),"")</f>
        <v>Mts</v>
      </c>
      <c r="J42" s="3">
        <f>IFERROR(H42*VLOOKUP('Receta'!$E42,Materias_Primas[#All],10,0),"")</f>
        <v>5880.0000000000009</v>
      </c>
      <c r="K42" s="3">
        <f>IFERROR('Receta'!$J42/'Receta'!$C42,"")</f>
        <v>5880.0000000000009</v>
      </c>
      <c r="L42" s="5" t="str">
        <f>IFERROR(VLOOKUP('Receta'!$A42,Productos[#All],3,0),"")</f>
        <v>Toalla</v>
      </c>
      <c r="M42" s="2"/>
      <c r="N42" s="2"/>
      <c r="O42" s="2"/>
      <c r="P42" s="2"/>
      <c r="Q42" s="2"/>
      <c r="R42" s="2"/>
      <c r="S42" s="2"/>
      <c r="T42" s="2"/>
      <c r="U42" s="2"/>
      <c r="V42" s="2"/>
      <c r="W42" s="2"/>
      <c r="X42" s="2"/>
      <c r="Y42" s="2"/>
      <c r="Z42" s="2"/>
      <c r="AA42" s="2"/>
    </row>
    <row r="43" spans="1:27" ht="15.75" customHeight="1" x14ac:dyDescent="0.3">
      <c r="A43" s="5" t="s">
        <v>30</v>
      </c>
      <c r="B43" s="5" t="str">
        <f>IFERROR(VLOOKUP('Receta'!$A43,Productos[#All],2,0),"")</f>
        <v>Toalla 160x110 Li</v>
      </c>
      <c r="C43" s="5">
        <v>1</v>
      </c>
      <c r="D43" s="5">
        <v>2</v>
      </c>
      <c r="E43" s="5" t="s">
        <v>105</v>
      </c>
      <c r="F43" s="5" t="str">
        <f>IFERROR(VLOOKUP(E43,Materias_Primas[#All],3,0),"")</f>
        <v>IN</v>
      </c>
      <c r="G43" s="5" t="str">
        <f>IFERROR(VLOOKUP('Receta'!$E43,Materias_Primas[#All],2,0),"")</f>
        <v>Hilo Overlock Verde</v>
      </c>
      <c r="H43" s="5">
        <f>1.5/25</f>
        <v>0.06</v>
      </c>
      <c r="I43" s="5" t="str">
        <f>IFERROR(VLOOKUP('Receta'!$E43,Materias_Primas[#All],5,0),"")</f>
        <v>Uni</v>
      </c>
      <c r="J43" s="3">
        <f>IFERROR(H43*VLOOKUP('Receta'!$E43,Materias_Primas[#All],10,0),"")</f>
        <v>77.94</v>
      </c>
      <c r="K43" s="3">
        <f>IFERROR('Receta'!$J43/'Receta'!$C43,"")</f>
        <v>77.94</v>
      </c>
      <c r="L43" s="5" t="str">
        <f>IFERROR(VLOOKUP('Receta'!$A43,Productos[#All],3,0),"")</f>
        <v>Toalla</v>
      </c>
      <c r="M43" s="2"/>
      <c r="N43" s="2"/>
      <c r="O43" s="2"/>
      <c r="P43" s="2"/>
      <c r="Q43" s="2"/>
      <c r="R43" s="2"/>
      <c r="S43" s="2"/>
      <c r="T43" s="2"/>
      <c r="U43" s="2"/>
      <c r="V43" s="2"/>
      <c r="W43" s="2"/>
      <c r="X43" s="2"/>
      <c r="Y43" s="2"/>
      <c r="Z43" s="2"/>
      <c r="AA43" s="2"/>
    </row>
    <row r="44" spans="1:27" ht="15.75" customHeight="1" x14ac:dyDescent="0.3">
      <c r="A44" s="5" t="s">
        <v>30</v>
      </c>
      <c r="B44" s="5" t="str">
        <f>IFERROR(VLOOKUP('Receta'!$A44,Productos[#All],2,0),"")</f>
        <v>Toalla 160x110 Li</v>
      </c>
      <c r="C44" s="5">
        <v>1</v>
      </c>
      <c r="D44" s="5">
        <v>3</v>
      </c>
      <c r="E44" s="5" t="s">
        <v>108</v>
      </c>
      <c r="F44" s="5" t="str">
        <f>IFERROR(VLOOKUP(E44,Materias_Primas[#All],3,0),"")</f>
        <v>IN</v>
      </c>
      <c r="G44" s="5" t="str">
        <f>IFERROR(VLOOKUP('Receta'!$E44,Materias_Primas[#All],2,0),"")</f>
        <v>Hilo Recta Verde</v>
      </c>
      <c r="H44" s="5">
        <v>0.06</v>
      </c>
      <c r="I44" s="5" t="str">
        <f>IFERROR(VLOOKUP('Receta'!$E44,Materias_Primas[#All],5,0),"")</f>
        <v>Uni</v>
      </c>
      <c r="J44" s="3">
        <f>IFERROR(H44*VLOOKUP('Receta'!$E44,Materias_Primas[#All],10,0),"")</f>
        <v>53.4</v>
      </c>
      <c r="K44" s="3">
        <f>IFERROR('Receta'!$J44/'Receta'!$C44,"")</f>
        <v>53.4</v>
      </c>
      <c r="L44" s="5" t="str">
        <f>IFERROR(VLOOKUP('Receta'!$A44,Productos[#All],3,0),"")</f>
        <v>Toalla</v>
      </c>
      <c r="M44" s="2"/>
      <c r="N44" s="2"/>
      <c r="O44" s="2"/>
      <c r="P44" s="2"/>
      <c r="Q44" s="2"/>
      <c r="R44" s="2"/>
      <c r="S44" s="2"/>
      <c r="T44" s="2"/>
      <c r="U44" s="2"/>
      <c r="V44" s="2"/>
      <c r="W44" s="2"/>
      <c r="X44" s="2"/>
      <c r="Y44" s="2"/>
      <c r="Z44" s="2"/>
      <c r="AA44" s="2"/>
    </row>
    <row r="45" spans="1:27" ht="15.75" customHeight="1" x14ac:dyDescent="0.3">
      <c r="A45" s="5" t="s">
        <v>30</v>
      </c>
      <c r="B45" s="5" t="str">
        <f>IFERROR(VLOOKUP('Receta'!$A45,Productos[#All],2,0),"")</f>
        <v>Toalla 160x110 Li</v>
      </c>
      <c r="C45" s="5">
        <v>1</v>
      </c>
      <c r="D45" s="5">
        <v>4</v>
      </c>
      <c r="E45" s="5" t="s">
        <v>125</v>
      </c>
      <c r="F45" s="5">
        <f>IFERROR(VLOOKUP(E45,Materias_Primas[#All],3,0),"")</f>
        <v>0</v>
      </c>
      <c r="G45" s="5" t="str">
        <f>IFERROR(VLOOKUP('Receta'!$E45,Materias_Primas[#All],2,0),"")</f>
        <v>Locomoción</v>
      </c>
      <c r="H45" s="5">
        <v>0.15</v>
      </c>
      <c r="I45" s="5" t="str">
        <f>IFERROR(VLOOKUP('Receta'!$E45,Materias_Primas[#All],5,0),"")</f>
        <v>Uni</v>
      </c>
      <c r="J45" s="3">
        <f>IFERROR(H45*VLOOKUP('Receta'!$E45,Materias_Primas[#All],10,0),"")</f>
        <v>150</v>
      </c>
      <c r="K45" s="3">
        <f>IFERROR('Receta'!$J45/'Receta'!$C45,"")</f>
        <v>150</v>
      </c>
      <c r="L45" s="5" t="str">
        <f>IFERROR(VLOOKUP('Receta'!$A45,Productos[#All],3,0),"")</f>
        <v>Toalla</v>
      </c>
      <c r="M45" s="2"/>
      <c r="N45" s="2"/>
      <c r="O45" s="2"/>
      <c r="P45" s="2"/>
      <c r="Q45" s="2"/>
      <c r="R45" s="2"/>
      <c r="S45" s="2"/>
      <c r="T45" s="2"/>
      <c r="U45" s="2"/>
      <c r="V45" s="2"/>
      <c r="W45" s="2"/>
      <c r="X45" s="2"/>
      <c r="Y45" s="2"/>
      <c r="Z45" s="2"/>
      <c r="AA45" s="2"/>
    </row>
    <row r="46" spans="1:27" ht="15.75" customHeight="1" x14ac:dyDescent="0.3">
      <c r="A46" s="5" t="s">
        <v>32</v>
      </c>
      <c r="B46" s="5" t="str">
        <f>IFERROR(VLOOKUP('Receta'!$A46,Productos[#All],2,0),"")</f>
        <v>Turbante Ca</v>
      </c>
      <c r="C46" s="5">
        <v>8</v>
      </c>
      <c r="D46" s="5">
        <v>1</v>
      </c>
      <c r="E46" s="5" t="s">
        <v>69</v>
      </c>
      <c r="F46" s="5" t="str">
        <f>IFERROR(VLOOKUP(E46,Materias_Primas[#All],3,0),"")</f>
        <v>MP</v>
      </c>
      <c r="G46" s="5" t="str">
        <f>IFERROR(VLOOKUP('Receta'!$E46,Materias_Primas[#All],2,0),"")</f>
        <v>Microfibra Dep 160 Ca</v>
      </c>
      <c r="H46" s="5">
        <v>0.13</v>
      </c>
      <c r="I46" s="5" t="str">
        <f>IFERROR(VLOOKUP('Receta'!$E46,Materias_Primas[#All],5,0),"")</f>
        <v>Mts</v>
      </c>
      <c r="J46" s="3">
        <f>IFERROR(H46*VLOOKUP('Receta'!$E46,Materias_Primas[#All],10,0),"")</f>
        <v>637</v>
      </c>
      <c r="K46" s="3">
        <f>IFERROR('Receta'!$J46/'Receta'!$C46,"")</f>
        <v>79.625</v>
      </c>
      <c r="L46" s="5" t="str">
        <f>IFERROR(VLOOKUP('Receta'!$A46,Productos[#All],3,0),"")</f>
        <v>Turbante</v>
      </c>
      <c r="M46" s="2"/>
      <c r="N46" s="2"/>
      <c r="O46" s="2"/>
      <c r="P46" s="2"/>
      <c r="Q46" s="2"/>
      <c r="R46" s="2"/>
      <c r="S46" s="2"/>
      <c r="T46" s="2"/>
      <c r="U46" s="2"/>
      <c r="V46" s="2"/>
      <c r="W46" s="2"/>
      <c r="X46" s="2"/>
      <c r="Y46" s="2"/>
      <c r="Z46" s="2"/>
      <c r="AA46" s="2"/>
    </row>
    <row r="47" spans="1:27" ht="15.75" customHeight="1" x14ac:dyDescent="0.3">
      <c r="A47" s="5" t="s">
        <v>32</v>
      </c>
      <c r="B47" s="5" t="str">
        <f>IFERROR(VLOOKUP('Receta'!$A47,Productos[#All],2,0),"")</f>
        <v>Turbante Ca</v>
      </c>
      <c r="C47" s="5">
        <v>100</v>
      </c>
      <c r="D47" s="5">
        <v>2</v>
      </c>
      <c r="E47" s="5" t="s">
        <v>105</v>
      </c>
      <c r="F47" s="5" t="str">
        <f>IFERROR(VLOOKUP(E47,Materias_Primas[#All],3,0),"")</f>
        <v>IN</v>
      </c>
      <c r="G47" s="5" t="str">
        <f>IFERROR(VLOOKUP('Receta'!$E47,Materias_Primas[#All],2,0),"")</f>
        <v>Hilo Overlock Verde</v>
      </c>
      <c r="H47" s="5">
        <v>2</v>
      </c>
      <c r="I47" s="5" t="str">
        <f>IFERROR(VLOOKUP('Receta'!$E47,Materias_Primas[#All],5,0),"")</f>
        <v>Uni</v>
      </c>
      <c r="J47" s="3">
        <f>IFERROR(H47*VLOOKUP('Receta'!$E47,Materias_Primas[#All],10,0),"")</f>
        <v>2598</v>
      </c>
      <c r="K47" s="3">
        <f>IFERROR('Receta'!$J47/'Receta'!$C47,"")</f>
        <v>25.98</v>
      </c>
      <c r="L47" s="5" t="str">
        <f>IFERROR(VLOOKUP('Receta'!$A47,Productos[#All],3,0),"")</f>
        <v>Turbante</v>
      </c>
      <c r="M47" s="2"/>
      <c r="N47" s="2"/>
      <c r="O47" s="2"/>
      <c r="P47" s="2"/>
      <c r="Q47" s="2"/>
      <c r="R47" s="2"/>
      <c r="S47" s="2"/>
      <c r="T47" s="2"/>
      <c r="U47" s="2"/>
      <c r="V47" s="2"/>
      <c r="W47" s="2"/>
      <c r="X47" s="2"/>
      <c r="Y47" s="2"/>
      <c r="Z47" s="2"/>
      <c r="AA47" s="2"/>
    </row>
    <row r="48" spans="1:27" ht="15.75" customHeight="1" x14ac:dyDescent="0.3">
      <c r="A48" s="5" t="s">
        <v>32</v>
      </c>
      <c r="B48" s="5" t="str">
        <f>IFERROR(VLOOKUP('Receta'!$A48,Productos[#All],2,0),"")</f>
        <v>Turbante Ca</v>
      </c>
      <c r="C48" s="5">
        <v>100</v>
      </c>
      <c r="D48" s="5">
        <v>3</v>
      </c>
      <c r="E48" s="5" t="s">
        <v>123</v>
      </c>
      <c r="F48" s="5" t="str">
        <f>IFERROR(VLOOKUP(E48,Materias_Primas[#All],3,0),"")</f>
        <v>MP</v>
      </c>
      <c r="G48" s="5" t="str">
        <f>IFERROR(VLOOKUP('Receta'!$E48,Materias_Primas[#All],2,0),"")</f>
        <v>Hilo Poliester</v>
      </c>
      <c r="H48" s="5">
        <v>3</v>
      </c>
      <c r="I48" s="5" t="str">
        <f>IFERROR(VLOOKUP('Receta'!$E48,Materias_Primas[#All],5,0),"")</f>
        <v>Uni</v>
      </c>
      <c r="J48" s="3">
        <f>IFERROR(H48*VLOOKUP('Receta'!$E48,Materias_Primas[#All],10,0),"")</f>
        <v>2670</v>
      </c>
      <c r="K48" s="3">
        <f>IFERROR('Receta'!$J48/'Receta'!$C48,"")</f>
        <v>26.7</v>
      </c>
      <c r="L48" s="5" t="str">
        <f>IFERROR(VLOOKUP('Receta'!$A48,Productos[#All],3,0),"")</f>
        <v>Turbante</v>
      </c>
      <c r="M48" s="2"/>
      <c r="N48" s="2"/>
      <c r="O48" s="2"/>
      <c r="P48" s="2"/>
      <c r="Q48" s="2"/>
      <c r="R48" s="2"/>
      <c r="S48" s="2"/>
      <c r="T48" s="2"/>
      <c r="U48" s="2"/>
      <c r="V48" s="2"/>
      <c r="W48" s="2"/>
      <c r="X48" s="2"/>
      <c r="Y48" s="2"/>
      <c r="Z48" s="2"/>
      <c r="AA48" s="2"/>
    </row>
    <row r="49" spans="1:27" ht="15.75" customHeight="1" x14ac:dyDescent="0.3">
      <c r="A49" s="5" t="s">
        <v>32</v>
      </c>
      <c r="B49" s="5" t="str">
        <f>IFERROR(VLOOKUP('Receta'!$A49,Productos[#All],2,0),"")</f>
        <v>Turbante Ca</v>
      </c>
      <c r="C49" s="5">
        <v>1</v>
      </c>
      <c r="D49" s="5">
        <v>4</v>
      </c>
      <c r="E49" s="5" t="s">
        <v>125</v>
      </c>
      <c r="F49" s="5">
        <f>IFERROR(VLOOKUP(E49,Materias_Primas[#All],3,0),"")</f>
        <v>0</v>
      </c>
      <c r="G49" s="5" t="str">
        <f>IFERROR(VLOOKUP('Receta'!$E49,Materias_Primas[#All],2,0),"")</f>
        <v>Locomoción</v>
      </c>
      <c r="H49" s="5">
        <v>0.02</v>
      </c>
      <c r="I49" s="5" t="str">
        <f>IFERROR(VLOOKUP('Receta'!$E49,Materias_Primas[#All],5,0),"")</f>
        <v>Uni</v>
      </c>
      <c r="J49" s="3">
        <f>IFERROR(H49*VLOOKUP('Receta'!$E49,Materias_Primas[#All],10,0),"")</f>
        <v>20</v>
      </c>
      <c r="K49" s="3">
        <f>IFERROR('Receta'!$J49/'Receta'!$C49,"")</f>
        <v>20</v>
      </c>
      <c r="L49" s="5" t="str">
        <f>IFERROR(VLOOKUP('Receta'!$A49,Productos[#All],3,0),"")</f>
        <v>Turbante</v>
      </c>
      <c r="M49" s="2"/>
      <c r="N49" s="2"/>
      <c r="O49" s="2"/>
      <c r="P49" s="2"/>
      <c r="Q49" s="2"/>
      <c r="R49" s="2"/>
      <c r="S49" s="2"/>
      <c r="T49" s="2"/>
      <c r="U49" s="2"/>
      <c r="V49" s="2"/>
      <c r="W49" s="2"/>
      <c r="X49" s="2"/>
      <c r="Y49" s="2"/>
      <c r="Z49" s="2"/>
      <c r="AA49" s="2"/>
    </row>
    <row r="50" spans="1:27" ht="15.75" customHeight="1" x14ac:dyDescent="0.3">
      <c r="A50" s="5" t="s">
        <v>32</v>
      </c>
      <c r="B50" s="5" t="str">
        <f>IFERROR(VLOOKUP('Receta'!$A50,Productos[#All],2,0),"")</f>
        <v>Turbante Ca</v>
      </c>
      <c r="C50" s="5">
        <v>1</v>
      </c>
      <c r="D50" s="5">
        <v>5</v>
      </c>
      <c r="E50" s="5" t="s">
        <v>97</v>
      </c>
      <c r="F50" s="5" t="str">
        <f>IFERROR(VLOOKUP(E50,Materias_Primas[#All],3,0),"")</f>
        <v>MO</v>
      </c>
      <c r="G50" s="5" t="str">
        <f>IFERROR(VLOOKUP('Receta'!$E50,Materias_Primas[#All],2,0),"")</f>
        <v>Corte</v>
      </c>
      <c r="H50" s="5">
        <v>2</v>
      </c>
      <c r="I50" s="5" t="str">
        <f>IFERROR(VLOOKUP('Receta'!$E50,Materias_Primas[#All],5,0),"")</f>
        <v>Min</v>
      </c>
      <c r="J50" s="3">
        <f>IFERROR(H50*VLOOKUP('Receta'!$E50,Materias_Primas[#All],10,0),"")</f>
        <v>130</v>
      </c>
      <c r="K50" s="3">
        <f>IFERROR('Receta'!$J50/'Receta'!$C50,"")</f>
        <v>130</v>
      </c>
      <c r="L50" s="5" t="str">
        <f>IFERROR(VLOOKUP('Receta'!$A86,Productos[#All],3,0),"")</f>
        <v>Turbante</v>
      </c>
      <c r="M50" s="2"/>
      <c r="N50" s="2"/>
      <c r="O50" s="2"/>
      <c r="P50" s="2"/>
      <c r="Q50" s="2"/>
      <c r="R50" s="2"/>
      <c r="S50" s="2"/>
      <c r="T50" s="2"/>
      <c r="U50" s="2"/>
      <c r="V50" s="2"/>
      <c r="W50" s="2"/>
      <c r="X50" s="2"/>
      <c r="Y50" s="2"/>
      <c r="Z50" s="2"/>
      <c r="AA50" s="2"/>
    </row>
    <row r="51" spans="1:27" ht="15.75" customHeight="1" x14ac:dyDescent="0.3">
      <c r="A51" s="5" t="s">
        <v>32</v>
      </c>
      <c r="B51" s="5" t="str">
        <f>IFERROR(VLOOKUP('Receta'!$A51,Productos[#All],2,0),"")</f>
        <v>Turbante Ca</v>
      </c>
      <c r="C51" s="5">
        <v>1</v>
      </c>
      <c r="D51" s="5">
        <v>6</v>
      </c>
      <c r="E51" s="5" t="s">
        <v>101</v>
      </c>
      <c r="F51" s="5" t="str">
        <f>IFERROR(VLOOKUP(E51,Materias_Primas[#All],3,0),"")</f>
        <v>MO</v>
      </c>
      <c r="G51" s="5" t="str">
        <f>IFERROR(VLOOKUP('Receta'!$E51,Materias_Primas[#All],2,0),"")</f>
        <v>Confección</v>
      </c>
      <c r="H51" s="5">
        <v>8</v>
      </c>
      <c r="I51" s="5" t="str">
        <f>IFERROR(VLOOKUP('Receta'!$E51,Materias_Primas[#All],5,0),"")</f>
        <v>Min</v>
      </c>
      <c r="J51" s="3">
        <f>IFERROR(H51*VLOOKUP('Receta'!$E51,Materias_Primas[#All],10,0),"")</f>
        <v>520</v>
      </c>
      <c r="K51" s="3">
        <f>IFERROR('Receta'!$J51/'Receta'!$C51,"")</f>
        <v>520</v>
      </c>
      <c r="L51" s="5" t="str">
        <f>IFERROR(VLOOKUP('Receta'!$A87,Productos[#All],3,0),"")</f>
        <v>Turbante</v>
      </c>
      <c r="M51" s="2"/>
      <c r="N51" s="2"/>
      <c r="O51" s="2"/>
      <c r="P51" s="2"/>
      <c r="Q51" s="2"/>
      <c r="R51" s="2"/>
      <c r="S51" s="2"/>
      <c r="T51" s="2"/>
      <c r="U51" s="2"/>
      <c r="V51" s="2"/>
      <c r="W51" s="2"/>
      <c r="X51" s="2"/>
      <c r="Y51" s="2"/>
      <c r="Z51" s="2"/>
      <c r="AA51" s="2"/>
    </row>
    <row r="52" spans="1:27" ht="15.75" customHeight="1" x14ac:dyDescent="0.3">
      <c r="A52" s="5" t="s">
        <v>32</v>
      </c>
      <c r="B52" s="5" t="str">
        <f>IFERROR(VLOOKUP('Receta'!$A52,Productos[#All],2,0),"")</f>
        <v>Turbante Ca</v>
      </c>
      <c r="C52" s="5">
        <v>1</v>
      </c>
      <c r="D52" s="5">
        <v>7</v>
      </c>
      <c r="E52" s="5" t="s">
        <v>103</v>
      </c>
      <c r="F52" s="5" t="str">
        <f>IFERROR(VLOOKUP(E52,Materias_Primas[#All],3,0),"")</f>
        <v>MO</v>
      </c>
      <c r="G52" s="5" t="str">
        <f>IFERROR(VLOOKUP('Receta'!$E52,Materias_Primas[#All],2,0),"")</f>
        <v>Botones</v>
      </c>
      <c r="H52" s="5">
        <v>3</v>
      </c>
      <c r="I52" s="5" t="str">
        <f>IFERROR(VLOOKUP('Receta'!$E52,Materias_Primas[#All],5,0),"")</f>
        <v>Min</v>
      </c>
      <c r="J52" s="3">
        <f>IFERROR(H52*VLOOKUP('Receta'!$E52,Materias_Primas[#All],10,0),"")</f>
        <v>33</v>
      </c>
      <c r="K52" s="3">
        <f>IFERROR('Receta'!$J52/'Receta'!$C52,"")</f>
        <v>33</v>
      </c>
      <c r="L52" s="5" t="str">
        <f>IFERROR(VLOOKUP('Receta'!$A88,Productos[#All],3,0),"")</f>
        <v>Turbante</v>
      </c>
      <c r="M52" s="2"/>
      <c r="N52" s="2"/>
      <c r="O52" s="2"/>
      <c r="P52" s="2"/>
      <c r="Q52" s="2"/>
      <c r="R52" s="2"/>
      <c r="S52" s="2"/>
      <c r="T52" s="2"/>
      <c r="U52" s="2"/>
      <c r="V52" s="2"/>
      <c r="W52" s="2"/>
      <c r="X52" s="2"/>
      <c r="Y52" s="2"/>
      <c r="Z52" s="2"/>
      <c r="AA52" s="2"/>
    </row>
    <row r="53" spans="1:27" ht="15.75" customHeight="1" x14ac:dyDescent="0.3">
      <c r="A53" s="5" t="s">
        <v>32</v>
      </c>
      <c r="B53" s="5" t="str">
        <f>IFERROR(VLOOKUP('Receta'!$A53,Productos[#All],2,0),"")</f>
        <v>Turbante Ca</v>
      </c>
      <c r="C53" s="5">
        <v>1</v>
      </c>
      <c r="D53" s="5">
        <v>8</v>
      </c>
      <c r="E53" s="5" t="s">
        <v>110</v>
      </c>
      <c r="F53" s="5" t="str">
        <f>IFERROR(VLOOKUP(E53,Materias_Primas[#All],3,0),"")</f>
        <v>MO</v>
      </c>
      <c r="G53" s="5" t="str">
        <f>IFERROR(VLOOKUP('Receta'!$E53,Materias_Primas[#All],2,0),"")</f>
        <v>Preparación</v>
      </c>
      <c r="H53" s="5">
        <v>0.5</v>
      </c>
      <c r="I53" s="5" t="str">
        <f>IFERROR(VLOOKUP('Receta'!$E53,Materias_Primas[#All],5,0),"")</f>
        <v>Min</v>
      </c>
      <c r="J53" s="3">
        <f>IFERROR(H53*VLOOKUP('Receta'!$E53,Materias_Primas[#All],10,0),"")</f>
        <v>32.5</v>
      </c>
      <c r="K53" s="3">
        <f>IFERROR('Receta'!$J53/'Receta'!$C53,"")</f>
        <v>32.5</v>
      </c>
      <c r="L53" s="5" t="str">
        <f>IFERROR(VLOOKUP('Receta'!$A89,Productos[#All],3,0),"")</f>
        <v>Turbante</v>
      </c>
      <c r="M53" s="2"/>
      <c r="N53" s="2"/>
      <c r="O53" s="2"/>
      <c r="P53" s="2"/>
      <c r="Q53" s="2"/>
      <c r="R53" s="2"/>
      <c r="S53" s="2"/>
      <c r="T53" s="2"/>
      <c r="U53" s="2"/>
      <c r="V53" s="2"/>
      <c r="W53" s="2"/>
      <c r="X53" s="2"/>
      <c r="Y53" s="2"/>
      <c r="Z53" s="2"/>
      <c r="AA53" s="2"/>
    </row>
    <row r="54" spans="1:27" ht="15.75" customHeight="1" x14ac:dyDescent="0.3">
      <c r="A54" s="5" t="s">
        <v>37</v>
      </c>
      <c r="B54" s="5" t="str">
        <f>IFERROR(VLOOKUP('Receta'!$A54,Productos[#All],2,0),"")</f>
        <v>Turbante Vp</v>
      </c>
      <c r="C54" s="5">
        <v>8</v>
      </c>
      <c r="D54" s="5">
        <v>1</v>
      </c>
      <c r="E54" s="5" t="s">
        <v>77</v>
      </c>
      <c r="F54" s="5" t="str">
        <f>IFERROR(VLOOKUP(E54,Materias_Primas[#All],3,0),"")</f>
        <v>MP</v>
      </c>
      <c r="G54" s="5" t="str">
        <f>IFERROR(VLOOKUP('Receta'!$E54,Materias_Primas[#All],2,0),"")</f>
        <v>Microfibra Dep 160 Vp</v>
      </c>
      <c r="H54" s="5">
        <v>0.13</v>
      </c>
      <c r="I54" s="5" t="str">
        <f>IFERROR(VLOOKUP('Receta'!$E54,Materias_Primas[#All],5,0),"")</f>
        <v>Mts</v>
      </c>
      <c r="J54" s="3">
        <f>IFERROR(H54*VLOOKUP('Receta'!$E54,Materias_Primas[#All],10,0),"")</f>
        <v>637</v>
      </c>
      <c r="K54" s="3">
        <f>IFERROR('Receta'!$J54/'Receta'!$C54,"")</f>
        <v>79.625</v>
      </c>
      <c r="L54" s="5" t="str">
        <f>IFERROR(VLOOKUP('Receta'!$A54,Productos[#All],3,0),"")</f>
        <v>Turbante</v>
      </c>
      <c r="M54" s="2"/>
      <c r="N54" s="2"/>
      <c r="O54" s="2"/>
      <c r="P54" s="2"/>
      <c r="Q54" s="2"/>
      <c r="R54" s="2"/>
      <c r="S54" s="2"/>
      <c r="T54" s="2"/>
      <c r="U54" s="2"/>
      <c r="V54" s="2"/>
      <c r="W54" s="2"/>
      <c r="X54" s="2"/>
      <c r="Y54" s="2"/>
      <c r="Z54" s="2"/>
      <c r="AA54" s="2"/>
    </row>
    <row r="55" spans="1:27" ht="15.75" customHeight="1" x14ac:dyDescent="0.3">
      <c r="A55" s="5" t="s">
        <v>37</v>
      </c>
      <c r="B55" s="5" t="str">
        <f>IFERROR(VLOOKUP('Receta'!$A55,Productos[#All],2,0),"")</f>
        <v>Turbante Vp</v>
      </c>
      <c r="C55" s="5">
        <v>100</v>
      </c>
      <c r="D55" s="5">
        <v>2</v>
      </c>
      <c r="E55" s="5" t="s">
        <v>105</v>
      </c>
      <c r="F55" s="5" t="str">
        <f>IFERROR(VLOOKUP(E55,Materias_Primas[#All],3,0),"")</f>
        <v>IN</v>
      </c>
      <c r="G55" s="5" t="str">
        <f>IFERROR(VLOOKUP('Receta'!$E55,Materias_Primas[#All],2,0),"")</f>
        <v>Hilo Overlock Verde</v>
      </c>
      <c r="H55" s="5">
        <v>2</v>
      </c>
      <c r="I55" s="5" t="str">
        <f>IFERROR(VLOOKUP('Receta'!$E55,Materias_Primas[#All],5,0),"")</f>
        <v>Uni</v>
      </c>
      <c r="J55" s="3">
        <f>IFERROR(H55*VLOOKUP('Receta'!$E55,Materias_Primas[#All],10,0),"")</f>
        <v>2598</v>
      </c>
      <c r="K55" s="3">
        <f>IFERROR('Receta'!$J55/'Receta'!$C55,"")</f>
        <v>25.98</v>
      </c>
      <c r="L55" s="5" t="str">
        <f>IFERROR(VLOOKUP('Receta'!$A55,Productos[#All],3,0),"")</f>
        <v>Turbante</v>
      </c>
      <c r="M55" s="2"/>
      <c r="N55" s="2"/>
      <c r="O55" s="2"/>
      <c r="P55" s="2"/>
      <c r="Q55" s="2"/>
      <c r="R55" s="2"/>
      <c r="S55" s="2"/>
      <c r="T55" s="2"/>
      <c r="U55" s="2"/>
      <c r="V55" s="2"/>
      <c r="W55" s="2"/>
      <c r="X55" s="2"/>
      <c r="Y55" s="2"/>
      <c r="Z55" s="2"/>
      <c r="AA55" s="2"/>
    </row>
    <row r="56" spans="1:27" ht="15.75" customHeight="1" x14ac:dyDescent="0.3">
      <c r="A56" s="5" t="s">
        <v>37</v>
      </c>
      <c r="B56" s="5" t="str">
        <f>IFERROR(VLOOKUP('Receta'!$A56,Productos[#All],2,0),"")</f>
        <v>Turbante Vp</v>
      </c>
      <c r="C56" s="5">
        <v>1</v>
      </c>
      <c r="D56" s="5">
        <v>3</v>
      </c>
      <c r="E56" s="5" t="s">
        <v>108</v>
      </c>
      <c r="F56" s="5" t="str">
        <f>IFERROR(VLOOKUP(E56,Materias_Primas[#All],3,0),"")</f>
        <v>IN</v>
      </c>
      <c r="G56" s="5" t="str">
        <f>IFERROR(VLOOKUP('Receta'!$E56,Materias_Primas[#All],2,0),"")</f>
        <v>Hilo Recta Verde</v>
      </c>
      <c r="H56" s="5">
        <v>8.1250000000000003E-3</v>
      </c>
      <c r="I56" s="5" t="str">
        <f>IFERROR(VLOOKUP('Receta'!$E56,Materias_Primas[#All],5,0),"")</f>
        <v>Uni</v>
      </c>
      <c r="J56" s="3">
        <f>IFERROR(H56*VLOOKUP('Receta'!$E56,Materias_Primas[#All],10,0),"")</f>
        <v>7.2312500000000002</v>
      </c>
      <c r="K56" s="3">
        <f>IFERROR('Receta'!$J56/'Receta'!$C56,"")</f>
        <v>7.2312500000000002</v>
      </c>
      <c r="L56" s="5" t="str">
        <f>IFERROR(VLOOKUP('Receta'!$A56,Productos[#All],3,0),"")</f>
        <v>Turbante</v>
      </c>
      <c r="M56" s="2"/>
      <c r="N56" s="2"/>
      <c r="O56" s="2"/>
      <c r="P56" s="2"/>
      <c r="Q56" s="2"/>
      <c r="R56" s="2"/>
      <c r="S56" s="2"/>
      <c r="T56" s="2"/>
      <c r="U56" s="2"/>
      <c r="V56" s="2"/>
      <c r="W56" s="2"/>
      <c r="X56" s="2"/>
      <c r="Y56" s="2"/>
      <c r="Z56" s="2"/>
      <c r="AA56" s="2"/>
    </row>
    <row r="57" spans="1:27" ht="15.75" customHeight="1" x14ac:dyDescent="0.3">
      <c r="A57" s="5" t="s">
        <v>37</v>
      </c>
      <c r="B57" s="5" t="str">
        <f>IFERROR(VLOOKUP('Receta'!$A57,Productos[#All],2,0),"")</f>
        <v>Turbante Vp</v>
      </c>
      <c r="C57" s="5">
        <v>1</v>
      </c>
      <c r="D57" s="5">
        <v>4</v>
      </c>
      <c r="E57" s="5" t="s">
        <v>125</v>
      </c>
      <c r="F57" s="5">
        <f>IFERROR(VLOOKUP(E57,Materias_Primas[#All],3,0),"")</f>
        <v>0</v>
      </c>
      <c r="G57" s="5" t="str">
        <f>IFERROR(VLOOKUP('Receta'!$E57,Materias_Primas[#All],2,0),"")</f>
        <v>Locomoción</v>
      </c>
      <c r="H57" s="5">
        <v>0.02</v>
      </c>
      <c r="I57" s="5" t="str">
        <f>IFERROR(VLOOKUP('Receta'!$E57,Materias_Primas[#All],5,0),"")</f>
        <v>Uni</v>
      </c>
      <c r="J57" s="3">
        <f>IFERROR(H57*VLOOKUP('Receta'!$E57,Materias_Primas[#All],10,0),"")</f>
        <v>20</v>
      </c>
      <c r="K57" s="3">
        <f>IFERROR('Receta'!$J57/'Receta'!$C57,"")</f>
        <v>20</v>
      </c>
      <c r="L57" s="5" t="str">
        <f>IFERROR(VLOOKUP('Receta'!$A57,Productos[#All],3,0),"")</f>
        <v>Turbante</v>
      </c>
      <c r="M57" s="2"/>
      <c r="N57" s="2"/>
      <c r="O57" s="2"/>
      <c r="P57" s="2"/>
      <c r="Q57" s="2"/>
      <c r="R57" s="2"/>
      <c r="S57" s="2"/>
      <c r="T57" s="2"/>
      <c r="U57" s="2"/>
      <c r="V57" s="2"/>
      <c r="W57" s="2"/>
      <c r="X57" s="2"/>
      <c r="Y57" s="2"/>
      <c r="Z57" s="2"/>
      <c r="AA57" s="2"/>
    </row>
    <row r="58" spans="1:27" ht="15.75" customHeight="1" x14ac:dyDescent="0.3">
      <c r="A58" s="5" t="s">
        <v>39</v>
      </c>
      <c r="B58" s="5" t="str">
        <f>IFERROR(VLOOKUP('Receta'!$A58,Productos[#All],2,0),"")</f>
        <v>Turbante Li</v>
      </c>
      <c r="C58" s="5">
        <v>8</v>
      </c>
      <c r="D58" s="5">
        <v>1</v>
      </c>
      <c r="E58" s="5" t="s">
        <v>65</v>
      </c>
      <c r="F58" s="5" t="str">
        <f>IFERROR(VLOOKUP(E58,Materias_Primas[#All],3,0),"")</f>
        <v>MP</v>
      </c>
      <c r="G58" s="5" t="str">
        <f>IFERROR(VLOOKUP('Receta'!$E58,Materias_Primas[#All],2,0),"")</f>
        <v>Microfibra Dep 160 Li</v>
      </c>
      <c r="H58" s="5">
        <v>0.13</v>
      </c>
      <c r="I58" s="5" t="str">
        <f>IFERROR(VLOOKUP('Receta'!$E58,Materias_Primas[#All],5,0),"")</f>
        <v>Mts</v>
      </c>
      <c r="J58" s="3">
        <f>IFERROR(H58*VLOOKUP('Receta'!$E58,Materias_Primas[#All],10,0),"")</f>
        <v>637</v>
      </c>
      <c r="K58" s="3">
        <f>IFERROR('Receta'!$J58/'Receta'!$C58,"")</f>
        <v>79.625</v>
      </c>
      <c r="L58" s="5" t="str">
        <f>IFERROR(VLOOKUP('Receta'!$A58,Productos[#All],3,0),"")</f>
        <v>Turbante</v>
      </c>
      <c r="M58" s="2"/>
      <c r="N58" s="2"/>
      <c r="O58" s="2"/>
      <c r="P58" s="2"/>
      <c r="Q58" s="2"/>
      <c r="R58" s="2"/>
      <c r="S58" s="2"/>
      <c r="T58" s="2"/>
      <c r="U58" s="2"/>
      <c r="V58" s="2"/>
      <c r="W58" s="2"/>
      <c r="X58" s="2"/>
      <c r="Y58" s="2"/>
      <c r="Z58" s="2"/>
      <c r="AA58" s="2"/>
    </row>
    <row r="59" spans="1:27" ht="15.75" customHeight="1" x14ac:dyDescent="0.3">
      <c r="A59" s="5" t="s">
        <v>39</v>
      </c>
      <c r="B59" s="5" t="str">
        <f>IFERROR(VLOOKUP('Receta'!$A59,Productos[#All],2,0),"")</f>
        <v>Turbante Li</v>
      </c>
      <c r="C59" s="5">
        <v>100</v>
      </c>
      <c r="D59" s="5">
        <v>2</v>
      </c>
      <c r="E59" s="5" t="s">
        <v>105</v>
      </c>
      <c r="F59" s="5" t="str">
        <f>IFERROR(VLOOKUP(E59,Materias_Primas[#All],3,0),"")</f>
        <v>IN</v>
      </c>
      <c r="G59" s="5" t="str">
        <f>IFERROR(VLOOKUP('Receta'!$E59,Materias_Primas[#All],2,0),"")</f>
        <v>Hilo Overlock Verde</v>
      </c>
      <c r="H59" s="5">
        <v>2</v>
      </c>
      <c r="I59" s="5" t="str">
        <f>IFERROR(VLOOKUP('Receta'!$E59,Materias_Primas[#All],5,0),"")</f>
        <v>Uni</v>
      </c>
      <c r="J59" s="3">
        <f>IFERROR(H59*VLOOKUP('Receta'!$E59,Materias_Primas[#All],10,0),"")</f>
        <v>2598</v>
      </c>
      <c r="K59" s="3">
        <f>IFERROR('Receta'!$J59/'Receta'!$C59,"")</f>
        <v>25.98</v>
      </c>
      <c r="L59" s="5" t="str">
        <f>IFERROR(VLOOKUP('Receta'!$A59,Productos[#All],3,0),"")</f>
        <v>Turbante</v>
      </c>
      <c r="M59" s="2"/>
      <c r="N59" s="2"/>
      <c r="O59" s="2"/>
      <c r="P59" s="2"/>
      <c r="Q59" s="2"/>
      <c r="R59" s="2"/>
      <c r="S59" s="2"/>
      <c r="T59" s="2"/>
      <c r="U59" s="2"/>
      <c r="V59" s="2"/>
      <c r="W59" s="2"/>
      <c r="X59" s="2"/>
      <c r="Y59" s="2"/>
      <c r="Z59" s="2"/>
      <c r="AA59" s="2"/>
    </row>
    <row r="60" spans="1:27" ht="15.75" customHeight="1" x14ac:dyDescent="0.3">
      <c r="A60" s="5" t="s">
        <v>39</v>
      </c>
      <c r="B60" s="5" t="str">
        <f>IFERROR(VLOOKUP('Receta'!$A60,Productos[#All],2,0),"")</f>
        <v>Turbante Li</v>
      </c>
      <c r="C60" s="5">
        <v>1</v>
      </c>
      <c r="D60" s="5">
        <v>3</v>
      </c>
      <c r="E60" s="5" t="s">
        <v>108</v>
      </c>
      <c r="F60" s="5" t="str">
        <f>IFERROR(VLOOKUP(E60,Materias_Primas[#All],3,0),"")</f>
        <v>IN</v>
      </c>
      <c r="G60" s="5" t="str">
        <f>IFERROR(VLOOKUP('Receta'!$E60,Materias_Primas[#All],2,0),"")</f>
        <v>Hilo Recta Verde</v>
      </c>
      <c r="H60" s="5">
        <v>8.1250000000000003E-3</v>
      </c>
      <c r="I60" s="5" t="str">
        <f>IFERROR(VLOOKUP('Receta'!$E60,Materias_Primas[#All],5,0),"")</f>
        <v>Uni</v>
      </c>
      <c r="J60" s="3">
        <f>IFERROR(H60*VLOOKUP('Receta'!$E60,Materias_Primas[#All],10,0),"")</f>
        <v>7.2312500000000002</v>
      </c>
      <c r="K60" s="3">
        <f>IFERROR('Receta'!$J60/'Receta'!$C60,"")</f>
        <v>7.2312500000000002</v>
      </c>
      <c r="L60" s="5" t="str">
        <f>IFERROR(VLOOKUP('Receta'!$A60,Productos[#All],3,0),"")</f>
        <v>Turbante</v>
      </c>
      <c r="M60" s="2"/>
      <c r="N60" s="2"/>
      <c r="O60" s="2"/>
      <c r="P60" s="2"/>
      <c r="Q60" s="2"/>
      <c r="R60" s="2"/>
      <c r="S60" s="2"/>
      <c r="T60" s="2"/>
      <c r="U60" s="2"/>
      <c r="V60" s="2"/>
      <c r="W60" s="2"/>
      <c r="X60" s="2"/>
      <c r="Y60" s="2"/>
      <c r="Z60" s="2"/>
      <c r="AA60" s="2"/>
    </row>
    <row r="61" spans="1:27" ht="15.75" customHeight="1" x14ac:dyDescent="0.3">
      <c r="A61" s="5" t="s">
        <v>39</v>
      </c>
      <c r="B61" s="5" t="str">
        <f>IFERROR(VLOOKUP('Receta'!$A61,Productos[#All],2,0),"")</f>
        <v>Turbante Li</v>
      </c>
      <c r="C61" s="5">
        <v>1</v>
      </c>
      <c r="D61" s="5">
        <v>4</v>
      </c>
      <c r="E61" s="5" t="s">
        <v>125</v>
      </c>
      <c r="F61" s="5">
        <f>IFERROR(VLOOKUP(E61,Materias_Primas[#All],3,0),"")</f>
        <v>0</v>
      </c>
      <c r="G61" s="5" t="str">
        <f>IFERROR(VLOOKUP('Receta'!$E61,Materias_Primas[#All],2,0),"")</f>
        <v>Locomoción</v>
      </c>
      <c r="H61" s="5">
        <v>0.02</v>
      </c>
      <c r="I61" s="5" t="str">
        <f>IFERROR(VLOOKUP('Receta'!$E61,Materias_Primas[#All],5,0),"")</f>
        <v>Uni</v>
      </c>
      <c r="J61" s="3">
        <f>IFERROR(H61*VLOOKUP('Receta'!$E61,Materias_Primas[#All],10,0),"")</f>
        <v>20</v>
      </c>
      <c r="K61" s="3">
        <f>IFERROR('Receta'!$J61/'Receta'!$C61,"")</f>
        <v>20</v>
      </c>
      <c r="L61" s="5" t="str">
        <f>IFERROR(VLOOKUP('Receta'!$A61,Productos[#All],3,0),"")</f>
        <v>Turbante</v>
      </c>
      <c r="M61" s="2"/>
      <c r="N61" s="2"/>
      <c r="O61" s="2"/>
      <c r="P61" s="2"/>
      <c r="Q61" s="2"/>
      <c r="R61" s="2"/>
      <c r="S61" s="2"/>
      <c r="T61" s="2"/>
      <c r="U61" s="2"/>
      <c r="V61" s="2"/>
      <c r="W61" s="2"/>
      <c r="X61" s="2"/>
      <c r="Y61" s="2"/>
      <c r="Z61" s="2"/>
      <c r="AA61" s="2"/>
    </row>
    <row r="62" spans="1:27" ht="15.75" customHeight="1" x14ac:dyDescent="0.3">
      <c r="A62" s="5" t="s">
        <v>12</v>
      </c>
      <c r="B62" s="5" t="str">
        <f>IFERROR(VLOOKUP('Receta'!$A62,Productos[#All],2,0),"")</f>
        <v>Toalla 160x80 Am</v>
      </c>
      <c r="C62" s="5">
        <v>1</v>
      </c>
      <c r="D62" s="5">
        <v>1</v>
      </c>
      <c r="E62" s="5" t="s">
        <v>73</v>
      </c>
      <c r="F62" s="5" t="str">
        <f>IFERROR(VLOOKUP(E62,Materias_Primas[#All],3,0),"")</f>
        <v>MP</v>
      </c>
      <c r="G62" s="5" t="str">
        <f>IFERROR(VLOOKUP('Receta'!$E62,Materias_Primas[#All],2,0),"")</f>
        <v>Microfibra Dep 160 Am</v>
      </c>
      <c r="H62" s="5">
        <v>0.8</v>
      </c>
      <c r="I62" s="5" t="str">
        <f>IFERROR(VLOOKUP('Receta'!$E62,Materias_Primas[#All],5,0),"")</f>
        <v>Mts</v>
      </c>
      <c r="J62" s="3">
        <f>IFERROR(H62*VLOOKUP('Receta'!$E62,Materias_Primas[#All],10,0),"")</f>
        <v>3920</v>
      </c>
      <c r="K62" s="3">
        <f>IFERROR('Receta'!$J62/'Receta'!$C62,"")</f>
        <v>3920</v>
      </c>
      <c r="L62" s="5" t="str">
        <f>IFERROR(VLOOKUP('Receta'!$A62,Productos[#All],3,0),"")</f>
        <v>Toalla</v>
      </c>
      <c r="M62" s="2"/>
      <c r="N62" s="2"/>
      <c r="O62" s="2"/>
      <c r="P62" s="2"/>
      <c r="Q62" s="2"/>
      <c r="R62" s="2"/>
      <c r="S62" s="2"/>
      <c r="T62" s="2"/>
      <c r="U62" s="2"/>
      <c r="V62" s="2"/>
      <c r="W62" s="2"/>
      <c r="X62" s="2"/>
      <c r="Y62" s="2"/>
      <c r="Z62" s="2"/>
      <c r="AA62" s="2"/>
    </row>
    <row r="63" spans="1:27" ht="15.75" customHeight="1" x14ac:dyDescent="0.3">
      <c r="A63" s="5" t="s">
        <v>12</v>
      </c>
      <c r="B63" s="5" t="str">
        <f>IFERROR(VLOOKUP('Receta'!$A63,Productos[#All],2,0),"")</f>
        <v>Toalla 160x80 Am</v>
      </c>
      <c r="C63" s="5">
        <v>1</v>
      </c>
      <c r="D63" s="5">
        <v>2</v>
      </c>
      <c r="E63" s="5" t="s">
        <v>105</v>
      </c>
      <c r="F63" s="5" t="str">
        <f>IFERROR(VLOOKUP(E63,Materias_Primas[#All],3,0),"")</f>
        <v>IN</v>
      </c>
      <c r="G63" s="5" t="str">
        <f>IFERROR(VLOOKUP('Receta'!$E63,Materias_Primas[#All],2,0),"")</f>
        <v>Hilo Overlock Verde</v>
      </c>
      <c r="H63" s="5">
        <f>1/25</f>
        <v>0.04</v>
      </c>
      <c r="I63" s="5" t="str">
        <f>IFERROR(VLOOKUP('Receta'!$E63,Materias_Primas[#All],5,0),"")</f>
        <v>Uni</v>
      </c>
      <c r="J63" s="3">
        <f>IFERROR(H63*VLOOKUP('Receta'!$E63,Materias_Primas[#All],10,0),"")</f>
        <v>51.96</v>
      </c>
      <c r="K63" s="3">
        <f>IFERROR('Receta'!$J63/'Receta'!$C63,"")</f>
        <v>51.96</v>
      </c>
      <c r="L63" s="5" t="str">
        <f>IFERROR(VLOOKUP('Receta'!$A63,Productos[#All],3,0),"")</f>
        <v>Toalla</v>
      </c>
      <c r="M63" s="2"/>
      <c r="N63" s="2"/>
      <c r="O63" s="2"/>
      <c r="P63" s="2"/>
      <c r="Q63" s="2"/>
      <c r="R63" s="2"/>
      <c r="S63" s="2"/>
      <c r="T63" s="2"/>
      <c r="U63" s="2"/>
      <c r="V63" s="2"/>
      <c r="W63" s="2"/>
      <c r="X63" s="2"/>
      <c r="Y63" s="2"/>
      <c r="Z63" s="2"/>
      <c r="AA63" s="2"/>
    </row>
    <row r="64" spans="1:27" ht="15.75" customHeight="1" x14ac:dyDescent="0.3">
      <c r="A64" s="5" t="s">
        <v>12</v>
      </c>
      <c r="B64" s="5" t="str">
        <f>IFERROR(VLOOKUP('Receta'!$A64,Productos[#All],2,0),"")</f>
        <v>Toalla 160x80 Am</v>
      </c>
      <c r="C64" s="5">
        <v>1</v>
      </c>
      <c r="D64" s="5">
        <v>3</v>
      </c>
      <c r="E64" s="5" t="s">
        <v>108</v>
      </c>
      <c r="F64" s="5" t="str">
        <f>IFERROR(VLOOKUP(E64,Materias_Primas[#All],3,0),"")</f>
        <v>IN</v>
      </c>
      <c r="G64" s="5" t="str">
        <f>IFERROR(VLOOKUP('Receta'!$E64,Materias_Primas[#All],2,0),"")</f>
        <v>Hilo Recta Verde</v>
      </c>
      <c r="H64" s="5">
        <v>0.04</v>
      </c>
      <c r="I64" s="5" t="str">
        <f>IFERROR(VLOOKUP('Receta'!$E64,Materias_Primas[#All],5,0),"")</f>
        <v>Uni</v>
      </c>
      <c r="J64" s="3">
        <f>IFERROR(H64*VLOOKUP('Receta'!$E64,Materias_Primas[#All],10,0),"")</f>
        <v>35.6</v>
      </c>
      <c r="K64" s="3">
        <f>IFERROR('Receta'!$J64/'Receta'!$C64,"")</f>
        <v>35.6</v>
      </c>
      <c r="L64" s="5" t="str">
        <f>IFERROR(VLOOKUP('Receta'!$A64,Productos[#All],3,0),"")</f>
        <v>Toalla</v>
      </c>
      <c r="M64" s="2"/>
      <c r="N64" s="2"/>
      <c r="O64" s="2"/>
      <c r="P64" s="2"/>
      <c r="Q64" s="2"/>
      <c r="R64" s="2"/>
      <c r="S64" s="2"/>
      <c r="T64" s="2"/>
      <c r="U64" s="2"/>
      <c r="V64" s="2"/>
      <c r="W64" s="2"/>
      <c r="X64" s="2"/>
      <c r="Y64" s="2"/>
      <c r="Z64" s="2"/>
      <c r="AA64" s="2"/>
    </row>
    <row r="65" spans="1:27" ht="15.75" customHeight="1" x14ac:dyDescent="0.3">
      <c r="A65" s="5" t="s">
        <v>12</v>
      </c>
      <c r="B65" s="5" t="str">
        <f>IFERROR(VLOOKUP('Receta'!$A65,Productos[#All],2,0),"")</f>
        <v>Toalla 160x80 Am</v>
      </c>
      <c r="C65" s="5">
        <v>1</v>
      </c>
      <c r="D65" s="5">
        <v>4</v>
      </c>
      <c r="E65" s="5" t="s">
        <v>125</v>
      </c>
      <c r="F65" s="5">
        <f>IFERROR(VLOOKUP(E65,Materias_Primas[#All],3,0),"")</f>
        <v>0</v>
      </c>
      <c r="G65" s="5" t="str">
        <f>IFERROR(VLOOKUP('Receta'!$E65,Materias_Primas[#All],2,0),"")</f>
        <v>Locomoción</v>
      </c>
      <c r="H65" s="5">
        <v>0.1</v>
      </c>
      <c r="I65" s="5" t="str">
        <f>IFERROR(VLOOKUP('Receta'!$E65,Materias_Primas[#All],5,0),"")</f>
        <v>Uni</v>
      </c>
      <c r="J65" s="3">
        <f>IFERROR(H65*VLOOKUP('Receta'!$E65,Materias_Primas[#All],10,0),"")</f>
        <v>100</v>
      </c>
      <c r="K65" s="3">
        <f>IFERROR('Receta'!$J65/'Receta'!$C65,"")</f>
        <v>100</v>
      </c>
      <c r="L65" s="5" t="str">
        <f>IFERROR(VLOOKUP('Receta'!$A65,Productos[#All],3,0),"")</f>
        <v>Toalla</v>
      </c>
      <c r="M65" s="2"/>
      <c r="N65" s="2"/>
      <c r="O65" s="2"/>
      <c r="P65" s="2"/>
      <c r="Q65" s="2"/>
      <c r="R65" s="2"/>
      <c r="S65" s="2"/>
      <c r="T65" s="2"/>
      <c r="U65" s="2"/>
      <c r="V65" s="2"/>
      <c r="W65" s="2"/>
      <c r="X65" s="2"/>
      <c r="Y65" s="2"/>
      <c r="Z65" s="2"/>
      <c r="AA65" s="2"/>
    </row>
    <row r="66" spans="1:27" ht="15.75" customHeight="1" x14ac:dyDescent="0.3">
      <c r="A66" s="5" t="s">
        <v>47</v>
      </c>
      <c r="B66" s="5" t="str">
        <f>IFERROR(VLOOKUP('Receta'!$A66,Productos[#All],2,0),"")</f>
        <v>Turbante Ne</v>
      </c>
      <c r="C66" s="5">
        <v>8</v>
      </c>
      <c r="D66" s="5">
        <v>1</v>
      </c>
      <c r="E66" s="5" t="s">
        <v>71</v>
      </c>
      <c r="F66" s="5" t="str">
        <f>IFERROR(VLOOKUP(E66,Materias_Primas[#All],3,0),"")</f>
        <v>MP</v>
      </c>
      <c r="G66" s="5" t="str">
        <f>IFERROR(VLOOKUP('Receta'!$E66,Materias_Primas[#All],2,0),"")</f>
        <v>Microfibra Dep 160 Ne</v>
      </c>
      <c r="H66" s="5">
        <v>0.13</v>
      </c>
      <c r="I66" s="5" t="str">
        <f>IFERROR(VLOOKUP('Receta'!$E66,Materias_Primas[#All],5,0),"")</f>
        <v>Mts</v>
      </c>
      <c r="J66" s="3">
        <f>IFERROR(H66*VLOOKUP('Receta'!$E66,Materias_Primas[#All],10,0),"")</f>
        <v>637</v>
      </c>
      <c r="K66" s="3">
        <f>IFERROR('Receta'!$J66/'Receta'!$C66,"")</f>
        <v>79.625</v>
      </c>
      <c r="L66" s="5" t="str">
        <f>IFERROR(VLOOKUP('Receta'!$A66,Productos[#All],3,0),"")</f>
        <v>Turbante</v>
      </c>
      <c r="M66" s="2"/>
      <c r="N66" s="2"/>
      <c r="O66" s="2"/>
      <c r="P66" s="2"/>
      <c r="Q66" s="2"/>
      <c r="R66" s="2"/>
      <c r="S66" s="2"/>
      <c r="T66" s="2"/>
      <c r="U66" s="2"/>
      <c r="V66" s="2"/>
      <c r="W66" s="2"/>
      <c r="X66" s="2"/>
      <c r="Y66" s="2"/>
      <c r="Z66" s="2"/>
      <c r="AA66" s="2"/>
    </row>
    <row r="67" spans="1:27" ht="15.75" customHeight="1" x14ac:dyDescent="0.3">
      <c r="A67" s="5" t="s">
        <v>47</v>
      </c>
      <c r="B67" s="5" t="str">
        <f>IFERROR(VLOOKUP('Receta'!$A67,Productos[#All],2,0),"")</f>
        <v>Turbante Ne</v>
      </c>
      <c r="C67" s="5">
        <v>100</v>
      </c>
      <c r="D67" s="5">
        <v>2</v>
      </c>
      <c r="E67" s="5" t="s">
        <v>105</v>
      </c>
      <c r="F67" s="5" t="str">
        <f>IFERROR(VLOOKUP(E67,Materias_Primas[#All],3,0),"")</f>
        <v>IN</v>
      </c>
      <c r="G67" s="5" t="str">
        <f>IFERROR(VLOOKUP('Receta'!$E67,Materias_Primas[#All],2,0),"")</f>
        <v>Hilo Overlock Verde</v>
      </c>
      <c r="H67" s="5">
        <v>2</v>
      </c>
      <c r="I67" s="5" t="str">
        <f>IFERROR(VLOOKUP('Receta'!$E67,Materias_Primas[#All],5,0),"")</f>
        <v>Uni</v>
      </c>
      <c r="J67" s="3">
        <f>IFERROR(H67*VLOOKUP('Receta'!$E67,Materias_Primas[#All],10,0),"")</f>
        <v>2598</v>
      </c>
      <c r="K67" s="3">
        <f>IFERROR('Receta'!$J67/'Receta'!$C67,"")</f>
        <v>25.98</v>
      </c>
      <c r="L67" s="5" t="str">
        <f>IFERROR(VLOOKUP('Receta'!$A67,Productos[#All],3,0),"")</f>
        <v>Turbante</v>
      </c>
      <c r="M67" s="2"/>
      <c r="N67" s="2"/>
      <c r="O67" s="2"/>
      <c r="P67" s="2"/>
      <c r="Q67" s="2"/>
      <c r="R67" s="2"/>
      <c r="S67" s="2"/>
      <c r="T67" s="2"/>
      <c r="U67" s="2"/>
      <c r="V67" s="2"/>
      <c r="W67" s="2"/>
      <c r="X67" s="2"/>
      <c r="Y67" s="2"/>
      <c r="Z67" s="2"/>
      <c r="AA67" s="2"/>
    </row>
    <row r="68" spans="1:27" ht="15.75" customHeight="1" x14ac:dyDescent="0.3">
      <c r="A68" s="5" t="s">
        <v>47</v>
      </c>
      <c r="B68" s="5" t="str">
        <f>IFERROR(VLOOKUP('Receta'!$A68,Productos[#All],2,0),"")</f>
        <v>Turbante Ne</v>
      </c>
      <c r="C68" s="5">
        <v>1</v>
      </c>
      <c r="D68" s="5">
        <v>3</v>
      </c>
      <c r="E68" s="5" t="s">
        <v>108</v>
      </c>
      <c r="F68" s="5" t="str">
        <f>IFERROR(VLOOKUP(E68,Materias_Primas[#All],3,0),"")</f>
        <v>IN</v>
      </c>
      <c r="G68" s="5" t="str">
        <f>IFERROR(VLOOKUP('Receta'!$E68,Materias_Primas[#All],2,0),"")</f>
        <v>Hilo Recta Verde</v>
      </c>
      <c r="H68" s="5">
        <v>8.1250000000000003E-3</v>
      </c>
      <c r="I68" s="5" t="str">
        <f>IFERROR(VLOOKUP('Receta'!$E68,Materias_Primas[#All],5,0),"")</f>
        <v>Uni</v>
      </c>
      <c r="J68" s="3">
        <f>IFERROR(H68*VLOOKUP('Receta'!$E68,Materias_Primas[#All],10,0),"")</f>
        <v>7.2312500000000002</v>
      </c>
      <c r="K68" s="3">
        <f>IFERROR('Receta'!$J68/'Receta'!$C68,"")</f>
        <v>7.2312500000000002</v>
      </c>
      <c r="L68" s="5" t="str">
        <f>IFERROR(VLOOKUP('Receta'!$A68,Productos[#All],3,0),"")</f>
        <v>Turbante</v>
      </c>
      <c r="M68" s="2"/>
      <c r="N68" s="2"/>
      <c r="O68" s="2"/>
      <c r="P68" s="2"/>
      <c r="Q68" s="2"/>
      <c r="R68" s="2"/>
      <c r="S68" s="2"/>
      <c r="T68" s="2"/>
      <c r="U68" s="2"/>
      <c r="V68" s="2"/>
      <c r="W68" s="2"/>
      <c r="X68" s="2"/>
      <c r="Y68" s="2"/>
      <c r="Z68" s="2"/>
      <c r="AA68" s="2"/>
    </row>
    <row r="69" spans="1:27" ht="15.75" customHeight="1" x14ac:dyDescent="0.3">
      <c r="A69" s="5" t="s">
        <v>47</v>
      </c>
      <c r="B69" s="5" t="str">
        <f>IFERROR(VLOOKUP('Receta'!$A69,Productos[#All],2,0),"")</f>
        <v>Turbante Ne</v>
      </c>
      <c r="C69" s="5">
        <v>1</v>
      </c>
      <c r="D69" s="5">
        <v>4</v>
      </c>
      <c r="E69" s="5" t="s">
        <v>125</v>
      </c>
      <c r="F69" s="5">
        <f>IFERROR(VLOOKUP(E69,Materias_Primas[#All],3,0),"")</f>
        <v>0</v>
      </c>
      <c r="G69" s="5" t="str">
        <f>IFERROR(VLOOKUP('Receta'!$E69,Materias_Primas[#All],2,0),"")</f>
        <v>Locomoción</v>
      </c>
      <c r="H69" s="5">
        <v>0.02</v>
      </c>
      <c r="I69" s="5" t="str">
        <f>IFERROR(VLOOKUP('Receta'!$E69,Materias_Primas[#All],5,0),"")</f>
        <v>Uni</v>
      </c>
      <c r="J69" s="3">
        <f>IFERROR(H69*VLOOKUP('Receta'!$E69,Materias_Primas[#All],10,0),"")</f>
        <v>20</v>
      </c>
      <c r="K69" s="3">
        <f>IFERROR('Receta'!$J69/'Receta'!$C69,"")</f>
        <v>20</v>
      </c>
      <c r="L69" s="5" t="str">
        <f>IFERROR(VLOOKUP('Receta'!$A69,Productos[#All],3,0),"")</f>
        <v>Turbante</v>
      </c>
      <c r="M69" s="2"/>
      <c r="N69" s="2"/>
      <c r="O69" s="2"/>
      <c r="P69" s="2"/>
      <c r="Q69" s="2"/>
      <c r="R69" s="2"/>
      <c r="S69" s="2"/>
      <c r="T69" s="2"/>
      <c r="U69" s="2"/>
      <c r="V69" s="2"/>
      <c r="W69" s="2"/>
      <c r="X69" s="2"/>
      <c r="Y69" s="2"/>
      <c r="Z69" s="2"/>
      <c r="AA69" s="2"/>
    </row>
    <row r="70" spans="1:27" ht="15.75" customHeight="1" x14ac:dyDescent="0.3">
      <c r="A70" s="5" t="s">
        <v>49</v>
      </c>
      <c r="B70" s="5" t="str">
        <f>IFERROR(VLOOKUP('Receta'!$A70,Productos[#All],2,0),"")</f>
        <v>Turbante Na</v>
      </c>
      <c r="C70" s="5">
        <v>8</v>
      </c>
      <c r="D70" s="5">
        <v>1</v>
      </c>
      <c r="E70" s="5" t="s">
        <v>61</v>
      </c>
      <c r="F70" s="5" t="str">
        <f>IFERROR(VLOOKUP(E70,Materias_Primas[#All],3,0),"")</f>
        <v>MP</v>
      </c>
      <c r="G70" s="5" t="str">
        <f>IFERROR(VLOOKUP('Receta'!$E70,Materias_Primas[#All],2,0),"")</f>
        <v>Microfibra Dep 160 Na</v>
      </c>
      <c r="H70" s="5">
        <v>0.13</v>
      </c>
      <c r="I70" s="5" t="str">
        <f>IFERROR(VLOOKUP('Receta'!$E70,Materias_Primas[#All],5,0),"")</f>
        <v>Mts</v>
      </c>
      <c r="J70" s="3">
        <f>IFERROR(H70*VLOOKUP('Receta'!$E70,Materias_Primas[#All],10,0),"")</f>
        <v>637</v>
      </c>
      <c r="K70" s="3">
        <f>IFERROR('Receta'!$J70/'Receta'!$C70,"")</f>
        <v>79.625</v>
      </c>
      <c r="L70" s="5" t="str">
        <f>IFERROR(VLOOKUP('Receta'!$A70,Productos[#All],3,0),"")</f>
        <v>Turbante</v>
      </c>
      <c r="M70" s="2"/>
      <c r="N70" s="2"/>
      <c r="O70" s="2"/>
      <c r="P70" s="2"/>
      <c r="Q70" s="2"/>
      <c r="R70" s="2"/>
      <c r="S70" s="2"/>
      <c r="T70" s="2"/>
      <c r="U70" s="2"/>
      <c r="V70" s="2"/>
      <c r="W70" s="2"/>
      <c r="X70" s="2"/>
      <c r="Y70" s="2"/>
      <c r="Z70" s="2"/>
      <c r="AA70" s="2"/>
    </row>
    <row r="71" spans="1:27" ht="15.75" customHeight="1" x14ac:dyDescent="0.3">
      <c r="A71" s="5" t="s">
        <v>49</v>
      </c>
      <c r="B71" s="5" t="str">
        <f>IFERROR(VLOOKUP('Receta'!$A71,Productos[#All],2,0),"")</f>
        <v>Turbante Na</v>
      </c>
      <c r="C71" s="5">
        <v>100</v>
      </c>
      <c r="D71" s="5">
        <v>2</v>
      </c>
      <c r="E71" s="5" t="s">
        <v>105</v>
      </c>
      <c r="F71" s="5" t="str">
        <f>IFERROR(VLOOKUP(E71,Materias_Primas[#All],3,0),"")</f>
        <v>IN</v>
      </c>
      <c r="G71" s="5" t="str">
        <f>IFERROR(VLOOKUP('Receta'!$E71,Materias_Primas[#All],2,0),"")</f>
        <v>Hilo Overlock Verde</v>
      </c>
      <c r="H71" s="5">
        <v>2</v>
      </c>
      <c r="I71" s="5" t="str">
        <f>IFERROR(VLOOKUP('Receta'!$E71,Materias_Primas[#All],5,0),"")</f>
        <v>Uni</v>
      </c>
      <c r="J71" s="3">
        <f>IFERROR(H71*VLOOKUP('Receta'!$E71,Materias_Primas[#All],10,0),"")</f>
        <v>2598</v>
      </c>
      <c r="K71" s="3">
        <f>IFERROR('Receta'!$J71/'Receta'!$C71,"")</f>
        <v>25.98</v>
      </c>
      <c r="L71" s="5" t="str">
        <f>IFERROR(VLOOKUP('Receta'!$A71,Productos[#All],3,0),"")</f>
        <v>Turbante</v>
      </c>
      <c r="M71" s="2"/>
      <c r="N71" s="2"/>
      <c r="O71" s="2"/>
      <c r="P71" s="2"/>
      <c r="Q71" s="2"/>
      <c r="R71" s="2"/>
      <c r="S71" s="2"/>
      <c r="T71" s="2"/>
      <c r="U71" s="2"/>
      <c r="V71" s="2"/>
      <c r="W71" s="2"/>
      <c r="X71" s="2"/>
      <c r="Y71" s="2"/>
      <c r="Z71" s="2"/>
      <c r="AA71" s="2"/>
    </row>
    <row r="72" spans="1:27" ht="15.75" customHeight="1" x14ac:dyDescent="0.3">
      <c r="A72" s="5" t="s">
        <v>49</v>
      </c>
      <c r="B72" s="5" t="str">
        <f>IFERROR(VLOOKUP('Receta'!$A72,Productos[#All],2,0),"")</f>
        <v>Turbante Na</v>
      </c>
      <c r="C72" s="5">
        <v>1</v>
      </c>
      <c r="D72" s="5">
        <v>3</v>
      </c>
      <c r="E72" s="5" t="s">
        <v>108</v>
      </c>
      <c r="F72" s="5" t="str">
        <f>IFERROR(VLOOKUP(E72,Materias_Primas[#All],3,0),"")</f>
        <v>IN</v>
      </c>
      <c r="G72" s="5" t="str">
        <f>IFERROR(VLOOKUP('Receta'!$E72,Materias_Primas[#All],2,0),"")</f>
        <v>Hilo Recta Verde</v>
      </c>
      <c r="H72" s="5">
        <v>8.1250000000000003E-3</v>
      </c>
      <c r="I72" s="5" t="str">
        <f>IFERROR(VLOOKUP('Receta'!$E72,Materias_Primas[#All],5,0),"")</f>
        <v>Uni</v>
      </c>
      <c r="J72" s="3">
        <f>IFERROR(H72*VLOOKUP('Receta'!$E72,Materias_Primas[#All],10,0),"")</f>
        <v>7.2312500000000002</v>
      </c>
      <c r="K72" s="3">
        <f>IFERROR('Receta'!$J72/'Receta'!$C72,"")</f>
        <v>7.2312500000000002</v>
      </c>
      <c r="L72" s="5" t="str">
        <f>IFERROR(VLOOKUP('Receta'!$A72,Productos[#All],3,0),"")</f>
        <v>Turbante</v>
      </c>
      <c r="M72" s="2"/>
      <c r="N72" s="2"/>
      <c r="O72" s="2"/>
      <c r="P72" s="2"/>
      <c r="Q72" s="2"/>
      <c r="R72" s="2"/>
      <c r="S72" s="2"/>
      <c r="T72" s="2"/>
      <c r="U72" s="2"/>
      <c r="V72" s="2"/>
      <c r="W72" s="2"/>
      <c r="X72" s="2"/>
      <c r="Y72" s="2"/>
      <c r="Z72" s="2"/>
      <c r="AA72" s="2"/>
    </row>
    <row r="73" spans="1:27" ht="15.75" customHeight="1" x14ac:dyDescent="0.3">
      <c r="A73" s="5" t="s">
        <v>49</v>
      </c>
      <c r="B73" s="5" t="str">
        <f>IFERROR(VLOOKUP('Receta'!$A73,Productos[#All],2,0),"")</f>
        <v>Turbante Na</v>
      </c>
      <c r="C73" s="5">
        <v>1</v>
      </c>
      <c r="D73" s="5">
        <v>4</v>
      </c>
      <c r="E73" s="5" t="s">
        <v>125</v>
      </c>
      <c r="F73" s="5">
        <f>IFERROR(VLOOKUP(E73,Materias_Primas[#All],3,0),"")</f>
        <v>0</v>
      </c>
      <c r="G73" s="5" t="str">
        <f>IFERROR(VLOOKUP('Receta'!$E73,Materias_Primas[#All],2,0),"")</f>
        <v>Locomoción</v>
      </c>
      <c r="H73" s="5">
        <v>0.02</v>
      </c>
      <c r="I73" s="5" t="str">
        <f>IFERROR(VLOOKUP('Receta'!$E73,Materias_Primas[#All],5,0),"")</f>
        <v>Uni</v>
      </c>
      <c r="J73" s="3">
        <f>IFERROR(H73*VLOOKUP('Receta'!$E73,Materias_Primas[#All],10,0),"")</f>
        <v>20</v>
      </c>
      <c r="K73" s="3">
        <f>IFERROR('Receta'!$J73/'Receta'!$C73,"")</f>
        <v>20</v>
      </c>
      <c r="L73" s="5" t="str">
        <f>IFERROR(VLOOKUP('Receta'!$A73,Productos[#All],3,0),"")</f>
        <v>Turbante</v>
      </c>
      <c r="M73" s="2"/>
      <c r="N73" s="2"/>
      <c r="O73" s="2"/>
      <c r="P73" s="2"/>
      <c r="Q73" s="2"/>
      <c r="R73" s="2"/>
      <c r="S73" s="2"/>
      <c r="T73" s="2"/>
      <c r="U73" s="2"/>
      <c r="V73" s="2"/>
      <c r="W73" s="2"/>
      <c r="X73" s="2"/>
      <c r="Y73" s="2"/>
      <c r="Z73" s="2"/>
      <c r="AA73" s="2"/>
    </row>
    <row r="74" spans="1:27" ht="15.75" customHeight="1" x14ac:dyDescent="0.3">
      <c r="A74" s="5" t="s">
        <v>51</v>
      </c>
      <c r="B74" s="5" t="str">
        <f>IFERROR(VLOOKUP('Receta'!$A74,Productos[#All],2,0),"")</f>
        <v>Turbante Am</v>
      </c>
      <c r="C74" s="5">
        <v>8</v>
      </c>
      <c r="D74" s="5">
        <v>1</v>
      </c>
      <c r="E74" s="5" t="s">
        <v>73</v>
      </c>
      <c r="F74" s="5" t="str">
        <f>IFERROR(VLOOKUP(E74,Materias_Primas[#All],3,0),"")</f>
        <v>MP</v>
      </c>
      <c r="G74" s="5" t="str">
        <f>IFERROR(VLOOKUP('Receta'!$E74,Materias_Primas[#All],2,0),"")</f>
        <v>Microfibra Dep 160 Am</v>
      </c>
      <c r="H74" s="5">
        <v>0.13</v>
      </c>
      <c r="I74" s="5" t="str">
        <f>IFERROR(VLOOKUP('Receta'!$E74,Materias_Primas[#All],5,0),"")</f>
        <v>Mts</v>
      </c>
      <c r="J74" s="3">
        <f>IFERROR(H74*VLOOKUP('Receta'!$E74,Materias_Primas[#All],10,0),"")</f>
        <v>637</v>
      </c>
      <c r="K74" s="3">
        <f>IFERROR('Receta'!$J74/'Receta'!$C74,"")</f>
        <v>79.625</v>
      </c>
      <c r="L74" s="5" t="str">
        <f>IFERROR(VLOOKUP('Receta'!$A74,Productos[#All],3,0),"")</f>
        <v>Turbante</v>
      </c>
      <c r="M74" s="2"/>
      <c r="N74" s="2"/>
      <c r="O74" s="2"/>
      <c r="P74" s="2"/>
      <c r="Q74" s="2"/>
      <c r="R74" s="2"/>
      <c r="S74" s="2"/>
      <c r="T74" s="2"/>
      <c r="U74" s="2"/>
      <c r="V74" s="2"/>
      <c r="W74" s="2"/>
      <c r="X74" s="2"/>
      <c r="Y74" s="2"/>
      <c r="Z74" s="2"/>
      <c r="AA74" s="2"/>
    </row>
    <row r="75" spans="1:27" ht="15.75" customHeight="1" x14ac:dyDescent="0.3">
      <c r="A75" s="5" t="s">
        <v>51</v>
      </c>
      <c r="B75" s="5" t="str">
        <f>IFERROR(VLOOKUP('Receta'!$A75,Productos[#All],2,0),"")</f>
        <v>Turbante Am</v>
      </c>
      <c r="C75" s="5">
        <v>100</v>
      </c>
      <c r="D75" s="5">
        <v>2</v>
      </c>
      <c r="E75" s="5" t="s">
        <v>105</v>
      </c>
      <c r="F75" s="5" t="str">
        <f>IFERROR(VLOOKUP(E75,Materias_Primas[#All],3,0),"")</f>
        <v>IN</v>
      </c>
      <c r="G75" s="5" t="str">
        <f>IFERROR(VLOOKUP('Receta'!$E75,Materias_Primas[#All],2,0),"")</f>
        <v>Hilo Overlock Verde</v>
      </c>
      <c r="H75" s="5">
        <v>2</v>
      </c>
      <c r="I75" s="5" t="str">
        <f>IFERROR(VLOOKUP('Receta'!$E75,Materias_Primas[#All],5,0),"")</f>
        <v>Uni</v>
      </c>
      <c r="J75" s="3">
        <f>IFERROR(H75*VLOOKUP('Receta'!$E75,Materias_Primas[#All],10,0),"")</f>
        <v>2598</v>
      </c>
      <c r="K75" s="3">
        <f>IFERROR('Receta'!$J75/'Receta'!$C75,"")</f>
        <v>25.98</v>
      </c>
      <c r="L75" s="5" t="str">
        <f>IFERROR(VLOOKUP('Receta'!$A75,Productos[#All],3,0),"")</f>
        <v>Turbante</v>
      </c>
      <c r="M75" s="2"/>
      <c r="N75" s="2"/>
      <c r="O75" s="2"/>
      <c r="P75" s="2"/>
      <c r="Q75" s="2"/>
      <c r="R75" s="2"/>
      <c r="S75" s="2"/>
      <c r="T75" s="2"/>
      <c r="U75" s="2"/>
      <c r="V75" s="2"/>
      <c r="W75" s="2"/>
      <c r="X75" s="2"/>
      <c r="Y75" s="2"/>
      <c r="Z75" s="2"/>
      <c r="AA75" s="2"/>
    </row>
    <row r="76" spans="1:27" ht="15.75" customHeight="1" x14ac:dyDescent="0.3">
      <c r="A76" s="5" t="s">
        <v>51</v>
      </c>
      <c r="B76" s="5" t="str">
        <f>IFERROR(VLOOKUP('Receta'!$A76,Productos[#All],2,0),"")</f>
        <v>Turbante Am</v>
      </c>
      <c r="C76" s="5">
        <v>1</v>
      </c>
      <c r="D76" s="5">
        <v>3</v>
      </c>
      <c r="E76" s="5" t="s">
        <v>108</v>
      </c>
      <c r="F76" s="5" t="str">
        <f>IFERROR(VLOOKUP(E76,Materias_Primas[#All],3,0),"")</f>
        <v>IN</v>
      </c>
      <c r="G76" s="5" t="str">
        <f>IFERROR(VLOOKUP('Receta'!$E76,Materias_Primas[#All],2,0),"")</f>
        <v>Hilo Recta Verde</v>
      </c>
      <c r="H76" s="5">
        <v>8.1250000000000003E-3</v>
      </c>
      <c r="I76" s="5" t="str">
        <f>IFERROR(VLOOKUP('Receta'!$E76,Materias_Primas[#All],5,0),"")</f>
        <v>Uni</v>
      </c>
      <c r="J76" s="3">
        <f>IFERROR(H76*VLOOKUP('Receta'!$E76,Materias_Primas[#All],10,0),"")</f>
        <v>7.2312500000000002</v>
      </c>
      <c r="K76" s="3">
        <f>IFERROR('Receta'!$J76/'Receta'!$C76,"")</f>
        <v>7.2312500000000002</v>
      </c>
      <c r="L76" s="5" t="str">
        <f>IFERROR(VLOOKUP('Receta'!$A76,Productos[#All],3,0),"")</f>
        <v>Turbante</v>
      </c>
      <c r="M76" s="2"/>
      <c r="N76" s="2"/>
      <c r="O76" s="2"/>
      <c r="P76" s="2"/>
      <c r="Q76" s="2"/>
      <c r="R76" s="2"/>
      <c r="S76" s="2"/>
      <c r="T76" s="2"/>
      <c r="U76" s="2"/>
      <c r="V76" s="2"/>
      <c r="W76" s="2"/>
      <c r="X76" s="2"/>
      <c r="Y76" s="2"/>
      <c r="Z76" s="2"/>
      <c r="AA76" s="2"/>
    </row>
    <row r="77" spans="1:27" ht="15.75" customHeight="1" x14ac:dyDescent="0.3">
      <c r="A77" s="5" t="s">
        <v>51</v>
      </c>
      <c r="B77" s="5" t="str">
        <f>IFERROR(VLOOKUP('Receta'!$A77,Productos[#All],2,0),"")</f>
        <v>Turbante Am</v>
      </c>
      <c r="C77" s="5">
        <v>1</v>
      </c>
      <c r="D77" s="5">
        <v>4</v>
      </c>
      <c r="E77" s="5" t="s">
        <v>125</v>
      </c>
      <c r="F77" s="5">
        <f>IFERROR(VLOOKUP(E77,Materias_Primas[#All],3,0),"")</f>
        <v>0</v>
      </c>
      <c r="G77" s="5" t="str">
        <f>IFERROR(VLOOKUP('Receta'!$E77,Materias_Primas[#All],2,0),"")</f>
        <v>Locomoción</v>
      </c>
      <c r="H77" s="5">
        <v>0.02</v>
      </c>
      <c r="I77" s="5" t="str">
        <f>IFERROR(VLOOKUP('Receta'!$E77,Materias_Primas[#All],5,0),"")</f>
        <v>Uni</v>
      </c>
      <c r="J77" s="3">
        <f>IFERROR(H77*VLOOKUP('Receta'!$E77,Materias_Primas[#All],10,0),"")</f>
        <v>20</v>
      </c>
      <c r="K77" s="3">
        <f>IFERROR('Receta'!$J77/'Receta'!$C77,"")</f>
        <v>20</v>
      </c>
      <c r="L77" s="5" t="str">
        <f>IFERROR(VLOOKUP('Receta'!$A77,Productos[#All],3,0),"")</f>
        <v>Turbante</v>
      </c>
      <c r="M77" s="2"/>
      <c r="N77" s="2"/>
      <c r="O77" s="2"/>
      <c r="P77" s="2"/>
      <c r="Q77" s="2"/>
      <c r="R77" s="2"/>
      <c r="S77" s="2"/>
      <c r="T77" s="2"/>
      <c r="U77" s="2"/>
      <c r="V77" s="2"/>
      <c r="W77" s="2"/>
      <c r="X77" s="2"/>
      <c r="Y77" s="2"/>
      <c r="Z77" s="2"/>
      <c r="AA77" s="2"/>
    </row>
    <row r="78" spans="1:27" ht="15.75" customHeight="1" x14ac:dyDescent="0.3">
      <c r="A78" s="5" t="s">
        <v>53</v>
      </c>
      <c r="B78" s="5" t="str">
        <f>IFERROR(VLOOKUP('Receta'!$A78,Productos[#All],2,0),"")</f>
        <v>Turbante Ro</v>
      </c>
      <c r="C78" s="5">
        <v>8</v>
      </c>
      <c r="D78" s="5">
        <v>1</v>
      </c>
      <c r="E78" s="5" t="s">
        <v>75</v>
      </c>
      <c r="F78" s="5" t="str">
        <f>IFERROR(VLOOKUP(E78,Materias_Primas[#All],3,0),"")</f>
        <v>MP</v>
      </c>
      <c r="G78" s="5" t="str">
        <f>IFERROR(VLOOKUP('Receta'!$E78,Materias_Primas[#All],2,0),"")</f>
        <v>Microfibra Dep 160 Ro</v>
      </c>
      <c r="H78" s="5">
        <v>0.13</v>
      </c>
      <c r="I78" s="5" t="str">
        <f>IFERROR(VLOOKUP('Receta'!$E78,Materias_Primas[#All],5,0),"")</f>
        <v>Mts</v>
      </c>
      <c r="J78" s="3">
        <f>IFERROR(H78*VLOOKUP('Receta'!$E78,Materias_Primas[#All],10,0),"")</f>
        <v>637</v>
      </c>
      <c r="K78" s="3">
        <f>IFERROR('Receta'!$J78/'Receta'!$C78,"")</f>
        <v>79.625</v>
      </c>
      <c r="L78" s="5" t="str">
        <f>IFERROR(VLOOKUP('Receta'!$A78,Productos[#All],3,0),"")</f>
        <v>Turbante</v>
      </c>
      <c r="M78" s="2"/>
      <c r="N78" s="2"/>
      <c r="O78" s="2"/>
      <c r="P78" s="2"/>
      <c r="Q78" s="2"/>
      <c r="R78" s="2"/>
      <c r="S78" s="2"/>
      <c r="T78" s="2"/>
      <c r="U78" s="2"/>
      <c r="V78" s="2"/>
      <c r="W78" s="2"/>
      <c r="X78" s="2"/>
      <c r="Y78" s="2"/>
      <c r="Z78" s="2"/>
      <c r="AA78" s="2"/>
    </row>
    <row r="79" spans="1:27" ht="15.75" customHeight="1" x14ac:dyDescent="0.3">
      <c r="A79" s="5" t="s">
        <v>53</v>
      </c>
      <c r="B79" s="5" t="str">
        <f>IFERROR(VLOOKUP('Receta'!$A79,Productos[#All],2,0),"")</f>
        <v>Turbante Ro</v>
      </c>
      <c r="C79" s="5">
        <v>100</v>
      </c>
      <c r="D79" s="5">
        <v>2</v>
      </c>
      <c r="E79" s="5" t="s">
        <v>105</v>
      </c>
      <c r="F79" s="5" t="str">
        <f>IFERROR(VLOOKUP(E79,Materias_Primas[#All],3,0),"")</f>
        <v>IN</v>
      </c>
      <c r="G79" s="5" t="str">
        <f>IFERROR(VLOOKUP('Receta'!$E79,Materias_Primas[#All],2,0),"")</f>
        <v>Hilo Overlock Verde</v>
      </c>
      <c r="H79" s="5">
        <v>2</v>
      </c>
      <c r="I79" s="5" t="str">
        <f>IFERROR(VLOOKUP('Receta'!$E79,Materias_Primas[#All],5,0),"")</f>
        <v>Uni</v>
      </c>
      <c r="J79" s="3">
        <f>IFERROR(H79*VLOOKUP('Receta'!$E79,Materias_Primas[#All],10,0),"")</f>
        <v>2598</v>
      </c>
      <c r="K79" s="3">
        <f>IFERROR('Receta'!$J79/'Receta'!$C79,"")</f>
        <v>25.98</v>
      </c>
      <c r="L79" s="5" t="str">
        <f>IFERROR(VLOOKUP('Receta'!$A79,Productos[#All],3,0),"")</f>
        <v>Turbante</v>
      </c>
      <c r="M79" s="2"/>
      <c r="N79" s="2"/>
      <c r="O79" s="2"/>
      <c r="P79" s="2"/>
      <c r="Q79" s="2"/>
      <c r="R79" s="2"/>
      <c r="S79" s="2"/>
      <c r="T79" s="2"/>
      <c r="U79" s="2"/>
      <c r="V79" s="2"/>
      <c r="W79" s="2"/>
      <c r="X79" s="2"/>
      <c r="Y79" s="2"/>
      <c r="Z79" s="2"/>
      <c r="AA79" s="2"/>
    </row>
    <row r="80" spans="1:27" ht="15.75" customHeight="1" x14ac:dyDescent="0.3">
      <c r="A80" s="5" t="s">
        <v>53</v>
      </c>
      <c r="B80" s="5" t="str">
        <f>IFERROR(VLOOKUP('Receta'!$A80,Productos[#All],2,0),"")</f>
        <v>Turbante Ro</v>
      </c>
      <c r="C80" s="5">
        <v>1</v>
      </c>
      <c r="D80" s="5">
        <v>3</v>
      </c>
      <c r="E80" s="5" t="s">
        <v>108</v>
      </c>
      <c r="F80" s="5" t="str">
        <f>IFERROR(VLOOKUP(E80,Materias_Primas[#All],3,0),"")</f>
        <v>IN</v>
      </c>
      <c r="G80" s="5" t="str">
        <f>IFERROR(VLOOKUP('Receta'!$E80,Materias_Primas[#All],2,0),"")</f>
        <v>Hilo Recta Verde</v>
      </c>
      <c r="H80" s="5">
        <v>8.1250000000000003E-3</v>
      </c>
      <c r="I80" s="5" t="str">
        <f>IFERROR(VLOOKUP('Receta'!$E80,Materias_Primas[#All],5,0),"")</f>
        <v>Uni</v>
      </c>
      <c r="J80" s="3">
        <f>IFERROR(H80*VLOOKUP('Receta'!$E80,Materias_Primas[#All],10,0),"")</f>
        <v>7.2312500000000002</v>
      </c>
      <c r="K80" s="3">
        <f>IFERROR('Receta'!$J80/'Receta'!$C80,"")</f>
        <v>7.2312500000000002</v>
      </c>
      <c r="L80" s="5" t="str">
        <f>IFERROR(VLOOKUP('Receta'!$A80,Productos[#All],3,0),"")</f>
        <v>Turbante</v>
      </c>
      <c r="M80" s="2"/>
      <c r="N80" s="2"/>
      <c r="O80" s="2"/>
      <c r="P80" s="2"/>
      <c r="Q80" s="2"/>
      <c r="R80" s="2"/>
      <c r="S80" s="2"/>
      <c r="T80" s="2"/>
      <c r="U80" s="2"/>
      <c r="V80" s="2"/>
      <c r="W80" s="2"/>
      <c r="X80" s="2"/>
      <c r="Y80" s="2"/>
      <c r="Z80" s="2"/>
      <c r="AA80" s="2"/>
    </row>
    <row r="81" spans="1:27" ht="15.75" customHeight="1" x14ac:dyDescent="0.3">
      <c r="A81" s="5" t="s">
        <v>53</v>
      </c>
      <c r="B81" s="5" t="str">
        <f>IFERROR(VLOOKUP('Receta'!$A81,Productos[#All],2,0),"")</f>
        <v>Turbante Ro</v>
      </c>
      <c r="C81" s="5">
        <v>1</v>
      </c>
      <c r="D81" s="5">
        <v>4</v>
      </c>
      <c r="E81" s="5" t="s">
        <v>125</v>
      </c>
      <c r="F81" s="5">
        <f>IFERROR(VLOOKUP(E81,Materias_Primas[#All],3,0),"")</f>
        <v>0</v>
      </c>
      <c r="G81" s="5" t="str">
        <f>IFERROR(VLOOKUP('Receta'!$E81,Materias_Primas[#All],2,0),"")</f>
        <v>Locomoción</v>
      </c>
      <c r="H81" s="5">
        <v>0.02</v>
      </c>
      <c r="I81" s="5" t="str">
        <f>IFERROR(VLOOKUP('Receta'!$E81,Materias_Primas[#All],5,0),"")</f>
        <v>Uni</v>
      </c>
      <c r="J81" s="3">
        <f>IFERROR(H81*VLOOKUP('Receta'!$E81,Materias_Primas[#All],10,0),"")</f>
        <v>20</v>
      </c>
      <c r="K81" s="3">
        <f>IFERROR('Receta'!$J81/'Receta'!$C81,"")</f>
        <v>20</v>
      </c>
      <c r="L81" s="5" t="str">
        <f>IFERROR(VLOOKUP('Receta'!$A81,Productos[#All],3,0),"")</f>
        <v>Turbante</v>
      </c>
      <c r="M81" s="2"/>
      <c r="N81" s="2"/>
      <c r="O81" s="2"/>
      <c r="P81" s="2"/>
      <c r="Q81" s="2"/>
      <c r="R81" s="2"/>
      <c r="S81" s="2"/>
      <c r="T81" s="2"/>
      <c r="U81" s="2"/>
      <c r="V81" s="2"/>
      <c r="W81" s="2"/>
      <c r="X81" s="2"/>
      <c r="Y81" s="2"/>
      <c r="Z81" s="2"/>
      <c r="AA81" s="2"/>
    </row>
    <row r="82" spans="1:27" ht="15.75" customHeight="1" x14ac:dyDescent="0.3">
      <c r="A82" s="5" t="s">
        <v>53</v>
      </c>
      <c r="B82" s="5" t="str">
        <f>IFERROR(VLOOKUP('Receta'!$A82,Productos[#All],2,0),"")</f>
        <v>Turbante Ro</v>
      </c>
      <c r="C82" s="5">
        <v>1</v>
      </c>
      <c r="D82" s="5">
        <v>5</v>
      </c>
      <c r="E82" s="5" t="s">
        <v>97</v>
      </c>
      <c r="F82" s="5" t="str">
        <f>IFERROR(VLOOKUP(E82,Materias_Primas[#All],3,0),"")</f>
        <v>MO</v>
      </c>
      <c r="G82" s="5" t="str">
        <f>IFERROR(VLOOKUP('Receta'!$E82,Materias_Primas[#All],2,0),"")</f>
        <v>Corte</v>
      </c>
      <c r="H82" s="5">
        <v>2</v>
      </c>
      <c r="I82" s="5" t="str">
        <f>IFERROR(VLOOKUP('Receta'!$E82,Materias_Primas[#All],5,0),"")</f>
        <v>Min</v>
      </c>
      <c r="J82" s="3">
        <f>IFERROR(H82*VLOOKUP('Receta'!$E82,Materias_Primas[#All],10,0),"")</f>
        <v>130</v>
      </c>
      <c r="K82" s="3">
        <f>IFERROR('Receta'!$J82/'Receta'!$C82,"")</f>
        <v>130</v>
      </c>
      <c r="L82" s="5" t="str">
        <f>IFERROR(VLOOKUP('Receta'!$A82,Productos[#All],3,0),"")</f>
        <v>Turbante</v>
      </c>
      <c r="M82" s="2"/>
      <c r="N82" s="2"/>
      <c r="O82" s="2"/>
      <c r="P82" s="2"/>
      <c r="Q82" s="2"/>
      <c r="R82" s="2"/>
      <c r="S82" s="2"/>
      <c r="T82" s="2"/>
      <c r="U82" s="2"/>
      <c r="V82" s="2"/>
      <c r="W82" s="2"/>
      <c r="X82" s="2"/>
      <c r="Y82" s="2"/>
      <c r="Z82" s="2"/>
      <c r="AA82" s="2"/>
    </row>
    <row r="83" spans="1:27" ht="15.75" customHeight="1" x14ac:dyDescent="0.3">
      <c r="A83" s="5" t="s">
        <v>53</v>
      </c>
      <c r="B83" s="5" t="str">
        <f>IFERROR(VLOOKUP('Receta'!$A83,Productos[#All],2,0),"")</f>
        <v>Turbante Ro</v>
      </c>
      <c r="C83" s="5">
        <v>1</v>
      </c>
      <c r="D83" s="5">
        <v>6</v>
      </c>
      <c r="E83" s="5" t="s">
        <v>101</v>
      </c>
      <c r="F83" s="5" t="str">
        <f>IFERROR(VLOOKUP(E83,Materias_Primas[#All],3,0),"")</f>
        <v>MO</v>
      </c>
      <c r="G83" s="5" t="str">
        <f>IFERROR(VLOOKUP('Receta'!$E83,Materias_Primas[#All],2,0),"")</f>
        <v>Confección</v>
      </c>
      <c r="H83" s="5">
        <v>8</v>
      </c>
      <c r="I83" s="5" t="str">
        <f>IFERROR(VLOOKUP('Receta'!$E83,Materias_Primas[#All],5,0),"")</f>
        <v>Min</v>
      </c>
      <c r="J83" s="3">
        <f>IFERROR(H83*VLOOKUP('Receta'!$E83,Materias_Primas[#All],10,0),"")</f>
        <v>520</v>
      </c>
      <c r="K83" s="3">
        <f>IFERROR('Receta'!$J83/'Receta'!$C83,"")</f>
        <v>520</v>
      </c>
      <c r="L83" s="5" t="str">
        <f>IFERROR(VLOOKUP('Receta'!$A83,Productos[#All],3,0),"")</f>
        <v>Turbante</v>
      </c>
      <c r="M83" s="2"/>
      <c r="N83" s="2"/>
      <c r="O83" s="2"/>
      <c r="P83" s="2"/>
      <c r="Q83" s="2"/>
      <c r="R83" s="2"/>
      <c r="S83" s="2"/>
      <c r="T83" s="2"/>
      <c r="U83" s="2"/>
      <c r="V83" s="2"/>
      <c r="W83" s="2"/>
      <c r="X83" s="2"/>
      <c r="Y83" s="2"/>
      <c r="Z83" s="2"/>
      <c r="AA83" s="2"/>
    </row>
    <row r="84" spans="1:27" ht="15.75" customHeight="1" x14ac:dyDescent="0.3">
      <c r="A84" s="5" t="s">
        <v>53</v>
      </c>
      <c r="B84" s="5" t="str">
        <f>IFERROR(VLOOKUP('Receta'!$A84,Productos[#All],2,0),"")</f>
        <v>Turbante Ro</v>
      </c>
      <c r="C84" s="5">
        <v>1</v>
      </c>
      <c r="D84" s="5">
        <v>7</v>
      </c>
      <c r="E84" s="5" t="s">
        <v>103</v>
      </c>
      <c r="F84" s="5" t="str">
        <f>IFERROR(VLOOKUP(E84,Materias_Primas[#All],3,0),"")</f>
        <v>MO</v>
      </c>
      <c r="G84" s="5" t="str">
        <f>IFERROR(VLOOKUP('Receta'!$E84,Materias_Primas[#All],2,0),"")</f>
        <v>Botones</v>
      </c>
      <c r="H84" s="5">
        <v>3</v>
      </c>
      <c r="I84" s="5" t="str">
        <f>IFERROR(VLOOKUP('Receta'!$E84,Materias_Primas[#All],5,0),"")</f>
        <v>Min</v>
      </c>
      <c r="J84" s="3">
        <f>IFERROR(H84*VLOOKUP('Receta'!$E84,Materias_Primas[#All],10,0),"")</f>
        <v>33</v>
      </c>
      <c r="K84" s="3">
        <f>IFERROR('Receta'!$J84/'Receta'!$C84,"")</f>
        <v>33</v>
      </c>
      <c r="L84" s="5" t="str">
        <f>IFERROR(VLOOKUP('Receta'!$A84,Productos[#All],3,0),"")</f>
        <v>Turbante</v>
      </c>
      <c r="M84" s="2"/>
      <c r="N84" s="2"/>
      <c r="O84" s="2"/>
      <c r="P84" s="2"/>
      <c r="Q84" s="2"/>
      <c r="R84" s="2"/>
      <c r="S84" s="2"/>
      <c r="T84" s="2"/>
      <c r="U84" s="2"/>
      <c r="V84" s="2"/>
      <c r="W84" s="2"/>
      <c r="X84" s="2"/>
      <c r="Y84" s="2"/>
      <c r="Z84" s="2"/>
      <c r="AA84" s="2"/>
    </row>
    <row r="85" spans="1:27" ht="15.75" customHeight="1" x14ac:dyDescent="0.3">
      <c r="A85" s="5" t="s">
        <v>53</v>
      </c>
      <c r="B85" s="5" t="str">
        <f>IFERROR(VLOOKUP('Receta'!$A85,Productos[#All],2,0),"")</f>
        <v>Turbante Ro</v>
      </c>
      <c r="C85" s="5">
        <v>1</v>
      </c>
      <c r="D85" s="5">
        <v>8</v>
      </c>
      <c r="E85" s="5" t="s">
        <v>110</v>
      </c>
      <c r="F85" s="5" t="str">
        <f>IFERROR(VLOOKUP(E85,Materias_Primas[#All],3,0),"")</f>
        <v>MO</v>
      </c>
      <c r="G85" s="5" t="str">
        <f>IFERROR(VLOOKUP('Receta'!$E85,Materias_Primas[#All],2,0),"")</f>
        <v>Preparación</v>
      </c>
      <c r="H85" s="5">
        <v>0.5</v>
      </c>
      <c r="I85" s="5" t="str">
        <f>IFERROR(VLOOKUP('Receta'!$E85,Materias_Primas[#All],5,0),"")</f>
        <v>Min</v>
      </c>
      <c r="J85" s="3">
        <f>IFERROR(H85*VLOOKUP('Receta'!$E85,Materias_Primas[#All],10,0),"")</f>
        <v>32.5</v>
      </c>
      <c r="K85" s="3">
        <f>IFERROR('Receta'!$J85/'Receta'!$C85,"")</f>
        <v>32.5</v>
      </c>
      <c r="L85" s="5" t="str">
        <f>IFERROR(VLOOKUP('Receta'!$A85,Productos[#All],3,0),"")</f>
        <v>Turbante</v>
      </c>
      <c r="M85" s="2"/>
      <c r="N85" s="2"/>
      <c r="O85" s="2"/>
      <c r="P85" s="2"/>
      <c r="Q85" s="2"/>
      <c r="R85" s="2"/>
      <c r="S85" s="2"/>
      <c r="T85" s="2"/>
      <c r="U85" s="2"/>
      <c r="V85" s="2"/>
      <c r="W85" s="2"/>
      <c r="X85" s="2"/>
      <c r="Y85" s="2"/>
      <c r="Z85" s="2"/>
      <c r="AA85" s="2"/>
    </row>
    <row r="86" spans="1:27" ht="15.75" customHeight="1" x14ac:dyDescent="0.3">
      <c r="A86" s="5" t="s">
        <v>32</v>
      </c>
      <c r="B86" s="5" t="str">
        <f>IFERROR(VLOOKUP('Receta'!$A86,Productos[#All],2,0),"")</f>
        <v>Turbante Ca</v>
      </c>
      <c r="C86" s="5">
        <v>1</v>
      </c>
      <c r="D86" s="5">
        <v>9</v>
      </c>
      <c r="E86" s="5" t="s">
        <v>112</v>
      </c>
      <c r="F86" s="5" t="str">
        <f>IFERROR(VLOOKUP(E86,Materias_Primas[#All],3,0),"")</f>
        <v>SE</v>
      </c>
      <c r="G86" s="5" t="str">
        <f>IFERROR(VLOOKUP('Receta'!$E86,Materias_Primas[#All],2,0),"")</f>
        <v>Estampado Logo Turb.</v>
      </c>
      <c r="H86" s="5">
        <v>1</v>
      </c>
      <c r="I86" s="5" t="str">
        <f>IFERROR(VLOOKUP('Receta'!$E86,Materias_Primas[#All],5,0),"")</f>
        <v>Uni</v>
      </c>
      <c r="J86" s="3">
        <f>IFERROR(H86*VLOOKUP('Receta'!$E86,Materias_Primas[#All],10,0),"")</f>
        <v>650</v>
      </c>
      <c r="K86" s="3">
        <f>IFERROR('Receta'!$J86/'Receta'!$C86,"")</f>
        <v>650</v>
      </c>
      <c r="L86" s="5" t="str">
        <f>IFERROR(VLOOKUP('Receta'!$A114,Productos[#All],3,0),"")</f>
        <v>Turbante</v>
      </c>
      <c r="M86" s="2"/>
      <c r="N86" s="2"/>
      <c r="O86" s="2"/>
      <c r="P86" s="2"/>
      <c r="Q86" s="2"/>
      <c r="R86" s="2"/>
      <c r="S86" s="2"/>
      <c r="T86" s="2"/>
      <c r="U86" s="2"/>
      <c r="V86" s="2"/>
      <c r="W86" s="2"/>
      <c r="X86" s="2"/>
      <c r="Y86" s="2"/>
      <c r="Z86" s="2"/>
      <c r="AA86" s="2"/>
    </row>
    <row r="87" spans="1:27" ht="15.75" customHeight="1" x14ac:dyDescent="0.3">
      <c r="A87" s="5" t="s">
        <v>32</v>
      </c>
      <c r="B87" s="5" t="str">
        <f>IFERROR(VLOOKUP('Receta'!$A87,Productos[#All],2,0),"")</f>
        <v>Turbante Ca</v>
      </c>
      <c r="C87" s="5">
        <v>8</v>
      </c>
      <c r="D87" s="5">
        <v>10</v>
      </c>
      <c r="E87" s="5" t="s">
        <v>119</v>
      </c>
      <c r="F87" s="5" t="str">
        <f>IFERROR(VLOOKUP(E87,Materias_Primas[#All],3,0),"")</f>
        <v>IN</v>
      </c>
      <c r="G87" s="5" t="str">
        <f>IFERROR(VLOOKUP('Receta'!$E87,Materias_Primas[#All],2,0),"")</f>
        <v>Cordón Eládtico</v>
      </c>
      <c r="H87" s="5">
        <v>60</v>
      </c>
      <c r="I87" s="5" t="str">
        <f>IFERROR(VLOOKUP('Receta'!$E87,Materias_Primas[#All],5,0),"")</f>
        <v>Mts</v>
      </c>
      <c r="J87" s="3">
        <f>IFERROR(H87*VLOOKUP('Receta'!$E87,Materias_Primas[#All],10,0),"")</f>
        <v>8100</v>
      </c>
      <c r="K87" s="3">
        <f>IFERROR('Receta'!$J87/'Receta'!$C87,"")</f>
        <v>1012.5</v>
      </c>
      <c r="L87" s="5" t="str">
        <f>IFERROR(VLOOKUP('Receta'!$A155,Productos[#All],3,0),"")</f>
        <v>Turbante</v>
      </c>
      <c r="M87" s="2"/>
      <c r="N87" s="2"/>
      <c r="O87" s="2"/>
      <c r="P87" s="2"/>
      <c r="Q87" s="2"/>
      <c r="R87" s="2"/>
      <c r="S87" s="2"/>
      <c r="T87" s="2"/>
      <c r="U87" s="2"/>
      <c r="V87" s="2"/>
      <c r="W87" s="2"/>
      <c r="X87" s="2"/>
      <c r="Y87" s="2"/>
      <c r="Z87" s="2"/>
      <c r="AA87" s="2"/>
    </row>
    <row r="88" spans="1:27" ht="15.75" customHeight="1" x14ac:dyDescent="0.3">
      <c r="A88" s="5" t="s">
        <v>32</v>
      </c>
      <c r="B88" s="5" t="str">
        <f>IFERROR(VLOOKUP('Receta'!$A88,Productos[#All],2,0),"")</f>
        <v>Turbante Ca</v>
      </c>
      <c r="C88" s="5">
        <v>1</v>
      </c>
      <c r="D88" s="5">
        <v>11</v>
      </c>
      <c r="E88" s="5" t="s">
        <v>117</v>
      </c>
      <c r="F88" s="5" t="str">
        <f>IFERROR(VLOOKUP(E88,Materias_Primas[#All],3,0),"")</f>
        <v>IN</v>
      </c>
      <c r="G88" s="5" t="str">
        <f>IFERROR(VLOOKUP('Receta'!$E88,Materias_Primas[#All],2,0),"")</f>
        <v>Sesgo</v>
      </c>
      <c r="H88" s="5">
        <v>0.13</v>
      </c>
      <c r="I88" s="5" t="str">
        <f>IFERROR(VLOOKUP('Receta'!$E88,Materias_Primas[#All],5,0),"")</f>
        <v>Mts</v>
      </c>
      <c r="J88" s="3">
        <f>IFERROR(H88*VLOOKUP('Receta'!$E88,Materias_Primas[#All],10,0),"")</f>
        <v>11.700000000000001</v>
      </c>
      <c r="K88" s="3">
        <f>IFERROR('Receta'!$J88/'Receta'!$C88,"")</f>
        <v>11.700000000000001</v>
      </c>
      <c r="L88" s="5" t="str">
        <f>IFERROR(VLOOKUP('Receta'!$A156,Productos[#All],3,0),"")</f>
        <v>Turbante</v>
      </c>
      <c r="M88" s="2"/>
      <c r="N88" s="2"/>
      <c r="O88" s="2"/>
      <c r="P88" s="2"/>
      <c r="Q88" s="2"/>
      <c r="R88" s="2"/>
      <c r="S88" s="2"/>
      <c r="T88" s="2"/>
      <c r="U88" s="2"/>
      <c r="V88" s="2"/>
      <c r="W88" s="2"/>
      <c r="X88" s="2"/>
      <c r="Y88" s="2"/>
      <c r="Z88" s="2"/>
      <c r="AA88" s="2"/>
    </row>
    <row r="89" spans="1:27" ht="15.75" customHeight="1" x14ac:dyDescent="0.3">
      <c r="A89" s="5" t="s">
        <v>32</v>
      </c>
      <c r="B89" s="5" t="str">
        <f>IFERROR(VLOOKUP('Receta'!$A89,Productos[#All],2,0),"")</f>
        <v>Turbante Ca</v>
      </c>
      <c r="C89" s="5">
        <v>1</v>
      </c>
      <c r="D89" s="5">
        <v>12</v>
      </c>
      <c r="E89" s="5" t="s">
        <v>121</v>
      </c>
      <c r="F89" s="5" t="str">
        <f>IFERROR(VLOOKUP(E89,Materias_Primas[#All],3,0),"")</f>
        <v>IN</v>
      </c>
      <c r="G89" s="5" t="str">
        <f>IFERROR(VLOOKUP('Receta'!$E89,Materias_Primas[#All],2,0),"")</f>
        <v>Logo Estampado</v>
      </c>
      <c r="H89" s="5">
        <v>1</v>
      </c>
      <c r="I89" s="5" t="str">
        <f>IFERROR(VLOOKUP('Receta'!$E89,Materias_Primas[#All],5,0),"")</f>
        <v>Uni</v>
      </c>
      <c r="J89" s="3">
        <f>IFERROR(H89*VLOOKUP('Receta'!$E89,Materias_Primas[#All],10,0),"")</f>
        <v>774</v>
      </c>
      <c r="K89" s="3">
        <f>IFERROR('Receta'!$J89/'Receta'!$C89,"")</f>
        <v>774</v>
      </c>
      <c r="L89" s="5" t="str">
        <f>IFERROR(VLOOKUP('Receta'!$A157,Productos[#All],3,0),"")</f>
        <v>Turbante</v>
      </c>
      <c r="M89" s="2"/>
      <c r="N89" s="2"/>
      <c r="O89" s="2"/>
      <c r="P89" s="2"/>
      <c r="Q89" s="2"/>
      <c r="R89" s="2"/>
      <c r="S89" s="2"/>
      <c r="T89" s="2"/>
      <c r="U89" s="2"/>
      <c r="V89" s="2"/>
      <c r="W89" s="2"/>
      <c r="X89" s="2"/>
      <c r="Y89" s="2"/>
      <c r="Z89" s="2"/>
      <c r="AA89" s="2"/>
    </row>
    <row r="90" spans="1:27" ht="15.75" customHeight="1" x14ac:dyDescent="0.3">
      <c r="A90" s="5" t="s">
        <v>35</v>
      </c>
      <c r="B90" s="5" t="str">
        <f>IFERROR(VLOOKUP('Receta'!$A90,Productos[#All],2,0),"")</f>
        <v>Turbante Fu</v>
      </c>
      <c r="C90" s="5">
        <v>8</v>
      </c>
      <c r="D90" s="5">
        <v>1</v>
      </c>
      <c r="E90" s="5" t="s">
        <v>67</v>
      </c>
      <c r="F90" s="5" t="str">
        <f>IFERROR(VLOOKUP(E90,Materias_Primas[#All],3,0),"")</f>
        <v>MP</v>
      </c>
      <c r="G90" s="5" t="str">
        <f>IFERROR(VLOOKUP('Receta'!$E90,Materias_Primas[#All],2,0),"")</f>
        <v>Microfibra Dep 160 Fu</v>
      </c>
      <c r="H90" s="5">
        <v>0.13</v>
      </c>
      <c r="I90" s="5" t="str">
        <f>IFERROR(VLOOKUP('Receta'!$E90,Materias_Primas[#All],5,0),"")</f>
        <v>Mts</v>
      </c>
      <c r="J90" s="3">
        <f>IFERROR(H90*VLOOKUP('Receta'!$E90,Materias_Primas[#All],10,0),"")</f>
        <v>637</v>
      </c>
      <c r="K90" s="3">
        <f>IFERROR('Receta'!$J90/'Receta'!$C90,"")</f>
        <v>79.625</v>
      </c>
      <c r="L90" s="5" t="str">
        <f>IFERROR(VLOOKUP('Receta'!$A158,Productos[#All],3,0),"")</f>
        <v>Turbante</v>
      </c>
      <c r="M90" s="2"/>
      <c r="N90" s="2"/>
      <c r="O90" s="2"/>
      <c r="P90" s="2"/>
      <c r="Q90" s="2"/>
      <c r="R90" s="2"/>
      <c r="S90" s="2"/>
      <c r="T90" s="2"/>
      <c r="U90" s="2"/>
      <c r="V90" s="2"/>
      <c r="W90" s="2"/>
      <c r="X90" s="2"/>
      <c r="Y90" s="2"/>
      <c r="Z90" s="2"/>
      <c r="AA90" s="2"/>
    </row>
    <row r="91" spans="1:27" ht="15.75" customHeight="1" x14ac:dyDescent="0.3">
      <c r="A91" s="5" t="s">
        <v>7</v>
      </c>
      <c r="B91" s="5" t="str">
        <f>IFERROR(VLOOKUP('Receta'!$A91,Productos[#All],2,0),"")</f>
        <v>Toalla 160x80 Az</v>
      </c>
      <c r="C91" s="5">
        <v>8</v>
      </c>
      <c r="D91" s="5">
        <v>1</v>
      </c>
      <c r="E91" s="5" t="s">
        <v>67</v>
      </c>
      <c r="F91" s="5" t="str">
        <f>IFERROR(VLOOKUP(E91,Materias_Primas[#All],3,0),"")</f>
        <v>MP</v>
      </c>
      <c r="G91" s="5" t="str">
        <f>IFERROR(VLOOKUP('Receta'!$E91,Materias_Primas[#All],2,0),"")</f>
        <v>Microfibra Dep 160 Fu</v>
      </c>
      <c r="H91" s="5">
        <v>0.13</v>
      </c>
      <c r="I91" s="5" t="str">
        <f>IFERROR(VLOOKUP('Receta'!$E91,Materias_Primas[#All],5,0),"")</f>
        <v>Mts</v>
      </c>
      <c r="J91" s="3">
        <f>IFERROR(H91*VLOOKUP('Receta'!$E91,Materias_Primas[#All],10,0),"")</f>
        <v>637</v>
      </c>
      <c r="K91" s="3">
        <f>IFERROR('Receta'!$J91/'Receta'!$C91,"")</f>
        <v>79.625</v>
      </c>
      <c r="L91" s="5" t="str">
        <f>IFERROR(VLOOKUP('Receta'!$A50,Productos[#All],3,0),"")</f>
        <v>Turbante</v>
      </c>
      <c r="M91" s="2"/>
      <c r="N91" s="2"/>
      <c r="O91" s="2"/>
      <c r="P91" s="2"/>
      <c r="Q91" s="2"/>
      <c r="R91" s="2"/>
      <c r="S91" s="2"/>
      <c r="T91" s="2"/>
      <c r="U91" s="2"/>
      <c r="V91" s="2"/>
      <c r="W91" s="2"/>
      <c r="X91" s="2"/>
      <c r="Y91" s="2"/>
      <c r="Z91" s="2"/>
      <c r="AA91" s="2"/>
    </row>
    <row r="92" spans="1:27" ht="15.75" customHeight="1" x14ac:dyDescent="0.3">
      <c r="A92" s="5" t="s">
        <v>35</v>
      </c>
      <c r="B92" s="5" t="str">
        <f>IFERROR(VLOOKUP('Receta'!$A92,Productos[#All],2,0),"")</f>
        <v>Turbante Fu</v>
      </c>
      <c r="C92" s="5">
        <v>100</v>
      </c>
      <c r="D92" s="5">
        <v>2</v>
      </c>
      <c r="E92" s="5" t="s">
        <v>105</v>
      </c>
      <c r="F92" s="5" t="str">
        <f>IFERROR(VLOOKUP(E92,Materias_Primas[#All],3,0),"")</f>
        <v>IN</v>
      </c>
      <c r="G92" s="5" t="str">
        <f>IFERROR(VLOOKUP('Receta'!$E92,Materias_Primas[#All],2,0),"")</f>
        <v>Hilo Overlock Verde</v>
      </c>
      <c r="H92" s="5">
        <v>2</v>
      </c>
      <c r="I92" s="5" t="str">
        <f>IFERROR(VLOOKUP('Receta'!$E92,Materias_Primas[#All],5,0),"")</f>
        <v>Uni</v>
      </c>
      <c r="J92" s="3">
        <f>IFERROR(H92*VLOOKUP('Receta'!$E92,Materias_Primas[#All],10,0),"")</f>
        <v>2598</v>
      </c>
      <c r="K92" s="3">
        <f>IFERROR('Receta'!$J92/'Receta'!$C92,"")</f>
        <v>25.98</v>
      </c>
      <c r="L92" s="5" t="str">
        <f>IFERROR(VLOOKUP('Receta'!$A51,Productos[#All],3,0),"")</f>
        <v>Turbante</v>
      </c>
      <c r="M92" s="2"/>
      <c r="N92" s="2"/>
      <c r="O92" s="2"/>
      <c r="P92" s="2"/>
      <c r="Q92" s="2"/>
      <c r="R92" s="2"/>
      <c r="S92" s="2"/>
      <c r="T92" s="2"/>
      <c r="U92" s="2"/>
      <c r="V92" s="2"/>
      <c r="W92" s="2"/>
      <c r="X92" s="2"/>
      <c r="Y92" s="2"/>
      <c r="Z92" s="2"/>
      <c r="AA92" s="2"/>
    </row>
    <row r="93" spans="1:27" ht="15.75" customHeight="1" x14ac:dyDescent="0.3">
      <c r="A93" s="5" t="s">
        <v>35</v>
      </c>
      <c r="B93" s="5" t="str">
        <f>IFERROR(VLOOKUP('Receta'!$A93,Productos[#All],2,0),"")</f>
        <v>Turbante Fu</v>
      </c>
      <c r="C93" s="5">
        <v>1</v>
      </c>
      <c r="D93" s="5">
        <v>3</v>
      </c>
      <c r="E93" s="5" t="s">
        <v>108</v>
      </c>
      <c r="F93" s="5" t="str">
        <f>IFERROR(VLOOKUP(E93,Materias_Primas[#All],3,0),"")</f>
        <v>IN</v>
      </c>
      <c r="G93" s="5" t="str">
        <f>IFERROR(VLOOKUP('Receta'!$E93,Materias_Primas[#All],2,0),"")</f>
        <v>Hilo Recta Verde</v>
      </c>
      <c r="H93" s="5">
        <v>8.1250000000000003E-3</v>
      </c>
      <c r="I93" s="5" t="str">
        <f>IFERROR(VLOOKUP('Receta'!$E93,Materias_Primas[#All],5,0),"")</f>
        <v>Uni</v>
      </c>
      <c r="J93" s="3">
        <f>IFERROR(H93*VLOOKUP('Receta'!$E93,Materias_Primas[#All],10,0),"")</f>
        <v>7.2312500000000002</v>
      </c>
      <c r="K93" s="3">
        <f>IFERROR('Receta'!$J93/'Receta'!$C93,"")</f>
        <v>7.2312500000000002</v>
      </c>
      <c r="L93" s="5" t="str">
        <f>IFERROR(VLOOKUP('Receta'!$A52,Productos[#All],3,0),"")</f>
        <v>Turbante</v>
      </c>
      <c r="M93" s="2"/>
      <c r="N93" s="2"/>
      <c r="O93" s="2"/>
      <c r="P93" s="2"/>
      <c r="Q93" s="2"/>
      <c r="R93" s="2"/>
      <c r="S93" s="2"/>
      <c r="T93" s="2"/>
      <c r="U93" s="2"/>
      <c r="V93" s="2"/>
      <c r="W93" s="2"/>
      <c r="X93" s="2"/>
      <c r="Y93" s="2"/>
      <c r="Z93" s="2"/>
      <c r="AA93" s="2"/>
    </row>
    <row r="94" spans="1:27" ht="15.75" customHeight="1" x14ac:dyDescent="0.3">
      <c r="A94" s="5" t="s">
        <v>37</v>
      </c>
      <c r="B94" s="5" t="str">
        <f>IFERROR(VLOOKUP('Receta'!$A94,Productos[#All],2,0),"")</f>
        <v>Turbante Vp</v>
      </c>
      <c r="C94" s="5">
        <v>1</v>
      </c>
      <c r="D94" s="5">
        <v>5</v>
      </c>
      <c r="E94" s="5" t="s">
        <v>97</v>
      </c>
      <c r="F94" s="5" t="str">
        <f>IFERROR(VLOOKUP(E94,Materias_Primas[#All],3,0),"")</f>
        <v>MO</v>
      </c>
      <c r="G94" s="5" t="str">
        <f>IFERROR(VLOOKUP('Receta'!$E94,Materias_Primas[#All],2,0),"")</f>
        <v>Corte</v>
      </c>
      <c r="H94" s="5">
        <v>2</v>
      </c>
      <c r="I94" s="5" t="str">
        <f>IFERROR(VLOOKUP('Receta'!$E94,Materias_Primas[#All],5,0),"")</f>
        <v>Min</v>
      </c>
      <c r="J94" s="3">
        <f>IFERROR(H94*VLOOKUP('Receta'!$E94,Materias_Primas[#All],10,0),"")</f>
        <v>130</v>
      </c>
      <c r="K94" s="3">
        <f>IFERROR('Receta'!$J94/'Receta'!$C94,"")</f>
        <v>130</v>
      </c>
      <c r="L94" s="5" t="str">
        <f>IFERROR(VLOOKUP('Receta'!$A94,Productos[#All],3,0),"")</f>
        <v>Turbante</v>
      </c>
      <c r="M94" s="2"/>
      <c r="N94" s="2"/>
      <c r="O94" s="2"/>
      <c r="P94" s="2"/>
      <c r="Q94" s="2"/>
      <c r="R94" s="2"/>
      <c r="S94" s="2"/>
      <c r="T94" s="2"/>
      <c r="U94" s="2"/>
      <c r="V94" s="2"/>
      <c r="W94" s="2"/>
      <c r="X94" s="2"/>
      <c r="Y94" s="2"/>
      <c r="Z94" s="2"/>
      <c r="AA94" s="2"/>
    </row>
    <row r="95" spans="1:27" ht="15.75" customHeight="1" x14ac:dyDescent="0.3">
      <c r="A95" s="5" t="s">
        <v>37</v>
      </c>
      <c r="B95" s="5" t="str">
        <f>IFERROR(VLOOKUP('Receta'!$A95,Productos[#All],2,0),"")</f>
        <v>Turbante Vp</v>
      </c>
      <c r="C95" s="5">
        <v>1</v>
      </c>
      <c r="D95" s="5">
        <v>6</v>
      </c>
      <c r="E95" s="5" t="s">
        <v>101</v>
      </c>
      <c r="F95" s="5" t="str">
        <f>IFERROR(VLOOKUP(E95,Materias_Primas[#All],3,0),"")</f>
        <v>MO</v>
      </c>
      <c r="G95" s="5" t="str">
        <f>IFERROR(VLOOKUP('Receta'!$E95,Materias_Primas[#All],2,0),"")</f>
        <v>Confección</v>
      </c>
      <c r="H95" s="5">
        <v>8</v>
      </c>
      <c r="I95" s="5" t="str">
        <f>IFERROR(VLOOKUP('Receta'!$E95,Materias_Primas[#All],5,0),"")</f>
        <v>Min</v>
      </c>
      <c r="J95" s="3">
        <f>IFERROR(H95*VLOOKUP('Receta'!$E95,Materias_Primas[#All],10,0),"")</f>
        <v>520</v>
      </c>
      <c r="K95" s="3">
        <f>IFERROR('Receta'!$J95/'Receta'!$C95,"")</f>
        <v>520</v>
      </c>
      <c r="L95" s="5" t="str">
        <f>IFERROR(VLOOKUP('Receta'!$A95,Productos[#All],3,0),"")</f>
        <v>Turbante</v>
      </c>
      <c r="M95" s="2"/>
      <c r="N95" s="2"/>
      <c r="O95" s="2"/>
      <c r="P95" s="2"/>
      <c r="Q95" s="2"/>
      <c r="R95" s="2"/>
      <c r="S95" s="2"/>
      <c r="T95" s="2"/>
      <c r="U95" s="2"/>
      <c r="V95" s="2"/>
      <c r="W95" s="2"/>
      <c r="X95" s="2"/>
      <c r="Y95" s="2"/>
      <c r="Z95" s="2"/>
      <c r="AA95" s="2"/>
    </row>
    <row r="96" spans="1:27" ht="15.75" customHeight="1" x14ac:dyDescent="0.3">
      <c r="A96" s="5" t="s">
        <v>37</v>
      </c>
      <c r="B96" s="5" t="str">
        <f>IFERROR(VLOOKUP('Receta'!$A96,Productos[#All],2,0),"")</f>
        <v>Turbante Vp</v>
      </c>
      <c r="C96" s="5">
        <v>1</v>
      </c>
      <c r="D96" s="5">
        <v>7</v>
      </c>
      <c r="E96" s="5" t="s">
        <v>103</v>
      </c>
      <c r="F96" s="5" t="str">
        <f>IFERROR(VLOOKUP(E96,Materias_Primas[#All],3,0),"")</f>
        <v>MO</v>
      </c>
      <c r="G96" s="5" t="str">
        <f>IFERROR(VLOOKUP('Receta'!$E96,Materias_Primas[#All],2,0),"")</f>
        <v>Botones</v>
      </c>
      <c r="H96" s="5">
        <v>3</v>
      </c>
      <c r="I96" s="5" t="str">
        <f>IFERROR(VLOOKUP('Receta'!$E96,Materias_Primas[#All],5,0),"")</f>
        <v>Min</v>
      </c>
      <c r="J96" s="3">
        <f>IFERROR(H96*VLOOKUP('Receta'!$E96,Materias_Primas[#All],10,0),"")</f>
        <v>33</v>
      </c>
      <c r="K96" s="3">
        <f>IFERROR('Receta'!$J96/'Receta'!$C96,"")</f>
        <v>33</v>
      </c>
      <c r="L96" s="5" t="str">
        <f>IFERROR(VLOOKUP('Receta'!$A96,Productos[#All],3,0),"")</f>
        <v>Turbante</v>
      </c>
      <c r="M96" s="2"/>
      <c r="N96" s="2"/>
      <c r="O96" s="2"/>
      <c r="P96" s="2"/>
      <c r="Q96" s="2"/>
      <c r="R96" s="2"/>
      <c r="S96" s="2"/>
      <c r="T96" s="2"/>
      <c r="U96" s="2"/>
      <c r="V96" s="2"/>
      <c r="W96" s="2"/>
      <c r="X96" s="2"/>
      <c r="Y96" s="2"/>
      <c r="Z96" s="2"/>
      <c r="AA96" s="2"/>
    </row>
    <row r="97" spans="1:27" ht="15.75" customHeight="1" x14ac:dyDescent="0.3">
      <c r="A97" s="5" t="s">
        <v>37</v>
      </c>
      <c r="B97" s="5" t="str">
        <f>IFERROR(VLOOKUP('Receta'!$A97,Productos[#All],2,0),"")</f>
        <v>Turbante Vp</v>
      </c>
      <c r="C97" s="5">
        <v>1</v>
      </c>
      <c r="D97" s="5">
        <v>8</v>
      </c>
      <c r="E97" s="5" t="s">
        <v>110</v>
      </c>
      <c r="F97" s="5" t="str">
        <f>IFERROR(VLOOKUP(E97,Materias_Primas[#All],3,0),"")</f>
        <v>MO</v>
      </c>
      <c r="G97" s="5" t="str">
        <f>IFERROR(VLOOKUP('Receta'!$E97,Materias_Primas[#All],2,0),"")</f>
        <v>Preparación</v>
      </c>
      <c r="H97" s="5">
        <v>0.5</v>
      </c>
      <c r="I97" s="5" t="str">
        <f>IFERROR(VLOOKUP('Receta'!$E97,Materias_Primas[#All],5,0),"")</f>
        <v>Min</v>
      </c>
      <c r="J97" s="3">
        <f>IFERROR(H97*VLOOKUP('Receta'!$E97,Materias_Primas[#All],10,0),"")</f>
        <v>32.5</v>
      </c>
      <c r="K97" s="3">
        <f>IFERROR('Receta'!$J97/'Receta'!$C97,"")</f>
        <v>32.5</v>
      </c>
      <c r="L97" s="5" t="str">
        <f>IFERROR(VLOOKUP('Receta'!$A97,Productos[#All],3,0),"")</f>
        <v>Turbante</v>
      </c>
      <c r="M97" s="2"/>
      <c r="N97" s="2"/>
      <c r="O97" s="2"/>
      <c r="P97" s="2"/>
      <c r="Q97" s="2"/>
      <c r="R97" s="2"/>
      <c r="S97" s="2"/>
      <c r="T97" s="2"/>
      <c r="U97" s="2"/>
      <c r="V97" s="2"/>
      <c r="W97" s="2"/>
      <c r="X97" s="2"/>
      <c r="Y97" s="2"/>
      <c r="Z97" s="2"/>
      <c r="AA97" s="2"/>
    </row>
    <row r="98" spans="1:27" ht="15.75" customHeight="1" x14ac:dyDescent="0.3">
      <c r="A98" s="5" t="s">
        <v>39</v>
      </c>
      <c r="B98" s="5" t="str">
        <f>IFERROR(VLOOKUP('Receta'!$A98,Productos[#All],2,0),"")</f>
        <v>Turbante Li</v>
      </c>
      <c r="C98" s="5">
        <v>1</v>
      </c>
      <c r="D98" s="5">
        <v>5</v>
      </c>
      <c r="E98" s="5" t="s">
        <v>97</v>
      </c>
      <c r="F98" s="5" t="str">
        <f>IFERROR(VLOOKUP(E98,Materias_Primas[#All],3,0),"")</f>
        <v>MO</v>
      </c>
      <c r="G98" s="5" t="str">
        <f>IFERROR(VLOOKUP('Receta'!$E98,Materias_Primas[#All],2,0),"")</f>
        <v>Corte</v>
      </c>
      <c r="H98" s="5">
        <v>2</v>
      </c>
      <c r="I98" s="5" t="str">
        <f>IFERROR(VLOOKUP('Receta'!$E98,Materias_Primas[#All],5,0),"")</f>
        <v>Min</v>
      </c>
      <c r="J98" s="3">
        <f>IFERROR(H98*VLOOKUP('Receta'!$E98,Materias_Primas[#All],10,0),"")</f>
        <v>130</v>
      </c>
      <c r="K98" s="3">
        <f>IFERROR('Receta'!$J98/'Receta'!$C98,"")</f>
        <v>130</v>
      </c>
      <c r="L98" s="5" t="str">
        <f>IFERROR(VLOOKUP('Receta'!$A98,Productos[#All],3,0),"")</f>
        <v>Turbante</v>
      </c>
      <c r="M98" s="2"/>
      <c r="N98" s="2"/>
      <c r="O98" s="2"/>
      <c r="P98" s="2"/>
      <c r="Q98" s="2"/>
      <c r="R98" s="2"/>
      <c r="S98" s="2"/>
      <c r="T98" s="2"/>
      <c r="U98" s="2"/>
      <c r="V98" s="2"/>
      <c r="W98" s="2"/>
      <c r="X98" s="2"/>
      <c r="Y98" s="2"/>
      <c r="Z98" s="2"/>
      <c r="AA98" s="2"/>
    </row>
    <row r="99" spans="1:27" ht="15.75" customHeight="1" x14ac:dyDescent="0.3">
      <c r="A99" s="5" t="s">
        <v>39</v>
      </c>
      <c r="B99" s="5" t="str">
        <f>IFERROR(VLOOKUP('Receta'!$A99,Productos[#All],2,0),"")</f>
        <v>Turbante Li</v>
      </c>
      <c r="C99" s="5">
        <v>1</v>
      </c>
      <c r="D99" s="5">
        <v>6</v>
      </c>
      <c r="E99" s="5" t="s">
        <v>101</v>
      </c>
      <c r="F99" s="5" t="str">
        <f>IFERROR(VLOOKUP(E99,Materias_Primas[#All],3,0),"")</f>
        <v>MO</v>
      </c>
      <c r="G99" s="5" t="str">
        <f>IFERROR(VLOOKUP('Receta'!$E99,Materias_Primas[#All],2,0),"")</f>
        <v>Confección</v>
      </c>
      <c r="H99" s="5">
        <v>8</v>
      </c>
      <c r="I99" s="5" t="str">
        <f>IFERROR(VLOOKUP('Receta'!$E99,Materias_Primas[#All],5,0),"")</f>
        <v>Min</v>
      </c>
      <c r="J99" s="3">
        <f>IFERROR(H99*VLOOKUP('Receta'!$E99,Materias_Primas[#All],10,0),"")</f>
        <v>520</v>
      </c>
      <c r="K99" s="3">
        <f>IFERROR('Receta'!$J99/'Receta'!$C99,"")</f>
        <v>520</v>
      </c>
      <c r="L99" s="5" t="str">
        <f>IFERROR(VLOOKUP('Receta'!$A99,Productos[#All],3,0),"")</f>
        <v>Turbante</v>
      </c>
      <c r="M99" s="2"/>
      <c r="N99" s="2"/>
      <c r="O99" s="2"/>
      <c r="P99" s="2"/>
      <c r="Q99" s="2"/>
      <c r="R99" s="2"/>
      <c r="S99" s="2"/>
      <c r="T99" s="2"/>
      <c r="U99" s="2"/>
      <c r="V99" s="2"/>
      <c r="W99" s="2"/>
      <c r="X99" s="2"/>
      <c r="Y99" s="2"/>
      <c r="Z99" s="2"/>
      <c r="AA99" s="2"/>
    </row>
    <row r="100" spans="1:27" ht="15.75" customHeight="1" x14ac:dyDescent="0.3">
      <c r="A100" s="5" t="s">
        <v>39</v>
      </c>
      <c r="B100" s="5" t="str">
        <f>IFERROR(VLOOKUP('Receta'!$A100,Productos[#All],2,0),"")</f>
        <v>Turbante Li</v>
      </c>
      <c r="C100" s="5">
        <v>1</v>
      </c>
      <c r="D100" s="5">
        <v>7</v>
      </c>
      <c r="E100" s="5" t="s">
        <v>103</v>
      </c>
      <c r="F100" s="5" t="str">
        <f>IFERROR(VLOOKUP(E100,Materias_Primas[#All],3,0),"")</f>
        <v>MO</v>
      </c>
      <c r="G100" s="5" t="str">
        <f>IFERROR(VLOOKUP('Receta'!$E100,Materias_Primas[#All],2,0),"")</f>
        <v>Botones</v>
      </c>
      <c r="H100" s="5">
        <v>3</v>
      </c>
      <c r="I100" s="5" t="str">
        <f>IFERROR(VLOOKUP('Receta'!$E100,Materias_Primas[#All],5,0),"")</f>
        <v>Min</v>
      </c>
      <c r="J100" s="3">
        <f>IFERROR(H100*VLOOKUP('Receta'!$E100,Materias_Primas[#All],10,0),"")</f>
        <v>33</v>
      </c>
      <c r="K100" s="3">
        <f>IFERROR('Receta'!$J100/'Receta'!$C100,"")</f>
        <v>33</v>
      </c>
      <c r="L100" s="5" t="str">
        <f>IFERROR(VLOOKUP('Receta'!$A100,Productos[#All],3,0),"")</f>
        <v>Turbante</v>
      </c>
      <c r="M100" s="2"/>
      <c r="N100" s="2"/>
      <c r="O100" s="2"/>
      <c r="P100" s="2"/>
      <c r="Q100" s="2"/>
      <c r="R100" s="2"/>
      <c r="S100" s="2"/>
      <c r="T100" s="2"/>
      <c r="U100" s="2"/>
      <c r="V100" s="2"/>
      <c r="W100" s="2"/>
      <c r="X100" s="2"/>
      <c r="Y100" s="2"/>
      <c r="Z100" s="2"/>
      <c r="AA100" s="2"/>
    </row>
    <row r="101" spans="1:27" ht="15.75" customHeight="1" x14ac:dyDescent="0.3">
      <c r="A101" s="5" t="s">
        <v>39</v>
      </c>
      <c r="B101" s="5" t="str">
        <f>IFERROR(VLOOKUP('Receta'!$A101,Productos[#All],2,0),"")</f>
        <v>Turbante Li</v>
      </c>
      <c r="C101" s="5">
        <v>1</v>
      </c>
      <c r="D101" s="5">
        <v>8</v>
      </c>
      <c r="E101" s="5" t="s">
        <v>110</v>
      </c>
      <c r="F101" s="5" t="str">
        <f>IFERROR(VLOOKUP(E101,Materias_Primas[#All],3,0),"")</f>
        <v>MO</v>
      </c>
      <c r="G101" s="5" t="str">
        <f>IFERROR(VLOOKUP('Receta'!$E101,Materias_Primas[#All],2,0),"")</f>
        <v>Preparación</v>
      </c>
      <c r="H101" s="5">
        <v>0.5</v>
      </c>
      <c r="I101" s="5" t="str">
        <f>IFERROR(VLOOKUP('Receta'!$E101,Materias_Primas[#All],5,0),"")</f>
        <v>Min</v>
      </c>
      <c r="J101" s="3">
        <f>IFERROR(H101*VLOOKUP('Receta'!$E101,Materias_Primas[#All],10,0),"")</f>
        <v>32.5</v>
      </c>
      <c r="K101" s="3">
        <f>IFERROR('Receta'!$J101/'Receta'!$C101,"")</f>
        <v>32.5</v>
      </c>
      <c r="L101" s="5" t="str">
        <f>IFERROR(VLOOKUP('Receta'!$A101,Productos[#All],3,0),"")</f>
        <v>Turbante</v>
      </c>
      <c r="M101" s="2"/>
      <c r="N101" s="2"/>
      <c r="O101" s="2"/>
      <c r="P101" s="2"/>
      <c r="Q101" s="2"/>
      <c r="R101" s="2"/>
      <c r="S101" s="2"/>
      <c r="T101" s="2"/>
      <c r="U101" s="2"/>
      <c r="V101" s="2"/>
      <c r="W101" s="2"/>
      <c r="X101" s="2"/>
      <c r="Y101" s="2"/>
      <c r="Z101" s="2"/>
      <c r="AA101" s="2"/>
    </row>
    <row r="102" spans="1:27" ht="15.75" customHeight="1" x14ac:dyDescent="0.3">
      <c r="A102" s="5" t="s">
        <v>47</v>
      </c>
      <c r="B102" s="5" t="str">
        <f>IFERROR(VLOOKUP('Receta'!$A102,Productos[#All],2,0),"")</f>
        <v>Turbante Ne</v>
      </c>
      <c r="C102" s="5">
        <v>1</v>
      </c>
      <c r="D102" s="5">
        <v>5</v>
      </c>
      <c r="E102" s="5" t="s">
        <v>97</v>
      </c>
      <c r="F102" s="5" t="str">
        <f>IFERROR(VLOOKUP(E102,Materias_Primas[#All],3,0),"")</f>
        <v>MO</v>
      </c>
      <c r="G102" s="5" t="str">
        <f>IFERROR(VLOOKUP('Receta'!$E102,Materias_Primas[#All],2,0),"")</f>
        <v>Corte</v>
      </c>
      <c r="H102" s="5">
        <v>2</v>
      </c>
      <c r="I102" s="5" t="str">
        <f>IFERROR(VLOOKUP('Receta'!$E102,Materias_Primas[#All],5,0),"")</f>
        <v>Min</v>
      </c>
      <c r="J102" s="3">
        <f>IFERROR(H102*VLOOKUP('Receta'!$E102,Materias_Primas[#All],10,0),"")</f>
        <v>130</v>
      </c>
      <c r="K102" s="3">
        <f>IFERROR('Receta'!$J102/'Receta'!$C102,"")</f>
        <v>130</v>
      </c>
      <c r="L102" s="5" t="str">
        <f>IFERROR(VLOOKUP('Receta'!$A102,Productos[#All],3,0),"")</f>
        <v>Turbante</v>
      </c>
      <c r="M102" s="2"/>
      <c r="N102" s="2"/>
      <c r="O102" s="2"/>
      <c r="P102" s="2"/>
      <c r="Q102" s="2"/>
      <c r="R102" s="2"/>
      <c r="S102" s="2"/>
      <c r="T102" s="2"/>
      <c r="U102" s="2"/>
      <c r="V102" s="2"/>
      <c r="W102" s="2"/>
      <c r="X102" s="2"/>
      <c r="Y102" s="2"/>
      <c r="Z102" s="2"/>
      <c r="AA102" s="2"/>
    </row>
    <row r="103" spans="1:27" ht="15.75" customHeight="1" x14ac:dyDescent="0.3">
      <c r="A103" s="5" t="s">
        <v>47</v>
      </c>
      <c r="B103" s="5" t="str">
        <f>IFERROR(VLOOKUP('Receta'!$A103,Productos[#All],2,0),"")</f>
        <v>Turbante Ne</v>
      </c>
      <c r="C103" s="5">
        <v>1</v>
      </c>
      <c r="D103" s="5">
        <v>6</v>
      </c>
      <c r="E103" s="5" t="s">
        <v>101</v>
      </c>
      <c r="F103" s="5" t="str">
        <f>IFERROR(VLOOKUP(E103,Materias_Primas[#All],3,0),"")</f>
        <v>MO</v>
      </c>
      <c r="G103" s="5" t="str">
        <f>IFERROR(VLOOKUP('Receta'!$E103,Materias_Primas[#All],2,0),"")</f>
        <v>Confección</v>
      </c>
      <c r="H103" s="5">
        <v>8</v>
      </c>
      <c r="I103" s="5" t="str">
        <f>IFERROR(VLOOKUP('Receta'!$E103,Materias_Primas[#All],5,0),"")</f>
        <v>Min</v>
      </c>
      <c r="J103" s="3">
        <f>IFERROR(H103*VLOOKUP('Receta'!$E103,Materias_Primas[#All],10,0),"")</f>
        <v>520</v>
      </c>
      <c r="K103" s="3">
        <f>IFERROR('Receta'!$J103/'Receta'!$C103,"")</f>
        <v>520</v>
      </c>
      <c r="L103" s="5" t="str">
        <f>IFERROR(VLOOKUP('Receta'!$A103,Productos[#All],3,0),"")</f>
        <v>Turbante</v>
      </c>
      <c r="M103" s="2"/>
      <c r="N103" s="2"/>
      <c r="O103" s="2"/>
      <c r="P103" s="2"/>
      <c r="Q103" s="2"/>
      <c r="R103" s="2"/>
      <c r="S103" s="2"/>
      <c r="T103" s="2"/>
      <c r="U103" s="2"/>
      <c r="V103" s="2"/>
      <c r="W103" s="2"/>
      <c r="X103" s="2"/>
      <c r="Y103" s="2"/>
      <c r="Z103" s="2"/>
      <c r="AA103" s="2"/>
    </row>
    <row r="104" spans="1:27" ht="15.75" customHeight="1" x14ac:dyDescent="0.3">
      <c r="A104" s="5" t="s">
        <v>47</v>
      </c>
      <c r="B104" s="5" t="str">
        <f>IFERROR(VLOOKUP('Receta'!$A104,Productos[#All],2,0),"")</f>
        <v>Turbante Ne</v>
      </c>
      <c r="C104" s="5">
        <v>1</v>
      </c>
      <c r="D104" s="5">
        <v>7</v>
      </c>
      <c r="E104" s="5" t="s">
        <v>103</v>
      </c>
      <c r="F104" s="5" t="str">
        <f>IFERROR(VLOOKUP(E104,Materias_Primas[#All],3,0),"")</f>
        <v>MO</v>
      </c>
      <c r="G104" s="5" t="str">
        <f>IFERROR(VLOOKUP('Receta'!$E104,Materias_Primas[#All],2,0),"")</f>
        <v>Botones</v>
      </c>
      <c r="H104" s="5">
        <v>3</v>
      </c>
      <c r="I104" s="5" t="str">
        <f>IFERROR(VLOOKUP('Receta'!$E104,Materias_Primas[#All],5,0),"")</f>
        <v>Min</v>
      </c>
      <c r="J104" s="3">
        <f>IFERROR(H104*VLOOKUP('Receta'!$E104,Materias_Primas[#All],10,0),"")</f>
        <v>33</v>
      </c>
      <c r="K104" s="3">
        <f>IFERROR('Receta'!$J104/'Receta'!$C104,"")</f>
        <v>33</v>
      </c>
      <c r="L104" s="5" t="str">
        <f>IFERROR(VLOOKUP('Receta'!$A104,Productos[#All],3,0),"")</f>
        <v>Turbante</v>
      </c>
      <c r="M104" s="2"/>
      <c r="N104" s="2"/>
      <c r="O104" s="2"/>
      <c r="P104" s="2"/>
      <c r="Q104" s="2"/>
      <c r="R104" s="2"/>
      <c r="S104" s="2"/>
      <c r="T104" s="2"/>
      <c r="U104" s="2"/>
      <c r="V104" s="2"/>
      <c r="W104" s="2"/>
      <c r="X104" s="2"/>
      <c r="Y104" s="2"/>
      <c r="Z104" s="2"/>
      <c r="AA104" s="2"/>
    </row>
    <row r="105" spans="1:27" ht="15.75" customHeight="1" x14ac:dyDescent="0.3">
      <c r="A105" s="5" t="s">
        <v>47</v>
      </c>
      <c r="B105" s="5" t="str">
        <f>IFERROR(VLOOKUP('Receta'!$A105,Productos[#All],2,0),"")</f>
        <v>Turbante Ne</v>
      </c>
      <c r="C105" s="5">
        <v>1</v>
      </c>
      <c r="D105" s="5">
        <v>8</v>
      </c>
      <c r="E105" s="5" t="s">
        <v>110</v>
      </c>
      <c r="F105" s="5" t="str">
        <f>IFERROR(VLOOKUP(E105,Materias_Primas[#All],3,0),"")</f>
        <v>MO</v>
      </c>
      <c r="G105" s="5" t="str">
        <f>IFERROR(VLOOKUP('Receta'!$E105,Materias_Primas[#All],2,0),"")</f>
        <v>Preparación</v>
      </c>
      <c r="H105" s="5">
        <v>0.5</v>
      </c>
      <c r="I105" s="5" t="str">
        <f>IFERROR(VLOOKUP('Receta'!$E105,Materias_Primas[#All],5,0),"")</f>
        <v>Min</v>
      </c>
      <c r="J105" s="3">
        <f>IFERROR(H105*VLOOKUP('Receta'!$E105,Materias_Primas[#All],10,0),"")</f>
        <v>32.5</v>
      </c>
      <c r="K105" s="3">
        <f>IFERROR('Receta'!$J105/'Receta'!$C105,"")</f>
        <v>32.5</v>
      </c>
      <c r="L105" s="5" t="str">
        <f>IFERROR(VLOOKUP('Receta'!$A105,Productos[#All],3,0),"")</f>
        <v>Turbante</v>
      </c>
      <c r="M105" s="2"/>
      <c r="N105" s="2"/>
      <c r="O105" s="2"/>
      <c r="P105" s="2"/>
      <c r="Q105" s="2"/>
      <c r="R105" s="2"/>
      <c r="S105" s="2"/>
      <c r="T105" s="2"/>
      <c r="U105" s="2"/>
      <c r="V105" s="2"/>
      <c r="W105" s="2"/>
      <c r="X105" s="2"/>
      <c r="Y105" s="2"/>
      <c r="Z105" s="2"/>
      <c r="AA105" s="2"/>
    </row>
    <row r="106" spans="1:27" ht="15.75" customHeight="1" x14ac:dyDescent="0.3">
      <c r="A106" s="5" t="s">
        <v>49</v>
      </c>
      <c r="B106" s="5" t="str">
        <f>IFERROR(VLOOKUP('Receta'!$A106,Productos[#All],2,0),"")</f>
        <v>Turbante Na</v>
      </c>
      <c r="C106" s="5">
        <v>1</v>
      </c>
      <c r="D106" s="5">
        <v>5</v>
      </c>
      <c r="E106" s="5" t="s">
        <v>97</v>
      </c>
      <c r="F106" s="5" t="str">
        <f>IFERROR(VLOOKUP(E106,Materias_Primas[#All],3,0),"")</f>
        <v>MO</v>
      </c>
      <c r="G106" s="5" t="str">
        <f>IFERROR(VLOOKUP('Receta'!$E106,Materias_Primas[#All],2,0),"")</f>
        <v>Corte</v>
      </c>
      <c r="H106" s="5">
        <v>2</v>
      </c>
      <c r="I106" s="5" t="str">
        <f>IFERROR(VLOOKUP('Receta'!$E106,Materias_Primas[#All],5,0),"")</f>
        <v>Min</v>
      </c>
      <c r="J106" s="3">
        <f>IFERROR(H106*VLOOKUP('Receta'!$E106,Materias_Primas[#All],10,0),"")</f>
        <v>130</v>
      </c>
      <c r="K106" s="3">
        <f>IFERROR('Receta'!$J106/'Receta'!$C106,"")</f>
        <v>130</v>
      </c>
      <c r="L106" s="5" t="str">
        <f>IFERROR(VLOOKUP('Receta'!$A106,Productos[#All],3,0),"")</f>
        <v>Turbante</v>
      </c>
      <c r="M106" s="2"/>
      <c r="N106" s="2"/>
      <c r="O106" s="2"/>
      <c r="P106" s="2"/>
      <c r="Q106" s="2"/>
      <c r="R106" s="2"/>
      <c r="S106" s="2"/>
      <c r="T106" s="2"/>
      <c r="U106" s="2"/>
      <c r="V106" s="2"/>
      <c r="W106" s="2"/>
      <c r="X106" s="2"/>
      <c r="Y106" s="2"/>
      <c r="Z106" s="2"/>
      <c r="AA106" s="2"/>
    </row>
    <row r="107" spans="1:27" ht="15.75" customHeight="1" x14ac:dyDescent="0.3">
      <c r="A107" s="5" t="s">
        <v>49</v>
      </c>
      <c r="B107" s="5" t="str">
        <f>IFERROR(VLOOKUP('Receta'!$A107,Productos[#All],2,0),"")</f>
        <v>Turbante Na</v>
      </c>
      <c r="C107" s="5">
        <v>1</v>
      </c>
      <c r="D107" s="5">
        <v>6</v>
      </c>
      <c r="E107" s="5" t="s">
        <v>101</v>
      </c>
      <c r="F107" s="5" t="str">
        <f>IFERROR(VLOOKUP(E107,Materias_Primas[#All],3,0),"")</f>
        <v>MO</v>
      </c>
      <c r="G107" s="5" t="str">
        <f>IFERROR(VLOOKUP('Receta'!$E107,Materias_Primas[#All],2,0),"")</f>
        <v>Confección</v>
      </c>
      <c r="H107" s="5">
        <v>8</v>
      </c>
      <c r="I107" s="5" t="str">
        <f>IFERROR(VLOOKUP('Receta'!$E107,Materias_Primas[#All],5,0),"")</f>
        <v>Min</v>
      </c>
      <c r="J107" s="3">
        <f>IFERROR(H107*VLOOKUP('Receta'!$E107,Materias_Primas[#All],10,0),"")</f>
        <v>520</v>
      </c>
      <c r="K107" s="3">
        <f>IFERROR('Receta'!$J107/'Receta'!$C107,"")</f>
        <v>520</v>
      </c>
      <c r="L107" s="5" t="str">
        <f>IFERROR(VLOOKUP('Receta'!$A107,Productos[#All],3,0),"")</f>
        <v>Turbante</v>
      </c>
      <c r="M107" s="2"/>
      <c r="N107" s="2"/>
      <c r="O107" s="2"/>
      <c r="P107" s="2"/>
      <c r="Q107" s="2"/>
      <c r="R107" s="2"/>
      <c r="S107" s="2"/>
      <c r="T107" s="2"/>
      <c r="U107" s="2"/>
      <c r="V107" s="2"/>
      <c r="W107" s="2"/>
      <c r="X107" s="2"/>
      <c r="Y107" s="2"/>
      <c r="Z107" s="2"/>
      <c r="AA107" s="2"/>
    </row>
    <row r="108" spans="1:27" ht="15.75" customHeight="1" x14ac:dyDescent="0.3">
      <c r="A108" s="5" t="s">
        <v>49</v>
      </c>
      <c r="B108" s="5" t="str">
        <f>IFERROR(VLOOKUP('Receta'!$A108,Productos[#All],2,0),"")</f>
        <v>Turbante Na</v>
      </c>
      <c r="C108" s="5">
        <v>1</v>
      </c>
      <c r="D108" s="5">
        <v>7</v>
      </c>
      <c r="E108" s="5" t="s">
        <v>103</v>
      </c>
      <c r="F108" s="5" t="str">
        <f>IFERROR(VLOOKUP(E108,Materias_Primas[#All],3,0),"")</f>
        <v>MO</v>
      </c>
      <c r="G108" s="5" t="str">
        <f>IFERROR(VLOOKUP('Receta'!$E108,Materias_Primas[#All],2,0),"")</f>
        <v>Botones</v>
      </c>
      <c r="H108" s="5">
        <v>3</v>
      </c>
      <c r="I108" s="5" t="str">
        <f>IFERROR(VLOOKUP('Receta'!$E108,Materias_Primas[#All],5,0),"")</f>
        <v>Min</v>
      </c>
      <c r="J108" s="3">
        <f>IFERROR(H108*VLOOKUP('Receta'!$E108,Materias_Primas[#All],10,0),"")</f>
        <v>33</v>
      </c>
      <c r="K108" s="3">
        <f>IFERROR('Receta'!$J108/'Receta'!$C108,"")</f>
        <v>33</v>
      </c>
      <c r="L108" s="5" t="str">
        <f>IFERROR(VLOOKUP('Receta'!$A108,Productos[#All],3,0),"")</f>
        <v>Turbante</v>
      </c>
      <c r="M108" s="2"/>
      <c r="N108" s="2"/>
      <c r="O108" s="2"/>
      <c r="P108" s="2"/>
      <c r="Q108" s="2"/>
      <c r="R108" s="2"/>
      <c r="S108" s="2"/>
      <c r="T108" s="2"/>
      <c r="U108" s="2"/>
      <c r="V108" s="2"/>
      <c r="W108" s="2"/>
      <c r="X108" s="2"/>
      <c r="Y108" s="2"/>
      <c r="Z108" s="2"/>
      <c r="AA108" s="2"/>
    </row>
    <row r="109" spans="1:27" ht="15.75" customHeight="1" x14ac:dyDescent="0.3">
      <c r="A109" s="5" t="s">
        <v>49</v>
      </c>
      <c r="B109" s="5" t="str">
        <f>IFERROR(VLOOKUP('Receta'!$A109,Productos[#All],2,0),"")</f>
        <v>Turbante Na</v>
      </c>
      <c r="C109" s="5">
        <v>1</v>
      </c>
      <c r="D109" s="5">
        <v>8</v>
      </c>
      <c r="E109" s="5" t="s">
        <v>110</v>
      </c>
      <c r="F109" s="5" t="str">
        <f>IFERROR(VLOOKUP(E109,Materias_Primas[#All],3,0),"")</f>
        <v>MO</v>
      </c>
      <c r="G109" s="5" t="str">
        <f>IFERROR(VLOOKUP('Receta'!$E109,Materias_Primas[#All],2,0),"")</f>
        <v>Preparación</v>
      </c>
      <c r="H109" s="5">
        <v>0.5</v>
      </c>
      <c r="I109" s="5" t="str">
        <f>IFERROR(VLOOKUP('Receta'!$E109,Materias_Primas[#All],5,0),"")</f>
        <v>Min</v>
      </c>
      <c r="J109" s="3">
        <f>IFERROR(H109*VLOOKUP('Receta'!$E109,Materias_Primas[#All],10,0),"")</f>
        <v>32.5</v>
      </c>
      <c r="K109" s="3">
        <f>IFERROR('Receta'!$J109/'Receta'!$C109,"")</f>
        <v>32.5</v>
      </c>
      <c r="L109" s="5" t="str">
        <f>IFERROR(VLOOKUP('Receta'!$A109,Productos[#All],3,0),"")</f>
        <v>Turbante</v>
      </c>
      <c r="M109" s="2"/>
      <c r="N109" s="2"/>
      <c r="O109" s="2"/>
      <c r="P109" s="2"/>
      <c r="Q109" s="2"/>
      <c r="R109" s="2"/>
      <c r="S109" s="2"/>
      <c r="T109" s="2"/>
      <c r="U109" s="2"/>
      <c r="V109" s="2"/>
      <c r="W109" s="2"/>
      <c r="X109" s="2"/>
      <c r="Y109" s="2"/>
      <c r="Z109" s="2"/>
      <c r="AA109" s="2"/>
    </row>
    <row r="110" spans="1:27" ht="15.75" customHeight="1" x14ac:dyDescent="0.3">
      <c r="A110" s="5" t="s">
        <v>51</v>
      </c>
      <c r="B110" s="5" t="str">
        <f>IFERROR(VLOOKUP('Receta'!$A110,Productos[#All],2,0),"")</f>
        <v>Turbante Am</v>
      </c>
      <c r="C110" s="5">
        <v>1</v>
      </c>
      <c r="D110" s="5">
        <v>5</v>
      </c>
      <c r="E110" s="5" t="s">
        <v>97</v>
      </c>
      <c r="F110" s="5" t="str">
        <f>IFERROR(VLOOKUP(E110,Materias_Primas[#All],3,0),"")</f>
        <v>MO</v>
      </c>
      <c r="G110" s="5" t="str">
        <f>IFERROR(VLOOKUP('Receta'!$E110,Materias_Primas[#All],2,0),"")</f>
        <v>Corte</v>
      </c>
      <c r="H110" s="5">
        <v>2</v>
      </c>
      <c r="I110" s="5" t="str">
        <f>IFERROR(VLOOKUP('Receta'!$E110,Materias_Primas[#All],5,0),"")</f>
        <v>Min</v>
      </c>
      <c r="J110" s="3">
        <f>IFERROR(H110*VLOOKUP('Receta'!$E110,Materias_Primas[#All],10,0),"")</f>
        <v>130</v>
      </c>
      <c r="K110" s="3">
        <f>IFERROR('Receta'!$J110/'Receta'!$C110,"")</f>
        <v>130</v>
      </c>
      <c r="L110" s="5" t="str">
        <f>IFERROR(VLOOKUP('Receta'!$A110,Productos[#All],3,0),"")</f>
        <v>Turbante</v>
      </c>
      <c r="M110" s="2"/>
      <c r="N110" s="2"/>
      <c r="O110" s="2"/>
      <c r="P110" s="2"/>
      <c r="Q110" s="2"/>
      <c r="R110" s="2"/>
      <c r="S110" s="2"/>
      <c r="T110" s="2"/>
      <c r="U110" s="2"/>
      <c r="V110" s="2"/>
      <c r="W110" s="2"/>
      <c r="X110" s="2"/>
      <c r="Y110" s="2"/>
      <c r="Z110" s="2"/>
      <c r="AA110" s="2"/>
    </row>
    <row r="111" spans="1:27" ht="15.75" customHeight="1" x14ac:dyDescent="0.3">
      <c r="A111" s="5" t="s">
        <v>51</v>
      </c>
      <c r="B111" s="5" t="str">
        <f>IFERROR(VLOOKUP('Receta'!$A111,Productos[#All],2,0),"")</f>
        <v>Turbante Am</v>
      </c>
      <c r="C111" s="5">
        <v>1</v>
      </c>
      <c r="D111" s="5">
        <v>6</v>
      </c>
      <c r="E111" s="5" t="s">
        <v>101</v>
      </c>
      <c r="F111" s="5" t="str">
        <f>IFERROR(VLOOKUP(E111,Materias_Primas[#All],3,0),"")</f>
        <v>MO</v>
      </c>
      <c r="G111" s="5" t="str">
        <f>IFERROR(VLOOKUP('Receta'!$E111,Materias_Primas[#All],2,0),"")</f>
        <v>Confección</v>
      </c>
      <c r="H111" s="5">
        <v>8</v>
      </c>
      <c r="I111" s="5" t="str">
        <f>IFERROR(VLOOKUP('Receta'!$E111,Materias_Primas[#All],5,0),"")</f>
        <v>Min</v>
      </c>
      <c r="J111" s="3">
        <f>IFERROR(H111*VLOOKUP('Receta'!$E111,Materias_Primas[#All],10,0),"")</f>
        <v>520</v>
      </c>
      <c r="K111" s="3">
        <f>IFERROR('Receta'!$J111/'Receta'!$C111,"")</f>
        <v>520</v>
      </c>
      <c r="L111" s="5" t="str">
        <f>IFERROR(VLOOKUP('Receta'!$A111,Productos[#All],3,0),"")</f>
        <v>Turbante</v>
      </c>
      <c r="M111" s="2"/>
      <c r="N111" s="2"/>
      <c r="O111" s="2"/>
      <c r="P111" s="2"/>
      <c r="Q111" s="2"/>
      <c r="R111" s="2"/>
      <c r="S111" s="2"/>
      <c r="T111" s="2"/>
      <c r="U111" s="2"/>
      <c r="V111" s="2"/>
      <c r="W111" s="2"/>
      <c r="X111" s="2"/>
      <c r="Y111" s="2"/>
      <c r="Z111" s="2"/>
      <c r="AA111" s="2"/>
    </row>
    <row r="112" spans="1:27" ht="15.75" customHeight="1" x14ac:dyDescent="0.3">
      <c r="A112" s="5" t="s">
        <v>51</v>
      </c>
      <c r="B112" s="5" t="str">
        <f>IFERROR(VLOOKUP('Receta'!$A112,Productos[#All],2,0),"")</f>
        <v>Turbante Am</v>
      </c>
      <c r="C112" s="5">
        <v>1</v>
      </c>
      <c r="D112" s="5">
        <v>7</v>
      </c>
      <c r="E112" s="5" t="s">
        <v>103</v>
      </c>
      <c r="F112" s="5" t="str">
        <f>IFERROR(VLOOKUP(E112,Materias_Primas[#All],3,0),"")</f>
        <v>MO</v>
      </c>
      <c r="G112" s="5" t="str">
        <f>IFERROR(VLOOKUP('Receta'!$E112,Materias_Primas[#All],2,0),"")</f>
        <v>Botones</v>
      </c>
      <c r="H112" s="5">
        <v>3</v>
      </c>
      <c r="I112" s="5" t="str">
        <f>IFERROR(VLOOKUP('Receta'!$E112,Materias_Primas[#All],5,0),"")</f>
        <v>Min</v>
      </c>
      <c r="J112" s="3">
        <f>IFERROR(H112*VLOOKUP('Receta'!$E112,Materias_Primas[#All],10,0),"")</f>
        <v>33</v>
      </c>
      <c r="K112" s="3">
        <f>IFERROR('Receta'!$J112/'Receta'!$C112,"")</f>
        <v>33</v>
      </c>
      <c r="L112" s="5" t="str">
        <f>IFERROR(VLOOKUP('Receta'!$A112,Productos[#All],3,0),"")</f>
        <v>Turbante</v>
      </c>
      <c r="M112" s="2"/>
      <c r="N112" s="2"/>
      <c r="O112" s="2"/>
      <c r="P112" s="2"/>
      <c r="Q112" s="2"/>
      <c r="R112" s="2"/>
      <c r="S112" s="2"/>
      <c r="T112" s="2"/>
      <c r="U112" s="2"/>
      <c r="V112" s="2"/>
      <c r="W112" s="2"/>
      <c r="X112" s="2"/>
      <c r="Y112" s="2"/>
      <c r="Z112" s="2"/>
      <c r="AA112" s="2"/>
    </row>
    <row r="113" spans="1:27" ht="15.75" customHeight="1" x14ac:dyDescent="0.3">
      <c r="A113" s="5" t="s">
        <v>51</v>
      </c>
      <c r="B113" s="5" t="str">
        <f>IFERROR(VLOOKUP('Receta'!$A113,Productos[#All],2,0),"")</f>
        <v>Turbante Am</v>
      </c>
      <c r="C113" s="5">
        <v>1</v>
      </c>
      <c r="D113" s="5">
        <v>8</v>
      </c>
      <c r="E113" s="5" t="s">
        <v>110</v>
      </c>
      <c r="F113" s="5" t="str">
        <f>IFERROR(VLOOKUP(E113,Materias_Primas[#All],3,0),"")</f>
        <v>MO</v>
      </c>
      <c r="G113" s="5" t="str">
        <f>IFERROR(VLOOKUP('Receta'!$E113,Materias_Primas[#All],2,0),"")</f>
        <v>Preparación</v>
      </c>
      <c r="H113" s="5">
        <v>0.5</v>
      </c>
      <c r="I113" s="5" t="str">
        <f>IFERROR(VLOOKUP('Receta'!$E113,Materias_Primas[#All],5,0),"")</f>
        <v>Min</v>
      </c>
      <c r="J113" s="3">
        <f>IFERROR(H113*VLOOKUP('Receta'!$E113,Materias_Primas[#All],10,0),"")</f>
        <v>32.5</v>
      </c>
      <c r="K113" s="3">
        <f>IFERROR('Receta'!$J113/'Receta'!$C113,"")</f>
        <v>32.5</v>
      </c>
      <c r="L113" s="5" t="str">
        <f>IFERROR(VLOOKUP('Receta'!$A113,Productos[#All],3,0),"")</f>
        <v>Turbante</v>
      </c>
      <c r="M113" s="2"/>
      <c r="N113" s="2"/>
      <c r="O113" s="2"/>
      <c r="P113" s="2"/>
      <c r="Q113" s="2"/>
      <c r="R113" s="2"/>
      <c r="S113" s="2"/>
      <c r="T113" s="2"/>
      <c r="U113" s="2"/>
      <c r="V113" s="2"/>
      <c r="W113" s="2"/>
      <c r="X113" s="2"/>
      <c r="Y113" s="2"/>
      <c r="Z113" s="2"/>
      <c r="AA113" s="2"/>
    </row>
    <row r="114" spans="1:27" ht="15.75" customHeight="1" x14ac:dyDescent="0.3">
      <c r="A114" s="5" t="s">
        <v>35</v>
      </c>
      <c r="B114" s="5" t="str">
        <f>IFERROR(VLOOKUP('Receta'!$A114,Productos[#All],2,0),"")</f>
        <v>Turbante Fu</v>
      </c>
      <c r="C114" s="5">
        <v>1</v>
      </c>
      <c r="D114" s="5">
        <v>4</v>
      </c>
      <c r="E114" s="5" t="s">
        <v>125</v>
      </c>
      <c r="F114" s="5">
        <f>IFERROR(VLOOKUP(E114,Materias_Primas[#All],3,0),"")</f>
        <v>0</v>
      </c>
      <c r="G114" s="5" t="str">
        <f>IFERROR(VLOOKUP('Receta'!$E114,Materias_Primas[#All],2,0),"")</f>
        <v>Locomoción</v>
      </c>
      <c r="H114" s="5">
        <v>0.02</v>
      </c>
      <c r="I114" s="5" t="str">
        <f>IFERROR(VLOOKUP('Receta'!$E114,Materias_Primas[#All],5,0),"")</f>
        <v>Uni</v>
      </c>
      <c r="J114" s="3">
        <f>IFERROR(H114*VLOOKUP('Receta'!$E114,Materias_Primas[#All],10,0),"")</f>
        <v>20</v>
      </c>
      <c r="K114" s="3">
        <f>IFERROR('Receta'!$J114/'Receta'!$C114,"")</f>
        <v>20</v>
      </c>
      <c r="L114" s="5" t="str">
        <f>IFERROR(VLOOKUP('Receta'!$A53,Productos[#All],3,0),"")</f>
        <v>Turbante</v>
      </c>
      <c r="M114" s="2"/>
      <c r="N114" s="2"/>
      <c r="O114" s="2"/>
      <c r="P114" s="2"/>
      <c r="Q114" s="2"/>
      <c r="R114" s="2"/>
      <c r="S114" s="2"/>
      <c r="T114" s="2"/>
      <c r="U114" s="2"/>
      <c r="V114" s="2"/>
      <c r="W114" s="2"/>
      <c r="X114" s="2"/>
      <c r="Y114" s="2"/>
      <c r="Z114" s="2"/>
      <c r="AA114" s="2"/>
    </row>
    <row r="115" spans="1:27" ht="15.75" customHeight="1" x14ac:dyDescent="0.3">
      <c r="A115" s="5" t="s">
        <v>35</v>
      </c>
      <c r="B115" s="5" t="str">
        <f>IFERROR(VLOOKUP('Receta'!$A115,Productos[#All],2,0),"")</f>
        <v>Turbante Fu</v>
      </c>
      <c r="C115" s="5">
        <v>1</v>
      </c>
      <c r="D115" s="5">
        <v>5</v>
      </c>
      <c r="E115" s="5" t="s">
        <v>97</v>
      </c>
      <c r="F115" s="5" t="str">
        <f>IFERROR(VLOOKUP(E115,Materias_Primas[#All],3,0),"")</f>
        <v>MO</v>
      </c>
      <c r="G115" s="5" t="str">
        <f>IFERROR(VLOOKUP('Receta'!$E115,Materias_Primas[#All],2,0),"")</f>
        <v>Corte</v>
      </c>
      <c r="H115" s="5">
        <v>2</v>
      </c>
      <c r="I115" s="5" t="str">
        <f>IFERROR(VLOOKUP('Receta'!$E115,Materias_Primas[#All],5,0),"")</f>
        <v>Min</v>
      </c>
      <c r="J115" s="3">
        <f>IFERROR(H115*VLOOKUP('Receta'!$E115,Materias_Primas[#All],10,0),"")</f>
        <v>130</v>
      </c>
      <c r="K115" s="3">
        <f>IFERROR('Receta'!$J115/'Receta'!$C115,"")</f>
        <v>130</v>
      </c>
      <c r="L115" s="5" t="str">
        <f>IFERROR(VLOOKUP('Receta'!$A90,Productos[#All],3,0),"")</f>
        <v>Turbante</v>
      </c>
      <c r="M115" s="2"/>
      <c r="N115" s="2"/>
      <c r="O115" s="2"/>
      <c r="P115" s="2"/>
      <c r="Q115" s="2"/>
      <c r="R115" s="2"/>
      <c r="S115" s="2"/>
      <c r="T115" s="2"/>
      <c r="U115" s="2"/>
      <c r="V115" s="2"/>
      <c r="W115" s="2"/>
      <c r="X115" s="2"/>
      <c r="Y115" s="2"/>
      <c r="Z115" s="2"/>
      <c r="AA115" s="2"/>
    </row>
    <row r="116" spans="1:27" ht="15.75" customHeight="1" x14ac:dyDescent="0.3">
      <c r="A116" s="5" t="s">
        <v>37</v>
      </c>
      <c r="B116" s="5" t="str">
        <f>IFERROR(VLOOKUP('Receta'!$A116,Productos[#All],2,0),"")</f>
        <v>Turbante Vp</v>
      </c>
      <c r="C116" s="5">
        <v>1</v>
      </c>
      <c r="D116" s="5">
        <v>9</v>
      </c>
      <c r="E116" s="5" t="s">
        <v>112</v>
      </c>
      <c r="F116" s="5" t="str">
        <f>IFERROR(VLOOKUP(E116,Materias_Primas[#All],3,0),"")</f>
        <v>SE</v>
      </c>
      <c r="G116" s="5" t="str">
        <f>IFERROR(VLOOKUP('Receta'!$E116,Materias_Primas[#All],2,0),"")</f>
        <v>Estampado Logo Turb.</v>
      </c>
      <c r="H116" s="5">
        <v>1</v>
      </c>
      <c r="I116" s="5" t="str">
        <f>IFERROR(VLOOKUP('Receta'!$E116,Materias_Primas[#All],5,0),"")</f>
        <v>Uni</v>
      </c>
      <c r="J116" s="3">
        <f>IFERROR(H116*VLOOKUP('Receta'!$E116,Materias_Primas[#All],10,0),"")</f>
        <v>650</v>
      </c>
      <c r="K116" s="3">
        <f>IFERROR('Receta'!$J116/'Receta'!$C116,"")</f>
        <v>650</v>
      </c>
      <c r="L116" s="5" t="str">
        <f>IFERROR(VLOOKUP('Receta'!$A116,Productos[#All],3,0),"")</f>
        <v>Turbante</v>
      </c>
      <c r="M116" s="2"/>
      <c r="N116" s="2"/>
      <c r="O116" s="2"/>
      <c r="P116" s="2"/>
      <c r="Q116" s="2"/>
      <c r="R116" s="2"/>
      <c r="S116" s="2"/>
      <c r="T116" s="2"/>
      <c r="U116" s="2"/>
      <c r="V116" s="2"/>
      <c r="W116" s="2"/>
      <c r="X116" s="2"/>
      <c r="Y116" s="2"/>
      <c r="Z116" s="2"/>
      <c r="AA116" s="2"/>
    </row>
    <row r="117" spans="1:27" ht="15.75" customHeight="1" x14ac:dyDescent="0.3">
      <c r="A117" s="5" t="s">
        <v>39</v>
      </c>
      <c r="B117" s="5" t="str">
        <f>IFERROR(VLOOKUP('Receta'!$A117,Productos[#All],2,0),"")</f>
        <v>Turbante Li</v>
      </c>
      <c r="C117" s="5">
        <v>1</v>
      </c>
      <c r="D117" s="5">
        <v>9</v>
      </c>
      <c r="E117" s="5" t="s">
        <v>112</v>
      </c>
      <c r="F117" s="5" t="str">
        <f>IFERROR(VLOOKUP(E117,Materias_Primas[#All],3,0),"")</f>
        <v>SE</v>
      </c>
      <c r="G117" s="5" t="str">
        <f>IFERROR(VLOOKUP('Receta'!$E117,Materias_Primas[#All],2,0),"")</f>
        <v>Estampado Logo Turb.</v>
      </c>
      <c r="H117" s="5">
        <v>1</v>
      </c>
      <c r="I117" s="5" t="str">
        <f>IFERROR(VLOOKUP('Receta'!$E117,Materias_Primas[#All],5,0),"")</f>
        <v>Uni</v>
      </c>
      <c r="J117" s="3">
        <f>IFERROR(H117*VLOOKUP('Receta'!$E117,Materias_Primas[#All],10,0),"")</f>
        <v>650</v>
      </c>
      <c r="K117" s="3">
        <f>IFERROR('Receta'!$J117/'Receta'!$C117,"")</f>
        <v>650</v>
      </c>
      <c r="L117" s="5" t="str">
        <f>IFERROR(VLOOKUP('Receta'!$A117,Productos[#All],3,0),"")</f>
        <v>Turbante</v>
      </c>
      <c r="M117" s="2"/>
      <c r="N117" s="2"/>
      <c r="O117" s="2"/>
      <c r="P117" s="2"/>
      <c r="Q117" s="2"/>
      <c r="R117" s="2"/>
      <c r="S117" s="2"/>
      <c r="T117" s="2"/>
      <c r="U117" s="2"/>
      <c r="V117" s="2"/>
      <c r="W117" s="2"/>
      <c r="X117" s="2"/>
      <c r="Y117" s="2"/>
      <c r="Z117" s="2"/>
      <c r="AA117" s="2"/>
    </row>
    <row r="118" spans="1:27" ht="15.75" customHeight="1" x14ac:dyDescent="0.3">
      <c r="A118" s="5" t="s">
        <v>47</v>
      </c>
      <c r="B118" s="5" t="str">
        <f>IFERROR(VLOOKUP('Receta'!$A118,Productos[#All],2,0),"")</f>
        <v>Turbante Ne</v>
      </c>
      <c r="C118" s="5">
        <v>1</v>
      </c>
      <c r="D118" s="5">
        <v>9</v>
      </c>
      <c r="E118" s="5" t="s">
        <v>112</v>
      </c>
      <c r="F118" s="5" t="str">
        <f>IFERROR(VLOOKUP(E118,Materias_Primas[#All],3,0),"")</f>
        <v>SE</v>
      </c>
      <c r="G118" s="5" t="str">
        <f>IFERROR(VLOOKUP('Receta'!$E118,Materias_Primas[#All],2,0),"")</f>
        <v>Estampado Logo Turb.</v>
      </c>
      <c r="H118" s="5">
        <v>1</v>
      </c>
      <c r="I118" s="5" t="str">
        <f>IFERROR(VLOOKUP('Receta'!$E118,Materias_Primas[#All],5,0),"")</f>
        <v>Uni</v>
      </c>
      <c r="J118" s="3">
        <f>IFERROR(H118*VLOOKUP('Receta'!$E118,Materias_Primas[#All],10,0),"")</f>
        <v>650</v>
      </c>
      <c r="K118" s="3">
        <f>IFERROR('Receta'!$J118/'Receta'!$C118,"")</f>
        <v>650</v>
      </c>
      <c r="L118" s="5" t="str">
        <f>IFERROR(VLOOKUP('Receta'!$A118,Productos[#All],3,0),"")</f>
        <v>Turbante</v>
      </c>
      <c r="M118" s="2"/>
      <c r="N118" s="2"/>
      <c r="O118" s="2"/>
      <c r="P118" s="2"/>
      <c r="Q118" s="2"/>
      <c r="R118" s="2"/>
      <c r="S118" s="2"/>
      <c r="T118" s="2"/>
      <c r="U118" s="2"/>
      <c r="V118" s="2"/>
      <c r="W118" s="2"/>
      <c r="X118" s="2"/>
      <c r="Y118" s="2"/>
      <c r="Z118" s="2"/>
      <c r="AA118" s="2"/>
    </row>
    <row r="119" spans="1:27" ht="15.75" customHeight="1" x14ac:dyDescent="0.3">
      <c r="A119" s="5" t="s">
        <v>49</v>
      </c>
      <c r="B119" s="5" t="str">
        <f>IFERROR(VLOOKUP('Receta'!$A119,Productos[#All],2,0),"")</f>
        <v>Turbante Na</v>
      </c>
      <c r="C119" s="5">
        <v>1</v>
      </c>
      <c r="D119" s="5">
        <v>9</v>
      </c>
      <c r="E119" s="5" t="s">
        <v>112</v>
      </c>
      <c r="F119" s="5" t="str">
        <f>IFERROR(VLOOKUP(E119,Materias_Primas[#All],3,0),"")</f>
        <v>SE</v>
      </c>
      <c r="G119" s="5" t="str">
        <f>IFERROR(VLOOKUP('Receta'!$E119,Materias_Primas[#All],2,0),"")</f>
        <v>Estampado Logo Turb.</v>
      </c>
      <c r="H119" s="5">
        <v>1</v>
      </c>
      <c r="I119" s="5" t="str">
        <f>IFERROR(VLOOKUP('Receta'!$E119,Materias_Primas[#All],5,0),"")</f>
        <v>Uni</v>
      </c>
      <c r="J119" s="3">
        <f>IFERROR(H119*VLOOKUP('Receta'!$E119,Materias_Primas[#All],10,0),"")</f>
        <v>650</v>
      </c>
      <c r="K119" s="3">
        <f>IFERROR('Receta'!$J119/'Receta'!$C119,"")</f>
        <v>650</v>
      </c>
      <c r="L119" s="5" t="str">
        <f>IFERROR(VLOOKUP('Receta'!$A119,Productos[#All],3,0),"")</f>
        <v>Turbante</v>
      </c>
      <c r="M119" s="2"/>
      <c r="N119" s="2"/>
      <c r="O119" s="2"/>
      <c r="P119" s="2"/>
      <c r="Q119" s="2"/>
      <c r="R119" s="2"/>
      <c r="S119" s="2"/>
      <c r="T119" s="2"/>
      <c r="U119" s="2"/>
      <c r="V119" s="2"/>
      <c r="W119" s="2"/>
      <c r="X119" s="2"/>
      <c r="Y119" s="2"/>
      <c r="Z119" s="2"/>
      <c r="AA119" s="2"/>
    </row>
    <row r="120" spans="1:27" ht="15.75" customHeight="1" x14ac:dyDescent="0.3">
      <c r="A120" s="5" t="s">
        <v>51</v>
      </c>
      <c r="B120" s="5" t="str">
        <f>IFERROR(VLOOKUP('Receta'!$A120,Productos[#All],2,0),"")</f>
        <v>Turbante Am</v>
      </c>
      <c r="C120" s="5">
        <v>1</v>
      </c>
      <c r="D120" s="5">
        <v>9</v>
      </c>
      <c r="E120" s="5" t="s">
        <v>112</v>
      </c>
      <c r="F120" s="5" t="str">
        <f>IFERROR(VLOOKUP(E120,Materias_Primas[#All],3,0),"")</f>
        <v>SE</v>
      </c>
      <c r="G120" s="5" t="str">
        <f>IFERROR(VLOOKUP('Receta'!$E120,Materias_Primas[#All],2,0),"")</f>
        <v>Estampado Logo Turb.</v>
      </c>
      <c r="H120" s="5">
        <v>1</v>
      </c>
      <c r="I120" s="5" t="str">
        <f>IFERROR(VLOOKUP('Receta'!$E120,Materias_Primas[#All],5,0),"")</f>
        <v>Uni</v>
      </c>
      <c r="J120" s="3">
        <f>IFERROR(H120*VLOOKUP('Receta'!$E120,Materias_Primas[#All],10,0),"")</f>
        <v>650</v>
      </c>
      <c r="K120" s="3">
        <f>IFERROR('Receta'!$J120/'Receta'!$C120,"")</f>
        <v>650</v>
      </c>
      <c r="L120" s="5" t="str">
        <f>IFERROR(VLOOKUP('Receta'!$A120,Productos[#All],3,0),"")</f>
        <v>Turbante</v>
      </c>
      <c r="M120" s="2"/>
      <c r="N120" s="2"/>
      <c r="O120" s="2"/>
      <c r="P120" s="2"/>
      <c r="Q120" s="2"/>
      <c r="R120" s="2"/>
      <c r="S120" s="2"/>
      <c r="T120" s="2"/>
      <c r="U120" s="2"/>
      <c r="V120" s="2"/>
      <c r="W120" s="2"/>
      <c r="X120" s="2"/>
      <c r="Y120" s="2"/>
      <c r="Z120" s="2"/>
      <c r="AA120" s="2"/>
    </row>
    <row r="121" spans="1:27" ht="15.75" customHeight="1" x14ac:dyDescent="0.3">
      <c r="A121" s="5" t="s">
        <v>53</v>
      </c>
      <c r="B121" s="5" t="str">
        <f>IFERROR(VLOOKUP('Receta'!$A121,Productos[#All],2,0),"")</f>
        <v>Turbante Ro</v>
      </c>
      <c r="C121" s="5">
        <v>1</v>
      </c>
      <c r="D121" s="5">
        <v>9</v>
      </c>
      <c r="E121" s="5" t="s">
        <v>112</v>
      </c>
      <c r="F121" s="5" t="str">
        <f>IFERROR(VLOOKUP(E121,Materias_Primas[#All],3,0),"")</f>
        <v>SE</v>
      </c>
      <c r="G121" s="5" t="str">
        <f>IFERROR(VLOOKUP('Receta'!$E121,Materias_Primas[#All],2,0),"")</f>
        <v>Estampado Logo Turb.</v>
      </c>
      <c r="H121" s="5">
        <v>1</v>
      </c>
      <c r="I121" s="5" t="str">
        <f>IFERROR(VLOOKUP('Receta'!$E121,Materias_Primas[#All],5,0),"")</f>
        <v>Uni</v>
      </c>
      <c r="J121" s="3">
        <f>IFERROR(H121*VLOOKUP('Receta'!$E121,Materias_Primas[#All],10,0),"")</f>
        <v>650</v>
      </c>
      <c r="K121" s="3">
        <f>IFERROR('Receta'!$J121/'Receta'!$C121,"")</f>
        <v>650</v>
      </c>
      <c r="L121" s="5" t="str">
        <f>IFERROR(VLOOKUP('Receta'!$A121,Productos[#All],3,0),"")</f>
        <v>Turbante</v>
      </c>
      <c r="M121" s="2"/>
      <c r="N121" s="2"/>
      <c r="O121" s="12" t="s">
        <v>53</v>
      </c>
      <c r="P121" s="2"/>
      <c r="Q121" s="2"/>
      <c r="R121" s="2"/>
      <c r="S121" s="2"/>
      <c r="T121" s="2"/>
      <c r="U121" s="2"/>
      <c r="V121" s="2"/>
      <c r="W121" s="2"/>
      <c r="X121" s="2"/>
      <c r="Y121" s="2"/>
      <c r="Z121" s="2"/>
      <c r="AA121" s="2"/>
    </row>
    <row r="122" spans="1:27" ht="15.75" customHeight="1" x14ac:dyDescent="0.3">
      <c r="A122" s="5" t="s">
        <v>20</v>
      </c>
      <c r="B122" s="5" t="str">
        <f>IFERROR(VLOOKUP('Receta'!$A122,Productos[#All],2,0),"")</f>
        <v>Toalla 160x80 Na</v>
      </c>
      <c r="C122" s="5">
        <v>1</v>
      </c>
      <c r="D122" s="5">
        <v>5</v>
      </c>
      <c r="E122" s="5" t="s">
        <v>97</v>
      </c>
      <c r="F122" s="5" t="str">
        <f>IFERROR(VLOOKUP(E122,Materias_Primas[#All],3,0),"")</f>
        <v>MO</v>
      </c>
      <c r="G122" s="5" t="str">
        <f>IFERROR(VLOOKUP('Receta'!$E122,Materias_Primas[#All],2,0),"")</f>
        <v>Corte</v>
      </c>
      <c r="H122" s="5">
        <v>6</v>
      </c>
      <c r="I122" s="5" t="str">
        <f>IFERROR(VLOOKUP('Receta'!$E122,Materias_Primas[#All],5,0),"")</f>
        <v>Min</v>
      </c>
      <c r="J122" s="3">
        <f>IFERROR(H122*VLOOKUP('Receta'!$E122,Materias_Primas[#All],10,0),"")</f>
        <v>390</v>
      </c>
      <c r="K122" s="3">
        <f>IFERROR('Receta'!$J122/'Receta'!$C122,"")</f>
        <v>390</v>
      </c>
      <c r="L122" s="5" t="str">
        <f>IFERROR(VLOOKUP('Receta'!$A122,Productos[#All],3,0),"")</f>
        <v>Toalla</v>
      </c>
      <c r="M122" s="2"/>
      <c r="N122" s="2"/>
      <c r="O122" s="2" t="s">
        <v>99</v>
      </c>
      <c r="P122" s="2"/>
      <c r="Q122" s="2">
        <f>SUMIFS(Receta[[#All],[CU]],Receta[[#All],[Código]],O121,Receta[[#All],[M P]],"MO*")</f>
        <v>715.5</v>
      </c>
      <c r="R122" s="2"/>
      <c r="S122" s="2"/>
      <c r="T122" s="2"/>
      <c r="U122" s="2"/>
      <c r="V122" s="2"/>
      <c r="W122" s="2"/>
      <c r="X122" s="2"/>
      <c r="Y122" s="2"/>
      <c r="Z122" s="2"/>
      <c r="AA122" s="2"/>
    </row>
    <row r="123" spans="1:27" ht="15.75" customHeight="1" x14ac:dyDescent="0.3">
      <c r="A123" s="5" t="s">
        <v>20</v>
      </c>
      <c r="B123" s="5" t="str">
        <f>IFERROR(VLOOKUP('Receta'!$A123,Productos[#All],2,0),"")</f>
        <v>Toalla 160x80 Na</v>
      </c>
      <c r="C123" s="5">
        <v>1</v>
      </c>
      <c r="D123" s="5">
        <v>6</v>
      </c>
      <c r="E123" s="5" t="s">
        <v>101</v>
      </c>
      <c r="F123" s="5" t="str">
        <f>IFERROR(VLOOKUP(E123,Materias_Primas[#All],3,0),"")</f>
        <v>MO</v>
      </c>
      <c r="G123" s="5" t="str">
        <f>IFERROR(VLOOKUP('Receta'!$E123,Materias_Primas[#All],2,0),"")</f>
        <v>Confección</v>
      </c>
      <c r="H123" s="5">
        <v>20</v>
      </c>
      <c r="I123" s="5" t="str">
        <f>IFERROR(VLOOKUP('Receta'!$E123,Materias_Primas[#All],5,0),"")</f>
        <v>Min</v>
      </c>
      <c r="J123" s="3">
        <f>IFERROR(H123*VLOOKUP('Receta'!$E123,Materias_Primas[#All],10,0),"")</f>
        <v>1300</v>
      </c>
      <c r="K123" s="3">
        <f>IFERROR('Receta'!$J123/'Receta'!$C123,"")</f>
        <v>1300</v>
      </c>
      <c r="L123" s="5" t="str">
        <f>IFERROR(VLOOKUP('Receta'!$A123,Productos[#All],3,0),"")</f>
        <v>Toalla</v>
      </c>
      <c r="M123" s="2"/>
      <c r="N123" s="2"/>
      <c r="O123" s="2"/>
      <c r="P123" s="2"/>
      <c r="Q123" s="2"/>
      <c r="R123" s="2"/>
      <c r="S123" s="2"/>
      <c r="T123" s="2"/>
      <c r="U123" s="2"/>
      <c r="V123" s="2"/>
      <c r="W123" s="2"/>
      <c r="X123" s="2"/>
      <c r="Y123" s="2"/>
      <c r="Z123" s="2"/>
      <c r="AA123" s="2"/>
    </row>
    <row r="124" spans="1:27" ht="15.75" customHeight="1" x14ac:dyDescent="0.3">
      <c r="A124" s="5" t="s">
        <v>20</v>
      </c>
      <c r="B124" s="5" t="str">
        <f>IFERROR(VLOOKUP('Receta'!$A124,Productos[#All],2,0),"")</f>
        <v>Toalla 160x80 Na</v>
      </c>
      <c r="C124" s="5">
        <v>1</v>
      </c>
      <c r="D124" s="5">
        <v>7</v>
      </c>
      <c r="E124" s="5" t="s">
        <v>110</v>
      </c>
      <c r="F124" s="5" t="str">
        <f>IFERROR(VLOOKUP(E124,Materias_Primas[#All],3,0),"")</f>
        <v>MO</v>
      </c>
      <c r="G124" s="5" t="str">
        <f>IFERROR(VLOOKUP('Receta'!$E124,Materias_Primas[#All],2,0),"")</f>
        <v>Preparación</v>
      </c>
      <c r="H124" s="5">
        <v>2</v>
      </c>
      <c r="I124" s="5" t="str">
        <f>IFERROR(VLOOKUP('Receta'!$E124,Materias_Primas[#All],5,0),"")</f>
        <v>Min</v>
      </c>
      <c r="J124" s="3">
        <f>IFERROR(H124*VLOOKUP('Receta'!$E124,Materias_Primas[#All],10,0),"")</f>
        <v>130</v>
      </c>
      <c r="K124" s="3">
        <f>IFERROR('Receta'!$J124/'Receta'!$C124,"")</f>
        <v>130</v>
      </c>
      <c r="L124" s="5" t="str">
        <f>IFERROR(VLOOKUP('Receta'!$A124,Productos[#All],3,0),"")</f>
        <v>Toalla</v>
      </c>
      <c r="M124" s="2"/>
      <c r="N124" s="2"/>
      <c r="O124" s="2"/>
      <c r="P124" s="2"/>
      <c r="Q124" s="2"/>
      <c r="R124" s="2"/>
      <c r="S124" s="2"/>
      <c r="T124" s="2"/>
      <c r="U124" s="2"/>
      <c r="V124" s="2"/>
      <c r="W124" s="2"/>
      <c r="X124" s="2"/>
      <c r="Y124" s="2"/>
      <c r="Z124" s="2"/>
      <c r="AA124" s="2"/>
    </row>
    <row r="125" spans="1:27" ht="15.75" customHeight="1" x14ac:dyDescent="0.3">
      <c r="A125" s="5" t="s">
        <v>22</v>
      </c>
      <c r="B125" s="5" t="str">
        <f>IFERROR(VLOOKUP('Receta'!$A125,Productos[#All],2,0),"")</f>
        <v>Toalla 160x80 Ne</v>
      </c>
      <c r="C125" s="5">
        <v>1</v>
      </c>
      <c r="D125" s="5">
        <v>5</v>
      </c>
      <c r="E125" s="5" t="s">
        <v>97</v>
      </c>
      <c r="F125" s="5" t="str">
        <f>IFERROR(VLOOKUP(E125,Materias_Primas[#All],3,0),"")</f>
        <v>MO</v>
      </c>
      <c r="G125" s="5" t="str">
        <f>IFERROR(VLOOKUP('Receta'!$E125,Materias_Primas[#All],2,0),"")</f>
        <v>Corte</v>
      </c>
      <c r="H125" s="5">
        <v>6</v>
      </c>
      <c r="I125" s="5" t="str">
        <f>IFERROR(VLOOKUP('Receta'!$E125,Materias_Primas[#All],5,0),"")</f>
        <v>Min</v>
      </c>
      <c r="J125" s="3">
        <f>IFERROR(H125*VLOOKUP('Receta'!$E125,Materias_Primas[#All],10,0),"")</f>
        <v>390</v>
      </c>
      <c r="K125" s="3">
        <f>IFERROR('Receta'!$J125/'Receta'!$C125,"")</f>
        <v>390</v>
      </c>
      <c r="L125" s="5" t="str">
        <f>IFERROR(VLOOKUP('Receta'!$A125,Productos[#All],3,0),"")</f>
        <v>Toalla</v>
      </c>
      <c r="M125" s="2"/>
      <c r="N125" s="2"/>
      <c r="O125" s="2"/>
      <c r="P125" s="2"/>
      <c r="Q125" s="2"/>
      <c r="R125" s="2"/>
      <c r="S125" s="2"/>
      <c r="T125" s="2"/>
      <c r="U125" s="2"/>
      <c r="V125" s="2"/>
      <c r="W125" s="2"/>
      <c r="X125" s="2"/>
      <c r="Y125" s="2"/>
      <c r="Z125" s="2"/>
      <c r="AA125" s="2"/>
    </row>
    <row r="126" spans="1:27" ht="15.75" customHeight="1" x14ac:dyDescent="0.3">
      <c r="A126" s="5" t="s">
        <v>22</v>
      </c>
      <c r="B126" s="5" t="str">
        <f>IFERROR(VLOOKUP('Receta'!$A126,Productos[#All],2,0),"")</f>
        <v>Toalla 160x80 Ne</v>
      </c>
      <c r="C126" s="5">
        <v>1</v>
      </c>
      <c r="D126" s="5">
        <v>6</v>
      </c>
      <c r="E126" s="5" t="s">
        <v>101</v>
      </c>
      <c r="F126" s="5" t="str">
        <f>IFERROR(VLOOKUP(E126,Materias_Primas[#All],3,0),"")</f>
        <v>MO</v>
      </c>
      <c r="G126" s="5" t="str">
        <f>IFERROR(VLOOKUP('Receta'!$E126,Materias_Primas[#All],2,0),"")</f>
        <v>Confección</v>
      </c>
      <c r="H126" s="5">
        <v>20</v>
      </c>
      <c r="I126" s="5" t="str">
        <f>IFERROR(VLOOKUP('Receta'!$E126,Materias_Primas[#All],5,0),"")</f>
        <v>Min</v>
      </c>
      <c r="J126" s="3">
        <f>IFERROR(H126*VLOOKUP('Receta'!$E126,Materias_Primas[#All],10,0),"")</f>
        <v>1300</v>
      </c>
      <c r="K126" s="3">
        <f>IFERROR('Receta'!$J126/'Receta'!$C126,"")</f>
        <v>1300</v>
      </c>
      <c r="L126" s="5" t="str">
        <f>IFERROR(VLOOKUP('Receta'!$A126,Productos[#All],3,0),"")</f>
        <v>Toalla</v>
      </c>
      <c r="M126" s="2"/>
      <c r="N126" s="2"/>
      <c r="O126" s="2"/>
      <c r="P126" s="2"/>
      <c r="Q126" s="2"/>
      <c r="R126" s="2"/>
      <c r="S126" s="2"/>
      <c r="T126" s="2"/>
      <c r="U126" s="2"/>
      <c r="V126" s="2"/>
      <c r="W126" s="2"/>
      <c r="X126" s="2"/>
      <c r="Y126" s="2"/>
      <c r="Z126" s="2"/>
      <c r="AA126" s="2"/>
    </row>
    <row r="127" spans="1:27" ht="15.75" customHeight="1" x14ac:dyDescent="0.3">
      <c r="A127" s="5" t="s">
        <v>22</v>
      </c>
      <c r="B127" s="5" t="str">
        <f>IFERROR(VLOOKUP('Receta'!$A127,Productos[#All],2,0),"")</f>
        <v>Toalla 160x80 Ne</v>
      </c>
      <c r="C127" s="5">
        <v>1</v>
      </c>
      <c r="D127" s="5">
        <v>7</v>
      </c>
      <c r="E127" s="5" t="s">
        <v>110</v>
      </c>
      <c r="F127" s="5" t="str">
        <f>IFERROR(VLOOKUP(E127,Materias_Primas[#All],3,0),"")</f>
        <v>MO</v>
      </c>
      <c r="G127" s="5" t="str">
        <f>IFERROR(VLOOKUP('Receta'!$E127,Materias_Primas[#All],2,0),"")</f>
        <v>Preparación</v>
      </c>
      <c r="H127" s="5">
        <v>2</v>
      </c>
      <c r="I127" s="5" t="str">
        <f>IFERROR(VLOOKUP('Receta'!$E127,Materias_Primas[#All],5,0),"")</f>
        <v>Min</v>
      </c>
      <c r="J127" s="3">
        <f>IFERROR(H127*VLOOKUP('Receta'!$E127,Materias_Primas[#All],10,0),"")</f>
        <v>130</v>
      </c>
      <c r="K127" s="3">
        <f>IFERROR('Receta'!$J127/'Receta'!$C127,"")</f>
        <v>130</v>
      </c>
      <c r="L127" s="5" t="str">
        <f>IFERROR(VLOOKUP('Receta'!$A127,Productos[#All],3,0),"")</f>
        <v>Toalla</v>
      </c>
      <c r="M127" s="2"/>
      <c r="N127" s="2"/>
      <c r="O127" s="2"/>
      <c r="P127" s="2"/>
      <c r="Q127" s="2"/>
      <c r="R127" s="2"/>
      <c r="S127" s="2"/>
      <c r="T127" s="2"/>
      <c r="U127" s="2"/>
      <c r="V127" s="2"/>
      <c r="W127" s="2"/>
      <c r="X127" s="2"/>
      <c r="Y127" s="2"/>
      <c r="Z127" s="2"/>
      <c r="AA127" s="2"/>
    </row>
    <row r="128" spans="1:27" ht="15.75" customHeight="1" x14ac:dyDescent="0.3">
      <c r="A128" s="5" t="s">
        <v>7</v>
      </c>
      <c r="B128" s="5" t="str">
        <f>IFERROR(VLOOKUP('Receta'!$A128,Productos[#All],2,0),"")</f>
        <v>Toalla 160x80 Az</v>
      </c>
      <c r="C128" s="5">
        <v>1</v>
      </c>
      <c r="D128" s="5">
        <v>5</v>
      </c>
      <c r="E128" s="5" t="s">
        <v>97</v>
      </c>
      <c r="F128" s="5" t="str">
        <f>IFERROR(VLOOKUP(E128,Materias_Primas[#All],3,0),"")</f>
        <v>MO</v>
      </c>
      <c r="G128" s="5" t="str">
        <f>IFERROR(VLOOKUP('Receta'!$E128,Materias_Primas[#All],2,0),"")</f>
        <v>Corte</v>
      </c>
      <c r="H128" s="5">
        <v>6</v>
      </c>
      <c r="I128" s="5" t="str">
        <f>IFERROR(VLOOKUP('Receta'!$E128,Materias_Primas[#All],5,0),"")</f>
        <v>Min</v>
      </c>
      <c r="J128" s="3">
        <f>IFERROR(H128*VLOOKUP('Receta'!$E128,Materias_Primas[#All],10,0),"")</f>
        <v>390</v>
      </c>
      <c r="K128" s="3">
        <f>IFERROR('Receta'!$J128/'Receta'!$C128,"")</f>
        <v>390</v>
      </c>
      <c r="L128" s="5" t="str">
        <f>IFERROR(VLOOKUP('Receta'!$A128,Productos[#All],3,0),"")</f>
        <v>Toalla</v>
      </c>
      <c r="M128" s="2"/>
      <c r="N128" s="2"/>
      <c r="O128" s="2"/>
      <c r="P128" s="2"/>
      <c r="Q128" s="2"/>
      <c r="R128" s="2"/>
      <c r="S128" s="2"/>
      <c r="T128" s="2"/>
      <c r="U128" s="2"/>
      <c r="V128" s="2"/>
      <c r="W128" s="2"/>
      <c r="X128" s="2"/>
      <c r="Y128" s="2"/>
      <c r="Z128" s="2"/>
      <c r="AA128" s="2"/>
    </row>
    <row r="129" spans="1:27" ht="15.75" customHeight="1" x14ac:dyDescent="0.3">
      <c r="A129" s="5" t="s">
        <v>7</v>
      </c>
      <c r="B129" s="5" t="str">
        <f>IFERROR(VLOOKUP('Receta'!$A129,Productos[#All],2,0),"")</f>
        <v>Toalla 160x80 Az</v>
      </c>
      <c r="C129" s="5">
        <v>1</v>
      </c>
      <c r="D129" s="5">
        <v>6</v>
      </c>
      <c r="E129" s="5" t="s">
        <v>101</v>
      </c>
      <c r="F129" s="5" t="str">
        <f>IFERROR(VLOOKUP(E129,Materias_Primas[#All],3,0),"")</f>
        <v>MO</v>
      </c>
      <c r="G129" s="5" t="str">
        <f>IFERROR(VLOOKUP('Receta'!$E129,Materias_Primas[#All],2,0),"")</f>
        <v>Confección</v>
      </c>
      <c r="H129" s="5">
        <v>20</v>
      </c>
      <c r="I129" s="5" t="str">
        <f>IFERROR(VLOOKUP('Receta'!$E129,Materias_Primas[#All],5,0),"")</f>
        <v>Min</v>
      </c>
      <c r="J129" s="3">
        <f>IFERROR(H129*VLOOKUP('Receta'!$E129,Materias_Primas[#All],10,0),"")</f>
        <v>1300</v>
      </c>
      <c r="K129" s="3">
        <f>IFERROR('Receta'!$J129/'Receta'!$C129,"")</f>
        <v>1300</v>
      </c>
      <c r="L129" s="5" t="str">
        <f>IFERROR(VLOOKUP('Receta'!$A129,Productos[#All],3,0),"")</f>
        <v>Toalla</v>
      </c>
      <c r="M129" s="2"/>
      <c r="N129" s="2"/>
      <c r="O129" s="2"/>
      <c r="P129" s="2"/>
      <c r="Q129" s="2"/>
      <c r="R129" s="2"/>
      <c r="S129" s="2"/>
      <c r="T129" s="2"/>
      <c r="U129" s="2"/>
      <c r="V129" s="2"/>
      <c r="W129" s="2"/>
      <c r="X129" s="2"/>
      <c r="Y129" s="2"/>
      <c r="Z129" s="2"/>
      <c r="AA129" s="2"/>
    </row>
    <row r="130" spans="1:27" ht="15.75" customHeight="1" x14ac:dyDescent="0.3">
      <c r="A130" s="5" t="s">
        <v>7</v>
      </c>
      <c r="B130" s="5" t="str">
        <f>IFERROR(VLOOKUP('Receta'!$A130,Productos[#All],2,0),"")</f>
        <v>Toalla 160x80 Az</v>
      </c>
      <c r="C130" s="5">
        <v>1</v>
      </c>
      <c r="D130" s="5">
        <v>7</v>
      </c>
      <c r="E130" s="5" t="s">
        <v>110</v>
      </c>
      <c r="F130" s="5" t="str">
        <f>IFERROR(VLOOKUP(E130,Materias_Primas[#All],3,0),"")</f>
        <v>MO</v>
      </c>
      <c r="G130" s="5" t="str">
        <f>IFERROR(VLOOKUP('Receta'!$E130,Materias_Primas[#All],2,0),"")</f>
        <v>Preparación</v>
      </c>
      <c r="H130" s="5">
        <v>2</v>
      </c>
      <c r="I130" s="5" t="str">
        <f>IFERROR(VLOOKUP('Receta'!$E130,Materias_Primas[#All],5,0),"")</f>
        <v>Min</v>
      </c>
      <c r="J130" s="3">
        <f>IFERROR(H130*VLOOKUP('Receta'!$E130,Materias_Primas[#All],10,0),"")</f>
        <v>130</v>
      </c>
      <c r="K130" s="3">
        <f>IFERROR('Receta'!$J130/'Receta'!$C130,"")</f>
        <v>130</v>
      </c>
      <c r="L130" s="5" t="str">
        <f>IFERROR(VLOOKUP('Receta'!$A130,Productos[#All],3,0),"")</f>
        <v>Toalla</v>
      </c>
      <c r="M130" s="2"/>
      <c r="N130" s="2"/>
      <c r="O130" s="2"/>
      <c r="P130" s="2"/>
      <c r="Q130" s="2"/>
      <c r="R130" s="2"/>
      <c r="S130" s="2"/>
      <c r="T130" s="2"/>
      <c r="U130" s="2"/>
      <c r="V130" s="2"/>
      <c r="W130" s="2"/>
      <c r="X130" s="2"/>
      <c r="Y130" s="2"/>
      <c r="Z130" s="2"/>
      <c r="AA130" s="2"/>
    </row>
    <row r="131" spans="1:27" ht="15.75" customHeight="1" x14ac:dyDescent="0.3">
      <c r="A131" s="5" t="s">
        <v>10</v>
      </c>
      <c r="B131" s="5" t="str">
        <f>IFERROR(VLOOKUP('Receta'!$A131,Productos[#All],2,0),"")</f>
        <v>Toalla 160x80 Ro</v>
      </c>
      <c r="C131" s="5">
        <v>1</v>
      </c>
      <c r="D131" s="5">
        <v>5</v>
      </c>
      <c r="E131" s="5" t="s">
        <v>97</v>
      </c>
      <c r="F131" s="5" t="str">
        <f>IFERROR(VLOOKUP(E131,Materias_Primas[#All],3,0),"")</f>
        <v>MO</v>
      </c>
      <c r="G131" s="5" t="str">
        <f>IFERROR(VLOOKUP('Receta'!$E131,Materias_Primas[#All],2,0),"")</f>
        <v>Corte</v>
      </c>
      <c r="H131" s="5">
        <v>6</v>
      </c>
      <c r="I131" s="5" t="str">
        <f>IFERROR(VLOOKUP('Receta'!$E131,Materias_Primas[#All],5,0),"")</f>
        <v>Min</v>
      </c>
      <c r="J131" s="3">
        <f>IFERROR(H131*VLOOKUP('Receta'!$E131,Materias_Primas[#All],10,0),"")</f>
        <v>390</v>
      </c>
      <c r="K131" s="3">
        <f>IFERROR('Receta'!$J131/'Receta'!$C131,"")</f>
        <v>390</v>
      </c>
      <c r="L131" s="5" t="str">
        <f>IFERROR(VLOOKUP('Receta'!$A131,Productos[#All],3,0),"")</f>
        <v>Toalla</v>
      </c>
      <c r="M131" s="2"/>
      <c r="N131" s="2"/>
      <c r="O131" s="2"/>
      <c r="P131" s="2"/>
      <c r="Q131" s="2"/>
      <c r="R131" s="2"/>
      <c r="S131" s="2"/>
      <c r="T131" s="2"/>
      <c r="U131" s="2"/>
      <c r="V131" s="2"/>
      <c r="W131" s="2"/>
      <c r="X131" s="2"/>
      <c r="Y131" s="2"/>
      <c r="Z131" s="2"/>
      <c r="AA131" s="2"/>
    </row>
    <row r="132" spans="1:27" ht="15.75" customHeight="1" x14ac:dyDescent="0.3">
      <c r="A132" s="5" t="s">
        <v>10</v>
      </c>
      <c r="B132" s="5" t="str">
        <f>IFERROR(VLOOKUP('Receta'!$A132,Productos[#All],2,0),"")</f>
        <v>Toalla 160x80 Ro</v>
      </c>
      <c r="C132" s="5">
        <v>1</v>
      </c>
      <c r="D132" s="5">
        <v>6</v>
      </c>
      <c r="E132" s="5" t="s">
        <v>101</v>
      </c>
      <c r="F132" s="5" t="str">
        <f>IFERROR(VLOOKUP(E132,Materias_Primas[#All],3,0),"")</f>
        <v>MO</v>
      </c>
      <c r="G132" s="5" t="str">
        <f>IFERROR(VLOOKUP('Receta'!$E132,Materias_Primas[#All],2,0),"")</f>
        <v>Confección</v>
      </c>
      <c r="H132" s="5">
        <v>20</v>
      </c>
      <c r="I132" s="5" t="str">
        <f>IFERROR(VLOOKUP('Receta'!$E132,Materias_Primas[#All],5,0),"")</f>
        <v>Min</v>
      </c>
      <c r="J132" s="3">
        <f>IFERROR(H132*VLOOKUP('Receta'!$E132,Materias_Primas[#All],10,0),"")</f>
        <v>1300</v>
      </c>
      <c r="K132" s="3">
        <f>IFERROR('Receta'!$J132/'Receta'!$C132,"")</f>
        <v>1300</v>
      </c>
      <c r="L132" s="5" t="str">
        <f>IFERROR(VLOOKUP('Receta'!$A132,Productos[#All],3,0),"")</f>
        <v>Toalla</v>
      </c>
      <c r="M132" s="2"/>
      <c r="N132" s="2"/>
      <c r="O132" s="2"/>
      <c r="P132" s="2"/>
      <c r="Q132" s="2"/>
      <c r="R132" s="2"/>
      <c r="S132" s="2"/>
      <c r="T132" s="2"/>
      <c r="U132" s="2"/>
      <c r="V132" s="2"/>
      <c r="W132" s="2"/>
      <c r="X132" s="2"/>
      <c r="Y132" s="2"/>
      <c r="Z132" s="2"/>
      <c r="AA132" s="2"/>
    </row>
    <row r="133" spans="1:27" ht="15.75" customHeight="1" x14ac:dyDescent="0.3">
      <c r="A133" s="5" t="s">
        <v>10</v>
      </c>
      <c r="B133" s="5" t="str">
        <f>IFERROR(VLOOKUP('Receta'!$A133,Productos[#All],2,0),"")</f>
        <v>Toalla 160x80 Ro</v>
      </c>
      <c r="C133" s="5">
        <v>1</v>
      </c>
      <c r="D133" s="5">
        <v>7</v>
      </c>
      <c r="E133" s="5" t="s">
        <v>110</v>
      </c>
      <c r="F133" s="5" t="str">
        <f>IFERROR(VLOOKUP(E133,Materias_Primas[#All],3,0),"")</f>
        <v>MO</v>
      </c>
      <c r="G133" s="5" t="str">
        <f>IFERROR(VLOOKUP('Receta'!$E133,Materias_Primas[#All],2,0),"")</f>
        <v>Preparación</v>
      </c>
      <c r="H133" s="5">
        <v>2</v>
      </c>
      <c r="I133" s="5" t="str">
        <f>IFERROR(VLOOKUP('Receta'!$E133,Materias_Primas[#All],5,0),"")</f>
        <v>Min</v>
      </c>
      <c r="J133" s="3">
        <f>IFERROR(H133*VLOOKUP('Receta'!$E133,Materias_Primas[#All],10,0),"")</f>
        <v>130</v>
      </c>
      <c r="K133" s="3">
        <f>IFERROR('Receta'!$J133/'Receta'!$C133,"")</f>
        <v>130</v>
      </c>
      <c r="L133" s="5" t="str">
        <f>IFERROR(VLOOKUP('Receta'!$A133,Productos[#All],3,0),"")</f>
        <v>Toalla</v>
      </c>
      <c r="M133" s="2"/>
      <c r="N133" s="2"/>
      <c r="O133" s="2"/>
      <c r="P133" s="2"/>
      <c r="Q133" s="2"/>
      <c r="R133" s="2"/>
      <c r="S133" s="2"/>
      <c r="T133" s="2"/>
      <c r="U133" s="2"/>
      <c r="V133" s="2"/>
      <c r="W133" s="2"/>
      <c r="X133" s="2"/>
      <c r="Y133" s="2"/>
      <c r="Z133" s="2"/>
      <c r="AA133" s="2"/>
    </row>
    <row r="134" spans="1:27" ht="15.75" customHeight="1" x14ac:dyDescent="0.3">
      <c r="A134" s="5" t="s">
        <v>12</v>
      </c>
      <c r="B134" s="5" t="str">
        <f>IFERROR(VLOOKUP('Receta'!$A134,Productos[#All],2,0),"")</f>
        <v>Toalla 160x80 Am</v>
      </c>
      <c r="C134" s="5">
        <v>1</v>
      </c>
      <c r="D134" s="5">
        <v>5</v>
      </c>
      <c r="E134" s="5" t="s">
        <v>97</v>
      </c>
      <c r="F134" s="5" t="str">
        <f>IFERROR(VLOOKUP(E134,Materias_Primas[#All],3,0),"")</f>
        <v>MO</v>
      </c>
      <c r="G134" s="5" t="str">
        <f>IFERROR(VLOOKUP('Receta'!$E134,Materias_Primas[#All],2,0),"")</f>
        <v>Corte</v>
      </c>
      <c r="H134" s="5">
        <v>6</v>
      </c>
      <c r="I134" s="5" t="str">
        <f>IFERROR(VLOOKUP('Receta'!$E134,Materias_Primas[#All],5,0),"")</f>
        <v>Min</v>
      </c>
      <c r="J134" s="3">
        <f>IFERROR(H134*VLOOKUP('Receta'!$E134,Materias_Primas[#All],10,0),"")</f>
        <v>390</v>
      </c>
      <c r="K134" s="3">
        <f>IFERROR('Receta'!$J134/'Receta'!$C134,"")</f>
        <v>390</v>
      </c>
      <c r="L134" s="5" t="str">
        <f>IFERROR(VLOOKUP('Receta'!$A134,Productos[#All],3,0),"")</f>
        <v>Toalla</v>
      </c>
      <c r="M134" s="2"/>
      <c r="N134" s="2"/>
      <c r="O134" s="2"/>
      <c r="P134" s="2"/>
      <c r="Q134" s="2"/>
      <c r="R134" s="2"/>
      <c r="S134" s="2"/>
      <c r="T134" s="2"/>
      <c r="U134" s="2"/>
      <c r="V134" s="2"/>
      <c r="W134" s="2"/>
      <c r="X134" s="2"/>
      <c r="Y134" s="2"/>
      <c r="Z134" s="2"/>
      <c r="AA134" s="2"/>
    </row>
    <row r="135" spans="1:27" ht="15.75" customHeight="1" x14ac:dyDescent="0.3">
      <c r="A135" s="5" t="s">
        <v>12</v>
      </c>
      <c r="B135" s="5" t="str">
        <f>IFERROR(VLOOKUP('Receta'!$A135,Productos[#All],2,0),"")</f>
        <v>Toalla 160x80 Am</v>
      </c>
      <c r="C135" s="5">
        <v>1</v>
      </c>
      <c r="D135" s="5">
        <v>6</v>
      </c>
      <c r="E135" s="5" t="s">
        <v>101</v>
      </c>
      <c r="F135" s="5" t="str">
        <f>IFERROR(VLOOKUP(E135,Materias_Primas[#All],3,0),"")</f>
        <v>MO</v>
      </c>
      <c r="G135" s="5" t="str">
        <f>IFERROR(VLOOKUP('Receta'!$E135,Materias_Primas[#All],2,0),"")</f>
        <v>Confección</v>
      </c>
      <c r="H135" s="5">
        <v>20</v>
      </c>
      <c r="I135" s="5" t="str">
        <f>IFERROR(VLOOKUP('Receta'!$E135,Materias_Primas[#All],5,0),"")</f>
        <v>Min</v>
      </c>
      <c r="J135" s="3">
        <f>IFERROR(H135*VLOOKUP('Receta'!$E135,Materias_Primas[#All],10,0),"")</f>
        <v>1300</v>
      </c>
      <c r="K135" s="3">
        <f>IFERROR('Receta'!$J135/'Receta'!$C135,"")</f>
        <v>1300</v>
      </c>
      <c r="L135" s="5" t="str">
        <f>IFERROR(VLOOKUP('Receta'!$A135,Productos[#All],3,0),"")</f>
        <v>Toalla</v>
      </c>
      <c r="M135" s="2"/>
      <c r="N135" s="2"/>
      <c r="O135" s="2"/>
      <c r="P135" s="2"/>
      <c r="Q135" s="2"/>
      <c r="R135" s="2"/>
      <c r="S135" s="2"/>
      <c r="T135" s="2"/>
      <c r="U135" s="2"/>
      <c r="V135" s="2"/>
      <c r="W135" s="2"/>
      <c r="X135" s="2"/>
      <c r="Y135" s="2"/>
      <c r="Z135" s="2"/>
      <c r="AA135" s="2"/>
    </row>
    <row r="136" spans="1:27" ht="15.75" customHeight="1" x14ac:dyDescent="0.3">
      <c r="A136" s="5" t="s">
        <v>12</v>
      </c>
      <c r="B136" s="5" t="str">
        <f>IFERROR(VLOOKUP('Receta'!$A136,Productos[#All],2,0),"")</f>
        <v>Toalla 160x80 Am</v>
      </c>
      <c r="C136" s="5">
        <v>1</v>
      </c>
      <c r="D136" s="5">
        <v>7</v>
      </c>
      <c r="E136" s="5" t="s">
        <v>110</v>
      </c>
      <c r="F136" s="5" t="str">
        <f>IFERROR(VLOOKUP(E136,Materias_Primas[#All],3,0),"")</f>
        <v>MO</v>
      </c>
      <c r="G136" s="5" t="str">
        <f>IFERROR(VLOOKUP('Receta'!$E136,Materias_Primas[#All],2,0),"")</f>
        <v>Preparación</v>
      </c>
      <c r="H136" s="5">
        <v>2</v>
      </c>
      <c r="I136" s="5" t="str">
        <f>IFERROR(VLOOKUP('Receta'!$E136,Materias_Primas[#All],5,0),"")</f>
        <v>Min</v>
      </c>
      <c r="J136" s="3">
        <f>IFERROR(H136*VLOOKUP('Receta'!$E136,Materias_Primas[#All],10,0),"")</f>
        <v>130</v>
      </c>
      <c r="K136" s="3">
        <f>IFERROR('Receta'!$J136/'Receta'!$C136,"")</f>
        <v>130</v>
      </c>
      <c r="L136" s="5" t="str">
        <f>IFERROR(VLOOKUP('Receta'!$A136,Productos[#All],3,0),"")</f>
        <v>Toalla</v>
      </c>
      <c r="M136" s="2"/>
      <c r="N136" s="2"/>
      <c r="O136" s="2"/>
      <c r="P136" s="2"/>
      <c r="Q136" s="2"/>
      <c r="R136" s="2"/>
      <c r="S136" s="2"/>
      <c r="T136" s="2"/>
      <c r="U136" s="2"/>
      <c r="V136" s="2"/>
      <c r="W136" s="2"/>
      <c r="X136" s="2"/>
      <c r="Y136" s="2"/>
      <c r="Z136" s="2"/>
      <c r="AA136" s="2"/>
    </row>
    <row r="137" spans="1:27" ht="15.75" customHeight="1" x14ac:dyDescent="0.3">
      <c r="A137" s="5" t="s">
        <v>14</v>
      </c>
      <c r="B137" s="5" t="str">
        <f>IFERROR(VLOOKUP('Receta'!$A137,Productos[#All],2,0),"")</f>
        <v>Toalla 160x80 Vp</v>
      </c>
      <c r="C137" s="5">
        <v>1</v>
      </c>
      <c r="D137" s="5">
        <v>5</v>
      </c>
      <c r="E137" s="5" t="s">
        <v>97</v>
      </c>
      <c r="F137" s="5" t="str">
        <f>IFERROR(VLOOKUP(E137,Materias_Primas[#All],3,0),"")</f>
        <v>MO</v>
      </c>
      <c r="G137" s="5" t="str">
        <f>IFERROR(VLOOKUP('Receta'!$E137,Materias_Primas[#All],2,0),"")</f>
        <v>Corte</v>
      </c>
      <c r="H137" s="5">
        <v>6</v>
      </c>
      <c r="I137" s="5" t="str">
        <f>IFERROR(VLOOKUP('Receta'!$E137,Materias_Primas[#All],5,0),"")</f>
        <v>Min</v>
      </c>
      <c r="J137" s="3">
        <f>IFERROR(H137*VLOOKUP('Receta'!$E137,Materias_Primas[#All],10,0),"")</f>
        <v>390</v>
      </c>
      <c r="K137" s="3">
        <f>IFERROR('Receta'!$J137/'Receta'!$C137,"")</f>
        <v>390</v>
      </c>
      <c r="L137" s="5" t="str">
        <f>IFERROR(VLOOKUP('Receta'!$A137,Productos[#All],3,0),"")</f>
        <v>Toalla</v>
      </c>
      <c r="M137" s="2"/>
      <c r="N137" s="2"/>
      <c r="O137" s="2"/>
      <c r="P137" s="2"/>
      <c r="Q137" s="2"/>
      <c r="R137" s="2"/>
      <c r="S137" s="2"/>
      <c r="T137" s="2"/>
      <c r="U137" s="2"/>
      <c r="V137" s="2"/>
      <c r="W137" s="2"/>
      <c r="X137" s="2"/>
      <c r="Y137" s="2"/>
      <c r="Z137" s="2"/>
      <c r="AA137" s="2"/>
    </row>
    <row r="138" spans="1:27" ht="15.75" customHeight="1" x14ac:dyDescent="0.3">
      <c r="A138" s="5" t="s">
        <v>14</v>
      </c>
      <c r="B138" s="5" t="str">
        <f>IFERROR(VLOOKUP('Receta'!$A138,Productos[#All],2,0),"")</f>
        <v>Toalla 160x80 Vp</v>
      </c>
      <c r="C138" s="5">
        <v>1</v>
      </c>
      <c r="D138" s="5">
        <v>6</v>
      </c>
      <c r="E138" s="5" t="s">
        <v>101</v>
      </c>
      <c r="F138" s="5" t="str">
        <f>IFERROR(VLOOKUP(E138,Materias_Primas[#All],3,0),"")</f>
        <v>MO</v>
      </c>
      <c r="G138" s="5" t="str">
        <f>IFERROR(VLOOKUP('Receta'!$E138,Materias_Primas[#All],2,0),"")</f>
        <v>Confección</v>
      </c>
      <c r="H138" s="5">
        <v>20</v>
      </c>
      <c r="I138" s="5" t="str">
        <f>IFERROR(VLOOKUP('Receta'!$E138,Materias_Primas[#All],5,0),"")</f>
        <v>Min</v>
      </c>
      <c r="J138" s="3">
        <f>IFERROR(H138*VLOOKUP('Receta'!$E138,Materias_Primas[#All],10,0),"")</f>
        <v>1300</v>
      </c>
      <c r="K138" s="3">
        <f>IFERROR('Receta'!$J138/'Receta'!$C138,"")</f>
        <v>1300</v>
      </c>
      <c r="L138" s="5" t="str">
        <f>IFERROR(VLOOKUP('Receta'!$A138,Productos[#All],3,0),"")</f>
        <v>Toalla</v>
      </c>
      <c r="M138" s="2"/>
      <c r="N138" s="2"/>
      <c r="O138" s="2"/>
      <c r="P138" s="2"/>
      <c r="Q138" s="2"/>
      <c r="R138" s="2"/>
      <c r="S138" s="2"/>
      <c r="T138" s="2"/>
      <c r="U138" s="2"/>
      <c r="V138" s="2"/>
      <c r="W138" s="2"/>
      <c r="X138" s="2"/>
      <c r="Y138" s="2"/>
      <c r="Z138" s="2"/>
      <c r="AA138" s="2"/>
    </row>
    <row r="139" spans="1:27" ht="15.75" customHeight="1" x14ac:dyDescent="0.3">
      <c r="A139" s="5" t="s">
        <v>14</v>
      </c>
      <c r="B139" s="5" t="str">
        <f>IFERROR(VLOOKUP('Receta'!$A139,Productos[#All],2,0),"")</f>
        <v>Toalla 160x80 Vp</v>
      </c>
      <c r="C139" s="5">
        <v>1</v>
      </c>
      <c r="D139" s="5">
        <v>7</v>
      </c>
      <c r="E139" s="5" t="s">
        <v>110</v>
      </c>
      <c r="F139" s="5" t="str">
        <f>IFERROR(VLOOKUP(E139,Materias_Primas[#All],3,0),"")</f>
        <v>MO</v>
      </c>
      <c r="G139" s="5" t="str">
        <f>IFERROR(VLOOKUP('Receta'!$E139,Materias_Primas[#All],2,0),"")</f>
        <v>Preparación</v>
      </c>
      <c r="H139" s="5">
        <v>2</v>
      </c>
      <c r="I139" s="5" t="str">
        <f>IFERROR(VLOOKUP('Receta'!$E139,Materias_Primas[#All],5,0),"")</f>
        <v>Min</v>
      </c>
      <c r="J139" s="3">
        <f>IFERROR(H139*VLOOKUP('Receta'!$E139,Materias_Primas[#All],10,0),"")</f>
        <v>130</v>
      </c>
      <c r="K139" s="3">
        <f>IFERROR('Receta'!$J139/'Receta'!$C139,"")</f>
        <v>130</v>
      </c>
      <c r="L139" s="5" t="str">
        <f>IFERROR(VLOOKUP('Receta'!$A139,Productos[#All],3,0),"")</f>
        <v>Toalla</v>
      </c>
      <c r="M139" s="2"/>
      <c r="N139" s="2"/>
      <c r="O139" s="2"/>
      <c r="P139" s="2"/>
      <c r="Q139" s="2"/>
      <c r="R139" s="2"/>
      <c r="S139" s="2"/>
      <c r="T139" s="2"/>
      <c r="U139" s="2"/>
      <c r="V139" s="2"/>
      <c r="W139" s="2"/>
      <c r="X139" s="2"/>
      <c r="Y139" s="2"/>
      <c r="Z139" s="2"/>
      <c r="AA139" s="2"/>
    </row>
    <row r="140" spans="1:27" ht="15.75" customHeight="1" x14ac:dyDescent="0.3">
      <c r="A140" s="5" t="s">
        <v>16</v>
      </c>
      <c r="B140" s="5" t="str">
        <f>IFERROR(VLOOKUP('Receta'!$A140,Productos[#All],2,0),"")</f>
        <v>Toalla 160x80 Ca</v>
      </c>
      <c r="C140" s="5">
        <v>1</v>
      </c>
      <c r="D140" s="5">
        <v>5</v>
      </c>
      <c r="E140" s="5" t="s">
        <v>97</v>
      </c>
      <c r="F140" s="5" t="str">
        <f>IFERROR(VLOOKUP(E140,Materias_Primas[#All],3,0),"")</f>
        <v>MO</v>
      </c>
      <c r="G140" s="5" t="str">
        <f>IFERROR(VLOOKUP('Receta'!$E140,Materias_Primas[#All],2,0),"")</f>
        <v>Corte</v>
      </c>
      <c r="H140" s="5">
        <v>6</v>
      </c>
      <c r="I140" s="5" t="str">
        <f>IFERROR(VLOOKUP('Receta'!$E140,Materias_Primas[#All],5,0),"")</f>
        <v>Min</v>
      </c>
      <c r="J140" s="3">
        <f>IFERROR(H140*VLOOKUP('Receta'!$E140,Materias_Primas[#All],10,0),"")</f>
        <v>390</v>
      </c>
      <c r="K140" s="3">
        <f>IFERROR('Receta'!$J140/'Receta'!$C140,"")</f>
        <v>390</v>
      </c>
      <c r="L140" s="5" t="str">
        <f>IFERROR(VLOOKUP('Receta'!$A140,Productos[#All],3,0),"")</f>
        <v>Toalla</v>
      </c>
      <c r="M140" s="2"/>
      <c r="N140" s="2"/>
      <c r="O140" s="2"/>
      <c r="P140" s="2"/>
      <c r="Q140" s="2"/>
      <c r="R140" s="2"/>
      <c r="S140" s="2"/>
      <c r="T140" s="2"/>
      <c r="U140" s="2"/>
      <c r="V140" s="2"/>
      <c r="W140" s="2"/>
      <c r="X140" s="2"/>
      <c r="Y140" s="2"/>
      <c r="Z140" s="2"/>
      <c r="AA140" s="2"/>
    </row>
    <row r="141" spans="1:27" ht="15.75" customHeight="1" x14ac:dyDescent="0.3">
      <c r="A141" s="5" t="s">
        <v>16</v>
      </c>
      <c r="B141" s="5" t="str">
        <f>IFERROR(VLOOKUP('Receta'!$A141,Productos[#All],2,0),"")</f>
        <v>Toalla 160x80 Ca</v>
      </c>
      <c r="C141" s="5">
        <v>1</v>
      </c>
      <c r="D141" s="5">
        <v>6</v>
      </c>
      <c r="E141" s="5" t="s">
        <v>101</v>
      </c>
      <c r="F141" s="5" t="str">
        <f>IFERROR(VLOOKUP(E141,Materias_Primas[#All],3,0),"")</f>
        <v>MO</v>
      </c>
      <c r="G141" s="5" t="str">
        <f>IFERROR(VLOOKUP('Receta'!$E141,Materias_Primas[#All],2,0),"")</f>
        <v>Confección</v>
      </c>
      <c r="H141" s="5">
        <v>20</v>
      </c>
      <c r="I141" s="5" t="str">
        <f>IFERROR(VLOOKUP('Receta'!$E141,Materias_Primas[#All],5,0),"")</f>
        <v>Min</v>
      </c>
      <c r="J141" s="3">
        <f>IFERROR(H141*VLOOKUP('Receta'!$E141,Materias_Primas[#All],10,0),"")</f>
        <v>1300</v>
      </c>
      <c r="K141" s="3">
        <f>IFERROR('Receta'!$J141/'Receta'!$C141,"")</f>
        <v>1300</v>
      </c>
      <c r="L141" s="5" t="str">
        <f>IFERROR(VLOOKUP('Receta'!$A141,Productos[#All],3,0),"")</f>
        <v>Toalla</v>
      </c>
      <c r="M141" s="2"/>
      <c r="N141" s="2"/>
      <c r="O141" s="2"/>
      <c r="P141" s="2"/>
      <c r="Q141" s="2"/>
      <c r="R141" s="2"/>
      <c r="S141" s="2"/>
      <c r="T141" s="2"/>
      <c r="U141" s="2"/>
      <c r="V141" s="2"/>
      <c r="W141" s="2"/>
      <c r="X141" s="2"/>
      <c r="Y141" s="2"/>
      <c r="Z141" s="2"/>
      <c r="AA141" s="2"/>
    </row>
    <row r="142" spans="1:27" ht="15.75" customHeight="1" x14ac:dyDescent="0.3">
      <c r="A142" s="5" t="s">
        <v>16</v>
      </c>
      <c r="B142" s="5" t="str">
        <f>IFERROR(VLOOKUP('Receta'!$A142,Productos[#All],2,0),"")</f>
        <v>Toalla 160x80 Ca</v>
      </c>
      <c r="C142" s="5">
        <v>1</v>
      </c>
      <c r="D142" s="5">
        <v>7</v>
      </c>
      <c r="E142" s="5" t="s">
        <v>110</v>
      </c>
      <c r="F142" s="5" t="str">
        <f>IFERROR(VLOOKUP(E142,Materias_Primas[#All],3,0),"")</f>
        <v>MO</v>
      </c>
      <c r="G142" s="5" t="str">
        <f>IFERROR(VLOOKUP('Receta'!$E142,Materias_Primas[#All],2,0),"")</f>
        <v>Preparación</v>
      </c>
      <c r="H142" s="5">
        <v>2</v>
      </c>
      <c r="I142" s="5" t="str">
        <f>IFERROR(VLOOKUP('Receta'!$E142,Materias_Primas[#All],5,0),"")</f>
        <v>Min</v>
      </c>
      <c r="J142" s="3">
        <f>IFERROR(H142*VLOOKUP('Receta'!$E142,Materias_Primas[#All],10,0),"")</f>
        <v>130</v>
      </c>
      <c r="K142" s="3">
        <f>IFERROR('Receta'!$J142/'Receta'!$C142,"")</f>
        <v>130</v>
      </c>
      <c r="L142" s="5" t="str">
        <f>IFERROR(VLOOKUP('Receta'!$A142,Productos[#All],3,0),"")</f>
        <v>Toalla</v>
      </c>
      <c r="M142" s="2"/>
      <c r="N142" s="2"/>
      <c r="O142" s="2"/>
      <c r="P142" s="2"/>
      <c r="Q142" s="2"/>
      <c r="R142" s="2"/>
      <c r="S142" s="2"/>
      <c r="T142" s="2"/>
      <c r="U142" s="2"/>
      <c r="V142" s="2"/>
      <c r="W142" s="2"/>
      <c r="X142" s="2"/>
      <c r="Y142" s="2"/>
      <c r="Z142" s="2"/>
      <c r="AA142" s="2"/>
    </row>
    <row r="143" spans="1:27" ht="15.75" customHeight="1" x14ac:dyDescent="0.3">
      <c r="A143" s="5" t="s">
        <v>18</v>
      </c>
      <c r="B143" s="5" t="str">
        <f>IFERROR(VLOOKUP('Receta'!$A143,Productos[#All],2,0),"")</f>
        <v>Toalla 160x80 Fu</v>
      </c>
      <c r="C143" s="5">
        <v>1</v>
      </c>
      <c r="D143" s="5">
        <v>5</v>
      </c>
      <c r="E143" s="5" t="s">
        <v>97</v>
      </c>
      <c r="F143" s="5" t="str">
        <f>IFERROR(VLOOKUP(E143,Materias_Primas[#All],3,0),"")</f>
        <v>MO</v>
      </c>
      <c r="G143" s="5" t="str">
        <f>IFERROR(VLOOKUP('Receta'!$E143,Materias_Primas[#All],2,0),"")</f>
        <v>Corte</v>
      </c>
      <c r="H143" s="5">
        <v>6</v>
      </c>
      <c r="I143" s="5" t="str">
        <f>IFERROR(VLOOKUP('Receta'!$E143,Materias_Primas[#All],5,0),"")</f>
        <v>Min</v>
      </c>
      <c r="J143" s="3">
        <f>IFERROR(H143*VLOOKUP('Receta'!$E143,Materias_Primas[#All],10,0),"")</f>
        <v>390</v>
      </c>
      <c r="K143" s="3">
        <f>IFERROR('Receta'!$J143/'Receta'!$C143,"")</f>
        <v>390</v>
      </c>
      <c r="L143" s="5" t="str">
        <f>IFERROR(VLOOKUP('Receta'!$A143,Productos[#All],3,0),"")</f>
        <v>Toalla</v>
      </c>
      <c r="M143" s="2"/>
      <c r="N143" s="2"/>
      <c r="O143" s="2"/>
      <c r="P143" s="2"/>
      <c r="Q143" s="2"/>
      <c r="R143" s="2"/>
      <c r="S143" s="2"/>
      <c r="T143" s="2"/>
      <c r="U143" s="2"/>
      <c r="V143" s="2"/>
      <c r="W143" s="2"/>
      <c r="X143" s="2"/>
      <c r="Y143" s="2"/>
      <c r="Z143" s="2"/>
      <c r="AA143" s="2"/>
    </row>
    <row r="144" spans="1:27" ht="15.75" customHeight="1" x14ac:dyDescent="0.3">
      <c r="A144" s="5" t="s">
        <v>18</v>
      </c>
      <c r="B144" s="5" t="str">
        <f>IFERROR(VLOOKUP('Receta'!$A144,Productos[#All],2,0),"")</f>
        <v>Toalla 160x80 Fu</v>
      </c>
      <c r="C144" s="5">
        <v>1</v>
      </c>
      <c r="D144" s="5">
        <v>6</v>
      </c>
      <c r="E144" s="5" t="s">
        <v>101</v>
      </c>
      <c r="F144" s="5" t="str">
        <f>IFERROR(VLOOKUP(E144,Materias_Primas[#All],3,0),"")</f>
        <v>MO</v>
      </c>
      <c r="G144" s="5" t="str">
        <f>IFERROR(VLOOKUP('Receta'!$E144,Materias_Primas[#All],2,0),"")</f>
        <v>Confección</v>
      </c>
      <c r="H144" s="5">
        <v>20</v>
      </c>
      <c r="I144" s="5" t="str">
        <f>IFERROR(VLOOKUP('Receta'!$E144,Materias_Primas[#All],5,0),"")</f>
        <v>Min</v>
      </c>
      <c r="J144" s="3">
        <f>IFERROR(H144*VLOOKUP('Receta'!$E144,Materias_Primas[#All],10,0),"")</f>
        <v>1300</v>
      </c>
      <c r="K144" s="3">
        <f>IFERROR('Receta'!$J144/'Receta'!$C144,"")</f>
        <v>1300</v>
      </c>
      <c r="L144" s="5" t="str">
        <f>IFERROR(VLOOKUP('Receta'!$A144,Productos[#All],3,0),"")</f>
        <v>Toalla</v>
      </c>
      <c r="M144" s="2"/>
      <c r="N144" s="2"/>
      <c r="O144" s="2"/>
      <c r="P144" s="2"/>
      <c r="Q144" s="2"/>
      <c r="R144" s="2"/>
      <c r="S144" s="2"/>
      <c r="T144" s="2"/>
      <c r="U144" s="2"/>
      <c r="V144" s="2"/>
      <c r="W144" s="2"/>
      <c r="X144" s="2"/>
      <c r="Y144" s="2"/>
      <c r="Z144" s="2"/>
      <c r="AA144" s="2"/>
    </row>
    <row r="145" spans="1:27" ht="15.75" customHeight="1" x14ac:dyDescent="0.3">
      <c r="A145" s="5" t="s">
        <v>18</v>
      </c>
      <c r="B145" s="5" t="str">
        <f>IFERROR(VLOOKUP('Receta'!$A145,Productos[#All],2,0),"")</f>
        <v>Toalla 160x80 Fu</v>
      </c>
      <c r="C145" s="5">
        <v>1</v>
      </c>
      <c r="D145" s="5">
        <v>7</v>
      </c>
      <c r="E145" s="5" t="s">
        <v>110</v>
      </c>
      <c r="F145" s="5" t="str">
        <f>IFERROR(VLOOKUP(E145,Materias_Primas[#All],3,0),"")</f>
        <v>MO</v>
      </c>
      <c r="G145" s="5" t="str">
        <f>IFERROR(VLOOKUP('Receta'!$E145,Materias_Primas[#All],2,0),"")</f>
        <v>Preparación</v>
      </c>
      <c r="H145" s="5">
        <v>2</v>
      </c>
      <c r="I145" s="5" t="str">
        <f>IFERROR(VLOOKUP('Receta'!$E145,Materias_Primas[#All],5,0),"")</f>
        <v>Min</v>
      </c>
      <c r="J145" s="3">
        <f>IFERROR(H145*VLOOKUP('Receta'!$E145,Materias_Primas[#All],10,0),"")</f>
        <v>130</v>
      </c>
      <c r="K145" s="3">
        <f>IFERROR('Receta'!$J145/'Receta'!$C145,"")</f>
        <v>130</v>
      </c>
      <c r="L145" s="5" t="str">
        <f>IFERROR(VLOOKUP('Receta'!$A145,Productos[#All],3,0),"")</f>
        <v>Toalla</v>
      </c>
      <c r="M145" s="2"/>
      <c r="N145" s="2"/>
      <c r="O145" s="2"/>
      <c r="P145" s="2"/>
      <c r="Q145" s="2"/>
      <c r="R145" s="2"/>
      <c r="S145" s="2"/>
      <c r="T145" s="2"/>
      <c r="U145" s="2"/>
      <c r="V145" s="2"/>
      <c r="W145" s="2"/>
      <c r="X145" s="2"/>
      <c r="Y145" s="2"/>
      <c r="Z145" s="2"/>
      <c r="AA145" s="2"/>
    </row>
    <row r="146" spans="1:27" ht="15.75" customHeight="1" x14ac:dyDescent="0.3">
      <c r="A146" s="5" t="s">
        <v>28</v>
      </c>
      <c r="B146" s="5" t="str">
        <f>IFERROR(VLOOKUP('Receta'!$A146,Productos[#All],2,0),"")</f>
        <v>Toalla 160x110 Na</v>
      </c>
      <c r="C146" s="5">
        <v>1</v>
      </c>
      <c r="D146" s="5">
        <v>5</v>
      </c>
      <c r="E146" s="5" t="s">
        <v>97</v>
      </c>
      <c r="F146" s="5" t="str">
        <f>IFERROR(VLOOKUP(E146,Materias_Primas[#All],3,0),"")</f>
        <v>MO</v>
      </c>
      <c r="G146" s="5" t="str">
        <f>IFERROR(VLOOKUP('Receta'!$E146,Materias_Primas[#All],2,0),"")</f>
        <v>Corte</v>
      </c>
      <c r="H146" s="5">
        <v>8</v>
      </c>
      <c r="I146" s="5" t="str">
        <f>IFERROR(VLOOKUP('Receta'!$E146,Materias_Primas[#All],5,0),"")</f>
        <v>Min</v>
      </c>
      <c r="J146" s="3">
        <f>IFERROR(H146*VLOOKUP('Receta'!$E146,Materias_Primas[#All],10,0),"")</f>
        <v>520</v>
      </c>
      <c r="K146" s="3">
        <f>IFERROR('Receta'!$J146/'Receta'!$C146,"")</f>
        <v>520</v>
      </c>
      <c r="L146" s="5" t="str">
        <f>IFERROR(VLOOKUP('Receta'!$A146,Productos[#All],3,0),"")</f>
        <v>Toalla</v>
      </c>
      <c r="M146" s="2"/>
      <c r="N146" s="2"/>
      <c r="O146" s="2"/>
      <c r="P146" s="2"/>
      <c r="Q146" s="2"/>
      <c r="R146" s="2"/>
      <c r="S146" s="2"/>
      <c r="T146" s="2"/>
      <c r="U146" s="2"/>
      <c r="V146" s="2"/>
      <c r="W146" s="2"/>
      <c r="X146" s="2"/>
      <c r="Y146" s="2"/>
      <c r="Z146" s="2"/>
      <c r="AA146" s="2"/>
    </row>
    <row r="147" spans="1:27" ht="15.75" customHeight="1" x14ac:dyDescent="0.3">
      <c r="A147" s="5" t="s">
        <v>28</v>
      </c>
      <c r="B147" s="5" t="str">
        <f>IFERROR(VLOOKUP('Receta'!$A147,Productos[#All],2,0),"")</f>
        <v>Toalla 160x110 Na</v>
      </c>
      <c r="C147" s="5">
        <v>1</v>
      </c>
      <c r="D147" s="5">
        <v>6</v>
      </c>
      <c r="E147" s="5" t="s">
        <v>101</v>
      </c>
      <c r="F147" s="5" t="str">
        <f>IFERROR(VLOOKUP(E147,Materias_Primas[#All],3,0),"")</f>
        <v>MO</v>
      </c>
      <c r="G147" s="5" t="str">
        <f>IFERROR(VLOOKUP('Receta'!$E147,Materias_Primas[#All],2,0),"")</f>
        <v>Confección</v>
      </c>
      <c r="H147" s="5">
        <v>28</v>
      </c>
      <c r="I147" s="5" t="str">
        <f>IFERROR(VLOOKUP('Receta'!$E147,Materias_Primas[#All],5,0),"")</f>
        <v>Min</v>
      </c>
      <c r="J147" s="3">
        <f>IFERROR(H147*VLOOKUP('Receta'!$E147,Materias_Primas[#All],10,0),"")</f>
        <v>1820</v>
      </c>
      <c r="K147" s="3">
        <f>IFERROR('Receta'!$J147/'Receta'!$C147,"")</f>
        <v>1820</v>
      </c>
      <c r="L147" s="5" t="str">
        <f>IFERROR(VLOOKUP('Receta'!$A147,Productos[#All],3,0),"")</f>
        <v>Toalla</v>
      </c>
      <c r="M147" s="2"/>
      <c r="N147" s="2"/>
      <c r="O147" s="2"/>
      <c r="P147" s="2"/>
      <c r="Q147" s="2"/>
      <c r="R147" s="2"/>
      <c r="S147" s="2"/>
      <c r="T147" s="2"/>
      <c r="U147" s="2"/>
      <c r="V147" s="2"/>
      <c r="W147" s="2"/>
      <c r="X147" s="2"/>
      <c r="Y147" s="2"/>
      <c r="Z147" s="2"/>
      <c r="AA147" s="2"/>
    </row>
    <row r="148" spans="1:27" ht="15.75" customHeight="1" x14ac:dyDescent="0.3">
      <c r="A148" s="5" t="s">
        <v>28</v>
      </c>
      <c r="B148" s="5" t="str">
        <f>IFERROR(VLOOKUP('Receta'!$A148,Productos[#All],2,0),"")</f>
        <v>Toalla 160x110 Na</v>
      </c>
      <c r="C148" s="5">
        <v>1</v>
      </c>
      <c r="D148" s="5">
        <v>7</v>
      </c>
      <c r="E148" s="5" t="s">
        <v>110</v>
      </c>
      <c r="F148" s="5" t="str">
        <f>IFERROR(VLOOKUP(E148,Materias_Primas[#All],3,0),"")</f>
        <v>MO</v>
      </c>
      <c r="G148" s="5" t="str">
        <f>IFERROR(VLOOKUP('Receta'!$E148,Materias_Primas[#All],2,0),"")</f>
        <v>Preparación</v>
      </c>
      <c r="H148" s="5">
        <v>3</v>
      </c>
      <c r="I148" s="5" t="str">
        <f>IFERROR(VLOOKUP('Receta'!$E148,Materias_Primas[#All],5,0),"")</f>
        <v>Min</v>
      </c>
      <c r="J148" s="3">
        <f>IFERROR(H148*VLOOKUP('Receta'!$E148,Materias_Primas[#All],10,0),"")</f>
        <v>195</v>
      </c>
      <c r="K148" s="3">
        <f>IFERROR('Receta'!$J148/'Receta'!$C148,"")</f>
        <v>195</v>
      </c>
      <c r="L148" s="5" t="str">
        <f>IFERROR(VLOOKUP('Receta'!$A148,Productos[#All],3,0),"")</f>
        <v>Toalla</v>
      </c>
      <c r="M148" s="2"/>
      <c r="N148" s="2"/>
      <c r="O148" s="2"/>
      <c r="P148" s="2"/>
      <c r="Q148" s="2"/>
      <c r="R148" s="2"/>
      <c r="S148" s="2"/>
      <c r="T148" s="2"/>
      <c r="U148" s="2"/>
      <c r="V148" s="2"/>
      <c r="W148" s="2"/>
      <c r="X148" s="2"/>
      <c r="Y148" s="2"/>
      <c r="Z148" s="2"/>
      <c r="AA148" s="2"/>
    </row>
    <row r="149" spans="1:27" ht="15.75" customHeight="1" x14ac:dyDescent="0.3">
      <c r="A149" s="5" t="s">
        <v>26</v>
      </c>
      <c r="B149" s="5" t="str">
        <f>IFERROR(VLOOKUP('Receta'!$A149,Productos[#All],2,0),"")</f>
        <v>Toalla 40x40 Na</v>
      </c>
      <c r="C149" s="5">
        <v>1</v>
      </c>
      <c r="D149" s="5">
        <v>5</v>
      </c>
      <c r="E149" s="5" t="s">
        <v>97</v>
      </c>
      <c r="F149" s="5" t="str">
        <f>IFERROR(VLOOKUP(E149,Materias_Primas[#All],3,0),"")</f>
        <v>MO</v>
      </c>
      <c r="G149" s="5" t="str">
        <f>IFERROR(VLOOKUP('Receta'!$E149,Materias_Primas[#All],2,0),"")</f>
        <v>Corte</v>
      </c>
      <c r="H149" s="5">
        <v>8</v>
      </c>
      <c r="I149" s="5" t="str">
        <f>IFERROR(VLOOKUP('Receta'!$E149,Materias_Primas[#All],5,0),"")</f>
        <v>Min</v>
      </c>
      <c r="J149" s="3">
        <f>IFERROR(H149*VLOOKUP('Receta'!$E149,Materias_Primas[#All],10,0),"")</f>
        <v>520</v>
      </c>
      <c r="K149" s="3">
        <f>IFERROR('Receta'!$J149/'Receta'!$C149,"")</f>
        <v>520</v>
      </c>
      <c r="L149" s="5" t="str">
        <f>IFERROR(VLOOKUP('Receta'!$A149,Productos[#All],3,0),"")</f>
        <v>Toalla</v>
      </c>
      <c r="M149" s="2"/>
      <c r="N149" s="2"/>
      <c r="O149" s="2"/>
      <c r="P149" s="2"/>
      <c r="Q149" s="2"/>
      <c r="R149" s="2"/>
      <c r="S149" s="2"/>
      <c r="T149" s="2"/>
      <c r="U149" s="2"/>
      <c r="V149" s="2"/>
      <c r="W149" s="2"/>
      <c r="X149" s="2"/>
      <c r="Y149" s="2"/>
      <c r="Z149" s="2"/>
      <c r="AA149" s="2"/>
    </row>
    <row r="150" spans="1:27" ht="15.75" customHeight="1" x14ac:dyDescent="0.3">
      <c r="A150" s="5" t="s">
        <v>26</v>
      </c>
      <c r="B150" s="5" t="str">
        <f>IFERROR(VLOOKUP('Receta'!$A150,Productos[#All],2,0),"")</f>
        <v>Toalla 40x40 Na</v>
      </c>
      <c r="C150" s="5">
        <v>1</v>
      </c>
      <c r="D150" s="5">
        <v>6</v>
      </c>
      <c r="E150" s="5" t="s">
        <v>101</v>
      </c>
      <c r="F150" s="5" t="str">
        <f>IFERROR(VLOOKUP(E150,Materias_Primas[#All],3,0),"")</f>
        <v>MO</v>
      </c>
      <c r="G150" s="5" t="str">
        <f>IFERROR(VLOOKUP('Receta'!$E150,Materias_Primas[#All],2,0),"")</f>
        <v>Confección</v>
      </c>
      <c r="H150" s="5">
        <v>3</v>
      </c>
      <c r="I150" s="5" t="str">
        <f>IFERROR(VLOOKUP('Receta'!$E150,Materias_Primas[#All],5,0),"")</f>
        <v>Min</v>
      </c>
      <c r="J150" s="3">
        <f>IFERROR(H150*VLOOKUP('Receta'!$E150,Materias_Primas[#All],10,0),"")</f>
        <v>195</v>
      </c>
      <c r="K150" s="3">
        <f>IFERROR('Receta'!$J150/'Receta'!$C150,"")</f>
        <v>195</v>
      </c>
      <c r="L150" s="5" t="str">
        <f>IFERROR(VLOOKUP('Receta'!$A150,Productos[#All],3,0),"")</f>
        <v>Toalla</v>
      </c>
      <c r="M150" s="2"/>
      <c r="N150" s="2"/>
      <c r="O150" s="2"/>
      <c r="P150" s="2"/>
      <c r="Q150" s="2"/>
      <c r="R150" s="2"/>
      <c r="S150" s="2"/>
      <c r="T150" s="2"/>
      <c r="U150" s="2"/>
      <c r="V150" s="2"/>
      <c r="W150" s="2"/>
      <c r="X150" s="2"/>
      <c r="Y150" s="2"/>
      <c r="Z150" s="2"/>
      <c r="AA150" s="2"/>
    </row>
    <row r="151" spans="1:27" ht="15.75" customHeight="1" x14ac:dyDescent="0.3">
      <c r="A151" s="5" t="s">
        <v>26</v>
      </c>
      <c r="B151" s="5" t="str">
        <f>IFERROR(VLOOKUP('Receta'!$A151,Productos[#All],2,0),"")</f>
        <v>Toalla 40x40 Na</v>
      </c>
      <c r="C151" s="5">
        <v>1</v>
      </c>
      <c r="D151" s="5">
        <v>7</v>
      </c>
      <c r="E151" s="5" t="s">
        <v>110</v>
      </c>
      <c r="F151" s="5" t="str">
        <f>IFERROR(VLOOKUP(E151,Materias_Primas[#All],3,0),"")</f>
        <v>MO</v>
      </c>
      <c r="G151" s="5" t="str">
        <f>IFERROR(VLOOKUP('Receta'!$E151,Materias_Primas[#All],2,0),"")</f>
        <v>Preparación</v>
      </c>
      <c r="H151" s="5">
        <v>2</v>
      </c>
      <c r="I151" s="5" t="str">
        <f>IFERROR(VLOOKUP('Receta'!$E151,Materias_Primas[#All],5,0),"")</f>
        <v>Min</v>
      </c>
      <c r="J151" s="3">
        <f>IFERROR(H151*VLOOKUP('Receta'!$E151,Materias_Primas[#All],10,0),"")</f>
        <v>130</v>
      </c>
      <c r="K151" s="3">
        <f>IFERROR('Receta'!$J151/'Receta'!$C151,"")</f>
        <v>130</v>
      </c>
      <c r="L151" s="5" t="str">
        <f>IFERROR(VLOOKUP('Receta'!$A151,Productos[#All],3,0),"")</f>
        <v>Toalla</v>
      </c>
      <c r="M151" s="2"/>
      <c r="N151" s="2"/>
      <c r="O151" s="2"/>
      <c r="P151" s="2"/>
      <c r="Q151" s="2"/>
      <c r="R151" s="2"/>
      <c r="S151" s="2"/>
      <c r="T151" s="2"/>
      <c r="U151" s="2"/>
      <c r="V151" s="2"/>
      <c r="W151" s="2"/>
      <c r="X151" s="2"/>
      <c r="Y151" s="2"/>
      <c r="Z151" s="2"/>
      <c r="AA151" s="2"/>
    </row>
    <row r="152" spans="1:27" ht="15.75" customHeight="1" x14ac:dyDescent="0.3">
      <c r="A152" s="5" t="s">
        <v>24</v>
      </c>
      <c r="B152" s="5" t="str">
        <f>IFERROR(VLOOKUP('Receta'!$A152,Productos[#All],2,0),"")</f>
        <v>Toalla 80x40 Na</v>
      </c>
      <c r="C152" s="5">
        <v>1</v>
      </c>
      <c r="D152" s="5">
        <v>5</v>
      </c>
      <c r="E152" s="5" t="s">
        <v>97</v>
      </c>
      <c r="F152" s="5" t="str">
        <f>IFERROR(VLOOKUP(E152,Materias_Primas[#All],3,0),"")</f>
        <v>MO</v>
      </c>
      <c r="G152" s="5" t="str">
        <f>IFERROR(VLOOKUP('Receta'!$E152,Materias_Primas[#All],2,0),"")</f>
        <v>Corte</v>
      </c>
      <c r="H152" s="5">
        <v>6</v>
      </c>
      <c r="I152" s="5" t="str">
        <f>IFERROR(VLOOKUP('Receta'!$E152,Materias_Primas[#All],5,0),"")</f>
        <v>Min</v>
      </c>
      <c r="J152" s="3">
        <f>IFERROR(H152*VLOOKUP('Receta'!$E152,Materias_Primas[#All],10,0),"")</f>
        <v>390</v>
      </c>
      <c r="K152" s="3">
        <f>IFERROR('Receta'!$J152/'Receta'!$C152,"")</f>
        <v>390</v>
      </c>
      <c r="L152" s="5" t="str">
        <f>IFERROR(VLOOKUP('Receta'!$A152,Productos[#All],3,0),"")</f>
        <v>Toalla</v>
      </c>
      <c r="M152" s="2"/>
      <c r="N152" s="2"/>
      <c r="O152" s="2"/>
      <c r="P152" s="2"/>
      <c r="Q152" s="2"/>
      <c r="R152" s="2"/>
      <c r="S152" s="2"/>
      <c r="T152" s="2"/>
      <c r="U152" s="2"/>
      <c r="V152" s="2"/>
      <c r="W152" s="2"/>
      <c r="X152" s="2"/>
      <c r="Y152" s="2"/>
      <c r="Z152" s="2"/>
      <c r="AA152" s="2"/>
    </row>
    <row r="153" spans="1:27" ht="15.75" customHeight="1" x14ac:dyDescent="0.3">
      <c r="A153" s="5" t="s">
        <v>24</v>
      </c>
      <c r="B153" s="5" t="str">
        <f>IFERROR(VLOOKUP('Receta'!$A153,Productos[#All],2,0),"")</f>
        <v>Toalla 80x40 Na</v>
      </c>
      <c r="C153" s="5">
        <v>1</v>
      </c>
      <c r="D153" s="5">
        <v>6</v>
      </c>
      <c r="E153" s="5" t="s">
        <v>101</v>
      </c>
      <c r="F153" s="5" t="str">
        <f>IFERROR(VLOOKUP(E153,Materias_Primas[#All],3,0),"")</f>
        <v>MO</v>
      </c>
      <c r="G153" s="5" t="str">
        <f>IFERROR(VLOOKUP('Receta'!$E153,Materias_Primas[#All],2,0),"")</f>
        <v>Confección</v>
      </c>
      <c r="H153" s="5">
        <v>8</v>
      </c>
      <c r="I153" s="5" t="str">
        <f>IFERROR(VLOOKUP('Receta'!$E153,Materias_Primas[#All],5,0),"")</f>
        <v>Min</v>
      </c>
      <c r="J153" s="3">
        <f>IFERROR(H153*VLOOKUP('Receta'!$E153,Materias_Primas[#All],10,0),"")</f>
        <v>520</v>
      </c>
      <c r="K153" s="3">
        <f>IFERROR('Receta'!$J153/'Receta'!$C153,"")</f>
        <v>520</v>
      </c>
      <c r="L153" s="5" t="str">
        <f>IFERROR(VLOOKUP('Receta'!$A153,Productos[#All],3,0),"")</f>
        <v>Toalla</v>
      </c>
      <c r="M153" s="2"/>
      <c r="N153" s="2"/>
      <c r="O153" s="2"/>
      <c r="P153" s="2"/>
      <c r="Q153" s="2"/>
      <c r="R153" s="2"/>
      <c r="S153" s="2"/>
      <c r="T153" s="2"/>
      <c r="U153" s="2"/>
      <c r="V153" s="2"/>
      <c r="W153" s="2"/>
      <c r="X153" s="2"/>
      <c r="Y153" s="2"/>
      <c r="Z153" s="2"/>
      <c r="AA153" s="2"/>
    </row>
    <row r="154" spans="1:27" ht="15.75" customHeight="1" x14ac:dyDescent="0.3">
      <c r="A154" s="5" t="s">
        <v>24</v>
      </c>
      <c r="B154" s="5" t="str">
        <f>IFERROR(VLOOKUP('Receta'!$A154,Productos[#All],2,0),"")</f>
        <v>Toalla 80x40 Na</v>
      </c>
      <c r="C154" s="5">
        <v>1</v>
      </c>
      <c r="D154" s="5">
        <v>7</v>
      </c>
      <c r="E154" s="5" t="s">
        <v>110</v>
      </c>
      <c r="F154" s="5" t="str">
        <f>IFERROR(VLOOKUP(E154,Materias_Primas[#All],3,0),"")</f>
        <v>MO</v>
      </c>
      <c r="G154" s="5" t="str">
        <f>IFERROR(VLOOKUP('Receta'!$E154,Materias_Primas[#All],2,0),"")</f>
        <v>Preparación</v>
      </c>
      <c r="H154" s="5">
        <v>1</v>
      </c>
      <c r="I154" s="5" t="str">
        <f>IFERROR(VLOOKUP('Receta'!$E154,Materias_Primas[#All],5,0),"")</f>
        <v>Min</v>
      </c>
      <c r="J154" s="3">
        <f>IFERROR(H154*VLOOKUP('Receta'!$E154,Materias_Primas[#All],10,0),"")</f>
        <v>65</v>
      </c>
      <c r="K154" s="3">
        <f>IFERROR('Receta'!$J154/'Receta'!$C154,"")</f>
        <v>65</v>
      </c>
      <c r="L154" s="5" t="str">
        <f>IFERROR(VLOOKUP('Receta'!$A154,Productos[#All],3,0),"")</f>
        <v>Toalla</v>
      </c>
      <c r="M154" s="2"/>
      <c r="N154" s="2"/>
      <c r="O154" s="2"/>
      <c r="P154" s="2"/>
      <c r="Q154" s="2"/>
      <c r="R154" s="2"/>
      <c r="S154" s="2"/>
      <c r="T154" s="2"/>
      <c r="U154" s="2"/>
      <c r="V154" s="2"/>
      <c r="W154" s="2"/>
      <c r="X154" s="2"/>
      <c r="Y154" s="2"/>
      <c r="Z154" s="2"/>
      <c r="AA154" s="2"/>
    </row>
    <row r="155" spans="1:27" ht="15.75" customHeight="1" x14ac:dyDescent="0.3">
      <c r="A155" s="5" t="s">
        <v>35</v>
      </c>
      <c r="B155" s="5" t="str">
        <f>IFERROR(VLOOKUP('Receta'!$A155,Productos[#All],2,0),"")</f>
        <v>Turbante Fu</v>
      </c>
      <c r="C155" s="5">
        <v>1</v>
      </c>
      <c r="D155" s="5">
        <v>6</v>
      </c>
      <c r="E155" s="5" t="s">
        <v>101</v>
      </c>
      <c r="F155" s="5" t="str">
        <f>IFERROR(VLOOKUP(E155,Materias_Primas[#All],3,0),"")</f>
        <v>MO</v>
      </c>
      <c r="G155" s="5" t="str">
        <f>IFERROR(VLOOKUP('Receta'!$E155,Materias_Primas[#All],2,0),"")</f>
        <v>Confección</v>
      </c>
      <c r="H155" s="5">
        <v>8</v>
      </c>
      <c r="I155" s="5" t="str">
        <f>IFERROR(VLOOKUP('Receta'!$E155,Materias_Primas[#All],5,0),"")</f>
        <v>Min</v>
      </c>
      <c r="J155" s="3">
        <f>IFERROR(H155*VLOOKUP('Receta'!$E155,Materias_Primas[#All],10,0),"")</f>
        <v>520</v>
      </c>
      <c r="K155" s="3">
        <f>IFERROR('Receta'!$J155/'Receta'!$C155,"")</f>
        <v>520</v>
      </c>
      <c r="L155" s="5" t="str">
        <f>IFERROR(VLOOKUP('Receta'!$A91,Productos[#All],3,0),"")</f>
        <v>Toalla</v>
      </c>
      <c r="M155" s="2"/>
      <c r="N155" s="2"/>
      <c r="O155" s="2"/>
      <c r="P155" s="2"/>
      <c r="Q155" s="2"/>
      <c r="R155" s="2"/>
      <c r="S155" s="2"/>
      <c r="T155" s="2"/>
      <c r="U155" s="2"/>
      <c r="V155" s="2"/>
      <c r="W155" s="2"/>
      <c r="X155" s="2"/>
      <c r="Y155" s="2"/>
      <c r="Z155" s="2"/>
      <c r="AA155" s="2"/>
    </row>
    <row r="156" spans="1:27" ht="15.75" customHeight="1" x14ac:dyDescent="0.3">
      <c r="A156" s="5" t="s">
        <v>35</v>
      </c>
      <c r="B156" s="5" t="str">
        <f>IFERROR(VLOOKUP('Receta'!$A156,Productos[#All],2,0),"")</f>
        <v>Turbante Fu</v>
      </c>
      <c r="C156" s="5">
        <v>1</v>
      </c>
      <c r="D156" s="5">
        <v>7</v>
      </c>
      <c r="E156" s="5" t="s">
        <v>103</v>
      </c>
      <c r="F156" s="5" t="str">
        <f>IFERROR(VLOOKUP(E156,Materias_Primas[#All],3,0),"")</f>
        <v>MO</v>
      </c>
      <c r="G156" s="5" t="str">
        <f>IFERROR(VLOOKUP('Receta'!$E156,Materias_Primas[#All],2,0),"")</f>
        <v>Botones</v>
      </c>
      <c r="H156" s="5">
        <v>3</v>
      </c>
      <c r="I156" s="5" t="str">
        <f>IFERROR(VLOOKUP('Receta'!$E156,Materias_Primas[#All],5,0),"")</f>
        <v>Min</v>
      </c>
      <c r="J156" s="3">
        <f>IFERROR(H156*VLOOKUP('Receta'!$E156,Materias_Primas[#All],10,0),"")</f>
        <v>33</v>
      </c>
      <c r="K156" s="3">
        <f>IFERROR('Receta'!$J156/'Receta'!$C156,"")</f>
        <v>33</v>
      </c>
      <c r="L156" s="5" t="str">
        <f>IFERROR(VLOOKUP('Receta'!$A92,Productos[#All],3,0),"")</f>
        <v>Turbante</v>
      </c>
      <c r="M156" s="2"/>
      <c r="N156" s="2"/>
      <c r="O156" s="2"/>
      <c r="P156" s="2"/>
      <c r="Q156" s="2"/>
      <c r="R156" s="2"/>
      <c r="S156" s="2"/>
      <c r="T156" s="2"/>
      <c r="U156" s="2"/>
      <c r="V156" s="2"/>
      <c r="W156" s="2"/>
      <c r="X156" s="2"/>
      <c r="Y156" s="2"/>
      <c r="Z156" s="2"/>
      <c r="AA156" s="2"/>
    </row>
    <row r="157" spans="1:27" ht="15.75" customHeight="1" x14ac:dyDescent="0.3">
      <c r="A157" s="5" t="s">
        <v>35</v>
      </c>
      <c r="B157" s="5" t="str">
        <f>IFERROR(VLOOKUP('Receta'!$A157,Productos[#All],2,0),"")</f>
        <v>Turbante Fu</v>
      </c>
      <c r="C157" s="5">
        <v>1</v>
      </c>
      <c r="D157" s="5">
        <v>8</v>
      </c>
      <c r="E157" s="5" t="s">
        <v>110</v>
      </c>
      <c r="F157" s="5" t="str">
        <f>IFERROR(VLOOKUP(E157,Materias_Primas[#All],3,0),"")</f>
        <v>MO</v>
      </c>
      <c r="G157" s="5" t="str">
        <f>IFERROR(VLOOKUP('Receta'!$E157,Materias_Primas[#All],2,0),"")</f>
        <v>Preparación</v>
      </c>
      <c r="H157" s="5">
        <v>0.5</v>
      </c>
      <c r="I157" s="5" t="str">
        <f>IFERROR(VLOOKUP('Receta'!$E157,Materias_Primas[#All],5,0),"")</f>
        <v>Min</v>
      </c>
      <c r="J157" s="3">
        <f>IFERROR(H157*VLOOKUP('Receta'!$E157,Materias_Primas[#All],10,0),"")</f>
        <v>32.5</v>
      </c>
      <c r="K157" s="3">
        <f>IFERROR('Receta'!$J157/'Receta'!$C157,"")</f>
        <v>32.5</v>
      </c>
      <c r="L157" s="5" t="str">
        <f>IFERROR(VLOOKUP('Receta'!$A93,Productos[#All],3,0),"")</f>
        <v>Turbante</v>
      </c>
      <c r="M157" s="2"/>
      <c r="N157" s="2"/>
      <c r="O157" s="2"/>
      <c r="P157" s="2"/>
      <c r="Q157" s="2"/>
      <c r="R157" s="2"/>
      <c r="S157" s="2"/>
      <c r="T157" s="2"/>
      <c r="U157" s="2"/>
      <c r="V157" s="2"/>
      <c r="W157" s="2"/>
      <c r="X157" s="2"/>
      <c r="Y157" s="2"/>
      <c r="Z157" s="2"/>
      <c r="AA157" s="2"/>
    </row>
    <row r="158" spans="1:27" ht="15.75" customHeight="1" x14ac:dyDescent="0.3">
      <c r="A158" s="5" t="s">
        <v>35</v>
      </c>
      <c r="B158" s="5" t="str">
        <f>IFERROR(VLOOKUP('Receta'!$A158,Productos[#All],2,0),"")</f>
        <v>Turbante Fu</v>
      </c>
      <c r="C158" s="5">
        <v>1</v>
      </c>
      <c r="D158" s="5">
        <v>9</v>
      </c>
      <c r="E158" s="5" t="s">
        <v>112</v>
      </c>
      <c r="F158" s="5" t="str">
        <f>IFERROR(VLOOKUP(E158,Materias_Primas[#All],3,0),"")</f>
        <v>SE</v>
      </c>
      <c r="G158" s="5" t="str">
        <f>IFERROR(VLOOKUP('Receta'!$E158,Materias_Primas[#All],2,0),"")</f>
        <v>Estampado Logo Turb.</v>
      </c>
      <c r="H158" s="5">
        <v>1</v>
      </c>
      <c r="I158" s="5" t="str">
        <f>IFERROR(VLOOKUP('Receta'!$E158,Materias_Primas[#All],5,0),"")</f>
        <v>Uni</v>
      </c>
      <c r="J158" s="3">
        <f>IFERROR(H158*VLOOKUP('Receta'!$E158,Materias_Primas[#All],10,0),"")</f>
        <v>650</v>
      </c>
      <c r="K158" s="3">
        <f>IFERROR('Receta'!$J158/'Receta'!$C158,"")</f>
        <v>650</v>
      </c>
      <c r="L158" s="5" t="str">
        <f>IFERROR(VLOOKUP('Receta'!$A115,Productos[#All],3,0),"")</f>
        <v>Turbante</v>
      </c>
      <c r="M158" s="2"/>
      <c r="N158" s="2"/>
      <c r="O158" s="2"/>
      <c r="P158" s="2"/>
      <c r="Q158" s="2"/>
      <c r="R158" s="2"/>
      <c r="S158" s="2"/>
      <c r="T158" s="2"/>
      <c r="U158" s="2"/>
      <c r="V158" s="2"/>
      <c r="W158" s="2"/>
      <c r="X158" s="2"/>
      <c r="Y158" s="2"/>
      <c r="Z158" s="2"/>
      <c r="AA158" s="2"/>
    </row>
    <row r="159" spans="1:27" ht="15.75" customHeight="1" x14ac:dyDescent="0.3">
      <c r="A159" s="5"/>
      <c r="B159" s="5" t="str">
        <f>IFERROR(VLOOKUP('Receta'!$A159,Productos[#All],2,0),"")</f>
        <v/>
      </c>
      <c r="C159" s="5"/>
      <c r="D159" s="5"/>
      <c r="E159" s="5"/>
      <c r="F159" s="5" t="str">
        <f>IFERROR(VLOOKUP(E159,Materias_Primas[#All],3,0),"")</f>
        <v/>
      </c>
      <c r="G159" s="5" t="str">
        <f>IFERROR(VLOOKUP('Receta'!$E159,Materias_Primas[#All],2,0),"")</f>
        <v/>
      </c>
      <c r="H159" s="5"/>
      <c r="I159" s="5" t="str">
        <f>IFERROR(VLOOKUP('Receta'!$E159,Materias_Primas[#All],5,0),"")</f>
        <v/>
      </c>
      <c r="J159" s="3" t="str">
        <f>IFERROR(H159*VLOOKUP('Receta'!$E159,Materias_Primas[#All],10,0),"")</f>
        <v/>
      </c>
      <c r="K159" s="3" t="str">
        <f>IFERROR('Receta'!$J159/'Receta'!$C159,"")</f>
        <v/>
      </c>
      <c r="L159" s="5" t="str">
        <f>IFERROR(VLOOKUP('Receta'!$A159,Productos[#All],3,0),"")</f>
        <v/>
      </c>
      <c r="M159" s="2"/>
      <c r="N159" s="2"/>
      <c r="O159" s="2"/>
      <c r="P159" s="2"/>
      <c r="Q159" s="2"/>
      <c r="R159" s="2"/>
      <c r="S159" s="2"/>
      <c r="T159" s="2"/>
      <c r="U159" s="2"/>
      <c r="V159" s="2"/>
      <c r="W159" s="2"/>
      <c r="X159" s="2"/>
      <c r="Y159" s="2"/>
      <c r="Z159" s="2"/>
      <c r="AA159" s="2"/>
    </row>
    <row r="160" spans="1:27" ht="15.75" customHeight="1" x14ac:dyDescent="0.3">
      <c r="A160" s="5"/>
      <c r="B160" s="5" t="str">
        <f>IFERROR(VLOOKUP('Receta'!$A160,Productos[#All],2,0),"")</f>
        <v/>
      </c>
      <c r="C160" s="5"/>
      <c r="D160" s="5"/>
      <c r="E160" s="5"/>
      <c r="F160" s="5" t="str">
        <f>IFERROR(VLOOKUP(E160,Materias_Primas[#All],3,0),"")</f>
        <v/>
      </c>
      <c r="G160" s="5" t="str">
        <f>IFERROR(VLOOKUP('Receta'!$E160,Materias_Primas[#All],2,0),"")</f>
        <v/>
      </c>
      <c r="H160" s="5"/>
      <c r="I160" s="5" t="str">
        <f>IFERROR(VLOOKUP('Receta'!$E160,Materias_Primas[#All],5,0),"")</f>
        <v/>
      </c>
      <c r="J160" s="3" t="str">
        <f>IFERROR(H160*VLOOKUP('Receta'!$E160,Materias_Primas[#All],10,0),"")</f>
        <v/>
      </c>
      <c r="K160" s="3" t="str">
        <f>IFERROR('Receta'!$J160/'Receta'!$C160,"")</f>
        <v/>
      </c>
      <c r="L160" s="5" t="str">
        <f>IFERROR(VLOOKUP('Receta'!$A160,Productos[#All],3,0),"")</f>
        <v/>
      </c>
      <c r="M160" s="2"/>
      <c r="N160" s="2"/>
      <c r="O160" s="2"/>
      <c r="P160" s="2"/>
      <c r="Q160" s="2"/>
      <c r="R160" s="2"/>
      <c r="S160" s="2"/>
      <c r="T160" s="2"/>
      <c r="U160" s="2"/>
      <c r="V160" s="2"/>
      <c r="W160" s="2"/>
      <c r="X160" s="2"/>
      <c r="Y160" s="2"/>
      <c r="Z160" s="2"/>
      <c r="AA160" s="2"/>
    </row>
    <row r="161" spans="1:27" ht="15.75" customHeight="1" x14ac:dyDescent="0.3">
      <c r="A161" s="5"/>
      <c r="B161" s="5" t="str">
        <f>IFERROR(VLOOKUP('Receta'!$A161,Productos[#All],2,0),"")</f>
        <v/>
      </c>
      <c r="C161" s="5"/>
      <c r="D161" s="5"/>
      <c r="E161" s="5"/>
      <c r="F161" s="5" t="str">
        <f>IFERROR(VLOOKUP(E161,Materias_Primas[#All],3,0),"")</f>
        <v/>
      </c>
      <c r="G161" s="5" t="str">
        <f>IFERROR(VLOOKUP('Receta'!$E161,Materias_Primas[#All],2,0),"")</f>
        <v/>
      </c>
      <c r="H161" s="5"/>
      <c r="I161" s="5" t="str">
        <f>IFERROR(VLOOKUP('Receta'!$E161,Materias_Primas[#All],5,0),"")</f>
        <v/>
      </c>
      <c r="J161" s="3" t="str">
        <f>IFERROR(H161*VLOOKUP('Receta'!$E161,Materias_Primas[#All],10,0),"")</f>
        <v/>
      </c>
      <c r="K161" s="3" t="str">
        <f>IFERROR('Receta'!$J161/'Receta'!$C161,"")</f>
        <v/>
      </c>
      <c r="L161" s="5" t="str">
        <f>IFERROR(VLOOKUP('Receta'!$A161,Productos[#All],3,0),"")</f>
        <v/>
      </c>
      <c r="M161" s="2"/>
      <c r="N161" s="2"/>
      <c r="O161" s="2"/>
      <c r="P161" s="2"/>
      <c r="Q161" s="2"/>
      <c r="R161" s="2"/>
      <c r="S161" s="2"/>
      <c r="T161" s="2"/>
      <c r="U161" s="2"/>
      <c r="V161" s="2"/>
      <c r="W161" s="2"/>
      <c r="X161" s="2"/>
      <c r="Y161" s="2"/>
      <c r="Z161" s="2"/>
      <c r="AA161" s="2"/>
    </row>
    <row r="162" spans="1:27" ht="15.75" customHeight="1" x14ac:dyDescent="0.3">
      <c r="A162" s="5"/>
      <c r="B162" s="5" t="str">
        <f>IFERROR(VLOOKUP('Receta'!$A162,Productos[#All],2,0),"")</f>
        <v/>
      </c>
      <c r="C162" s="5"/>
      <c r="D162" s="5"/>
      <c r="E162" s="5"/>
      <c r="F162" s="5" t="str">
        <f>IFERROR(VLOOKUP(E162,Materias_Primas[#All],3,0),"")</f>
        <v/>
      </c>
      <c r="G162" s="5" t="str">
        <f>IFERROR(VLOOKUP('Receta'!$E162,Materias_Primas[#All],2,0),"")</f>
        <v/>
      </c>
      <c r="H162" s="5"/>
      <c r="I162" s="5" t="str">
        <f>IFERROR(VLOOKUP('Receta'!$E162,Materias_Primas[#All],5,0),"")</f>
        <v/>
      </c>
      <c r="J162" s="3" t="str">
        <f>IFERROR(H162*VLOOKUP('Receta'!$E162,Materias_Primas[#All],10,0),"")</f>
        <v/>
      </c>
      <c r="K162" s="3" t="str">
        <f>IFERROR('Receta'!$J162/'Receta'!$C162,"")</f>
        <v/>
      </c>
      <c r="L162" s="5" t="str">
        <f>IFERROR(VLOOKUP('Receta'!$A162,Productos[#All],3,0),"")</f>
        <v/>
      </c>
      <c r="M162" s="2"/>
      <c r="N162" s="2"/>
      <c r="O162" s="2"/>
      <c r="P162" s="2"/>
      <c r="Q162" s="2"/>
      <c r="R162" s="2"/>
      <c r="S162" s="2"/>
      <c r="T162" s="2"/>
      <c r="U162" s="2"/>
      <c r="V162" s="2"/>
      <c r="W162" s="2"/>
      <c r="X162" s="2"/>
      <c r="Y162" s="2"/>
      <c r="Z162" s="2"/>
      <c r="AA162" s="2"/>
    </row>
    <row r="163" spans="1:27" ht="15.75" customHeight="1" x14ac:dyDescent="0.3">
      <c r="A163" s="5"/>
      <c r="B163" s="5" t="str">
        <f>IFERROR(VLOOKUP('Receta'!$A163,Productos[#All],2,0),"")</f>
        <v/>
      </c>
      <c r="C163" s="5"/>
      <c r="D163" s="5"/>
      <c r="E163" s="5"/>
      <c r="F163" s="5" t="str">
        <f>IFERROR(VLOOKUP(E163,Materias_Primas[#All],3,0),"")</f>
        <v/>
      </c>
      <c r="G163" s="5" t="str">
        <f>IFERROR(VLOOKUP('Receta'!$E163,Materias_Primas[#All],2,0),"")</f>
        <v/>
      </c>
      <c r="H163" s="5"/>
      <c r="I163" s="5" t="str">
        <f>IFERROR(VLOOKUP('Receta'!$E163,Materias_Primas[#All],5,0),"")</f>
        <v/>
      </c>
      <c r="J163" s="3" t="str">
        <f>IFERROR(H163*VLOOKUP('Receta'!$E163,Materias_Primas[#All],10,0),"")</f>
        <v/>
      </c>
      <c r="K163" s="3" t="str">
        <f>IFERROR('Receta'!$J163/'Receta'!$C163,"")</f>
        <v/>
      </c>
      <c r="L163" s="5" t="str">
        <f>IFERROR(VLOOKUP('Receta'!$A163,Productos[#All],3,0),"")</f>
        <v/>
      </c>
      <c r="M163" s="2"/>
      <c r="N163" s="2"/>
      <c r="O163" s="2"/>
      <c r="P163" s="2"/>
      <c r="Q163" s="2"/>
      <c r="R163" s="2"/>
      <c r="S163" s="2"/>
      <c r="T163" s="2"/>
      <c r="U163" s="2"/>
      <c r="V163" s="2"/>
      <c r="W163" s="2"/>
      <c r="X163" s="2"/>
      <c r="Y163" s="2"/>
      <c r="Z163" s="2"/>
      <c r="AA163" s="2"/>
    </row>
    <row r="164" spans="1:27" ht="15.75" customHeight="1" x14ac:dyDescent="0.3">
      <c r="A164" s="5"/>
      <c r="B164" s="5" t="str">
        <f>IFERROR(VLOOKUP('Receta'!$A164,Productos[#All],2,0),"")</f>
        <v/>
      </c>
      <c r="C164" s="5"/>
      <c r="D164" s="5"/>
      <c r="E164" s="5"/>
      <c r="F164" s="5" t="str">
        <f>IFERROR(VLOOKUP(E164,Materias_Primas[#All],3,0),"")</f>
        <v/>
      </c>
      <c r="G164" s="5" t="str">
        <f>IFERROR(VLOOKUP('Receta'!$E164,Materias_Primas[#All],2,0),"")</f>
        <v/>
      </c>
      <c r="H164" s="5"/>
      <c r="I164" s="5" t="str">
        <f>IFERROR(VLOOKUP('Receta'!$E164,Materias_Primas[#All],5,0),"")</f>
        <v/>
      </c>
      <c r="J164" s="3" t="str">
        <f>IFERROR(H164*VLOOKUP('Receta'!$E164,Materias_Primas[#All],10,0),"")</f>
        <v/>
      </c>
      <c r="K164" s="3" t="str">
        <f>IFERROR('Receta'!$J164/'Receta'!$C164,"")</f>
        <v/>
      </c>
      <c r="L164" s="5" t="str">
        <f>IFERROR(VLOOKUP('Receta'!$A164,Productos[#All],3,0),"")</f>
        <v/>
      </c>
      <c r="M164" s="2"/>
      <c r="N164" s="2"/>
      <c r="O164" s="2"/>
      <c r="P164" s="2"/>
      <c r="Q164" s="2"/>
      <c r="R164" s="2"/>
      <c r="S164" s="2"/>
      <c r="T164" s="2"/>
      <c r="U164" s="2"/>
      <c r="V164" s="2"/>
      <c r="W164" s="2"/>
      <c r="X164" s="2"/>
      <c r="Y164" s="2"/>
      <c r="Z164" s="2"/>
      <c r="AA164" s="2"/>
    </row>
    <row r="165" spans="1:27" ht="15.75" customHeight="1" x14ac:dyDescent="0.3">
      <c r="A165" s="5"/>
      <c r="B165" s="5" t="str">
        <f>IFERROR(VLOOKUP('Receta'!$A165,Productos[#All],2,0),"")</f>
        <v/>
      </c>
      <c r="C165" s="5"/>
      <c r="D165" s="5"/>
      <c r="E165" s="5"/>
      <c r="F165" s="5" t="str">
        <f>IFERROR(VLOOKUP(E165,Materias_Primas[#All],3,0),"")</f>
        <v/>
      </c>
      <c r="G165" s="5" t="str">
        <f>IFERROR(VLOOKUP('Receta'!$E165,Materias_Primas[#All],2,0),"")</f>
        <v/>
      </c>
      <c r="H165" s="5"/>
      <c r="I165" s="5" t="str">
        <f>IFERROR(VLOOKUP('Receta'!$E165,Materias_Primas[#All],5,0),"")</f>
        <v/>
      </c>
      <c r="J165" s="3" t="str">
        <f>IFERROR(H165*VLOOKUP('Receta'!$E165,Materias_Primas[#All],10,0),"")</f>
        <v/>
      </c>
      <c r="K165" s="3" t="str">
        <f>IFERROR('Receta'!$J165/'Receta'!$C165,"")</f>
        <v/>
      </c>
      <c r="L165" s="5" t="str">
        <f>IFERROR(VLOOKUP('Receta'!$A165,Productos[#All],3,0),"")</f>
        <v/>
      </c>
      <c r="M165" s="2"/>
      <c r="N165" s="2"/>
      <c r="O165" s="2"/>
      <c r="P165" s="2"/>
      <c r="Q165" s="2"/>
      <c r="R165" s="2"/>
      <c r="S165" s="2"/>
      <c r="T165" s="2"/>
      <c r="U165" s="2"/>
      <c r="V165" s="2"/>
      <c r="W165" s="2"/>
      <c r="X165" s="2"/>
      <c r="Y165" s="2"/>
      <c r="Z165" s="2"/>
      <c r="AA165" s="2"/>
    </row>
    <row r="166" spans="1:27" ht="15.75" customHeight="1" x14ac:dyDescent="0.3">
      <c r="A166" s="5"/>
      <c r="B166" s="5" t="str">
        <f>IFERROR(VLOOKUP('Receta'!$A166,Productos[#All],2,0),"")</f>
        <v/>
      </c>
      <c r="C166" s="5"/>
      <c r="D166" s="5"/>
      <c r="E166" s="5"/>
      <c r="F166" s="5" t="str">
        <f>IFERROR(VLOOKUP(E166,Materias_Primas[#All],3,0),"")</f>
        <v/>
      </c>
      <c r="G166" s="5" t="str">
        <f>IFERROR(VLOOKUP('Receta'!$E166,Materias_Primas[#All],2,0),"")</f>
        <v/>
      </c>
      <c r="H166" s="5"/>
      <c r="I166" s="5" t="str">
        <f>IFERROR(VLOOKUP('Receta'!$E166,Materias_Primas[#All],5,0),"")</f>
        <v/>
      </c>
      <c r="J166" s="3" t="str">
        <f>IFERROR(H166*VLOOKUP('Receta'!$E166,Materias_Primas[#All],10,0),"")</f>
        <v/>
      </c>
      <c r="K166" s="3" t="str">
        <f>IFERROR('Receta'!$J166/'Receta'!$C166,"")</f>
        <v/>
      </c>
      <c r="L166" s="5" t="str">
        <f>IFERROR(VLOOKUP('Receta'!$A166,Productos[#All],3,0),"")</f>
        <v/>
      </c>
      <c r="M166" s="2"/>
      <c r="N166" s="2"/>
      <c r="O166" s="2"/>
      <c r="P166" s="2"/>
      <c r="Q166" s="2"/>
      <c r="R166" s="2"/>
      <c r="S166" s="2"/>
      <c r="T166" s="2"/>
      <c r="U166" s="2"/>
      <c r="V166" s="2"/>
      <c r="W166" s="2"/>
      <c r="X166" s="2"/>
      <c r="Y166" s="2"/>
      <c r="Z166" s="2"/>
      <c r="AA166" s="2"/>
    </row>
    <row r="167" spans="1:27" ht="15.75" customHeight="1" x14ac:dyDescent="0.3">
      <c r="A167" s="5"/>
      <c r="B167" s="5" t="str">
        <f>IFERROR(VLOOKUP('Receta'!$A167,Productos[#All],2,0),"")</f>
        <v/>
      </c>
      <c r="C167" s="5"/>
      <c r="D167" s="5"/>
      <c r="E167" s="5"/>
      <c r="F167" s="5" t="str">
        <f>IFERROR(VLOOKUP(E167,Materias_Primas[#All],3,0),"")</f>
        <v/>
      </c>
      <c r="G167" s="5" t="str">
        <f>IFERROR(VLOOKUP('Receta'!$E167,Materias_Primas[#All],2,0),"")</f>
        <v/>
      </c>
      <c r="H167" s="5"/>
      <c r="I167" s="5" t="str">
        <f>IFERROR(VLOOKUP('Receta'!$E167,Materias_Primas[#All],5,0),"")</f>
        <v/>
      </c>
      <c r="J167" s="3" t="str">
        <f>IFERROR(H167*VLOOKUP('Receta'!$E167,Materias_Primas[#All],10,0),"")</f>
        <v/>
      </c>
      <c r="K167" s="3" t="str">
        <f>IFERROR('Receta'!$J167/'Receta'!$C167,"")</f>
        <v/>
      </c>
      <c r="L167" s="5" t="str">
        <f>IFERROR(VLOOKUP('Receta'!$A167,Productos[#All],3,0),"")</f>
        <v/>
      </c>
      <c r="M167" s="2"/>
      <c r="N167" s="2"/>
      <c r="O167" s="2"/>
      <c r="P167" s="2"/>
      <c r="Q167" s="2"/>
      <c r="R167" s="2"/>
      <c r="S167" s="2"/>
      <c r="T167" s="2"/>
      <c r="U167" s="2"/>
      <c r="V167" s="2"/>
      <c r="W167" s="2"/>
      <c r="X167" s="2"/>
      <c r="Y167" s="2"/>
      <c r="Z167" s="2"/>
      <c r="AA167" s="2"/>
    </row>
    <row r="168" spans="1:27" ht="15.75" customHeight="1" x14ac:dyDescent="0.3">
      <c r="A168" s="5"/>
      <c r="B168" s="5" t="str">
        <f>IFERROR(VLOOKUP('Receta'!$A168,Productos[#All],2,0),"")</f>
        <v/>
      </c>
      <c r="C168" s="5"/>
      <c r="D168" s="5"/>
      <c r="E168" s="5"/>
      <c r="F168" s="5" t="str">
        <f>IFERROR(VLOOKUP(E168,Materias_Primas[#All],3,0),"")</f>
        <v/>
      </c>
      <c r="G168" s="5" t="str">
        <f>IFERROR(VLOOKUP('Receta'!$E168,Materias_Primas[#All],2,0),"")</f>
        <v/>
      </c>
      <c r="H168" s="5"/>
      <c r="I168" s="5" t="str">
        <f>IFERROR(VLOOKUP('Receta'!$E168,Materias_Primas[#All],5,0),"")</f>
        <v/>
      </c>
      <c r="J168" s="3" t="str">
        <f>IFERROR(H168*VLOOKUP('Receta'!$E168,Materias_Primas[#All],10,0),"")</f>
        <v/>
      </c>
      <c r="K168" s="3" t="str">
        <f>IFERROR('Receta'!$J168/'Receta'!$C168,"")</f>
        <v/>
      </c>
      <c r="L168" s="5" t="str">
        <f>IFERROR(VLOOKUP('Receta'!$A168,Productos[#All],3,0),"")</f>
        <v/>
      </c>
      <c r="M168" s="2"/>
      <c r="N168" s="2"/>
      <c r="O168" s="2"/>
      <c r="P168" s="2"/>
      <c r="Q168" s="2"/>
      <c r="R168" s="2"/>
      <c r="S168" s="2"/>
      <c r="T168" s="2"/>
      <c r="U168" s="2"/>
      <c r="V168" s="2"/>
      <c r="W168" s="2"/>
      <c r="X168" s="2"/>
      <c r="Y168" s="2"/>
      <c r="Z168" s="2"/>
      <c r="AA168" s="2"/>
    </row>
    <row r="169" spans="1:27" ht="15.75" customHeight="1" x14ac:dyDescent="0.3">
      <c r="A169" s="5"/>
      <c r="B169" s="5" t="str">
        <f>IFERROR(VLOOKUP('Receta'!$A169,Productos[#All],2,0),"")</f>
        <v/>
      </c>
      <c r="C169" s="5"/>
      <c r="D169" s="5"/>
      <c r="E169" s="5"/>
      <c r="F169" s="5" t="str">
        <f>IFERROR(VLOOKUP(E169,Materias_Primas[#All],3,0),"")</f>
        <v/>
      </c>
      <c r="G169" s="5" t="str">
        <f>IFERROR(VLOOKUP('Receta'!$E169,Materias_Primas[#All],2,0),"")</f>
        <v/>
      </c>
      <c r="H169" s="5"/>
      <c r="I169" s="5" t="str">
        <f>IFERROR(VLOOKUP('Receta'!$E169,Materias_Primas[#All],5,0),"")</f>
        <v/>
      </c>
      <c r="J169" s="3" t="str">
        <f>IFERROR(H169*VLOOKUP('Receta'!$E169,Materias_Primas[#All],10,0),"")</f>
        <v/>
      </c>
      <c r="K169" s="3" t="str">
        <f>IFERROR('Receta'!$J169/'Receta'!$C169,"")</f>
        <v/>
      </c>
      <c r="L169" s="5" t="str">
        <f>IFERROR(VLOOKUP('Receta'!$A169,Productos[#All],3,0),"")</f>
        <v/>
      </c>
      <c r="M169" s="2"/>
      <c r="N169" s="2"/>
      <c r="O169" s="2"/>
      <c r="P169" s="2"/>
      <c r="Q169" s="2"/>
      <c r="R169" s="2"/>
      <c r="S169" s="2"/>
      <c r="T169" s="2"/>
      <c r="U169" s="2"/>
      <c r="V169" s="2"/>
      <c r="W169" s="2"/>
      <c r="X169" s="2"/>
      <c r="Y169" s="2"/>
      <c r="Z169" s="2"/>
      <c r="AA169" s="2"/>
    </row>
    <row r="170" spans="1:27" ht="15.75" customHeight="1" x14ac:dyDescent="0.3">
      <c r="A170" s="5"/>
      <c r="B170" s="5" t="str">
        <f>IFERROR(VLOOKUP('Receta'!$A170,Productos[#All],2,0),"")</f>
        <v/>
      </c>
      <c r="C170" s="5"/>
      <c r="D170" s="5"/>
      <c r="E170" s="5"/>
      <c r="F170" s="5" t="str">
        <f>IFERROR(VLOOKUP(E170,Materias_Primas[#All],3,0),"")</f>
        <v/>
      </c>
      <c r="G170" s="5" t="str">
        <f>IFERROR(VLOOKUP('Receta'!$E170,Materias_Primas[#All],2,0),"")</f>
        <v/>
      </c>
      <c r="H170" s="5"/>
      <c r="I170" s="5" t="str">
        <f>IFERROR(VLOOKUP('Receta'!$E170,Materias_Primas[#All],5,0),"")</f>
        <v/>
      </c>
      <c r="J170" s="3" t="str">
        <f>IFERROR(H170*VLOOKUP('Receta'!$E170,Materias_Primas[#All],10,0),"")</f>
        <v/>
      </c>
      <c r="K170" s="3" t="str">
        <f>IFERROR('Receta'!$J170/'Receta'!$C170,"")</f>
        <v/>
      </c>
      <c r="L170" s="5" t="str">
        <f>IFERROR(VLOOKUP('Receta'!$A170,Productos[#All],3,0),"")</f>
        <v/>
      </c>
      <c r="M170" s="2"/>
      <c r="N170" s="2"/>
      <c r="O170" s="2"/>
      <c r="P170" s="2"/>
      <c r="Q170" s="2"/>
      <c r="R170" s="2"/>
      <c r="S170" s="2"/>
      <c r="T170" s="2"/>
      <c r="U170" s="2"/>
      <c r="V170" s="2"/>
      <c r="W170" s="2"/>
      <c r="X170" s="2"/>
      <c r="Y170" s="2"/>
      <c r="Z170" s="2"/>
      <c r="AA170" s="2"/>
    </row>
    <row r="171" spans="1:27" ht="15.75" customHeight="1" x14ac:dyDescent="0.3">
      <c r="A171" s="5"/>
      <c r="B171" s="5" t="str">
        <f>IFERROR(VLOOKUP('Receta'!$A171,Productos[#All],2,0),"")</f>
        <v/>
      </c>
      <c r="C171" s="5"/>
      <c r="D171" s="5"/>
      <c r="E171" s="5"/>
      <c r="F171" s="5" t="str">
        <f>IFERROR(VLOOKUP(E171,Materias_Primas[#All],3,0),"")</f>
        <v/>
      </c>
      <c r="G171" s="5" t="str">
        <f>IFERROR(VLOOKUP('Receta'!$E171,Materias_Primas[#All],2,0),"")</f>
        <v/>
      </c>
      <c r="H171" s="5"/>
      <c r="I171" s="5" t="str">
        <f>IFERROR(VLOOKUP('Receta'!$E171,Materias_Primas[#All],5,0),"")</f>
        <v/>
      </c>
      <c r="J171" s="3" t="str">
        <f>IFERROR(H171*VLOOKUP('Receta'!$E171,Materias_Primas[#All],10,0),"")</f>
        <v/>
      </c>
      <c r="K171" s="3" t="str">
        <f>IFERROR('Receta'!$J171/'Receta'!$C171,"")</f>
        <v/>
      </c>
      <c r="L171" s="5" t="str">
        <f>IFERROR(VLOOKUP('Receta'!$A171,Productos[#All],3,0),"")</f>
        <v/>
      </c>
      <c r="M171" s="2"/>
      <c r="N171" s="2"/>
      <c r="O171" s="2"/>
      <c r="P171" s="2"/>
      <c r="Q171" s="2"/>
      <c r="R171" s="2"/>
      <c r="S171" s="2"/>
      <c r="T171" s="2"/>
      <c r="U171" s="2"/>
      <c r="V171" s="2"/>
      <c r="W171" s="2"/>
      <c r="X171" s="2"/>
      <c r="Y171" s="2"/>
      <c r="Z171" s="2"/>
      <c r="AA171" s="2"/>
    </row>
    <row r="172" spans="1:27" ht="15.75" customHeight="1" x14ac:dyDescent="0.3">
      <c r="A172" s="5"/>
      <c r="B172" s="5" t="str">
        <f>IFERROR(VLOOKUP('Receta'!$A172,Productos[#All],2,0),"")</f>
        <v/>
      </c>
      <c r="C172" s="5"/>
      <c r="D172" s="5"/>
      <c r="E172" s="5"/>
      <c r="F172" s="5" t="str">
        <f>IFERROR(VLOOKUP(E172,Materias_Primas[#All],3,0),"")</f>
        <v/>
      </c>
      <c r="G172" s="5" t="str">
        <f>IFERROR(VLOOKUP('Receta'!$E172,Materias_Primas[#All],2,0),"")</f>
        <v/>
      </c>
      <c r="H172" s="5"/>
      <c r="I172" s="5" t="str">
        <f>IFERROR(VLOOKUP('Receta'!$E172,Materias_Primas[#All],5,0),"")</f>
        <v/>
      </c>
      <c r="J172" s="3" t="str">
        <f>IFERROR(H172*VLOOKUP('Receta'!$E172,Materias_Primas[#All],10,0),"")</f>
        <v/>
      </c>
      <c r="K172" s="3" t="str">
        <f>IFERROR('Receta'!$J172/'Receta'!$C172,"")</f>
        <v/>
      </c>
      <c r="L172" s="5" t="str">
        <f>IFERROR(VLOOKUP('Receta'!$A172,Productos[#All],3,0),"")</f>
        <v/>
      </c>
      <c r="M172" s="2"/>
      <c r="N172" s="2"/>
      <c r="O172" s="2"/>
      <c r="P172" s="2"/>
      <c r="Q172" s="2"/>
      <c r="R172" s="2"/>
      <c r="S172" s="2"/>
      <c r="T172" s="2"/>
      <c r="U172" s="2"/>
      <c r="V172" s="2"/>
      <c r="W172" s="2"/>
      <c r="X172" s="2"/>
      <c r="Y172" s="2"/>
      <c r="Z172" s="2"/>
      <c r="AA172" s="2"/>
    </row>
    <row r="173" spans="1:27" ht="15.75" customHeight="1" x14ac:dyDescent="0.3">
      <c r="A173" s="5"/>
      <c r="B173" s="5" t="str">
        <f>IFERROR(VLOOKUP('Receta'!$A173,Productos[#All],2,0),"")</f>
        <v/>
      </c>
      <c r="C173" s="5"/>
      <c r="D173" s="5"/>
      <c r="E173" s="5"/>
      <c r="F173" s="5" t="str">
        <f>IFERROR(VLOOKUP(E173,Materias_Primas[#All],3,0),"")</f>
        <v/>
      </c>
      <c r="G173" s="5" t="str">
        <f>IFERROR(VLOOKUP('Receta'!$E173,Materias_Primas[#All],2,0),"")</f>
        <v/>
      </c>
      <c r="H173" s="5"/>
      <c r="I173" s="5" t="str">
        <f>IFERROR(VLOOKUP('Receta'!$E173,Materias_Primas[#All],5,0),"")</f>
        <v/>
      </c>
      <c r="J173" s="3" t="str">
        <f>IFERROR(H173*VLOOKUP('Receta'!$E173,Materias_Primas[#All],10,0),"")</f>
        <v/>
      </c>
      <c r="K173" s="3" t="str">
        <f>IFERROR('Receta'!$J173/'Receta'!$C173,"")</f>
        <v/>
      </c>
      <c r="L173" s="5" t="str">
        <f>IFERROR(VLOOKUP('Receta'!$A173,Productos[#All],3,0),"")</f>
        <v/>
      </c>
      <c r="M173" s="2"/>
      <c r="N173" s="2"/>
      <c r="O173" s="2"/>
      <c r="P173" s="2"/>
      <c r="Q173" s="2"/>
      <c r="R173" s="2"/>
      <c r="S173" s="2"/>
      <c r="T173" s="2"/>
      <c r="U173" s="2"/>
      <c r="V173" s="2"/>
      <c r="W173" s="2"/>
      <c r="X173" s="2"/>
      <c r="Y173" s="2"/>
      <c r="Z173" s="2"/>
      <c r="AA173" s="2"/>
    </row>
    <row r="174" spans="1:27" ht="15.75" customHeight="1" x14ac:dyDescent="0.3">
      <c r="A174" s="5"/>
      <c r="B174" s="5" t="str">
        <f>IFERROR(VLOOKUP('Receta'!$A174,Productos[#All],2,0),"")</f>
        <v/>
      </c>
      <c r="C174" s="5"/>
      <c r="D174" s="5"/>
      <c r="E174" s="5"/>
      <c r="F174" s="5" t="str">
        <f>IFERROR(VLOOKUP(E174,Materias_Primas[#All],3,0),"")</f>
        <v/>
      </c>
      <c r="G174" s="5" t="str">
        <f>IFERROR(VLOOKUP('Receta'!$E174,Materias_Primas[#All],2,0),"")</f>
        <v/>
      </c>
      <c r="H174" s="5"/>
      <c r="I174" s="5" t="str">
        <f>IFERROR(VLOOKUP('Receta'!$E174,Materias_Primas[#All],5,0),"")</f>
        <v/>
      </c>
      <c r="J174" s="3" t="str">
        <f>IFERROR(H174*VLOOKUP('Receta'!$E174,Materias_Primas[#All],10,0),"")</f>
        <v/>
      </c>
      <c r="K174" s="3" t="str">
        <f>IFERROR('Receta'!$J174/'Receta'!$C174,"")</f>
        <v/>
      </c>
      <c r="L174" s="5" t="str">
        <f>IFERROR(VLOOKUP('Receta'!$A174,Productos[#All],3,0),"")</f>
        <v/>
      </c>
      <c r="M174" s="2"/>
      <c r="N174" s="2"/>
      <c r="O174" s="2"/>
      <c r="P174" s="2"/>
      <c r="Q174" s="2"/>
      <c r="R174" s="2"/>
      <c r="S174" s="2"/>
      <c r="T174" s="2"/>
      <c r="U174" s="2"/>
      <c r="V174" s="2"/>
      <c r="W174" s="2"/>
      <c r="X174" s="2"/>
      <c r="Y174" s="2"/>
      <c r="Z174" s="2"/>
      <c r="AA174" s="2"/>
    </row>
    <row r="175" spans="1:27" ht="15.75" customHeight="1" x14ac:dyDescent="0.3">
      <c r="A175" s="5"/>
      <c r="B175" s="5" t="str">
        <f>IFERROR(VLOOKUP('Receta'!$A175,Productos[#All],2,0),"")</f>
        <v/>
      </c>
      <c r="C175" s="5"/>
      <c r="D175" s="5"/>
      <c r="E175" s="5"/>
      <c r="F175" s="5" t="str">
        <f>IFERROR(VLOOKUP(E175,Materias_Primas[#All],3,0),"")</f>
        <v/>
      </c>
      <c r="G175" s="5" t="str">
        <f>IFERROR(VLOOKUP('Receta'!$E175,Materias_Primas[#All],2,0),"")</f>
        <v/>
      </c>
      <c r="H175" s="5"/>
      <c r="I175" s="5" t="str">
        <f>IFERROR(VLOOKUP('Receta'!$E175,Materias_Primas[#All],5,0),"")</f>
        <v/>
      </c>
      <c r="J175" s="3" t="str">
        <f>IFERROR(H175*VLOOKUP('Receta'!$E175,Materias_Primas[#All],10,0),"")</f>
        <v/>
      </c>
      <c r="K175" s="3" t="str">
        <f>IFERROR('Receta'!$J175/'Receta'!$C175,"")</f>
        <v/>
      </c>
      <c r="L175" s="5" t="str">
        <f>IFERROR(VLOOKUP('Receta'!$A175,Productos[#All],3,0),"")</f>
        <v/>
      </c>
      <c r="M175" s="2"/>
      <c r="N175" s="2"/>
      <c r="O175" s="2"/>
      <c r="P175" s="2"/>
      <c r="Q175" s="2"/>
      <c r="R175" s="2"/>
      <c r="S175" s="2"/>
      <c r="T175" s="2"/>
      <c r="U175" s="2"/>
      <c r="V175" s="2"/>
      <c r="W175" s="2"/>
      <c r="X175" s="2"/>
      <c r="Y175" s="2"/>
      <c r="Z175" s="2"/>
      <c r="AA175" s="2"/>
    </row>
    <row r="176" spans="1:27" ht="15.75" customHeight="1" x14ac:dyDescent="0.3">
      <c r="A176" s="5"/>
      <c r="B176" s="5" t="str">
        <f>IFERROR(VLOOKUP('Receta'!$A176,Productos[#All],2,0),"")</f>
        <v/>
      </c>
      <c r="C176" s="5"/>
      <c r="D176" s="5"/>
      <c r="E176" s="5"/>
      <c r="F176" s="5" t="str">
        <f>IFERROR(VLOOKUP(E176,Materias_Primas[#All],3,0),"")</f>
        <v/>
      </c>
      <c r="G176" s="5" t="str">
        <f>IFERROR(VLOOKUP('Receta'!$E176,Materias_Primas[#All],2,0),"")</f>
        <v/>
      </c>
      <c r="H176" s="5"/>
      <c r="I176" s="5" t="str">
        <f>IFERROR(VLOOKUP('Receta'!$E176,Materias_Primas[#All],5,0),"")</f>
        <v/>
      </c>
      <c r="J176" s="3" t="str">
        <f>IFERROR(H176*VLOOKUP('Receta'!$E176,Materias_Primas[#All],10,0),"")</f>
        <v/>
      </c>
      <c r="K176" s="3" t="str">
        <f>IFERROR('Receta'!$J176/'Receta'!$C176,"")</f>
        <v/>
      </c>
      <c r="L176" s="5" t="str">
        <f>IFERROR(VLOOKUP('Receta'!$A176,Productos[#All],3,0),"")</f>
        <v/>
      </c>
      <c r="M176" s="2"/>
      <c r="N176" s="2"/>
      <c r="O176" s="2"/>
      <c r="P176" s="2"/>
      <c r="Q176" s="2"/>
      <c r="R176" s="2"/>
      <c r="S176" s="2"/>
      <c r="T176" s="2"/>
      <c r="U176" s="2"/>
      <c r="V176" s="2"/>
      <c r="W176" s="2"/>
      <c r="X176" s="2"/>
      <c r="Y176" s="2"/>
      <c r="Z176" s="2"/>
      <c r="AA176" s="2"/>
    </row>
    <row r="177" spans="1:27" ht="15.75" customHeight="1" x14ac:dyDescent="0.3">
      <c r="A177" s="5"/>
      <c r="B177" s="5" t="str">
        <f>IFERROR(VLOOKUP('Receta'!$A177,Productos[#All],2,0),"")</f>
        <v/>
      </c>
      <c r="C177" s="5"/>
      <c r="D177" s="5"/>
      <c r="E177" s="5"/>
      <c r="F177" s="5" t="str">
        <f>IFERROR(VLOOKUP(E177,Materias_Primas[#All],3,0),"")</f>
        <v/>
      </c>
      <c r="G177" s="5" t="str">
        <f>IFERROR(VLOOKUP('Receta'!$E177,Materias_Primas[#All],2,0),"")</f>
        <v/>
      </c>
      <c r="H177" s="5"/>
      <c r="I177" s="5" t="str">
        <f>IFERROR(VLOOKUP('Receta'!$E177,Materias_Primas[#All],5,0),"")</f>
        <v/>
      </c>
      <c r="J177" s="3" t="str">
        <f>IFERROR(H177*VLOOKUP('Receta'!$E177,Materias_Primas[#All],10,0),"")</f>
        <v/>
      </c>
      <c r="K177" s="3" t="str">
        <f>IFERROR('Receta'!$J177/'Receta'!$C177,"")</f>
        <v/>
      </c>
      <c r="L177" s="5" t="str">
        <f>IFERROR(VLOOKUP('Receta'!$A177,Productos[#All],3,0),"")</f>
        <v/>
      </c>
      <c r="M177" s="2"/>
      <c r="N177" s="2"/>
      <c r="O177" s="2"/>
      <c r="P177" s="2"/>
      <c r="Q177" s="2"/>
      <c r="R177" s="2"/>
      <c r="S177" s="2"/>
      <c r="T177" s="2"/>
      <c r="U177" s="2"/>
      <c r="V177" s="2"/>
      <c r="W177" s="2"/>
      <c r="X177" s="2"/>
      <c r="Y177" s="2"/>
      <c r="Z177" s="2"/>
      <c r="AA177" s="2"/>
    </row>
    <row r="178" spans="1:27" ht="15.75" customHeight="1" x14ac:dyDescent="0.3">
      <c r="A178" s="5"/>
      <c r="B178" s="5" t="str">
        <f>IFERROR(VLOOKUP('Receta'!$A178,Productos[#All],2,0),"")</f>
        <v/>
      </c>
      <c r="C178" s="5"/>
      <c r="D178" s="5"/>
      <c r="E178" s="5"/>
      <c r="F178" s="5" t="str">
        <f>IFERROR(VLOOKUP(E178,Materias_Primas[#All],3,0),"")</f>
        <v/>
      </c>
      <c r="G178" s="5" t="str">
        <f>IFERROR(VLOOKUP('Receta'!$E178,Materias_Primas[#All],2,0),"")</f>
        <v/>
      </c>
      <c r="H178" s="5"/>
      <c r="I178" s="5" t="str">
        <f>IFERROR(VLOOKUP('Receta'!$E178,Materias_Primas[#All],5,0),"")</f>
        <v/>
      </c>
      <c r="J178" s="3" t="str">
        <f>IFERROR(H178*VLOOKUP('Receta'!$E178,Materias_Primas[#All],10,0),"")</f>
        <v/>
      </c>
      <c r="K178" s="3" t="str">
        <f>IFERROR('Receta'!$J178/'Receta'!$C178,"")</f>
        <v/>
      </c>
      <c r="L178" s="5" t="str">
        <f>IFERROR(VLOOKUP('Receta'!$A178,Productos[#All],3,0),"")</f>
        <v/>
      </c>
      <c r="M178" s="2"/>
      <c r="N178" s="2"/>
      <c r="O178" s="2"/>
      <c r="P178" s="2"/>
      <c r="Q178" s="2"/>
      <c r="R178" s="2"/>
      <c r="S178" s="2"/>
      <c r="T178" s="2"/>
      <c r="U178" s="2"/>
      <c r="V178" s="2"/>
      <c r="W178" s="2"/>
      <c r="X178" s="2"/>
      <c r="Y178" s="2"/>
      <c r="Z178" s="2"/>
      <c r="AA178" s="2"/>
    </row>
    <row r="179" spans="1:27" ht="15.75" customHeight="1" x14ac:dyDescent="0.3">
      <c r="A179" s="5"/>
      <c r="B179" s="5" t="str">
        <f>IFERROR(VLOOKUP('Receta'!$A179,Productos[#All],2,0),"")</f>
        <v/>
      </c>
      <c r="C179" s="5"/>
      <c r="D179" s="5"/>
      <c r="E179" s="5"/>
      <c r="F179" s="5" t="str">
        <f>IFERROR(VLOOKUP(E179,Materias_Primas[#All],3,0),"")</f>
        <v/>
      </c>
      <c r="G179" s="5" t="str">
        <f>IFERROR(VLOOKUP('Receta'!$E179,Materias_Primas[#All],2,0),"")</f>
        <v/>
      </c>
      <c r="H179" s="5"/>
      <c r="I179" s="5" t="str">
        <f>IFERROR(VLOOKUP('Receta'!$E179,Materias_Primas[#All],5,0),"")</f>
        <v/>
      </c>
      <c r="J179" s="3" t="str">
        <f>IFERROR(H179*VLOOKUP('Receta'!$E179,Materias_Primas[#All],10,0),"")</f>
        <v/>
      </c>
      <c r="K179" s="3" t="str">
        <f>IFERROR('Receta'!$J179/'Receta'!$C179,"")</f>
        <v/>
      </c>
      <c r="L179" s="5" t="str">
        <f>IFERROR(VLOOKUP('Receta'!$A179,Productos[#All],3,0),"")</f>
        <v/>
      </c>
      <c r="M179" s="2"/>
      <c r="N179" s="2"/>
      <c r="O179" s="2"/>
      <c r="P179" s="2"/>
      <c r="Q179" s="2"/>
      <c r="R179" s="2"/>
      <c r="S179" s="2"/>
      <c r="T179" s="2"/>
      <c r="U179" s="2"/>
      <c r="V179" s="2"/>
      <c r="W179" s="2"/>
      <c r="X179" s="2"/>
      <c r="Y179" s="2"/>
      <c r="Z179" s="2"/>
      <c r="AA179" s="2"/>
    </row>
    <row r="180" spans="1:27" ht="15.75" customHeight="1" x14ac:dyDescent="0.3">
      <c r="A180" s="5"/>
      <c r="B180" s="5" t="str">
        <f>IFERROR(VLOOKUP('Receta'!$A180,Productos[#All],2,0),"")</f>
        <v/>
      </c>
      <c r="C180" s="5"/>
      <c r="D180" s="5"/>
      <c r="E180" s="5"/>
      <c r="F180" s="5" t="str">
        <f>IFERROR(VLOOKUP(E180,Materias_Primas[#All],3,0),"")</f>
        <v/>
      </c>
      <c r="G180" s="5" t="str">
        <f>IFERROR(VLOOKUP('Receta'!$E180,Materias_Primas[#All],2,0),"")</f>
        <v/>
      </c>
      <c r="H180" s="5"/>
      <c r="I180" s="5" t="str">
        <f>IFERROR(VLOOKUP('Receta'!$E180,Materias_Primas[#All],5,0),"")</f>
        <v/>
      </c>
      <c r="J180" s="3" t="str">
        <f>IFERROR(H180*VLOOKUP('Receta'!$E180,Materias_Primas[#All],10,0),"")</f>
        <v/>
      </c>
      <c r="K180" s="3" t="str">
        <f>IFERROR('Receta'!$J180/'Receta'!$C180,"")</f>
        <v/>
      </c>
      <c r="L180" s="5" t="str">
        <f>IFERROR(VLOOKUP('Receta'!$A180,Productos[#All],3,0),"")</f>
        <v/>
      </c>
      <c r="M180" s="2"/>
      <c r="N180" s="2"/>
      <c r="O180" s="2"/>
      <c r="P180" s="2"/>
      <c r="Q180" s="2"/>
      <c r="R180" s="2"/>
      <c r="S180" s="2"/>
      <c r="T180" s="2"/>
      <c r="U180" s="2"/>
      <c r="V180" s="2"/>
      <c r="W180" s="2"/>
      <c r="X180" s="2"/>
      <c r="Y180" s="2"/>
      <c r="Z180" s="2"/>
      <c r="AA180" s="2"/>
    </row>
    <row r="181" spans="1:27" ht="15.75" customHeight="1" x14ac:dyDescent="0.3">
      <c r="A181" s="5"/>
      <c r="B181" s="5" t="str">
        <f>IFERROR(VLOOKUP('Receta'!$A181,Productos[#All],2,0),"")</f>
        <v/>
      </c>
      <c r="C181" s="5"/>
      <c r="D181" s="5"/>
      <c r="E181" s="5"/>
      <c r="F181" s="5" t="str">
        <f>IFERROR(VLOOKUP(E181,Materias_Primas[#All],3,0),"")</f>
        <v/>
      </c>
      <c r="G181" s="5" t="str">
        <f>IFERROR(VLOOKUP('Receta'!$E181,Materias_Primas[#All],2,0),"")</f>
        <v/>
      </c>
      <c r="H181" s="5"/>
      <c r="I181" s="5" t="str">
        <f>IFERROR(VLOOKUP('Receta'!$E181,Materias_Primas[#All],5,0),"")</f>
        <v/>
      </c>
      <c r="J181" s="3" t="str">
        <f>IFERROR(H181*VLOOKUP('Receta'!$E181,Materias_Primas[#All],10,0),"")</f>
        <v/>
      </c>
      <c r="K181" s="3" t="str">
        <f>IFERROR('Receta'!$J181/'Receta'!$C181,"")</f>
        <v/>
      </c>
      <c r="L181" s="5" t="str">
        <f>IFERROR(VLOOKUP('Receta'!$A181,Productos[#All],3,0),"")</f>
        <v/>
      </c>
      <c r="M181" s="2"/>
      <c r="N181" s="2"/>
      <c r="O181" s="2"/>
      <c r="P181" s="2"/>
      <c r="Q181" s="2"/>
      <c r="R181" s="2"/>
      <c r="S181" s="2"/>
      <c r="T181" s="2"/>
      <c r="U181" s="2"/>
      <c r="V181" s="2"/>
      <c r="W181" s="2"/>
      <c r="X181" s="2"/>
      <c r="Y181" s="2"/>
      <c r="Z181" s="2"/>
      <c r="AA181" s="2"/>
    </row>
    <row r="182" spans="1:27" ht="15.75" customHeight="1" x14ac:dyDescent="0.3">
      <c r="A182" s="5"/>
      <c r="B182" s="5" t="str">
        <f>IFERROR(VLOOKUP('Receta'!$A182,Productos[#All],2,0),"")</f>
        <v/>
      </c>
      <c r="C182" s="5"/>
      <c r="D182" s="5"/>
      <c r="E182" s="5"/>
      <c r="F182" s="5" t="str">
        <f>IFERROR(VLOOKUP(E182,Materias_Primas[#All],3,0),"")</f>
        <v/>
      </c>
      <c r="G182" s="5" t="str">
        <f>IFERROR(VLOOKUP('Receta'!$E182,Materias_Primas[#All],2,0),"")</f>
        <v/>
      </c>
      <c r="H182" s="5"/>
      <c r="I182" s="5" t="str">
        <f>IFERROR(VLOOKUP('Receta'!$E182,Materias_Primas[#All],5,0),"")</f>
        <v/>
      </c>
      <c r="J182" s="3" t="str">
        <f>IFERROR(H182*VLOOKUP('Receta'!$E182,Materias_Primas[#All],10,0),"")</f>
        <v/>
      </c>
      <c r="K182" s="3" t="str">
        <f>IFERROR('Receta'!$J182/'Receta'!$C182,"")</f>
        <v/>
      </c>
      <c r="L182" s="5" t="str">
        <f>IFERROR(VLOOKUP('Receta'!$A182,Productos[#All],3,0),"")</f>
        <v/>
      </c>
      <c r="M182" s="2"/>
      <c r="N182" s="2"/>
      <c r="O182" s="2"/>
      <c r="P182" s="2"/>
      <c r="Q182" s="2"/>
      <c r="R182" s="2"/>
      <c r="S182" s="2"/>
      <c r="T182" s="2"/>
      <c r="U182" s="2"/>
      <c r="V182" s="2"/>
      <c r="W182" s="2"/>
      <c r="X182" s="2"/>
      <c r="Y182" s="2"/>
      <c r="Z182" s="2"/>
      <c r="AA182" s="2"/>
    </row>
    <row r="183" spans="1:27" ht="15.75" customHeight="1" x14ac:dyDescent="0.3">
      <c r="A183" s="5"/>
      <c r="B183" s="5" t="str">
        <f>IFERROR(VLOOKUP('Receta'!$A183,Productos[#All],2,0),"")</f>
        <v/>
      </c>
      <c r="C183" s="5"/>
      <c r="D183" s="5"/>
      <c r="E183" s="5"/>
      <c r="F183" s="5" t="str">
        <f>IFERROR(VLOOKUP(E183,Materias_Primas[#All],3,0),"")</f>
        <v/>
      </c>
      <c r="G183" s="5" t="str">
        <f>IFERROR(VLOOKUP('Receta'!$E183,Materias_Primas[#All],2,0),"")</f>
        <v/>
      </c>
      <c r="H183" s="5"/>
      <c r="I183" s="5" t="str">
        <f>IFERROR(VLOOKUP('Receta'!$E183,Materias_Primas[#All],5,0),"")</f>
        <v/>
      </c>
      <c r="J183" s="3" t="str">
        <f>IFERROR(H183*VLOOKUP('Receta'!$E183,Materias_Primas[#All],10,0),"")</f>
        <v/>
      </c>
      <c r="K183" s="3" t="str">
        <f>IFERROR('Receta'!$J183/'Receta'!$C183,"")</f>
        <v/>
      </c>
      <c r="L183" s="5" t="str">
        <f>IFERROR(VLOOKUP('Receta'!$A183,Productos[#All],3,0),"")</f>
        <v/>
      </c>
      <c r="M183" s="2"/>
      <c r="N183" s="2"/>
      <c r="O183" s="2"/>
      <c r="P183" s="2"/>
      <c r="Q183" s="2"/>
      <c r="R183" s="2"/>
      <c r="S183" s="2"/>
      <c r="T183" s="2"/>
      <c r="U183" s="2"/>
      <c r="V183" s="2"/>
      <c r="W183" s="2"/>
      <c r="X183" s="2"/>
      <c r="Y183" s="2"/>
      <c r="Z183" s="2"/>
      <c r="AA183" s="2"/>
    </row>
    <row r="184" spans="1:27" ht="15.75" customHeight="1" x14ac:dyDescent="0.3">
      <c r="A184" s="5"/>
      <c r="B184" s="5" t="str">
        <f>IFERROR(VLOOKUP('Receta'!$A184,Productos[#All],2,0),"")</f>
        <v/>
      </c>
      <c r="C184" s="5"/>
      <c r="D184" s="5"/>
      <c r="E184" s="5"/>
      <c r="F184" s="5" t="str">
        <f>IFERROR(VLOOKUP(E184,Materias_Primas[#All],3,0),"")</f>
        <v/>
      </c>
      <c r="G184" s="5" t="str">
        <f>IFERROR(VLOOKUP('Receta'!$E184,Materias_Primas[#All],2,0),"")</f>
        <v/>
      </c>
      <c r="H184" s="5"/>
      <c r="I184" s="5" t="str">
        <f>IFERROR(VLOOKUP('Receta'!$E184,Materias_Primas[#All],5,0),"")</f>
        <v/>
      </c>
      <c r="J184" s="3" t="str">
        <f>IFERROR(H184*VLOOKUP('Receta'!$E184,Materias_Primas[#All],10,0),"")</f>
        <v/>
      </c>
      <c r="K184" s="3" t="str">
        <f>IFERROR('Receta'!$J184/'Receta'!$C184,"")</f>
        <v/>
      </c>
      <c r="L184" s="5" t="str">
        <f>IFERROR(VLOOKUP('Receta'!$A184,Productos[#All],3,0),"")</f>
        <v/>
      </c>
      <c r="M184" s="2"/>
      <c r="N184" s="2"/>
      <c r="O184" s="2"/>
      <c r="P184" s="2"/>
      <c r="Q184" s="2"/>
      <c r="R184" s="2"/>
      <c r="S184" s="2"/>
      <c r="T184" s="2"/>
      <c r="U184" s="2"/>
      <c r="V184" s="2"/>
      <c r="W184" s="2"/>
      <c r="X184" s="2"/>
      <c r="Y184" s="2"/>
      <c r="Z184" s="2"/>
      <c r="AA184" s="2"/>
    </row>
    <row r="185" spans="1:27" ht="15.75" customHeight="1" x14ac:dyDescent="0.3">
      <c r="A185" s="5"/>
      <c r="B185" s="5" t="str">
        <f>IFERROR(VLOOKUP('Receta'!$A185,Productos[#All],2,0),"")</f>
        <v/>
      </c>
      <c r="C185" s="5"/>
      <c r="D185" s="5"/>
      <c r="E185" s="5"/>
      <c r="F185" s="5" t="str">
        <f>IFERROR(VLOOKUP(E185,Materias_Primas[#All],3,0),"")</f>
        <v/>
      </c>
      <c r="G185" s="5" t="str">
        <f>IFERROR(VLOOKUP('Receta'!$E185,Materias_Primas[#All],2,0),"")</f>
        <v/>
      </c>
      <c r="H185" s="5"/>
      <c r="I185" s="5" t="str">
        <f>IFERROR(VLOOKUP('Receta'!$E185,Materias_Primas[#All],5,0),"")</f>
        <v/>
      </c>
      <c r="J185" s="3" t="str">
        <f>IFERROR(H185*VLOOKUP('Receta'!$E185,Materias_Primas[#All],10,0),"")</f>
        <v/>
      </c>
      <c r="K185" s="3" t="str">
        <f>IFERROR('Receta'!$J185/'Receta'!$C185,"")</f>
        <v/>
      </c>
      <c r="L185" s="5" t="str">
        <f>IFERROR(VLOOKUP('Receta'!$A185,Productos[#All],3,0),"")</f>
        <v/>
      </c>
      <c r="M185" s="2"/>
      <c r="N185" s="2"/>
      <c r="O185" s="2"/>
      <c r="P185" s="2"/>
      <c r="Q185" s="2"/>
      <c r="R185" s="2"/>
      <c r="S185" s="2"/>
      <c r="T185" s="2"/>
      <c r="U185" s="2"/>
      <c r="V185" s="2"/>
      <c r="W185" s="2"/>
      <c r="X185" s="2"/>
      <c r="Y185" s="2"/>
      <c r="Z185" s="2"/>
      <c r="AA185" s="2"/>
    </row>
    <row r="186" spans="1:27" ht="15.75" customHeight="1" x14ac:dyDescent="0.3">
      <c r="A186" s="5"/>
      <c r="B186" s="5" t="str">
        <f>IFERROR(VLOOKUP('Receta'!$A186,Productos[#All],2,0),"")</f>
        <v/>
      </c>
      <c r="C186" s="5"/>
      <c r="D186" s="5"/>
      <c r="E186" s="5"/>
      <c r="F186" s="5" t="str">
        <f>IFERROR(VLOOKUP(E186,Materias_Primas[#All],3,0),"")</f>
        <v/>
      </c>
      <c r="G186" s="5" t="str">
        <f>IFERROR(VLOOKUP('Receta'!$E186,Materias_Primas[#All],2,0),"")</f>
        <v/>
      </c>
      <c r="H186" s="5"/>
      <c r="I186" s="5" t="str">
        <f>IFERROR(VLOOKUP('Receta'!$E186,Materias_Primas[#All],5,0),"")</f>
        <v/>
      </c>
      <c r="J186" s="3" t="str">
        <f>IFERROR(H186*VLOOKUP('Receta'!$E186,Materias_Primas[#All],10,0),"")</f>
        <v/>
      </c>
      <c r="K186" s="3" t="str">
        <f>IFERROR('Receta'!$J186/'Receta'!$C186,"")</f>
        <v/>
      </c>
      <c r="L186" s="5" t="str">
        <f>IFERROR(VLOOKUP('Receta'!$A186,Productos[#All],3,0),"")</f>
        <v/>
      </c>
      <c r="M186" s="2"/>
      <c r="N186" s="2"/>
      <c r="O186" s="2"/>
      <c r="P186" s="2"/>
      <c r="Q186" s="2"/>
      <c r="R186" s="2"/>
      <c r="S186" s="2"/>
      <c r="T186" s="2"/>
      <c r="U186" s="2"/>
      <c r="V186" s="2"/>
      <c r="W186" s="2"/>
      <c r="X186" s="2"/>
      <c r="Y186" s="2"/>
      <c r="Z186" s="2"/>
      <c r="AA186" s="2"/>
    </row>
    <row r="187" spans="1:27" ht="15.75" customHeight="1" x14ac:dyDescent="0.3">
      <c r="A187" s="5"/>
      <c r="B187" s="5" t="str">
        <f>IFERROR(VLOOKUP('Receta'!$A187,Productos[#All],2,0),"")</f>
        <v/>
      </c>
      <c r="C187" s="5"/>
      <c r="D187" s="5"/>
      <c r="E187" s="5"/>
      <c r="F187" s="5" t="str">
        <f>IFERROR(VLOOKUP(E187,Materias_Primas[#All],3,0),"")</f>
        <v/>
      </c>
      <c r="G187" s="5" t="str">
        <f>IFERROR(VLOOKUP('Receta'!$E187,Materias_Primas[#All],2,0),"")</f>
        <v/>
      </c>
      <c r="H187" s="5"/>
      <c r="I187" s="5" t="str">
        <f>IFERROR(VLOOKUP('Receta'!$E187,Materias_Primas[#All],5,0),"")</f>
        <v/>
      </c>
      <c r="J187" s="3" t="str">
        <f>IFERROR(H187*VLOOKUP('Receta'!$E187,Materias_Primas[#All],10,0),"")</f>
        <v/>
      </c>
      <c r="K187" s="3" t="str">
        <f>IFERROR('Receta'!$J187/'Receta'!$C187,"")</f>
        <v/>
      </c>
      <c r="L187" s="5" t="str">
        <f>IFERROR(VLOOKUP('Receta'!$A187,Productos[#All],3,0),"")</f>
        <v/>
      </c>
      <c r="M187" s="2"/>
      <c r="N187" s="2"/>
      <c r="O187" s="2"/>
      <c r="P187" s="2"/>
      <c r="Q187" s="2"/>
      <c r="R187" s="2"/>
      <c r="S187" s="2"/>
      <c r="T187" s="2"/>
      <c r="U187" s="2"/>
      <c r="V187" s="2"/>
      <c r="W187" s="2"/>
      <c r="X187" s="2"/>
      <c r="Y187" s="2"/>
      <c r="Z187" s="2"/>
      <c r="AA187" s="2"/>
    </row>
    <row r="188" spans="1:27" ht="15.75" customHeight="1" x14ac:dyDescent="0.3">
      <c r="A188" s="5"/>
      <c r="B188" s="5" t="str">
        <f>IFERROR(VLOOKUP('Receta'!$A188,Productos[#All],2,0),"")</f>
        <v/>
      </c>
      <c r="C188" s="5"/>
      <c r="D188" s="5"/>
      <c r="E188" s="5"/>
      <c r="F188" s="5" t="str">
        <f>IFERROR(VLOOKUP(E188,Materias_Primas[#All],3,0),"")</f>
        <v/>
      </c>
      <c r="G188" s="5" t="str">
        <f>IFERROR(VLOOKUP('Receta'!$E188,Materias_Primas[#All],2,0),"")</f>
        <v/>
      </c>
      <c r="H188" s="5"/>
      <c r="I188" s="5" t="str">
        <f>IFERROR(VLOOKUP('Receta'!$E188,Materias_Primas[#All],5,0),"")</f>
        <v/>
      </c>
      <c r="J188" s="3" t="str">
        <f>IFERROR(H188*VLOOKUP('Receta'!$E188,Materias_Primas[#All],10,0),"")</f>
        <v/>
      </c>
      <c r="K188" s="3" t="str">
        <f>IFERROR('Receta'!$J188/'Receta'!$C188,"")</f>
        <v/>
      </c>
      <c r="L188" s="5" t="str">
        <f>IFERROR(VLOOKUP('Receta'!$A188,Productos[#All],3,0),"")</f>
        <v/>
      </c>
      <c r="M188" s="2"/>
      <c r="N188" s="2"/>
      <c r="O188" s="2"/>
      <c r="P188" s="2"/>
      <c r="Q188" s="2"/>
      <c r="R188" s="2"/>
      <c r="S188" s="2"/>
      <c r="T188" s="2"/>
      <c r="U188" s="2"/>
      <c r="V188" s="2"/>
      <c r="W188" s="2"/>
      <c r="X188" s="2"/>
      <c r="Y188" s="2"/>
      <c r="Z188" s="2"/>
      <c r="AA188" s="2"/>
    </row>
    <row r="189" spans="1:27" ht="15.75" customHeight="1" x14ac:dyDescent="0.3">
      <c r="A189" s="5"/>
      <c r="B189" s="5" t="str">
        <f>IFERROR(VLOOKUP('Receta'!$A189,Productos[#All],2,0),"")</f>
        <v/>
      </c>
      <c r="C189" s="5"/>
      <c r="D189" s="5"/>
      <c r="E189" s="5"/>
      <c r="F189" s="5" t="str">
        <f>IFERROR(VLOOKUP(E189,Materias_Primas[#All],3,0),"")</f>
        <v/>
      </c>
      <c r="G189" s="5" t="str">
        <f>IFERROR(VLOOKUP('Receta'!$E189,Materias_Primas[#All],2,0),"")</f>
        <v/>
      </c>
      <c r="H189" s="5"/>
      <c r="I189" s="5" t="str">
        <f>IFERROR(VLOOKUP('Receta'!$E189,Materias_Primas[#All],5,0),"")</f>
        <v/>
      </c>
      <c r="J189" s="3" t="str">
        <f>IFERROR(H189*VLOOKUP('Receta'!$E189,Materias_Primas[#All],10,0),"")</f>
        <v/>
      </c>
      <c r="K189" s="3" t="str">
        <f>IFERROR('Receta'!$J189/'Receta'!$C189,"")</f>
        <v/>
      </c>
      <c r="L189" s="5" t="str">
        <f>IFERROR(VLOOKUP('Receta'!$A189,Productos[#All],3,0),"")</f>
        <v/>
      </c>
      <c r="M189" s="2"/>
      <c r="N189" s="2"/>
      <c r="O189" s="2"/>
      <c r="P189" s="2"/>
      <c r="Q189" s="2"/>
      <c r="R189" s="2"/>
      <c r="S189" s="2"/>
      <c r="T189" s="2"/>
      <c r="U189" s="2"/>
      <c r="V189" s="2"/>
      <c r="W189" s="2"/>
      <c r="X189" s="2"/>
      <c r="Y189" s="2"/>
      <c r="Z189" s="2"/>
      <c r="AA189" s="2"/>
    </row>
    <row r="190" spans="1:27" ht="15.75" customHeight="1" x14ac:dyDescent="0.3">
      <c r="A190" s="5"/>
      <c r="B190" s="5" t="str">
        <f>IFERROR(VLOOKUP('Receta'!$A190,Productos[#All],2,0),"")</f>
        <v/>
      </c>
      <c r="C190" s="5"/>
      <c r="D190" s="5"/>
      <c r="E190" s="5"/>
      <c r="F190" s="5" t="str">
        <f>IFERROR(VLOOKUP(E190,Materias_Primas[#All],3,0),"")</f>
        <v/>
      </c>
      <c r="G190" s="5" t="str">
        <f>IFERROR(VLOOKUP('Receta'!$E190,Materias_Primas[#All],2,0),"")</f>
        <v/>
      </c>
      <c r="H190" s="5"/>
      <c r="I190" s="5" t="str">
        <f>IFERROR(VLOOKUP('Receta'!$E190,Materias_Primas[#All],5,0),"")</f>
        <v/>
      </c>
      <c r="J190" s="3" t="str">
        <f>IFERROR(H190*VLOOKUP('Receta'!$E190,Materias_Primas[#All],10,0),"")</f>
        <v/>
      </c>
      <c r="K190" s="3" t="str">
        <f>IFERROR('Receta'!$J190/'Receta'!$C190,"")</f>
        <v/>
      </c>
      <c r="L190" s="5" t="str">
        <f>IFERROR(VLOOKUP('Receta'!$A190,Productos[#All],3,0),"")</f>
        <v/>
      </c>
      <c r="M190" s="2"/>
      <c r="N190" s="2"/>
      <c r="O190" s="2"/>
      <c r="P190" s="2"/>
      <c r="Q190" s="2"/>
      <c r="R190" s="2"/>
      <c r="S190" s="2"/>
      <c r="T190" s="2"/>
      <c r="U190" s="2"/>
      <c r="V190" s="2"/>
      <c r="W190" s="2"/>
      <c r="X190" s="2"/>
      <c r="Y190" s="2"/>
      <c r="Z190" s="2"/>
      <c r="AA190" s="2"/>
    </row>
    <row r="191" spans="1:27" ht="15.75" customHeight="1" x14ac:dyDescent="0.3">
      <c r="A191" s="5"/>
      <c r="B191" s="5" t="str">
        <f>IFERROR(VLOOKUP('Receta'!$A191,Productos[#All],2,0),"")</f>
        <v/>
      </c>
      <c r="C191" s="5"/>
      <c r="D191" s="5"/>
      <c r="E191" s="5"/>
      <c r="F191" s="5" t="str">
        <f>IFERROR(VLOOKUP(E191,Materias_Primas[#All],3,0),"")</f>
        <v/>
      </c>
      <c r="G191" s="5" t="str">
        <f>IFERROR(VLOOKUP('Receta'!$E191,Materias_Primas[#All],2,0),"")</f>
        <v/>
      </c>
      <c r="H191" s="5"/>
      <c r="I191" s="5" t="str">
        <f>IFERROR(VLOOKUP('Receta'!$E191,Materias_Primas[#All],5,0),"")</f>
        <v/>
      </c>
      <c r="J191" s="3" t="str">
        <f>IFERROR(H191*VLOOKUP('Receta'!$E191,Materias_Primas[#All],10,0),"")</f>
        <v/>
      </c>
      <c r="K191" s="3" t="str">
        <f>IFERROR('Receta'!$J191/'Receta'!$C191,"")</f>
        <v/>
      </c>
      <c r="L191" s="5" t="str">
        <f>IFERROR(VLOOKUP('Receta'!$A191,Productos[#All],3,0),"")</f>
        <v/>
      </c>
      <c r="M191" s="2"/>
      <c r="N191" s="2"/>
      <c r="O191" s="2"/>
      <c r="P191" s="2"/>
      <c r="Q191" s="2"/>
      <c r="R191" s="2"/>
      <c r="S191" s="2"/>
      <c r="T191" s="2"/>
      <c r="U191" s="2"/>
      <c r="V191" s="2"/>
      <c r="W191" s="2"/>
      <c r="X191" s="2"/>
      <c r="Y191" s="2"/>
      <c r="Z191" s="2"/>
      <c r="AA191" s="2"/>
    </row>
    <row r="192" spans="1:27" ht="15.75" customHeight="1" x14ac:dyDescent="0.3">
      <c r="A192" s="5"/>
      <c r="B192" s="5" t="str">
        <f>IFERROR(VLOOKUP('Receta'!$A192,Productos[#All],2,0),"")</f>
        <v/>
      </c>
      <c r="C192" s="5"/>
      <c r="D192" s="5"/>
      <c r="E192" s="5"/>
      <c r="F192" s="5" t="str">
        <f>IFERROR(VLOOKUP(E192,Materias_Primas[#All],3,0),"")</f>
        <v/>
      </c>
      <c r="G192" s="5" t="str">
        <f>IFERROR(VLOOKUP('Receta'!$E192,Materias_Primas[#All],2,0),"")</f>
        <v/>
      </c>
      <c r="H192" s="5"/>
      <c r="I192" s="5" t="str">
        <f>IFERROR(VLOOKUP('Receta'!$E192,Materias_Primas[#All],5,0),"")</f>
        <v/>
      </c>
      <c r="J192" s="3" t="str">
        <f>IFERROR(H192*VLOOKUP('Receta'!$E192,Materias_Primas[#All],10,0),"")</f>
        <v/>
      </c>
      <c r="K192" s="3" t="str">
        <f>IFERROR('Receta'!$J192/'Receta'!$C192,"")</f>
        <v/>
      </c>
      <c r="L192" s="5" t="str">
        <f>IFERROR(VLOOKUP('Receta'!$A192,Productos[#All],3,0),"")</f>
        <v/>
      </c>
      <c r="M192" s="2"/>
      <c r="N192" s="2"/>
      <c r="O192" s="2"/>
      <c r="P192" s="2"/>
      <c r="Q192" s="2"/>
      <c r="R192" s="2"/>
      <c r="S192" s="2"/>
      <c r="T192" s="2"/>
      <c r="U192" s="2"/>
      <c r="V192" s="2"/>
      <c r="W192" s="2"/>
      <c r="X192" s="2"/>
      <c r="Y192" s="2"/>
      <c r="Z192" s="2"/>
      <c r="AA192" s="2"/>
    </row>
    <row r="193" spans="1:27" ht="15.75" customHeight="1" x14ac:dyDescent="0.3">
      <c r="A193" s="5"/>
      <c r="B193" s="5" t="str">
        <f>IFERROR(VLOOKUP('Receta'!$A193,Productos[#All],2,0),"")</f>
        <v/>
      </c>
      <c r="C193" s="5"/>
      <c r="D193" s="5"/>
      <c r="E193" s="5"/>
      <c r="F193" s="5" t="str">
        <f>IFERROR(VLOOKUP(E193,Materias_Primas[#All],3,0),"")</f>
        <v/>
      </c>
      <c r="G193" s="5" t="str">
        <f>IFERROR(VLOOKUP('Receta'!$E193,Materias_Primas[#All],2,0),"")</f>
        <v/>
      </c>
      <c r="H193" s="5"/>
      <c r="I193" s="5" t="str">
        <f>IFERROR(VLOOKUP('Receta'!$E193,Materias_Primas[#All],5,0),"")</f>
        <v/>
      </c>
      <c r="J193" s="3" t="str">
        <f>IFERROR(H193*VLOOKUP('Receta'!$E193,Materias_Primas[#All],10,0),"")</f>
        <v/>
      </c>
      <c r="K193" s="3" t="str">
        <f>IFERROR('Receta'!$J193/'Receta'!$C193,"")</f>
        <v/>
      </c>
      <c r="L193" s="5" t="str">
        <f>IFERROR(VLOOKUP('Receta'!$A193,Productos[#All],3,0),"")</f>
        <v/>
      </c>
      <c r="M193" s="2"/>
      <c r="N193" s="2"/>
      <c r="O193" s="2"/>
      <c r="P193" s="2"/>
      <c r="Q193" s="2"/>
      <c r="R193" s="2"/>
      <c r="S193" s="2"/>
      <c r="T193" s="2"/>
      <c r="U193" s="2"/>
      <c r="V193" s="2"/>
      <c r="W193" s="2"/>
      <c r="X193" s="2"/>
      <c r="Y193" s="2"/>
      <c r="Z193" s="2"/>
      <c r="AA193" s="2"/>
    </row>
    <row r="194" spans="1:27" ht="15.75" customHeight="1" x14ac:dyDescent="0.3">
      <c r="A194" s="5"/>
      <c r="B194" s="5" t="str">
        <f>IFERROR(VLOOKUP('Receta'!$A194,Productos[#All],2,0),"")</f>
        <v/>
      </c>
      <c r="C194" s="5"/>
      <c r="D194" s="5"/>
      <c r="E194" s="5"/>
      <c r="F194" s="5" t="str">
        <f>IFERROR(VLOOKUP(E194,Materias_Primas[#All],3,0),"")</f>
        <v/>
      </c>
      <c r="G194" s="5" t="str">
        <f>IFERROR(VLOOKUP('Receta'!$E194,Materias_Primas[#All],2,0),"")</f>
        <v/>
      </c>
      <c r="H194" s="5"/>
      <c r="I194" s="5" t="str">
        <f>IFERROR(VLOOKUP('Receta'!$E194,Materias_Primas[#All],5,0),"")</f>
        <v/>
      </c>
      <c r="J194" s="3" t="str">
        <f>IFERROR(H194*VLOOKUP('Receta'!$E194,Materias_Primas[#All],10,0),"")</f>
        <v/>
      </c>
      <c r="K194" s="3" t="str">
        <f>IFERROR('Receta'!$J194/'Receta'!$C194,"")</f>
        <v/>
      </c>
      <c r="L194" s="5" t="str">
        <f>IFERROR(VLOOKUP('Receta'!$A194,Productos[#All],3,0),"")</f>
        <v/>
      </c>
      <c r="M194" s="2"/>
      <c r="N194" s="2"/>
      <c r="O194" s="2"/>
      <c r="P194" s="2"/>
      <c r="Q194" s="2"/>
      <c r="R194" s="2"/>
      <c r="S194" s="2"/>
      <c r="T194" s="2"/>
      <c r="U194" s="2"/>
      <c r="V194" s="2"/>
      <c r="W194" s="2"/>
      <c r="X194" s="2"/>
      <c r="Y194" s="2"/>
      <c r="Z194" s="2"/>
      <c r="AA194" s="2"/>
    </row>
    <row r="195" spans="1:27" ht="15.75" customHeight="1" x14ac:dyDescent="0.3">
      <c r="A195" s="5"/>
      <c r="B195" s="5" t="str">
        <f>IFERROR(VLOOKUP('Receta'!$A195,Productos[#All],2,0),"")</f>
        <v/>
      </c>
      <c r="C195" s="5"/>
      <c r="D195" s="5"/>
      <c r="E195" s="5"/>
      <c r="F195" s="5" t="str">
        <f>IFERROR(VLOOKUP(E195,Materias_Primas[#All],3,0),"")</f>
        <v/>
      </c>
      <c r="G195" s="5" t="str">
        <f>IFERROR(VLOOKUP('Receta'!$E195,Materias_Primas[#All],2,0),"")</f>
        <v/>
      </c>
      <c r="H195" s="5"/>
      <c r="I195" s="5" t="str">
        <f>IFERROR(VLOOKUP('Receta'!$E195,Materias_Primas[#All],5,0),"")</f>
        <v/>
      </c>
      <c r="J195" s="3" t="str">
        <f>IFERROR(H195*VLOOKUP('Receta'!$E195,Materias_Primas[#All],10,0),"")</f>
        <v/>
      </c>
      <c r="K195" s="3" t="str">
        <f>IFERROR('Receta'!$J195/'Receta'!$C195,"")</f>
        <v/>
      </c>
      <c r="L195" s="5" t="str">
        <f>IFERROR(VLOOKUP('Receta'!$A195,Productos[#All],3,0),"")</f>
        <v/>
      </c>
      <c r="M195" s="2"/>
      <c r="N195" s="2"/>
      <c r="O195" s="2"/>
      <c r="P195" s="2"/>
      <c r="Q195" s="2"/>
      <c r="R195" s="2"/>
      <c r="S195" s="2"/>
      <c r="T195" s="2"/>
      <c r="U195" s="2"/>
      <c r="V195" s="2"/>
      <c r="W195" s="2"/>
      <c r="X195" s="2"/>
      <c r="Y195" s="2"/>
      <c r="Z195" s="2"/>
      <c r="AA195" s="2"/>
    </row>
    <row r="196" spans="1:27" ht="15.75" customHeight="1" x14ac:dyDescent="0.3">
      <c r="A196" s="5"/>
      <c r="B196" s="5" t="str">
        <f>IFERROR(VLOOKUP('Receta'!$A196,Productos[#All],2,0),"")</f>
        <v/>
      </c>
      <c r="C196" s="5"/>
      <c r="D196" s="5"/>
      <c r="E196" s="5"/>
      <c r="F196" s="5" t="str">
        <f>IFERROR(VLOOKUP(E196,Materias_Primas[#All],3,0),"")</f>
        <v/>
      </c>
      <c r="G196" s="5" t="str">
        <f>IFERROR(VLOOKUP('Receta'!$E196,Materias_Primas[#All],2,0),"")</f>
        <v/>
      </c>
      <c r="H196" s="5"/>
      <c r="I196" s="5" t="str">
        <f>IFERROR(VLOOKUP('Receta'!$E196,Materias_Primas[#All],5,0),"")</f>
        <v/>
      </c>
      <c r="J196" s="3" t="str">
        <f>IFERROR(H196*VLOOKUP('Receta'!$E196,Materias_Primas[#All],10,0),"")</f>
        <v/>
      </c>
      <c r="K196" s="3" t="str">
        <f>IFERROR('Receta'!$J196/'Receta'!$C196,"")</f>
        <v/>
      </c>
      <c r="L196" s="5" t="str">
        <f>IFERROR(VLOOKUP('Receta'!$A196,Productos[#All],3,0),"")</f>
        <v/>
      </c>
      <c r="M196" s="2"/>
      <c r="N196" s="2"/>
      <c r="O196" s="2"/>
      <c r="P196" s="2"/>
      <c r="Q196" s="2"/>
      <c r="R196" s="2"/>
      <c r="S196" s="2"/>
      <c r="T196" s="2"/>
      <c r="U196" s="2"/>
      <c r="V196" s="2"/>
      <c r="W196" s="2"/>
      <c r="X196" s="2"/>
      <c r="Y196" s="2"/>
      <c r="Z196" s="2"/>
      <c r="AA196" s="2"/>
    </row>
    <row r="197" spans="1:27" ht="15.75" customHeight="1" x14ac:dyDescent="0.3">
      <c r="A197" s="5"/>
      <c r="B197" s="5" t="str">
        <f>IFERROR(VLOOKUP('Receta'!$A197,Productos[#All],2,0),"")</f>
        <v/>
      </c>
      <c r="C197" s="5"/>
      <c r="D197" s="5"/>
      <c r="E197" s="5"/>
      <c r="F197" s="5" t="str">
        <f>IFERROR(VLOOKUP(E197,Materias_Primas[#All],3,0),"")</f>
        <v/>
      </c>
      <c r="G197" s="5" t="str">
        <f>IFERROR(VLOOKUP('Receta'!$E197,Materias_Primas[#All],2,0),"")</f>
        <v/>
      </c>
      <c r="H197" s="5"/>
      <c r="I197" s="5" t="str">
        <f>IFERROR(VLOOKUP('Receta'!$E197,Materias_Primas[#All],5,0),"")</f>
        <v/>
      </c>
      <c r="J197" s="3" t="str">
        <f>IFERROR(H197*VLOOKUP('Receta'!$E197,Materias_Primas[#All],10,0),"")</f>
        <v/>
      </c>
      <c r="K197" s="3" t="str">
        <f>IFERROR('Receta'!$J197/'Receta'!$C197,"")</f>
        <v/>
      </c>
      <c r="L197" s="5" t="str">
        <f>IFERROR(VLOOKUP('Receta'!$A197,Productos[#All],3,0),"")</f>
        <v/>
      </c>
      <c r="M197" s="2"/>
      <c r="N197" s="2"/>
      <c r="O197" s="2"/>
      <c r="P197" s="2"/>
      <c r="Q197" s="2"/>
      <c r="R197" s="2"/>
      <c r="S197" s="2"/>
      <c r="T197" s="2"/>
      <c r="U197" s="2"/>
      <c r="V197" s="2"/>
      <c r="W197" s="2"/>
      <c r="X197" s="2"/>
      <c r="Y197" s="2"/>
      <c r="Z197" s="2"/>
      <c r="AA197" s="2"/>
    </row>
    <row r="198" spans="1:27" ht="15.75" customHeight="1" x14ac:dyDescent="0.3">
      <c r="A198" s="5"/>
      <c r="B198" s="5" t="str">
        <f>IFERROR(VLOOKUP('Receta'!$A198,Productos[#All],2,0),"")</f>
        <v/>
      </c>
      <c r="C198" s="5"/>
      <c r="D198" s="5"/>
      <c r="E198" s="5"/>
      <c r="F198" s="5" t="str">
        <f>IFERROR(VLOOKUP(E198,Materias_Primas[#All],3,0),"")</f>
        <v/>
      </c>
      <c r="G198" s="5" t="str">
        <f>IFERROR(VLOOKUP('Receta'!$E198,Materias_Primas[#All],2,0),"")</f>
        <v/>
      </c>
      <c r="H198" s="5"/>
      <c r="I198" s="5" t="str">
        <f>IFERROR(VLOOKUP('Receta'!$E198,Materias_Primas[#All],5,0),"")</f>
        <v/>
      </c>
      <c r="J198" s="3" t="str">
        <f>IFERROR(H198*VLOOKUP('Receta'!$E198,Materias_Primas[#All],10,0),"")</f>
        <v/>
      </c>
      <c r="K198" s="3" t="str">
        <f>IFERROR('Receta'!$J198/'Receta'!$C198,"")</f>
        <v/>
      </c>
      <c r="L198" s="5" t="str">
        <f>IFERROR(VLOOKUP('Receta'!$A198,Productos[#All],3,0),"")</f>
        <v/>
      </c>
      <c r="M198" s="2"/>
      <c r="N198" s="2"/>
      <c r="O198" s="2"/>
      <c r="P198" s="2"/>
      <c r="Q198" s="2"/>
      <c r="R198" s="2"/>
      <c r="S198" s="2"/>
      <c r="T198" s="2"/>
      <c r="U198" s="2"/>
      <c r="V198" s="2"/>
      <c r="W198" s="2"/>
      <c r="X198" s="2"/>
      <c r="Y198" s="2"/>
      <c r="Z198" s="2"/>
      <c r="AA198" s="2"/>
    </row>
    <row r="199" spans="1:27" ht="15.75" customHeight="1" x14ac:dyDescent="0.3">
      <c r="A199" s="5"/>
      <c r="B199" s="5" t="str">
        <f>IFERROR(VLOOKUP('Receta'!$A199,Productos[#All],2,0),"")</f>
        <v/>
      </c>
      <c r="C199" s="5"/>
      <c r="D199" s="5"/>
      <c r="E199" s="5"/>
      <c r="F199" s="5" t="str">
        <f>IFERROR(VLOOKUP(E199,Materias_Primas[#All],3,0),"")</f>
        <v/>
      </c>
      <c r="G199" s="5" t="str">
        <f>IFERROR(VLOOKUP('Receta'!$E199,Materias_Primas[#All],2,0),"")</f>
        <v/>
      </c>
      <c r="H199" s="5"/>
      <c r="I199" s="5" t="str">
        <f>IFERROR(VLOOKUP('Receta'!$E199,Materias_Primas[#All],5,0),"")</f>
        <v/>
      </c>
      <c r="J199" s="3" t="str">
        <f>IFERROR(H199*VLOOKUP('Receta'!$E199,Materias_Primas[#All],10,0),"")</f>
        <v/>
      </c>
      <c r="K199" s="3" t="str">
        <f>IFERROR('Receta'!$J199/'Receta'!$C199,"")</f>
        <v/>
      </c>
      <c r="L199" s="5" t="str">
        <f>IFERROR(VLOOKUP('Receta'!$A199,Productos[#All],3,0),"")</f>
        <v/>
      </c>
      <c r="M199" s="2"/>
      <c r="N199" s="2"/>
      <c r="O199" s="2"/>
      <c r="P199" s="2"/>
      <c r="Q199" s="2"/>
      <c r="R199" s="2"/>
      <c r="S199" s="2"/>
      <c r="T199" s="2"/>
      <c r="U199" s="2"/>
      <c r="V199" s="2"/>
      <c r="W199" s="2"/>
      <c r="X199" s="2"/>
      <c r="Y199" s="2"/>
      <c r="Z199" s="2"/>
      <c r="AA199" s="2"/>
    </row>
    <row r="200" spans="1:27" ht="15.75" customHeight="1" x14ac:dyDescent="0.3">
      <c r="A200" s="5"/>
      <c r="B200" s="5" t="str">
        <f>IFERROR(VLOOKUP('Receta'!$A200,Productos[#All],2,0),"")</f>
        <v/>
      </c>
      <c r="C200" s="5"/>
      <c r="D200" s="5"/>
      <c r="E200" s="5"/>
      <c r="F200" s="5" t="str">
        <f>IFERROR(VLOOKUP(E200,Materias_Primas[#All],3,0),"")</f>
        <v/>
      </c>
      <c r="G200" s="5" t="str">
        <f>IFERROR(VLOOKUP('Receta'!$E200,Materias_Primas[#All],2,0),"")</f>
        <v/>
      </c>
      <c r="H200" s="5"/>
      <c r="I200" s="5" t="str">
        <f>IFERROR(VLOOKUP('Receta'!$E200,Materias_Primas[#All],5,0),"")</f>
        <v/>
      </c>
      <c r="J200" s="3" t="str">
        <f>IFERROR(H200*VLOOKUP('Receta'!$E200,Materias_Primas[#All],10,0),"")</f>
        <v/>
      </c>
      <c r="K200" s="3" t="str">
        <f>IFERROR('Receta'!$J200/'Receta'!$C200,"")</f>
        <v/>
      </c>
      <c r="L200" s="5" t="str">
        <f>IFERROR(VLOOKUP('Receta'!$A200,Productos[#All],3,0),"")</f>
        <v/>
      </c>
      <c r="M200" s="2"/>
      <c r="N200" s="2"/>
      <c r="O200" s="2"/>
      <c r="P200" s="2"/>
      <c r="Q200" s="2"/>
      <c r="R200" s="2"/>
      <c r="S200" s="2"/>
      <c r="T200" s="2"/>
      <c r="U200" s="2"/>
      <c r="V200" s="2"/>
      <c r="W200" s="2"/>
      <c r="X200" s="2"/>
      <c r="Y200" s="2"/>
      <c r="Z200" s="2"/>
      <c r="AA200" s="2"/>
    </row>
    <row r="201" spans="1:27" ht="15.75" customHeight="1" x14ac:dyDescent="0.3">
      <c r="A201" s="5"/>
      <c r="B201" s="5" t="str">
        <f>IFERROR(VLOOKUP('Receta'!$A201,Productos[#All],2,0),"")</f>
        <v/>
      </c>
      <c r="C201" s="5"/>
      <c r="D201" s="5"/>
      <c r="E201" s="5"/>
      <c r="F201" s="5" t="str">
        <f>IFERROR(VLOOKUP(E201,Materias_Primas[#All],3,0),"")</f>
        <v/>
      </c>
      <c r="G201" s="5" t="str">
        <f>IFERROR(VLOOKUP('Receta'!$E201,Materias_Primas[#All],2,0),"")</f>
        <v/>
      </c>
      <c r="H201" s="5"/>
      <c r="I201" s="5" t="str">
        <f>IFERROR(VLOOKUP('Receta'!$E201,Materias_Primas[#All],5,0),"")</f>
        <v/>
      </c>
      <c r="J201" s="3" t="str">
        <f>IFERROR(H201*VLOOKUP('Receta'!$E201,Materias_Primas[#All],10,0),"")</f>
        <v/>
      </c>
      <c r="K201" s="3" t="str">
        <f>IFERROR('Receta'!$J201/'Receta'!$C201,"")</f>
        <v/>
      </c>
      <c r="L201" s="5" t="str">
        <f>IFERROR(VLOOKUP('Receta'!$A201,Productos[#All],3,0),"")</f>
        <v/>
      </c>
      <c r="M201" s="2"/>
      <c r="N201" s="2"/>
      <c r="O201" s="2"/>
      <c r="P201" s="2"/>
      <c r="Q201" s="2"/>
      <c r="R201" s="2"/>
      <c r="S201" s="2"/>
      <c r="T201" s="2"/>
      <c r="U201" s="2"/>
      <c r="V201" s="2"/>
      <c r="W201" s="2"/>
      <c r="X201" s="2"/>
      <c r="Y201" s="2"/>
      <c r="Z201" s="2"/>
      <c r="AA201" s="2"/>
    </row>
    <row r="202" spans="1:27" ht="15.75" customHeight="1" x14ac:dyDescent="0.3">
      <c r="A202" s="5"/>
      <c r="B202" s="5" t="str">
        <f>IFERROR(VLOOKUP('Receta'!$A202,Productos[#All],2,0),"")</f>
        <v/>
      </c>
      <c r="C202" s="5"/>
      <c r="D202" s="5"/>
      <c r="E202" s="5"/>
      <c r="F202" s="5" t="str">
        <f>IFERROR(VLOOKUP(E202,Materias_Primas[#All],3,0),"")</f>
        <v/>
      </c>
      <c r="G202" s="5" t="str">
        <f>IFERROR(VLOOKUP('Receta'!$E202,Materias_Primas[#All],2,0),"")</f>
        <v/>
      </c>
      <c r="H202" s="5"/>
      <c r="I202" s="5" t="str">
        <f>IFERROR(VLOOKUP('Receta'!$E202,Materias_Primas[#All],5,0),"")</f>
        <v/>
      </c>
      <c r="J202" s="3" t="str">
        <f>IFERROR(H202*VLOOKUP('Receta'!$E202,Materias_Primas[#All],10,0),"")</f>
        <v/>
      </c>
      <c r="K202" s="3" t="str">
        <f>IFERROR('Receta'!$J202/'Receta'!$C202,"")</f>
        <v/>
      </c>
      <c r="L202" s="5" t="str">
        <f>IFERROR(VLOOKUP('Receta'!$A202,Productos[#All],3,0),"")</f>
        <v/>
      </c>
      <c r="M202" s="2"/>
      <c r="N202" s="2"/>
      <c r="O202" s="2"/>
      <c r="P202" s="2"/>
      <c r="Q202" s="2"/>
      <c r="R202" s="2"/>
      <c r="S202" s="2"/>
      <c r="T202" s="2"/>
      <c r="U202" s="2"/>
      <c r="V202" s="2"/>
      <c r="W202" s="2"/>
      <c r="X202" s="2"/>
      <c r="Y202" s="2"/>
      <c r="Z202" s="2"/>
      <c r="AA202" s="2"/>
    </row>
    <row r="203" spans="1:27" ht="15.75" customHeight="1" x14ac:dyDescent="0.3">
      <c r="A203" s="5"/>
      <c r="B203" s="5" t="str">
        <f>IFERROR(VLOOKUP('Receta'!$A203,Productos[#All],2,0),"")</f>
        <v/>
      </c>
      <c r="C203" s="5"/>
      <c r="D203" s="5"/>
      <c r="E203" s="5"/>
      <c r="F203" s="5" t="str">
        <f>IFERROR(VLOOKUP(E203,Materias_Primas[#All],3,0),"")</f>
        <v/>
      </c>
      <c r="G203" s="5" t="str">
        <f>IFERROR(VLOOKUP('Receta'!$E203,Materias_Primas[#All],2,0),"")</f>
        <v/>
      </c>
      <c r="H203" s="5"/>
      <c r="I203" s="5" t="str">
        <f>IFERROR(VLOOKUP('Receta'!$E203,Materias_Primas[#All],5,0),"")</f>
        <v/>
      </c>
      <c r="J203" s="3" t="str">
        <f>IFERROR(H203*VLOOKUP('Receta'!$E203,Materias_Primas[#All],10,0),"")</f>
        <v/>
      </c>
      <c r="K203" s="3" t="str">
        <f>IFERROR('Receta'!$J203/'Receta'!$C203,"")</f>
        <v/>
      </c>
      <c r="L203" s="5" t="str">
        <f>IFERROR(VLOOKUP('Receta'!$A203,Productos[#All],3,0),"")</f>
        <v/>
      </c>
      <c r="M203" s="2"/>
      <c r="N203" s="2"/>
      <c r="O203" s="2"/>
      <c r="P203" s="2"/>
      <c r="Q203" s="2"/>
      <c r="R203" s="2"/>
      <c r="S203" s="2"/>
      <c r="T203" s="2"/>
      <c r="U203" s="2"/>
      <c r="V203" s="2"/>
      <c r="W203" s="2"/>
      <c r="X203" s="2"/>
      <c r="Y203" s="2"/>
      <c r="Z203" s="2"/>
      <c r="AA203" s="2"/>
    </row>
    <row r="204" spans="1:27" ht="15.75" customHeight="1" x14ac:dyDescent="0.3">
      <c r="A204" s="5"/>
      <c r="B204" s="5" t="str">
        <f>IFERROR(VLOOKUP('Receta'!$A204,Productos[#All],2,0),"")</f>
        <v/>
      </c>
      <c r="C204" s="5"/>
      <c r="D204" s="5"/>
      <c r="E204" s="5"/>
      <c r="F204" s="5" t="str">
        <f>IFERROR(VLOOKUP(E204,Materias_Primas[#All],3,0),"")</f>
        <v/>
      </c>
      <c r="G204" s="5" t="str">
        <f>IFERROR(VLOOKUP('Receta'!$E204,Materias_Primas[#All],2,0),"")</f>
        <v/>
      </c>
      <c r="H204" s="5"/>
      <c r="I204" s="5" t="str">
        <f>IFERROR(VLOOKUP('Receta'!$E204,Materias_Primas[#All],5,0),"")</f>
        <v/>
      </c>
      <c r="J204" s="3" t="str">
        <f>IFERROR(H204*VLOOKUP('Receta'!$E204,Materias_Primas[#All],10,0),"")</f>
        <v/>
      </c>
      <c r="K204" s="3" t="str">
        <f>IFERROR('Receta'!$J204/'Receta'!$C204,"")</f>
        <v/>
      </c>
      <c r="L204" s="5" t="str">
        <f>IFERROR(VLOOKUP('Receta'!$A204,Productos[#All],3,0),"")</f>
        <v/>
      </c>
      <c r="M204" s="2"/>
      <c r="N204" s="2"/>
      <c r="O204" s="2"/>
      <c r="P204" s="2"/>
      <c r="Q204" s="2"/>
      <c r="R204" s="2"/>
      <c r="S204" s="2"/>
      <c r="T204" s="2"/>
      <c r="U204" s="2"/>
      <c r="V204" s="2"/>
      <c r="W204" s="2"/>
      <c r="X204" s="2"/>
      <c r="Y204" s="2"/>
      <c r="Z204" s="2"/>
      <c r="AA204" s="2"/>
    </row>
    <row r="205" spans="1:27" ht="15.75" customHeight="1" x14ac:dyDescent="0.3">
      <c r="A205" s="5"/>
      <c r="B205" s="5" t="str">
        <f>IFERROR(VLOOKUP('Receta'!$A205,Productos[#All],2,0),"")</f>
        <v/>
      </c>
      <c r="C205" s="5"/>
      <c r="D205" s="5"/>
      <c r="E205" s="5"/>
      <c r="F205" s="5" t="str">
        <f>IFERROR(VLOOKUP(E205,Materias_Primas[#All],3,0),"")</f>
        <v/>
      </c>
      <c r="G205" s="5" t="str">
        <f>IFERROR(VLOOKUP('Receta'!$E205,Materias_Primas[#All],2,0),"")</f>
        <v/>
      </c>
      <c r="H205" s="5"/>
      <c r="I205" s="5" t="str">
        <f>IFERROR(VLOOKUP('Receta'!$E205,Materias_Primas[#All],5,0),"")</f>
        <v/>
      </c>
      <c r="J205" s="3" t="str">
        <f>IFERROR(H205*VLOOKUP('Receta'!$E205,Materias_Primas[#All],10,0),"")</f>
        <v/>
      </c>
      <c r="K205" s="3" t="str">
        <f>IFERROR('Receta'!$J205/'Receta'!$C205,"")</f>
        <v/>
      </c>
      <c r="L205" s="5" t="str">
        <f>IFERROR(VLOOKUP('Receta'!$A205,Productos[#All],3,0),"")</f>
        <v/>
      </c>
      <c r="M205" s="2"/>
      <c r="N205" s="2"/>
      <c r="O205" s="2"/>
      <c r="P205" s="2"/>
      <c r="Q205" s="2"/>
      <c r="R205" s="2"/>
      <c r="S205" s="2"/>
      <c r="T205" s="2"/>
      <c r="U205" s="2"/>
      <c r="V205" s="2"/>
      <c r="W205" s="2"/>
      <c r="X205" s="2"/>
      <c r="Y205" s="2"/>
      <c r="Z205" s="2"/>
      <c r="AA205" s="2"/>
    </row>
    <row r="206" spans="1:27" ht="15.75" customHeight="1" x14ac:dyDescent="0.3">
      <c r="A206" s="5"/>
      <c r="B206" s="5" t="str">
        <f>IFERROR(VLOOKUP('Receta'!$A206,Productos[#All],2,0),"")</f>
        <v/>
      </c>
      <c r="C206" s="5"/>
      <c r="D206" s="5"/>
      <c r="E206" s="5"/>
      <c r="F206" s="5" t="str">
        <f>IFERROR(VLOOKUP(E206,Materias_Primas[#All],3,0),"")</f>
        <v/>
      </c>
      <c r="G206" s="5" t="str">
        <f>IFERROR(VLOOKUP('Receta'!$E206,Materias_Primas[#All],2,0),"")</f>
        <v/>
      </c>
      <c r="H206" s="5"/>
      <c r="I206" s="5" t="str">
        <f>IFERROR(VLOOKUP('Receta'!$E206,Materias_Primas[#All],5,0),"")</f>
        <v/>
      </c>
      <c r="J206" s="3" t="str">
        <f>IFERROR(H206*VLOOKUP('Receta'!$E206,Materias_Primas[#All],10,0),"")</f>
        <v/>
      </c>
      <c r="K206" s="3" t="str">
        <f>IFERROR('Receta'!$J206/'Receta'!$C206,"")</f>
        <v/>
      </c>
      <c r="L206" s="5" t="str">
        <f>IFERROR(VLOOKUP('Receta'!$A206,Productos[#All],3,0),"")</f>
        <v/>
      </c>
      <c r="M206" s="2"/>
      <c r="N206" s="2"/>
      <c r="O206" s="2"/>
      <c r="P206" s="2"/>
      <c r="Q206" s="2"/>
      <c r="R206" s="2"/>
      <c r="S206" s="2"/>
      <c r="T206" s="2"/>
      <c r="U206" s="2"/>
      <c r="V206" s="2"/>
      <c r="W206" s="2"/>
      <c r="X206" s="2"/>
      <c r="Y206" s="2"/>
      <c r="Z206" s="2"/>
      <c r="AA206" s="2"/>
    </row>
    <row r="207" spans="1:27" ht="15.75" customHeight="1" x14ac:dyDescent="0.3">
      <c r="A207" s="5"/>
      <c r="B207" s="5" t="str">
        <f>IFERROR(VLOOKUP('Receta'!$A207,Productos[#All],2,0),"")</f>
        <v/>
      </c>
      <c r="C207" s="5"/>
      <c r="D207" s="5"/>
      <c r="E207" s="5"/>
      <c r="F207" s="5" t="str">
        <f>IFERROR(VLOOKUP(E207,Materias_Primas[#All],3,0),"")</f>
        <v/>
      </c>
      <c r="G207" s="5" t="str">
        <f>IFERROR(VLOOKUP('Receta'!$E207,Materias_Primas[#All],2,0),"")</f>
        <v/>
      </c>
      <c r="H207" s="5"/>
      <c r="I207" s="5" t="str">
        <f>IFERROR(VLOOKUP('Receta'!$E207,Materias_Primas[#All],5,0),"")</f>
        <v/>
      </c>
      <c r="J207" s="3" t="str">
        <f>IFERROR(H207*VLOOKUP('Receta'!$E207,Materias_Primas[#All],10,0),"")</f>
        <v/>
      </c>
      <c r="K207" s="3" t="str">
        <f>IFERROR('Receta'!$J207/'Receta'!$C207,"")</f>
        <v/>
      </c>
      <c r="L207" s="5" t="str">
        <f>IFERROR(VLOOKUP('Receta'!$A207,Productos[#All],3,0),"")</f>
        <v/>
      </c>
      <c r="M207" s="2"/>
      <c r="N207" s="2"/>
      <c r="O207" s="2"/>
      <c r="P207" s="2"/>
      <c r="Q207" s="2"/>
      <c r="R207" s="2"/>
      <c r="S207" s="2"/>
      <c r="T207" s="2"/>
      <c r="U207" s="2"/>
      <c r="V207" s="2"/>
      <c r="W207" s="2"/>
      <c r="X207" s="2"/>
      <c r="Y207" s="2"/>
      <c r="Z207" s="2"/>
      <c r="AA207" s="2"/>
    </row>
    <row r="208" spans="1:27" ht="15.75" customHeight="1" x14ac:dyDescent="0.3">
      <c r="A208" s="5"/>
      <c r="B208" s="5" t="str">
        <f>IFERROR(VLOOKUP('Receta'!$A208,Productos[#All],2,0),"")</f>
        <v/>
      </c>
      <c r="C208" s="5"/>
      <c r="D208" s="5"/>
      <c r="E208" s="5"/>
      <c r="F208" s="5" t="str">
        <f>IFERROR(VLOOKUP(E208,Materias_Primas[#All],3,0),"")</f>
        <v/>
      </c>
      <c r="G208" s="5" t="str">
        <f>IFERROR(VLOOKUP('Receta'!$E208,Materias_Primas[#All],2,0),"")</f>
        <v/>
      </c>
      <c r="H208" s="5"/>
      <c r="I208" s="5" t="str">
        <f>IFERROR(VLOOKUP('Receta'!$E208,Materias_Primas[#All],5,0),"")</f>
        <v/>
      </c>
      <c r="J208" s="3" t="str">
        <f>IFERROR(H208*VLOOKUP('Receta'!$E208,Materias_Primas[#All],10,0),"")</f>
        <v/>
      </c>
      <c r="K208" s="3" t="str">
        <f>IFERROR('Receta'!$J208/'Receta'!$C208,"")</f>
        <v/>
      </c>
      <c r="L208" s="5" t="str">
        <f>IFERROR(VLOOKUP('Receta'!$A208,Productos[#All],3,0),"")</f>
        <v/>
      </c>
      <c r="M208" s="2"/>
      <c r="N208" s="2"/>
      <c r="O208" s="2"/>
      <c r="P208" s="2"/>
      <c r="Q208" s="2"/>
      <c r="R208" s="2"/>
      <c r="S208" s="2"/>
      <c r="T208" s="2"/>
      <c r="U208" s="2"/>
      <c r="V208" s="2"/>
      <c r="W208" s="2"/>
      <c r="X208" s="2"/>
      <c r="Y208" s="2"/>
      <c r="Z208" s="2"/>
      <c r="AA208" s="2"/>
    </row>
    <row r="209" spans="1:27" ht="15.75" customHeight="1" x14ac:dyDescent="0.3">
      <c r="A209" s="5"/>
      <c r="B209" s="5" t="str">
        <f>IFERROR(VLOOKUP('Receta'!$A209,Productos[#All],2,0),"")</f>
        <v/>
      </c>
      <c r="C209" s="5"/>
      <c r="D209" s="5"/>
      <c r="E209" s="5"/>
      <c r="F209" s="5" t="str">
        <f>IFERROR(VLOOKUP(E209,Materias_Primas[#All],3,0),"")</f>
        <v/>
      </c>
      <c r="G209" s="5" t="str">
        <f>IFERROR(VLOOKUP('Receta'!$E209,Materias_Primas[#All],2,0),"")</f>
        <v/>
      </c>
      <c r="H209" s="5"/>
      <c r="I209" s="5" t="str">
        <f>IFERROR(VLOOKUP('Receta'!$E209,Materias_Primas[#All],5,0),"")</f>
        <v/>
      </c>
      <c r="J209" s="3" t="str">
        <f>IFERROR(H209*VLOOKUP('Receta'!$E209,Materias_Primas[#All],10,0),"")</f>
        <v/>
      </c>
      <c r="K209" s="3" t="str">
        <f>IFERROR('Receta'!$J209/'Receta'!$C209,"")</f>
        <v/>
      </c>
      <c r="L209" s="5" t="str">
        <f>IFERROR(VLOOKUP('Receta'!$A209,Productos[#All],3,0),"")</f>
        <v/>
      </c>
      <c r="M209" s="2"/>
      <c r="N209" s="2"/>
      <c r="O209" s="2"/>
      <c r="P209" s="2"/>
      <c r="Q209" s="2"/>
      <c r="R209" s="2"/>
      <c r="S209" s="2"/>
      <c r="T209" s="2"/>
      <c r="U209" s="2"/>
      <c r="V209" s="2"/>
      <c r="W209" s="2"/>
      <c r="X209" s="2"/>
      <c r="Y209" s="2"/>
      <c r="Z209" s="2"/>
      <c r="AA209" s="2"/>
    </row>
    <row r="210" spans="1:27" ht="15.75" customHeight="1" x14ac:dyDescent="0.3">
      <c r="A210" s="5"/>
      <c r="B210" s="5" t="str">
        <f>IFERROR(VLOOKUP('Receta'!$A210,Productos[#All],2,0),"")</f>
        <v/>
      </c>
      <c r="C210" s="5"/>
      <c r="D210" s="5"/>
      <c r="E210" s="5"/>
      <c r="F210" s="5" t="str">
        <f>IFERROR(VLOOKUP(E210,Materias_Primas[#All],3,0),"")</f>
        <v/>
      </c>
      <c r="G210" s="5" t="str">
        <f>IFERROR(VLOOKUP('Receta'!$E210,Materias_Primas[#All],2,0),"")</f>
        <v/>
      </c>
      <c r="H210" s="5"/>
      <c r="I210" s="5" t="str">
        <f>IFERROR(VLOOKUP('Receta'!$E210,Materias_Primas[#All],5,0),"")</f>
        <v/>
      </c>
      <c r="J210" s="3" t="str">
        <f>IFERROR(H210*VLOOKUP('Receta'!$E210,Materias_Primas[#All],10,0),"")</f>
        <v/>
      </c>
      <c r="K210" s="3" t="str">
        <f>IFERROR('Receta'!$J210/'Receta'!$C210,"")</f>
        <v/>
      </c>
      <c r="L210" s="5" t="str">
        <f>IFERROR(VLOOKUP('Receta'!$A210,Productos[#All],3,0),"")</f>
        <v/>
      </c>
      <c r="M210" s="2"/>
      <c r="N210" s="2"/>
      <c r="O210" s="2"/>
      <c r="P210" s="2"/>
      <c r="Q210" s="2"/>
      <c r="R210" s="2"/>
      <c r="S210" s="2"/>
      <c r="T210" s="2"/>
      <c r="U210" s="2"/>
      <c r="V210" s="2"/>
      <c r="W210" s="2"/>
      <c r="X210" s="2"/>
      <c r="Y210" s="2"/>
      <c r="Z210" s="2"/>
      <c r="AA210" s="2"/>
    </row>
    <row r="211" spans="1:27" ht="15.75" customHeight="1" x14ac:dyDescent="0.3">
      <c r="A211" s="5"/>
      <c r="B211" s="5" t="str">
        <f>IFERROR(VLOOKUP('Receta'!$A211,Productos[#All],2,0),"")</f>
        <v/>
      </c>
      <c r="C211" s="5"/>
      <c r="D211" s="5"/>
      <c r="E211" s="5"/>
      <c r="F211" s="5" t="str">
        <f>IFERROR(VLOOKUP(E211,Materias_Primas[#All],3,0),"")</f>
        <v/>
      </c>
      <c r="G211" s="5" t="str">
        <f>IFERROR(VLOOKUP('Receta'!$E211,Materias_Primas[#All],2,0),"")</f>
        <v/>
      </c>
      <c r="H211" s="5"/>
      <c r="I211" s="5" t="str">
        <f>IFERROR(VLOOKUP('Receta'!$E211,Materias_Primas[#All],5,0),"")</f>
        <v/>
      </c>
      <c r="J211" s="3" t="str">
        <f>IFERROR(H211*VLOOKUP('Receta'!$E211,Materias_Primas[#All],10,0),"")</f>
        <v/>
      </c>
      <c r="K211" s="3" t="str">
        <f>IFERROR('Receta'!$J211/'Receta'!$C211,"")</f>
        <v/>
      </c>
      <c r="L211" s="5" t="str">
        <f>IFERROR(VLOOKUP('Receta'!$A211,Productos[#All],3,0),"")</f>
        <v/>
      </c>
      <c r="M211" s="2"/>
      <c r="N211" s="2"/>
      <c r="O211" s="2"/>
      <c r="P211" s="2"/>
      <c r="Q211" s="2"/>
      <c r="R211" s="2"/>
      <c r="S211" s="2"/>
      <c r="T211" s="2"/>
      <c r="U211" s="2"/>
      <c r="V211" s="2"/>
      <c r="W211" s="2"/>
      <c r="X211" s="2"/>
      <c r="Y211" s="2"/>
      <c r="Z211" s="2"/>
      <c r="AA211" s="2"/>
    </row>
    <row r="212" spans="1:27" ht="15.75" customHeight="1" x14ac:dyDescent="0.3">
      <c r="A212" s="5"/>
      <c r="B212" s="5" t="str">
        <f>IFERROR(VLOOKUP('Receta'!$A212,Productos[#All],2,0),"")</f>
        <v/>
      </c>
      <c r="C212" s="5"/>
      <c r="D212" s="5"/>
      <c r="E212" s="5"/>
      <c r="F212" s="5" t="str">
        <f>IFERROR(VLOOKUP(E212,Materias_Primas[#All],3,0),"")</f>
        <v/>
      </c>
      <c r="G212" s="5" t="str">
        <f>IFERROR(VLOOKUP('Receta'!$E212,Materias_Primas[#All],2,0),"")</f>
        <v/>
      </c>
      <c r="H212" s="5"/>
      <c r="I212" s="5" t="str">
        <f>IFERROR(VLOOKUP('Receta'!$E212,Materias_Primas[#All],5,0),"")</f>
        <v/>
      </c>
      <c r="J212" s="3" t="str">
        <f>IFERROR(H212*VLOOKUP('Receta'!$E212,Materias_Primas[#All],10,0),"")</f>
        <v/>
      </c>
      <c r="K212" s="3" t="str">
        <f>IFERROR('Receta'!$J212/'Receta'!$C212,"")</f>
        <v/>
      </c>
      <c r="L212" s="5" t="str">
        <f>IFERROR(VLOOKUP('Receta'!$A212,Productos[#All],3,0),"")</f>
        <v/>
      </c>
      <c r="M212" s="2"/>
      <c r="N212" s="2"/>
      <c r="O212" s="2"/>
      <c r="P212" s="2"/>
      <c r="Q212" s="2"/>
      <c r="R212" s="2"/>
      <c r="S212" s="2"/>
      <c r="T212" s="2"/>
      <c r="U212" s="2"/>
      <c r="V212" s="2"/>
      <c r="W212" s="2"/>
      <c r="X212" s="2"/>
      <c r="Y212" s="2"/>
      <c r="Z212" s="2"/>
      <c r="AA212" s="2"/>
    </row>
    <row r="213" spans="1:27" ht="15.75" customHeight="1" x14ac:dyDescent="0.3">
      <c r="A213" s="5"/>
      <c r="B213" s="5" t="str">
        <f>IFERROR(VLOOKUP('Receta'!$A213,Productos[#All],2,0),"")</f>
        <v/>
      </c>
      <c r="C213" s="5"/>
      <c r="D213" s="5"/>
      <c r="E213" s="5"/>
      <c r="F213" s="5" t="str">
        <f>IFERROR(VLOOKUP(E213,Materias_Primas[#All],3,0),"")</f>
        <v/>
      </c>
      <c r="G213" s="5" t="str">
        <f>IFERROR(VLOOKUP('Receta'!$E213,Materias_Primas[#All],2,0),"")</f>
        <v/>
      </c>
      <c r="H213" s="5"/>
      <c r="I213" s="5" t="str">
        <f>IFERROR(VLOOKUP('Receta'!$E213,Materias_Primas[#All],5,0),"")</f>
        <v/>
      </c>
      <c r="J213" s="3" t="str">
        <f>IFERROR(H213*VLOOKUP('Receta'!$E213,Materias_Primas[#All],10,0),"")</f>
        <v/>
      </c>
      <c r="K213" s="3" t="str">
        <f>IFERROR('Receta'!$J213/'Receta'!$C213,"")</f>
        <v/>
      </c>
      <c r="L213" s="5" t="str">
        <f>IFERROR(VLOOKUP('Receta'!$A213,Productos[#All],3,0),"")</f>
        <v/>
      </c>
      <c r="M213" s="2"/>
      <c r="N213" s="2"/>
      <c r="O213" s="2"/>
      <c r="P213" s="2"/>
      <c r="Q213" s="2"/>
      <c r="R213" s="2"/>
      <c r="S213" s="2"/>
      <c r="T213" s="2"/>
      <c r="U213" s="2"/>
      <c r="V213" s="2"/>
      <c r="W213" s="2"/>
      <c r="X213" s="2"/>
      <c r="Y213" s="2"/>
      <c r="Z213" s="2"/>
      <c r="AA213" s="2"/>
    </row>
    <row r="214" spans="1:27" ht="15.75" customHeight="1" x14ac:dyDescent="0.3">
      <c r="A214" s="5"/>
      <c r="B214" s="5" t="str">
        <f>IFERROR(VLOOKUP('Receta'!$A214,Productos[#All],2,0),"")</f>
        <v/>
      </c>
      <c r="C214" s="5"/>
      <c r="D214" s="5"/>
      <c r="E214" s="5"/>
      <c r="F214" s="5" t="str">
        <f>IFERROR(VLOOKUP(E214,Materias_Primas[#All],3,0),"")</f>
        <v/>
      </c>
      <c r="G214" s="5" t="str">
        <f>IFERROR(VLOOKUP('Receta'!$E214,Materias_Primas[#All],2,0),"")</f>
        <v/>
      </c>
      <c r="H214" s="5"/>
      <c r="I214" s="5" t="str">
        <f>IFERROR(VLOOKUP('Receta'!$E214,Materias_Primas[#All],5,0),"")</f>
        <v/>
      </c>
      <c r="J214" s="3" t="str">
        <f>IFERROR(H214*VLOOKUP('Receta'!$E214,Materias_Primas[#All],10,0),"")</f>
        <v/>
      </c>
      <c r="K214" s="3" t="str">
        <f>IFERROR('Receta'!$J214/'Receta'!$C214,"")</f>
        <v/>
      </c>
      <c r="L214" s="5" t="str">
        <f>IFERROR(VLOOKUP('Receta'!$A214,Productos[#All],3,0),"")</f>
        <v/>
      </c>
      <c r="M214" s="2"/>
      <c r="N214" s="2"/>
      <c r="O214" s="2"/>
      <c r="P214" s="2"/>
      <c r="Q214" s="2"/>
      <c r="R214" s="2"/>
      <c r="S214" s="2"/>
      <c r="T214" s="2"/>
      <c r="U214" s="2"/>
      <c r="V214" s="2"/>
      <c r="W214" s="2"/>
      <c r="X214" s="2"/>
      <c r="Y214" s="2"/>
      <c r="Z214" s="2"/>
      <c r="AA214" s="2"/>
    </row>
    <row r="215" spans="1:27" ht="15.75" customHeight="1" x14ac:dyDescent="0.3">
      <c r="A215" s="5"/>
      <c r="B215" s="5" t="str">
        <f>IFERROR(VLOOKUP('Receta'!$A215,Productos[#All],2,0),"")</f>
        <v/>
      </c>
      <c r="C215" s="5"/>
      <c r="D215" s="5"/>
      <c r="E215" s="5"/>
      <c r="F215" s="5" t="str">
        <f>IFERROR(VLOOKUP(E215,Materias_Primas[#All],3,0),"")</f>
        <v/>
      </c>
      <c r="G215" s="5" t="str">
        <f>IFERROR(VLOOKUP('Receta'!$E215,Materias_Primas[#All],2,0),"")</f>
        <v/>
      </c>
      <c r="H215" s="5"/>
      <c r="I215" s="5" t="str">
        <f>IFERROR(VLOOKUP('Receta'!$E215,Materias_Primas[#All],5,0),"")</f>
        <v/>
      </c>
      <c r="J215" s="3" t="str">
        <f>IFERROR(H215*VLOOKUP('Receta'!$E215,Materias_Primas[#All],10,0),"")</f>
        <v/>
      </c>
      <c r="K215" s="3" t="str">
        <f>IFERROR('Receta'!$J215/'Receta'!$C215,"")</f>
        <v/>
      </c>
      <c r="L215" s="5" t="str">
        <f>IFERROR(VLOOKUP('Receta'!$A215,Productos[#All],3,0),"")</f>
        <v/>
      </c>
      <c r="M215" s="2"/>
      <c r="N215" s="2"/>
      <c r="O215" s="2"/>
      <c r="P215" s="2"/>
      <c r="Q215" s="2"/>
      <c r="R215" s="2"/>
      <c r="S215" s="2"/>
      <c r="T215" s="2"/>
      <c r="U215" s="2"/>
      <c r="V215" s="2"/>
      <c r="W215" s="2"/>
      <c r="X215" s="2"/>
      <c r="Y215" s="2"/>
      <c r="Z215" s="2"/>
      <c r="AA215" s="2"/>
    </row>
    <row r="216" spans="1:27" ht="15.75" customHeight="1" x14ac:dyDescent="0.3">
      <c r="A216" s="5"/>
      <c r="B216" s="5" t="str">
        <f>IFERROR(VLOOKUP('Receta'!$A216,Productos[#All],2,0),"")</f>
        <v/>
      </c>
      <c r="C216" s="5"/>
      <c r="D216" s="5"/>
      <c r="E216" s="5"/>
      <c r="F216" s="5" t="str">
        <f>IFERROR(VLOOKUP(E216,Materias_Primas[#All],3,0),"")</f>
        <v/>
      </c>
      <c r="G216" s="5" t="str">
        <f>IFERROR(VLOOKUP('Receta'!$E216,Materias_Primas[#All],2,0),"")</f>
        <v/>
      </c>
      <c r="H216" s="5"/>
      <c r="I216" s="5" t="str">
        <f>IFERROR(VLOOKUP('Receta'!$E216,Materias_Primas[#All],5,0),"")</f>
        <v/>
      </c>
      <c r="J216" s="3" t="str">
        <f>IFERROR(H216*VLOOKUP('Receta'!$E216,Materias_Primas[#All],10,0),"")</f>
        <v/>
      </c>
      <c r="K216" s="3" t="str">
        <f>IFERROR('Receta'!$J216/'Receta'!$C216,"")</f>
        <v/>
      </c>
      <c r="L216" s="5" t="str">
        <f>IFERROR(VLOOKUP('Receta'!$A216,Productos[#All],3,0),"")</f>
        <v/>
      </c>
      <c r="M216" s="2"/>
      <c r="N216" s="2"/>
      <c r="O216" s="2"/>
      <c r="P216" s="2"/>
      <c r="Q216" s="2"/>
      <c r="R216" s="2"/>
      <c r="S216" s="2"/>
      <c r="T216" s="2"/>
      <c r="U216" s="2"/>
      <c r="V216" s="2"/>
      <c r="W216" s="2"/>
      <c r="X216" s="2"/>
      <c r="Y216" s="2"/>
      <c r="Z216" s="2"/>
      <c r="AA216" s="2"/>
    </row>
    <row r="217" spans="1:27" ht="15.75" customHeight="1" x14ac:dyDescent="0.3">
      <c r="A217" s="5"/>
      <c r="B217" s="5" t="str">
        <f>IFERROR(VLOOKUP('Receta'!$A217,Productos[#All],2,0),"")</f>
        <v/>
      </c>
      <c r="C217" s="5"/>
      <c r="D217" s="5"/>
      <c r="E217" s="5"/>
      <c r="F217" s="5" t="str">
        <f>IFERROR(VLOOKUP(E217,Materias_Primas[#All],3,0),"")</f>
        <v/>
      </c>
      <c r="G217" s="5" t="str">
        <f>IFERROR(VLOOKUP('Receta'!$E217,Materias_Primas[#All],2,0),"")</f>
        <v/>
      </c>
      <c r="H217" s="5"/>
      <c r="I217" s="5" t="str">
        <f>IFERROR(VLOOKUP('Receta'!$E217,Materias_Primas[#All],5,0),"")</f>
        <v/>
      </c>
      <c r="J217" s="3" t="str">
        <f>IFERROR(H217*VLOOKUP('Receta'!$E217,Materias_Primas[#All],10,0),"")</f>
        <v/>
      </c>
      <c r="K217" s="3" t="str">
        <f>IFERROR('Receta'!$J217/'Receta'!$C217,"")</f>
        <v/>
      </c>
      <c r="L217" s="5" t="str">
        <f>IFERROR(VLOOKUP('Receta'!$A217,Productos[#All],3,0),"")</f>
        <v/>
      </c>
      <c r="M217" s="2"/>
      <c r="N217" s="2"/>
      <c r="O217" s="2"/>
      <c r="P217" s="2"/>
      <c r="Q217" s="2"/>
      <c r="R217" s="2"/>
      <c r="S217" s="2"/>
      <c r="T217" s="2"/>
      <c r="U217" s="2"/>
      <c r="V217" s="2"/>
      <c r="W217" s="2"/>
      <c r="X217" s="2"/>
      <c r="Y217" s="2"/>
      <c r="Z217" s="2"/>
      <c r="AA217" s="2"/>
    </row>
    <row r="218" spans="1:27" ht="15.75" customHeight="1" x14ac:dyDescent="0.3">
      <c r="A218" s="5"/>
      <c r="B218" s="5" t="str">
        <f>IFERROR(VLOOKUP('Receta'!$A218,Productos[#All],2,0),"")</f>
        <v/>
      </c>
      <c r="C218" s="5"/>
      <c r="D218" s="5"/>
      <c r="E218" s="5"/>
      <c r="F218" s="5" t="str">
        <f>IFERROR(VLOOKUP(E218,Materias_Primas[#All],3,0),"")</f>
        <v/>
      </c>
      <c r="G218" s="5" t="str">
        <f>IFERROR(VLOOKUP('Receta'!$E218,Materias_Primas[#All],2,0),"")</f>
        <v/>
      </c>
      <c r="H218" s="5"/>
      <c r="I218" s="5" t="str">
        <f>IFERROR(VLOOKUP('Receta'!$E218,Materias_Primas[#All],5,0),"")</f>
        <v/>
      </c>
      <c r="J218" s="3" t="str">
        <f>IFERROR(H218*VLOOKUP('Receta'!$E218,Materias_Primas[#All],10,0),"")</f>
        <v/>
      </c>
      <c r="K218" s="3" t="str">
        <f>IFERROR('Receta'!$J218/'Receta'!$C218,"")</f>
        <v/>
      </c>
      <c r="L218" s="5" t="str">
        <f>IFERROR(VLOOKUP('Receta'!$A218,Productos[#All],3,0),"")</f>
        <v/>
      </c>
      <c r="M218" s="2"/>
      <c r="N218" s="2"/>
      <c r="O218" s="2"/>
      <c r="P218" s="2"/>
      <c r="Q218" s="2"/>
      <c r="R218" s="2"/>
      <c r="S218" s="2"/>
      <c r="T218" s="2"/>
      <c r="U218" s="2"/>
      <c r="V218" s="2"/>
      <c r="W218" s="2"/>
      <c r="X218" s="2"/>
      <c r="Y218" s="2"/>
      <c r="Z218" s="2"/>
      <c r="AA218" s="2"/>
    </row>
    <row r="219" spans="1:27" ht="15.75" customHeight="1" x14ac:dyDescent="0.3">
      <c r="A219" s="5"/>
      <c r="B219" s="5" t="str">
        <f>IFERROR(VLOOKUP('Receta'!$A219,Productos[#All],2,0),"")</f>
        <v/>
      </c>
      <c r="C219" s="5"/>
      <c r="D219" s="5"/>
      <c r="E219" s="5"/>
      <c r="F219" s="5" t="str">
        <f>IFERROR(VLOOKUP(E219,Materias_Primas[#All],3,0),"")</f>
        <v/>
      </c>
      <c r="G219" s="5" t="str">
        <f>IFERROR(VLOOKUP('Receta'!$E219,Materias_Primas[#All],2,0),"")</f>
        <v/>
      </c>
      <c r="H219" s="5"/>
      <c r="I219" s="5" t="str">
        <f>IFERROR(VLOOKUP('Receta'!$E219,Materias_Primas[#All],5,0),"")</f>
        <v/>
      </c>
      <c r="J219" s="3" t="str">
        <f>IFERROR(H219*VLOOKUP('Receta'!$E219,Materias_Primas[#All],10,0),"")</f>
        <v/>
      </c>
      <c r="K219" s="3" t="str">
        <f>IFERROR('Receta'!$J219/'Receta'!$C219,"")</f>
        <v/>
      </c>
      <c r="L219" s="5" t="str">
        <f>IFERROR(VLOOKUP('Receta'!$A219,Productos[#All],3,0),"")</f>
        <v/>
      </c>
      <c r="M219" s="2"/>
      <c r="N219" s="2"/>
      <c r="O219" s="2"/>
      <c r="P219" s="2"/>
      <c r="Q219" s="2"/>
      <c r="R219" s="2"/>
      <c r="S219" s="2"/>
      <c r="T219" s="2"/>
      <c r="U219" s="2"/>
      <c r="V219" s="2"/>
      <c r="W219" s="2"/>
      <c r="X219" s="2"/>
      <c r="Y219" s="2"/>
      <c r="Z219" s="2"/>
      <c r="AA219" s="2"/>
    </row>
    <row r="220" spans="1:27" ht="15.75" customHeight="1" x14ac:dyDescent="0.3">
      <c r="A220" s="5"/>
      <c r="B220" s="5" t="str">
        <f>IFERROR(VLOOKUP('Receta'!$A220,Productos[#All],2,0),"")</f>
        <v/>
      </c>
      <c r="C220" s="5"/>
      <c r="D220" s="5"/>
      <c r="E220" s="5"/>
      <c r="F220" s="5" t="str">
        <f>IFERROR(VLOOKUP(E220,Materias_Primas[#All],3,0),"")</f>
        <v/>
      </c>
      <c r="G220" s="5" t="str">
        <f>IFERROR(VLOOKUP('Receta'!$E220,Materias_Primas[#All],2,0),"")</f>
        <v/>
      </c>
      <c r="H220" s="5"/>
      <c r="I220" s="5" t="str">
        <f>IFERROR(VLOOKUP('Receta'!$E220,Materias_Primas[#All],5,0),"")</f>
        <v/>
      </c>
      <c r="J220" s="3" t="str">
        <f>IFERROR(H220*VLOOKUP('Receta'!$E220,Materias_Primas[#All],10,0),"")</f>
        <v/>
      </c>
      <c r="K220" s="3" t="str">
        <f>IFERROR('Receta'!$J220/'Receta'!$C220,"")</f>
        <v/>
      </c>
      <c r="L220" s="5" t="str">
        <f>IFERROR(VLOOKUP('Receta'!$A220,Productos[#All],3,0),"")</f>
        <v/>
      </c>
      <c r="M220" s="2"/>
      <c r="N220" s="2"/>
      <c r="O220" s="2"/>
      <c r="P220" s="2"/>
      <c r="Q220" s="2"/>
      <c r="R220" s="2"/>
      <c r="S220" s="2"/>
      <c r="T220" s="2"/>
      <c r="U220" s="2"/>
      <c r="V220" s="2"/>
      <c r="W220" s="2"/>
      <c r="X220" s="2"/>
      <c r="Y220" s="2"/>
      <c r="Z220" s="2"/>
      <c r="AA220" s="2"/>
    </row>
    <row r="221" spans="1:27" ht="15.75" customHeight="1" x14ac:dyDescent="0.3">
      <c r="A221" s="5"/>
      <c r="B221" s="5" t="str">
        <f>IFERROR(VLOOKUP('Receta'!$A221,Productos[#All],2,0),"")</f>
        <v/>
      </c>
      <c r="C221" s="5"/>
      <c r="D221" s="5"/>
      <c r="E221" s="5"/>
      <c r="F221" s="5" t="str">
        <f>IFERROR(VLOOKUP(E221,Materias_Primas[#All],3,0),"")</f>
        <v/>
      </c>
      <c r="G221" s="5" t="str">
        <f>IFERROR(VLOOKUP('Receta'!$E221,Materias_Primas[#All],2,0),"")</f>
        <v/>
      </c>
      <c r="H221" s="5"/>
      <c r="I221" s="5" t="str">
        <f>IFERROR(VLOOKUP('Receta'!$E221,Materias_Primas[#All],5,0),"")</f>
        <v/>
      </c>
      <c r="J221" s="3" t="str">
        <f>IFERROR(H221*VLOOKUP('Receta'!$E221,Materias_Primas[#All],10,0),"")</f>
        <v/>
      </c>
      <c r="K221" s="3" t="str">
        <f>IFERROR('Receta'!$J221/'Receta'!$C221,"")</f>
        <v/>
      </c>
      <c r="L221" s="5" t="str">
        <f>IFERROR(VLOOKUP('Receta'!$A221,Productos[#All],3,0),"")</f>
        <v/>
      </c>
      <c r="M221" s="2"/>
      <c r="N221" s="2"/>
      <c r="O221" s="2"/>
      <c r="P221" s="2"/>
      <c r="Q221" s="2"/>
      <c r="R221" s="2"/>
      <c r="S221" s="2"/>
      <c r="T221" s="2"/>
      <c r="U221" s="2"/>
      <c r="V221" s="2"/>
      <c r="W221" s="2"/>
      <c r="X221" s="2"/>
      <c r="Y221" s="2"/>
      <c r="Z221" s="2"/>
      <c r="AA221" s="2"/>
    </row>
    <row r="222" spans="1:27" ht="15.75" customHeight="1" x14ac:dyDescent="0.3">
      <c r="A222" s="5"/>
      <c r="B222" s="5" t="str">
        <f>IFERROR(VLOOKUP('Receta'!$A222,Productos[#All],2,0),"")</f>
        <v/>
      </c>
      <c r="C222" s="5"/>
      <c r="D222" s="5"/>
      <c r="E222" s="5"/>
      <c r="F222" s="5" t="str">
        <f>IFERROR(VLOOKUP(E222,Materias_Primas[#All],3,0),"")</f>
        <v/>
      </c>
      <c r="G222" s="5" t="str">
        <f>IFERROR(VLOOKUP('Receta'!$E222,Materias_Primas[#All],2,0),"")</f>
        <v/>
      </c>
      <c r="H222" s="5"/>
      <c r="I222" s="5" t="str">
        <f>IFERROR(VLOOKUP('Receta'!$E222,Materias_Primas[#All],5,0),"")</f>
        <v/>
      </c>
      <c r="J222" s="3" t="str">
        <f>IFERROR(H222*VLOOKUP('Receta'!$E222,Materias_Primas[#All],10,0),"")</f>
        <v/>
      </c>
      <c r="K222" s="3" t="str">
        <f>IFERROR('Receta'!$J222/'Receta'!$C222,"")</f>
        <v/>
      </c>
      <c r="L222" s="5" t="str">
        <f>IFERROR(VLOOKUP('Receta'!$A222,Productos[#All],3,0),"")</f>
        <v/>
      </c>
      <c r="M222" s="2"/>
      <c r="N222" s="2"/>
      <c r="O222" s="2"/>
      <c r="P222" s="2"/>
      <c r="Q222" s="2"/>
      <c r="R222" s="2"/>
      <c r="S222" s="2"/>
      <c r="T222" s="2"/>
      <c r="U222" s="2"/>
      <c r="V222" s="2"/>
      <c r="W222" s="2"/>
      <c r="X222" s="2"/>
      <c r="Y222" s="2"/>
      <c r="Z222" s="2"/>
      <c r="AA222" s="2"/>
    </row>
    <row r="223" spans="1:27" ht="15.75" customHeight="1" x14ac:dyDescent="0.3">
      <c r="A223" s="5"/>
      <c r="B223" s="5" t="str">
        <f>IFERROR(VLOOKUP('Receta'!$A223,Productos[#All],2,0),"")</f>
        <v/>
      </c>
      <c r="C223" s="5"/>
      <c r="D223" s="5"/>
      <c r="E223" s="5"/>
      <c r="F223" s="5" t="str">
        <f>IFERROR(VLOOKUP(E223,Materias_Primas[#All],3,0),"")</f>
        <v/>
      </c>
      <c r="G223" s="5" t="str">
        <f>IFERROR(VLOOKUP('Receta'!$E223,Materias_Primas[#All],2,0),"")</f>
        <v/>
      </c>
      <c r="H223" s="5"/>
      <c r="I223" s="5" t="str">
        <f>IFERROR(VLOOKUP('Receta'!$E223,Materias_Primas[#All],5,0),"")</f>
        <v/>
      </c>
      <c r="J223" s="3" t="str">
        <f>IFERROR(H223*VLOOKUP('Receta'!$E223,Materias_Primas[#All],10,0),"")</f>
        <v/>
      </c>
      <c r="K223" s="3" t="str">
        <f>IFERROR('Receta'!$J223/'Receta'!$C223,"")</f>
        <v/>
      </c>
      <c r="L223" s="5" t="str">
        <f>IFERROR(VLOOKUP('Receta'!$A223,Productos[#All],3,0),"")</f>
        <v/>
      </c>
      <c r="M223" s="2"/>
      <c r="N223" s="2"/>
      <c r="O223" s="2"/>
      <c r="P223" s="2"/>
      <c r="Q223" s="2"/>
      <c r="R223" s="2"/>
      <c r="S223" s="2"/>
      <c r="T223" s="2"/>
      <c r="U223" s="2"/>
      <c r="V223" s="2"/>
      <c r="W223" s="2"/>
      <c r="X223" s="2"/>
      <c r="Y223" s="2"/>
      <c r="Z223" s="2"/>
      <c r="AA223" s="2"/>
    </row>
    <row r="224" spans="1:27" ht="15.75" customHeight="1" x14ac:dyDescent="0.3">
      <c r="A224" s="5"/>
      <c r="B224" s="5" t="str">
        <f>IFERROR(VLOOKUP('Receta'!$A224,Productos[#All],2,0),"")</f>
        <v/>
      </c>
      <c r="C224" s="5"/>
      <c r="D224" s="5"/>
      <c r="E224" s="5"/>
      <c r="F224" s="5" t="str">
        <f>IFERROR(VLOOKUP(E224,Materias_Primas[#All],3,0),"")</f>
        <v/>
      </c>
      <c r="G224" s="5" t="str">
        <f>IFERROR(VLOOKUP('Receta'!$E224,Materias_Primas[#All],2,0),"")</f>
        <v/>
      </c>
      <c r="H224" s="5"/>
      <c r="I224" s="5" t="str">
        <f>IFERROR(VLOOKUP('Receta'!$E224,Materias_Primas[#All],5,0),"")</f>
        <v/>
      </c>
      <c r="J224" s="3" t="str">
        <f>IFERROR(H224*VLOOKUP('Receta'!$E224,Materias_Primas[#All],10,0),"")</f>
        <v/>
      </c>
      <c r="K224" s="3" t="str">
        <f>IFERROR('Receta'!$J224/'Receta'!$C224,"")</f>
        <v/>
      </c>
      <c r="L224" s="5" t="str">
        <f>IFERROR(VLOOKUP('Receta'!$A224,Productos[#All],3,0),"")</f>
        <v/>
      </c>
      <c r="M224" s="2"/>
      <c r="N224" s="2"/>
      <c r="O224" s="2"/>
      <c r="P224" s="2"/>
      <c r="Q224" s="2"/>
      <c r="R224" s="2"/>
      <c r="S224" s="2"/>
      <c r="T224" s="2"/>
      <c r="U224" s="2"/>
      <c r="V224" s="2"/>
      <c r="W224" s="2"/>
      <c r="X224" s="2"/>
      <c r="Y224" s="2"/>
      <c r="Z224" s="2"/>
      <c r="AA224" s="2"/>
    </row>
    <row r="225" spans="1:27" ht="15.75" customHeight="1" x14ac:dyDescent="0.3">
      <c r="A225" s="5"/>
      <c r="B225" s="5" t="str">
        <f>IFERROR(VLOOKUP('Receta'!$A225,Productos[#All],2,0),"")</f>
        <v/>
      </c>
      <c r="C225" s="5"/>
      <c r="D225" s="5"/>
      <c r="E225" s="5"/>
      <c r="F225" s="5" t="str">
        <f>IFERROR(VLOOKUP(E225,Materias_Primas[#All],3,0),"")</f>
        <v/>
      </c>
      <c r="G225" s="5" t="str">
        <f>IFERROR(VLOOKUP('Receta'!$E225,Materias_Primas[#All],2,0),"")</f>
        <v/>
      </c>
      <c r="H225" s="5"/>
      <c r="I225" s="5" t="str">
        <f>IFERROR(VLOOKUP('Receta'!$E225,Materias_Primas[#All],5,0),"")</f>
        <v/>
      </c>
      <c r="J225" s="3" t="str">
        <f>IFERROR(H225*VLOOKUP('Receta'!$E225,Materias_Primas[#All],10,0),"")</f>
        <v/>
      </c>
      <c r="K225" s="3" t="str">
        <f>IFERROR('Receta'!$J225/'Receta'!$C225,"")</f>
        <v/>
      </c>
      <c r="L225" s="5" t="str">
        <f>IFERROR(VLOOKUP('Receta'!$A225,Productos[#All],3,0),"")</f>
        <v/>
      </c>
      <c r="M225" s="2"/>
      <c r="N225" s="2"/>
      <c r="O225" s="2"/>
      <c r="P225" s="2"/>
      <c r="Q225" s="2"/>
      <c r="R225" s="2"/>
      <c r="S225" s="2"/>
      <c r="T225" s="2"/>
      <c r="U225" s="2"/>
      <c r="V225" s="2"/>
      <c r="W225" s="2"/>
      <c r="X225" s="2"/>
      <c r="Y225" s="2"/>
      <c r="Z225" s="2"/>
      <c r="AA225" s="2"/>
    </row>
    <row r="226" spans="1:27" ht="15.75" customHeight="1" x14ac:dyDescent="0.3">
      <c r="A226" s="5"/>
      <c r="B226" s="5" t="str">
        <f>IFERROR(VLOOKUP('Receta'!$A226,Productos[#All],2,0),"")</f>
        <v/>
      </c>
      <c r="C226" s="5"/>
      <c r="D226" s="5"/>
      <c r="E226" s="5"/>
      <c r="F226" s="5" t="str">
        <f>IFERROR(VLOOKUP(E226,Materias_Primas[#All],3,0),"")</f>
        <v/>
      </c>
      <c r="G226" s="5" t="str">
        <f>IFERROR(VLOOKUP('Receta'!$E226,Materias_Primas[#All],2,0),"")</f>
        <v/>
      </c>
      <c r="H226" s="5"/>
      <c r="I226" s="5" t="str">
        <f>IFERROR(VLOOKUP('Receta'!$E226,Materias_Primas[#All],5,0),"")</f>
        <v/>
      </c>
      <c r="J226" s="3" t="str">
        <f>IFERROR(H226*VLOOKUP('Receta'!$E226,Materias_Primas[#All],10,0),"")</f>
        <v/>
      </c>
      <c r="K226" s="3" t="str">
        <f>IFERROR('Receta'!$J226/'Receta'!$C226,"")</f>
        <v/>
      </c>
      <c r="L226" s="5" t="str">
        <f>IFERROR(VLOOKUP('Receta'!$A226,Productos[#All],3,0),"")</f>
        <v/>
      </c>
      <c r="M226" s="2"/>
      <c r="N226" s="2"/>
      <c r="O226" s="2"/>
      <c r="P226" s="2"/>
      <c r="Q226" s="2"/>
      <c r="R226" s="2"/>
      <c r="S226" s="2"/>
      <c r="T226" s="2"/>
      <c r="U226" s="2"/>
      <c r="V226" s="2"/>
      <c r="W226" s="2"/>
      <c r="X226" s="2"/>
      <c r="Y226" s="2"/>
      <c r="Z226" s="2"/>
      <c r="AA226" s="2"/>
    </row>
    <row r="227" spans="1:27" ht="15.75" customHeight="1" x14ac:dyDescent="0.3">
      <c r="A227" s="5"/>
      <c r="B227" s="5" t="str">
        <f>IFERROR(VLOOKUP('Receta'!$A227,Productos[#All],2,0),"")</f>
        <v/>
      </c>
      <c r="C227" s="5"/>
      <c r="D227" s="5"/>
      <c r="E227" s="5"/>
      <c r="F227" s="5" t="str">
        <f>IFERROR(VLOOKUP(E227,Materias_Primas[#All],3,0),"")</f>
        <v/>
      </c>
      <c r="G227" s="5" t="str">
        <f>IFERROR(VLOOKUP('Receta'!$E227,Materias_Primas[#All],2,0),"")</f>
        <v/>
      </c>
      <c r="H227" s="5"/>
      <c r="I227" s="5" t="str">
        <f>IFERROR(VLOOKUP('Receta'!$E227,Materias_Primas[#All],5,0),"")</f>
        <v/>
      </c>
      <c r="J227" s="3" t="str">
        <f>IFERROR(H227*VLOOKUP('Receta'!$E227,Materias_Primas[#All],10,0),"")</f>
        <v/>
      </c>
      <c r="K227" s="3" t="str">
        <f>IFERROR('Receta'!$J227/'Receta'!$C227,"")</f>
        <v/>
      </c>
      <c r="L227" s="5" t="str">
        <f>IFERROR(VLOOKUP('Receta'!$A227,Productos[#All],3,0),"")</f>
        <v/>
      </c>
      <c r="M227" s="2"/>
      <c r="N227" s="2"/>
      <c r="O227" s="2"/>
      <c r="P227" s="2"/>
      <c r="Q227" s="2"/>
      <c r="R227" s="2"/>
      <c r="S227" s="2"/>
      <c r="T227" s="2"/>
      <c r="U227" s="2"/>
      <c r="V227" s="2"/>
      <c r="W227" s="2"/>
      <c r="X227" s="2"/>
      <c r="Y227" s="2"/>
      <c r="Z227" s="2"/>
      <c r="AA227" s="2"/>
    </row>
    <row r="228" spans="1:27" ht="15.75" customHeight="1" x14ac:dyDescent="0.3">
      <c r="A228" s="5"/>
      <c r="B228" s="5" t="str">
        <f>IFERROR(VLOOKUP('Receta'!$A228,Productos[#All],2,0),"")</f>
        <v/>
      </c>
      <c r="C228" s="5"/>
      <c r="D228" s="5"/>
      <c r="E228" s="5"/>
      <c r="F228" s="5" t="str">
        <f>IFERROR(VLOOKUP(E228,Materias_Primas[#All],3,0),"")</f>
        <v/>
      </c>
      <c r="G228" s="5" t="str">
        <f>IFERROR(VLOOKUP('Receta'!$E228,Materias_Primas[#All],2,0),"")</f>
        <v/>
      </c>
      <c r="H228" s="5"/>
      <c r="I228" s="5" t="str">
        <f>IFERROR(VLOOKUP('Receta'!$E228,Materias_Primas[#All],5,0),"")</f>
        <v/>
      </c>
      <c r="J228" s="3" t="str">
        <f>IFERROR(H228*VLOOKUP('Receta'!$E228,Materias_Primas[#All],10,0),"")</f>
        <v/>
      </c>
      <c r="K228" s="3" t="str">
        <f>IFERROR('Receta'!$J228/'Receta'!$C228,"")</f>
        <v/>
      </c>
      <c r="L228" s="5" t="str">
        <f>IFERROR(VLOOKUP('Receta'!$A228,Productos[#All],3,0),"")</f>
        <v/>
      </c>
      <c r="M228" s="2"/>
      <c r="N228" s="2"/>
      <c r="O228" s="2"/>
      <c r="P228" s="2"/>
      <c r="Q228" s="2"/>
      <c r="R228" s="2"/>
      <c r="S228" s="2"/>
      <c r="T228" s="2"/>
      <c r="U228" s="2"/>
      <c r="V228" s="2"/>
      <c r="W228" s="2"/>
      <c r="X228" s="2"/>
      <c r="Y228" s="2"/>
      <c r="Z228" s="2"/>
      <c r="AA228" s="2"/>
    </row>
    <row r="229" spans="1:27" ht="15.75" customHeight="1" x14ac:dyDescent="0.3">
      <c r="A229" s="5"/>
      <c r="B229" s="5" t="str">
        <f>IFERROR(VLOOKUP('Receta'!$A229,Productos[#All],2,0),"")</f>
        <v/>
      </c>
      <c r="C229" s="5"/>
      <c r="D229" s="5"/>
      <c r="E229" s="5"/>
      <c r="F229" s="5" t="str">
        <f>IFERROR(VLOOKUP(E229,Materias_Primas[#All],3,0),"")</f>
        <v/>
      </c>
      <c r="G229" s="5" t="str">
        <f>IFERROR(VLOOKUP('Receta'!$E229,Materias_Primas[#All],2,0),"")</f>
        <v/>
      </c>
      <c r="H229" s="5"/>
      <c r="I229" s="5" t="str">
        <f>IFERROR(VLOOKUP('Receta'!$E229,Materias_Primas[#All],5,0),"")</f>
        <v/>
      </c>
      <c r="J229" s="3" t="str">
        <f>IFERROR(H229*VLOOKUP('Receta'!$E229,Materias_Primas[#All],10,0),"")</f>
        <v/>
      </c>
      <c r="K229" s="3" t="str">
        <f>IFERROR('Receta'!$J229/'Receta'!$C229,"")</f>
        <v/>
      </c>
      <c r="L229" s="5" t="str">
        <f>IFERROR(VLOOKUP('Receta'!$A229,Productos[#All],3,0),"")</f>
        <v/>
      </c>
      <c r="M229" s="2"/>
      <c r="N229" s="2"/>
      <c r="O229" s="2"/>
      <c r="P229" s="2"/>
      <c r="Q229" s="2"/>
      <c r="R229" s="2"/>
      <c r="S229" s="2"/>
      <c r="T229" s="2"/>
      <c r="U229" s="2"/>
      <c r="V229" s="2"/>
      <c r="W229" s="2"/>
      <c r="X229" s="2"/>
      <c r="Y229" s="2"/>
      <c r="Z229" s="2"/>
      <c r="AA229" s="2"/>
    </row>
    <row r="230" spans="1:27" ht="15.75" customHeight="1" x14ac:dyDescent="0.3">
      <c r="A230" s="5"/>
      <c r="B230" s="5" t="str">
        <f>IFERROR(VLOOKUP('Receta'!$A230,Productos[#All],2,0),"")</f>
        <v/>
      </c>
      <c r="C230" s="5"/>
      <c r="D230" s="5"/>
      <c r="E230" s="5"/>
      <c r="F230" s="5" t="str">
        <f>IFERROR(VLOOKUP(E230,Materias_Primas[#All],3,0),"")</f>
        <v/>
      </c>
      <c r="G230" s="5" t="str">
        <f>IFERROR(VLOOKUP('Receta'!$E230,Materias_Primas[#All],2,0),"")</f>
        <v/>
      </c>
      <c r="H230" s="5"/>
      <c r="I230" s="5" t="str">
        <f>IFERROR(VLOOKUP('Receta'!$E230,Materias_Primas[#All],5,0),"")</f>
        <v/>
      </c>
      <c r="J230" s="3" t="str">
        <f>IFERROR(H230*VLOOKUP('Receta'!$E230,Materias_Primas[#All],10,0),"")</f>
        <v/>
      </c>
      <c r="K230" s="3" t="str">
        <f>IFERROR('Receta'!$J230/'Receta'!$C230,"")</f>
        <v/>
      </c>
      <c r="L230" s="5" t="str">
        <f>IFERROR(VLOOKUP('Receta'!$A230,Productos[#All],3,0),"")</f>
        <v/>
      </c>
      <c r="M230" s="2"/>
      <c r="N230" s="2"/>
      <c r="O230" s="2"/>
      <c r="P230" s="2"/>
      <c r="Q230" s="2"/>
      <c r="R230" s="2"/>
      <c r="S230" s="2"/>
      <c r="T230" s="2"/>
      <c r="U230" s="2"/>
      <c r="V230" s="2"/>
      <c r="W230" s="2"/>
      <c r="X230" s="2"/>
      <c r="Y230" s="2"/>
      <c r="Z230" s="2"/>
      <c r="AA230" s="2"/>
    </row>
    <row r="231" spans="1:27" ht="15.75" customHeight="1" x14ac:dyDescent="0.3">
      <c r="A231" s="5"/>
      <c r="B231" s="5" t="str">
        <f>IFERROR(VLOOKUP('Receta'!$A231,Productos[#All],2,0),"")</f>
        <v/>
      </c>
      <c r="C231" s="5"/>
      <c r="D231" s="5"/>
      <c r="E231" s="5"/>
      <c r="F231" s="5" t="str">
        <f>IFERROR(VLOOKUP(E231,Materias_Primas[#All],3,0),"")</f>
        <v/>
      </c>
      <c r="G231" s="5" t="str">
        <f>IFERROR(VLOOKUP('Receta'!$E231,Materias_Primas[#All],2,0),"")</f>
        <v/>
      </c>
      <c r="H231" s="5"/>
      <c r="I231" s="5" t="str">
        <f>IFERROR(VLOOKUP('Receta'!$E231,Materias_Primas[#All],5,0),"")</f>
        <v/>
      </c>
      <c r="J231" s="3" t="str">
        <f>IFERROR(H231*VLOOKUP('Receta'!$E231,Materias_Primas[#All],10,0),"")</f>
        <v/>
      </c>
      <c r="K231" s="3" t="str">
        <f>IFERROR('Receta'!$J231/'Receta'!$C231,"")</f>
        <v/>
      </c>
      <c r="L231" s="5" t="str">
        <f>IFERROR(VLOOKUP('Receta'!$A231,Productos[#All],3,0),"")</f>
        <v/>
      </c>
      <c r="M231" s="2"/>
      <c r="N231" s="2"/>
      <c r="O231" s="2"/>
      <c r="P231" s="2"/>
      <c r="Q231" s="2"/>
      <c r="R231" s="2"/>
      <c r="S231" s="2"/>
      <c r="T231" s="2"/>
      <c r="U231" s="2"/>
      <c r="V231" s="2"/>
      <c r="W231" s="2"/>
      <c r="X231" s="2"/>
      <c r="Y231" s="2"/>
      <c r="Z231" s="2"/>
      <c r="AA231" s="2"/>
    </row>
    <row r="232" spans="1:27" ht="15.75" customHeight="1" x14ac:dyDescent="0.3">
      <c r="A232" s="5"/>
      <c r="B232" s="5" t="str">
        <f>IFERROR(VLOOKUP('Receta'!$A232,Productos[#All],2,0),"")</f>
        <v/>
      </c>
      <c r="C232" s="5"/>
      <c r="D232" s="5"/>
      <c r="E232" s="5"/>
      <c r="F232" s="5" t="str">
        <f>IFERROR(VLOOKUP(E232,Materias_Primas[#All],3,0),"")</f>
        <v/>
      </c>
      <c r="G232" s="5" t="str">
        <f>IFERROR(VLOOKUP('Receta'!$E232,Materias_Primas[#All],2,0),"")</f>
        <v/>
      </c>
      <c r="H232" s="5"/>
      <c r="I232" s="5" t="str">
        <f>IFERROR(VLOOKUP('Receta'!$E232,Materias_Primas[#All],5,0),"")</f>
        <v/>
      </c>
      <c r="J232" s="3" t="str">
        <f>IFERROR(H232*VLOOKUP('Receta'!$E232,Materias_Primas[#All],10,0),"")</f>
        <v/>
      </c>
      <c r="K232" s="3" t="str">
        <f>IFERROR('Receta'!$J232/'Receta'!$C232,"")</f>
        <v/>
      </c>
      <c r="L232" s="5" t="str">
        <f>IFERROR(VLOOKUP('Receta'!$A232,Productos[#All],3,0),"")</f>
        <v/>
      </c>
      <c r="M232" s="2"/>
      <c r="N232" s="2"/>
      <c r="O232" s="2"/>
      <c r="P232" s="2"/>
      <c r="Q232" s="2"/>
      <c r="R232" s="2"/>
      <c r="S232" s="2"/>
      <c r="T232" s="2"/>
      <c r="U232" s="2"/>
      <c r="V232" s="2"/>
      <c r="W232" s="2"/>
      <c r="X232" s="2"/>
      <c r="Y232" s="2"/>
      <c r="Z232" s="2"/>
      <c r="AA232" s="2"/>
    </row>
    <row r="233" spans="1:27" ht="15.75" customHeight="1" x14ac:dyDescent="0.3">
      <c r="A233" s="5"/>
      <c r="B233" s="5" t="str">
        <f>IFERROR(VLOOKUP('Receta'!$A233,Productos[#All],2,0),"")</f>
        <v/>
      </c>
      <c r="C233" s="5"/>
      <c r="D233" s="5"/>
      <c r="E233" s="5"/>
      <c r="F233" s="5" t="str">
        <f>IFERROR(VLOOKUP(E233,Materias_Primas[#All],3,0),"")</f>
        <v/>
      </c>
      <c r="G233" s="5" t="str">
        <f>IFERROR(VLOOKUP('Receta'!$E233,Materias_Primas[#All],2,0),"")</f>
        <v/>
      </c>
      <c r="H233" s="5"/>
      <c r="I233" s="5" t="str">
        <f>IFERROR(VLOOKUP('Receta'!$E233,Materias_Primas[#All],5,0),"")</f>
        <v/>
      </c>
      <c r="J233" s="3" t="str">
        <f>IFERROR(H233*VLOOKUP('Receta'!$E233,Materias_Primas[#All],10,0),"")</f>
        <v/>
      </c>
      <c r="K233" s="3" t="str">
        <f>IFERROR('Receta'!$J233/'Receta'!$C233,"")</f>
        <v/>
      </c>
      <c r="L233" s="5" t="str">
        <f>IFERROR(VLOOKUP('Receta'!$A233,Productos[#All],3,0),"")</f>
        <v/>
      </c>
      <c r="M233" s="2"/>
      <c r="N233" s="2"/>
      <c r="O233" s="2"/>
      <c r="P233" s="2"/>
      <c r="Q233" s="2"/>
      <c r="R233" s="2"/>
      <c r="S233" s="2"/>
      <c r="T233" s="2"/>
      <c r="U233" s="2"/>
      <c r="V233" s="2"/>
      <c r="W233" s="2"/>
      <c r="X233" s="2"/>
      <c r="Y233" s="2"/>
      <c r="Z233" s="2"/>
      <c r="AA233" s="2"/>
    </row>
    <row r="234" spans="1:27" ht="15.75" customHeight="1" x14ac:dyDescent="0.3">
      <c r="A234" s="5"/>
      <c r="B234" s="5" t="str">
        <f>IFERROR(VLOOKUP('Receta'!$A234,Productos[#All],2,0),"")</f>
        <v/>
      </c>
      <c r="C234" s="5"/>
      <c r="D234" s="5"/>
      <c r="E234" s="5"/>
      <c r="F234" s="5" t="str">
        <f>IFERROR(VLOOKUP(E234,Materias_Primas[#All],3,0),"")</f>
        <v/>
      </c>
      <c r="G234" s="5" t="str">
        <f>IFERROR(VLOOKUP('Receta'!$E234,Materias_Primas[#All],2,0),"")</f>
        <v/>
      </c>
      <c r="H234" s="5"/>
      <c r="I234" s="5" t="str">
        <f>IFERROR(VLOOKUP('Receta'!$E234,Materias_Primas[#All],5,0),"")</f>
        <v/>
      </c>
      <c r="J234" s="3" t="str">
        <f>IFERROR(H234*VLOOKUP('Receta'!$E234,Materias_Primas[#All],10,0),"")</f>
        <v/>
      </c>
      <c r="K234" s="3" t="str">
        <f>IFERROR('Receta'!$J234/'Receta'!$C234,"")</f>
        <v/>
      </c>
      <c r="L234" s="5" t="str">
        <f>IFERROR(VLOOKUP('Receta'!$A234,Productos[#All],3,0),"")</f>
        <v/>
      </c>
      <c r="M234" s="2"/>
      <c r="N234" s="2"/>
      <c r="O234" s="2"/>
      <c r="P234" s="2"/>
      <c r="Q234" s="2"/>
      <c r="R234" s="2"/>
      <c r="S234" s="2"/>
      <c r="T234" s="2"/>
      <c r="U234" s="2"/>
      <c r="V234" s="2"/>
      <c r="W234" s="2"/>
      <c r="X234" s="2"/>
      <c r="Y234" s="2"/>
      <c r="Z234" s="2"/>
      <c r="AA234" s="2"/>
    </row>
    <row r="235" spans="1:27" ht="15.75" customHeight="1" x14ac:dyDescent="0.3">
      <c r="A235" s="5"/>
      <c r="B235" s="5" t="str">
        <f>IFERROR(VLOOKUP('Receta'!$A235,Productos[#All],2,0),"")</f>
        <v/>
      </c>
      <c r="C235" s="5"/>
      <c r="D235" s="5"/>
      <c r="E235" s="5"/>
      <c r="F235" s="5" t="str">
        <f>IFERROR(VLOOKUP(E235,Materias_Primas[#All],3,0),"")</f>
        <v/>
      </c>
      <c r="G235" s="5" t="str">
        <f>IFERROR(VLOOKUP('Receta'!$E235,Materias_Primas[#All],2,0),"")</f>
        <v/>
      </c>
      <c r="H235" s="5"/>
      <c r="I235" s="5" t="str">
        <f>IFERROR(VLOOKUP('Receta'!$E235,Materias_Primas[#All],5,0),"")</f>
        <v/>
      </c>
      <c r="J235" s="3" t="str">
        <f>IFERROR(H235*VLOOKUP('Receta'!$E235,Materias_Primas[#All],10,0),"")</f>
        <v/>
      </c>
      <c r="K235" s="3" t="str">
        <f>IFERROR('Receta'!$J235/'Receta'!$C235,"")</f>
        <v/>
      </c>
      <c r="L235" s="5" t="str">
        <f>IFERROR(VLOOKUP('Receta'!$A235,Productos[#All],3,0),"")</f>
        <v/>
      </c>
      <c r="M235" s="2"/>
      <c r="N235" s="2"/>
      <c r="O235" s="2"/>
      <c r="P235" s="2"/>
      <c r="Q235" s="2"/>
      <c r="R235" s="2"/>
      <c r="S235" s="2"/>
      <c r="T235" s="2"/>
      <c r="U235" s="2"/>
      <c r="V235" s="2"/>
      <c r="W235" s="2"/>
      <c r="X235" s="2"/>
      <c r="Y235" s="2"/>
      <c r="Z235" s="2"/>
      <c r="AA235" s="2"/>
    </row>
    <row r="236" spans="1:27" ht="15.75" customHeight="1" x14ac:dyDescent="0.3">
      <c r="A236" s="5"/>
      <c r="B236" s="5" t="str">
        <f>IFERROR(VLOOKUP('Receta'!$A236,Productos[#All],2,0),"")</f>
        <v/>
      </c>
      <c r="C236" s="5"/>
      <c r="D236" s="5"/>
      <c r="E236" s="5"/>
      <c r="F236" s="5" t="str">
        <f>IFERROR(VLOOKUP(E236,Materias_Primas[#All],3,0),"")</f>
        <v/>
      </c>
      <c r="G236" s="5" t="str">
        <f>IFERROR(VLOOKUP('Receta'!$E236,Materias_Primas[#All],2,0),"")</f>
        <v/>
      </c>
      <c r="H236" s="5"/>
      <c r="I236" s="5" t="str">
        <f>IFERROR(VLOOKUP('Receta'!$E236,Materias_Primas[#All],5,0),"")</f>
        <v/>
      </c>
      <c r="J236" s="3" t="str">
        <f>IFERROR(H236*VLOOKUP('Receta'!$E236,Materias_Primas[#All],10,0),"")</f>
        <v/>
      </c>
      <c r="K236" s="3" t="str">
        <f>IFERROR('Receta'!$J236/'Receta'!$C236,"")</f>
        <v/>
      </c>
      <c r="L236" s="5" t="str">
        <f>IFERROR(VLOOKUP('Receta'!$A236,Productos[#All],3,0),"")</f>
        <v/>
      </c>
      <c r="M236" s="2"/>
      <c r="N236" s="2"/>
      <c r="O236" s="2"/>
      <c r="P236" s="2"/>
      <c r="Q236" s="2"/>
      <c r="R236" s="2"/>
      <c r="S236" s="2"/>
      <c r="T236" s="2"/>
      <c r="U236" s="2"/>
      <c r="V236" s="2"/>
      <c r="W236" s="2"/>
      <c r="X236" s="2"/>
      <c r="Y236" s="2"/>
      <c r="Z236" s="2"/>
      <c r="AA236" s="2"/>
    </row>
    <row r="237" spans="1:27" ht="15.75" customHeight="1" x14ac:dyDescent="0.3">
      <c r="A237" s="5"/>
      <c r="B237" s="5" t="str">
        <f>IFERROR(VLOOKUP('Receta'!$A237,Productos[#All],2,0),"")</f>
        <v/>
      </c>
      <c r="C237" s="5"/>
      <c r="D237" s="5"/>
      <c r="E237" s="5"/>
      <c r="F237" s="5" t="str">
        <f>IFERROR(VLOOKUP(E237,Materias_Primas[#All],3,0),"")</f>
        <v/>
      </c>
      <c r="G237" s="5" t="str">
        <f>IFERROR(VLOOKUP('Receta'!$E237,Materias_Primas[#All],2,0),"")</f>
        <v/>
      </c>
      <c r="H237" s="5"/>
      <c r="I237" s="5" t="str">
        <f>IFERROR(VLOOKUP('Receta'!$E237,Materias_Primas[#All],5,0),"")</f>
        <v/>
      </c>
      <c r="J237" s="3" t="str">
        <f>IFERROR(H237*VLOOKUP('Receta'!$E237,Materias_Primas[#All],10,0),"")</f>
        <v/>
      </c>
      <c r="K237" s="3" t="str">
        <f>IFERROR('Receta'!$J237/'Receta'!$C237,"")</f>
        <v/>
      </c>
      <c r="L237" s="5" t="str">
        <f>IFERROR(VLOOKUP('Receta'!$A237,Productos[#All],3,0),"")</f>
        <v/>
      </c>
      <c r="M237" s="2"/>
      <c r="N237" s="2"/>
      <c r="O237" s="2"/>
      <c r="P237" s="2"/>
      <c r="Q237" s="2"/>
      <c r="R237" s="2"/>
      <c r="S237" s="2"/>
      <c r="T237" s="2"/>
      <c r="U237" s="2"/>
      <c r="V237" s="2"/>
      <c r="W237" s="2"/>
      <c r="X237" s="2"/>
      <c r="Y237" s="2"/>
      <c r="Z237" s="2"/>
      <c r="AA237" s="2"/>
    </row>
    <row r="238" spans="1:27" ht="15.75" customHeight="1" x14ac:dyDescent="0.3">
      <c r="A238" s="5"/>
      <c r="B238" s="5" t="str">
        <f>IFERROR(VLOOKUP('Receta'!$A238,Productos[#All],2,0),"")</f>
        <v/>
      </c>
      <c r="C238" s="5"/>
      <c r="D238" s="5"/>
      <c r="E238" s="5"/>
      <c r="F238" s="5" t="str">
        <f>IFERROR(VLOOKUP(E238,Materias_Primas[#All],3,0),"")</f>
        <v/>
      </c>
      <c r="G238" s="5" t="str">
        <f>IFERROR(VLOOKUP('Receta'!$E238,Materias_Primas[#All],2,0),"")</f>
        <v/>
      </c>
      <c r="H238" s="5"/>
      <c r="I238" s="5" t="str">
        <f>IFERROR(VLOOKUP('Receta'!$E238,Materias_Primas[#All],5,0),"")</f>
        <v/>
      </c>
      <c r="J238" s="3" t="str">
        <f>IFERROR(H238*VLOOKUP('Receta'!$E238,Materias_Primas[#All],10,0),"")</f>
        <v/>
      </c>
      <c r="K238" s="3" t="str">
        <f>IFERROR('Receta'!$J238/'Receta'!$C238,"")</f>
        <v/>
      </c>
      <c r="L238" s="5" t="str">
        <f>IFERROR(VLOOKUP('Receta'!$A238,Productos[#All],3,0),"")</f>
        <v/>
      </c>
      <c r="M238" s="2"/>
      <c r="N238" s="2"/>
      <c r="O238" s="2"/>
      <c r="P238" s="2"/>
      <c r="Q238" s="2"/>
      <c r="R238" s="2"/>
      <c r="S238" s="2"/>
      <c r="T238" s="2"/>
      <c r="U238" s="2"/>
      <c r="V238" s="2"/>
      <c r="W238" s="2"/>
      <c r="X238" s="2"/>
      <c r="Y238" s="2"/>
      <c r="Z238" s="2"/>
      <c r="AA238" s="2"/>
    </row>
    <row r="239" spans="1:27" ht="15.75" customHeight="1" x14ac:dyDescent="0.3">
      <c r="A239" s="5"/>
      <c r="B239" s="5" t="str">
        <f>IFERROR(VLOOKUP('Receta'!$A239,Productos[#All],2,0),"")</f>
        <v/>
      </c>
      <c r="C239" s="5"/>
      <c r="D239" s="5"/>
      <c r="E239" s="5"/>
      <c r="F239" s="5" t="str">
        <f>IFERROR(VLOOKUP(E239,Materias_Primas[#All],3,0),"")</f>
        <v/>
      </c>
      <c r="G239" s="5" t="str">
        <f>IFERROR(VLOOKUP('Receta'!$E239,Materias_Primas[#All],2,0),"")</f>
        <v/>
      </c>
      <c r="H239" s="5"/>
      <c r="I239" s="5" t="str">
        <f>IFERROR(VLOOKUP('Receta'!$E239,Materias_Primas[#All],5,0),"")</f>
        <v/>
      </c>
      <c r="J239" s="3" t="str">
        <f>IFERROR(H239*VLOOKUP('Receta'!$E239,Materias_Primas[#All],10,0),"")</f>
        <v/>
      </c>
      <c r="K239" s="3" t="str">
        <f>IFERROR('Receta'!$J239/'Receta'!$C239,"")</f>
        <v/>
      </c>
      <c r="L239" s="5" t="str">
        <f>IFERROR(VLOOKUP('Receta'!$A239,Productos[#All],3,0),"")</f>
        <v/>
      </c>
      <c r="M239" s="2"/>
      <c r="N239" s="2"/>
      <c r="O239" s="2"/>
      <c r="P239" s="2"/>
      <c r="Q239" s="2"/>
      <c r="R239" s="2"/>
      <c r="S239" s="2"/>
      <c r="T239" s="2"/>
      <c r="U239" s="2"/>
      <c r="V239" s="2"/>
      <c r="W239" s="2"/>
      <c r="X239" s="2"/>
      <c r="Y239" s="2"/>
      <c r="Z239" s="2"/>
      <c r="AA239" s="2"/>
    </row>
    <row r="240" spans="1:27" ht="15.75" customHeight="1" x14ac:dyDescent="0.3">
      <c r="A240" s="5"/>
      <c r="B240" s="5" t="str">
        <f>IFERROR(VLOOKUP('Receta'!$A240,Productos[#All],2,0),"")</f>
        <v/>
      </c>
      <c r="C240" s="5"/>
      <c r="D240" s="5"/>
      <c r="E240" s="5"/>
      <c r="F240" s="5" t="str">
        <f>IFERROR(VLOOKUP(E240,Materias_Primas[#All],3,0),"")</f>
        <v/>
      </c>
      <c r="G240" s="5" t="str">
        <f>IFERROR(VLOOKUP('Receta'!$E240,Materias_Primas[#All],2,0),"")</f>
        <v/>
      </c>
      <c r="H240" s="5"/>
      <c r="I240" s="5" t="str">
        <f>IFERROR(VLOOKUP('Receta'!$E240,Materias_Primas[#All],5,0),"")</f>
        <v/>
      </c>
      <c r="J240" s="3" t="str">
        <f>IFERROR(H240*VLOOKUP('Receta'!$E240,Materias_Primas[#All],10,0),"")</f>
        <v/>
      </c>
      <c r="K240" s="3" t="str">
        <f>IFERROR('Receta'!$J240/'Receta'!$C240,"")</f>
        <v/>
      </c>
      <c r="L240" s="5" t="str">
        <f>IFERROR(VLOOKUP('Receta'!$A240,Productos[#All],3,0),"")</f>
        <v/>
      </c>
      <c r="M240" s="2"/>
      <c r="N240" s="2"/>
      <c r="O240" s="2"/>
      <c r="P240" s="2"/>
      <c r="Q240" s="2"/>
      <c r="R240" s="2"/>
      <c r="S240" s="2"/>
      <c r="T240" s="2"/>
      <c r="U240" s="2"/>
      <c r="V240" s="2"/>
      <c r="W240" s="2"/>
      <c r="X240" s="2"/>
      <c r="Y240" s="2"/>
      <c r="Z240" s="2"/>
      <c r="AA240" s="2"/>
    </row>
    <row r="241" spans="1:27" ht="15.75" customHeight="1" x14ac:dyDescent="0.3">
      <c r="A241" s="5"/>
      <c r="B241" s="5" t="str">
        <f>IFERROR(VLOOKUP('Receta'!$A241,Productos[#All],2,0),"")</f>
        <v/>
      </c>
      <c r="C241" s="5"/>
      <c r="D241" s="5"/>
      <c r="E241" s="5"/>
      <c r="F241" s="5" t="str">
        <f>IFERROR(VLOOKUP(E241,Materias_Primas[#All],3,0),"")</f>
        <v/>
      </c>
      <c r="G241" s="5" t="str">
        <f>IFERROR(VLOOKUP('Receta'!$E241,Materias_Primas[#All],2,0),"")</f>
        <v/>
      </c>
      <c r="H241" s="5"/>
      <c r="I241" s="5" t="str">
        <f>IFERROR(VLOOKUP('Receta'!$E241,Materias_Primas[#All],5,0),"")</f>
        <v/>
      </c>
      <c r="J241" s="3" t="str">
        <f>IFERROR(H241*VLOOKUP('Receta'!$E241,Materias_Primas[#All],10,0),"")</f>
        <v/>
      </c>
      <c r="K241" s="3" t="str">
        <f>IFERROR('Receta'!$J241/'Receta'!$C241,"")</f>
        <v/>
      </c>
      <c r="L241" s="5" t="str">
        <f>IFERROR(VLOOKUP('Receta'!$A241,Productos[#All],3,0),"")</f>
        <v/>
      </c>
      <c r="M241" s="2"/>
      <c r="N241" s="2"/>
      <c r="O241" s="2"/>
      <c r="P241" s="2"/>
      <c r="Q241" s="2"/>
      <c r="R241" s="2"/>
      <c r="S241" s="2"/>
      <c r="T241" s="2"/>
      <c r="U241" s="2"/>
      <c r="V241" s="2"/>
      <c r="W241" s="2"/>
      <c r="X241" s="2"/>
      <c r="Y241" s="2"/>
      <c r="Z241" s="2"/>
      <c r="AA241" s="2"/>
    </row>
    <row r="242" spans="1:27" ht="15.75" customHeight="1" x14ac:dyDescent="0.3">
      <c r="A242" s="5"/>
      <c r="B242" s="5" t="str">
        <f>IFERROR(VLOOKUP('Receta'!$A242,Productos[#All],2,0),"")</f>
        <v/>
      </c>
      <c r="C242" s="5"/>
      <c r="D242" s="5"/>
      <c r="E242" s="5"/>
      <c r="F242" s="5" t="str">
        <f>IFERROR(VLOOKUP(E242,Materias_Primas[#All],3,0),"")</f>
        <v/>
      </c>
      <c r="G242" s="5" t="str">
        <f>IFERROR(VLOOKUP('Receta'!$E242,Materias_Primas[#All],2,0),"")</f>
        <v/>
      </c>
      <c r="H242" s="5"/>
      <c r="I242" s="5" t="str">
        <f>IFERROR(VLOOKUP('Receta'!$E242,Materias_Primas[#All],5,0),"")</f>
        <v/>
      </c>
      <c r="J242" s="3" t="str">
        <f>IFERROR(H242*VLOOKUP('Receta'!$E242,Materias_Primas[#All],10,0),"")</f>
        <v/>
      </c>
      <c r="K242" s="3" t="str">
        <f>IFERROR('Receta'!$J242/'Receta'!$C242,"")</f>
        <v/>
      </c>
      <c r="L242" s="5" t="str">
        <f>IFERROR(VLOOKUP('Receta'!$A242,Productos[#All],3,0),"")</f>
        <v/>
      </c>
      <c r="M242" s="2"/>
      <c r="N242" s="2"/>
      <c r="O242" s="2"/>
      <c r="P242" s="2"/>
      <c r="Q242" s="2"/>
      <c r="R242" s="2"/>
      <c r="S242" s="2"/>
      <c r="T242" s="2"/>
      <c r="U242" s="2"/>
      <c r="V242" s="2"/>
      <c r="W242" s="2"/>
      <c r="X242" s="2"/>
      <c r="Y242" s="2"/>
      <c r="Z242" s="2"/>
      <c r="AA242" s="2"/>
    </row>
    <row r="243" spans="1:27" ht="15.75" customHeight="1" x14ac:dyDescent="0.3">
      <c r="A243" s="5"/>
      <c r="B243" s="5" t="str">
        <f>IFERROR(VLOOKUP('Receta'!$A243,Productos[#All],2,0),"")</f>
        <v/>
      </c>
      <c r="C243" s="5"/>
      <c r="D243" s="5"/>
      <c r="E243" s="5"/>
      <c r="F243" s="5" t="str">
        <f>IFERROR(VLOOKUP(E243,Materias_Primas[#All],3,0),"")</f>
        <v/>
      </c>
      <c r="G243" s="5" t="str">
        <f>IFERROR(VLOOKUP('Receta'!$E243,Materias_Primas[#All],2,0),"")</f>
        <v/>
      </c>
      <c r="H243" s="5"/>
      <c r="I243" s="5" t="str">
        <f>IFERROR(VLOOKUP('Receta'!$E243,Materias_Primas[#All],5,0),"")</f>
        <v/>
      </c>
      <c r="J243" s="3" t="str">
        <f>IFERROR(H243*VLOOKUP('Receta'!$E243,Materias_Primas[#All],10,0),"")</f>
        <v/>
      </c>
      <c r="K243" s="3" t="str">
        <f>IFERROR('Receta'!$J243/'Receta'!$C243,"")</f>
        <v/>
      </c>
      <c r="L243" s="5" t="str">
        <f>IFERROR(VLOOKUP('Receta'!$A243,Productos[#All],3,0),"")</f>
        <v/>
      </c>
      <c r="M243" s="2"/>
      <c r="N243" s="2"/>
      <c r="O243" s="2"/>
      <c r="P243" s="2"/>
      <c r="Q243" s="2"/>
      <c r="R243" s="2"/>
      <c r="S243" s="2"/>
      <c r="T243" s="2"/>
      <c r="U243" s="2"/>
      <c r="V243" s="2"/>
      <c r="W243" s="2"/>
      <c r="X243" s="2"/>
      <c r="Y243" s="2"/>
      <c r="Z243" s="2"/>
      <c r="AA243" s="2"/>
    </row>
    <row r="244" spans="1:27" ht="15.75" customHeight="1" x14ac:dyDescent="0.3">
      <c r="A244" s="5"/>
      <c r="B244" s="5" t="str">
        <f>IFERROR(VLOOKUP('Receta'!$A244,Productos[#All],2,0),"")</f>
        <v/>
      </c>
      <c r="C244" s="5"/>
      <c r="D244" s="5"/>
      <c r="E244" s="5"/>
      <c r="F244" s="5" t="str">
        <f>IFERROR(VLOOKUP(E244,Materias_Primas[#All],3,0),"")</f>
        <v/>
      </c>
      <c r="G244" s="5" t="str">
        <f>IFERROR(VLOOKUP('Receta'!$E244,Materias_Primas[#All],2,0),"")</f>
        <v/>
      </c>
      <c r="H244" s="5"/>
      <c r="I244" s="5" t="str">
        <f>IFERROR(VLOOKUP('Receta'!$E244,Materias_Primas[#All],5,0),"")</f>
        <v/>
      </c>
      <c r="J244" s="3" t="str">
        <f>IFERROR(H244*VLOOKUP('Receta'!$E244,Materias_Primas[#All],10,0),"")</f>
        <v/>
      </c>
      <c r="K244" s="3" t="str">
        <f>IFERROR('Receta'!$J244/'Receta'!$C244,"")</f>
        <v/>
      </c>
      <c r="L244" s="5" t="str">
        <f>IFERROR(VLOOKUP('Receta'!$A244,Productos[#All],3,0),"")</f>
        <v/>
      </c>
      <c r="M244" s="2"/>
      <c r="N244" s="2"/>
      <c r="O244" s="2"/>
      <c r="P244" s="2"/>
      <c r="Q244" s="2"/>
      <c r="R244" s="2"/>
      <c r="S244" s="2"/>
      <c r="T244" s="2"/>
      <c r="U244" s="2"/>
      <c r="V244" s="2"/>
      <c r="W244" s="2"/>
      <c r="X244" s="2"/>
      <c r="Y244" s="2"/>
      <c r="Z244" s="2"/>
      <c r="AA244" s="2"/>
    </row>
    <row r="245" spans="1:27" ht="15.75" customHeight="1" x14ac:dyDescent="0.3">
      <c r="A245" s="5"/>
      <c r="B245" s="5" t="str">
        <f>IFERROR(VLOOKUP('Receta'!$A245,Productos[#All],2,0),"")</f>
        <v/>
      </c>
      <c r="C245" s="5"/>
      <c r="D245" s="5"/>
      <c r="E245" s="5"/>
      <c r="F245" s="5" t="str">
        <f>IFERROR(VLOOKUP(E245,Materias_Primas[#All],3,0),"")</f>
        <v/>
      </c>
      <c r="G245" s="5" t="str">
        <f>IFERROR(VLOOKUP('Receta'!$E245,Materias_Primas[#All],2,0),"")</f>
        <v/>
      </c>
      <c r="H245" s="5"/>
      <c r="I245" s="5" t="str">
        <f>IFERROR(VLOOKUP('Receta'!$E245,Materias_Primas[#All],5,0),"")</f>
        <v/>
      </c>
      <c r="J245" s="3" t="str">
        <f>IFERROR(H245*VLOOKUP('Receta'!$E245,Materias_Primas[#All],10,0),"")</f>
        <v/>
      </c>
      <c r="K245" s="3" t="str">
        <f>IFERROR('Receta'!$J245/'Receta'!$C245,"")</f>
        <v/>
      </c>
      <c r="L245" s="5" t="str">
        <f>IFERROR(VLOOKUP('Receta'!$A245,Productos[#All],3,0),"")</f>
        <v/>
      </c>
      <c r="M245" s="2"/>
      <c r="N245" s="2"/>
      <c r="O245" s="2"/>
      <c r="P245" s="2"/>
      <c r="Q245" s="2"/>
      <c r="R245" s="2"/>
      <c r="S245" s="2"/>
      <c r="T245" s="2"/>
      <c r="U245" s="2"/>
      <c r="V245" s="2"/>
      <c r="W245" s="2"/>
      <c r="X245" s="2"/>
      <c r="Y245" s="2"/>
      <c r="Z245" s="2"/>
      <c r="AA245" s="2"/>
    </row>
    <row r="246" spans="1:27" ht="15.75" customHeight="1" x14ac:dyDescent="0.3">
      <c r="A246" s="5"/>
      <c r="B246" s="5" t="str">
        <f>IFERROR(VLOOKUP('Receta'!$A246,Productos[#All],2,0),"")</f>
        <v/>
      </c>
      <c r="C246" s="5"/>
      <c r="D246" s="5"/>
      <c r="E246" s="5"/>
      <c r="F246" s="5" t="str">
        <f>IFERROR(VLOOKUP(E246,Materias_Primas[#All],3,0),"")</f>
        <v/>
      </c>
      <c r="G246" s="5" t="str">
        <f>IFERROR(VLOOKUP('Receta'!$E246,Materias_Primas[#All],2,0),"")</f>
        <v/>
      </c>
      <c r="H246" s="5"/>
      <c r="I246" s="5" t="str">
        <f>IFERROR(VLOOKUP('Receta'!$E246,Materias_Primas[#All],5,0),"")</f>
        <v/>
      </c>
      <c r="J246" s="3" t="str">
        <f>IFERROR(H246*VLOOKUP('Receta'!$E246,Materias_Primas[#All],10,0),"")</f>
        <v/>
      </c>
      <c r="K246" s="3" t="str">
        <f>IFERROR('Receta'!$J246/'Receta'!$C246,"")</f>
        <v/>
      </c>
      <c r="L246" s="5" t="str">
        <f>IFERROR(VLOOKUP('Receta'!$A246,Productos[#All],3,0),"")</f>
        <v/>
      </c>
      <c r="M246" s="2"/>
      <c r="N246" s="2"/>
      <c r="O246" s="2"/>
      <c r="P246" s="2"/>
      <c r="Q246" s="2"/>
      <c r="R246" s="2"/>
      <c r="S246" s="2"/>
      <c r="T246" s="2"/>
      <c r="U246" s="2"/>
      <c r="V246" s="2"/>
      <c r="W246" s="2"/>
      <c r="X246" s="2"/>
      <c r="Y246" s="2"/>
      <c r="Z246" s="2"/>
      <c r="AA246" s="2"/>
    </row>
    <row r="247" spans="1:27" ht="15.75" customHeight="1" x14ac:dyDescent="0.3">
      <c r="A247" s="5"/>
      <c r="B247" s="5" t="str">
        <f>IFERROR(VLOOKUP('Receta'!$A247,Productos[#All],2,0),"")</f>
        <v/>
      </c>
      <c r="C247" s="5"/>
      <c r="D247" s="5"/>
      <c r="E247" s="5"/>
      <c r="F247" s="5" t="str">
        <f>IFERROR(VLOOKUP(E247,Materias_Primas[#All],3,0),"")</f>
        <v/>
      </c>
      <c r="G247" s="5" t="str">
        <f>IFERROR(VLOOKUP('Receta'!$E247,Materias_Primas[#All],2,0),"")</f>
        <v/>
      </c>
      <c r="H247" s="5"/>
      <c r="I247" s="5" t="str">
        <f>IFERROR(VLOOKUP('Receta'!$E247,Materias_Primas[#All],5,0),"")</f>
        <v/>
      </c>
      <c r="J247" s="3" t="str">
        <f>IFERROR(H247*VLOOKUP('Receta'!$E247,Materias_Primas[#All],10,0),"")</f>
        <v/>
      </c>
      <c r="K247" s="3" t="str">
        <f>IFERROR('Receta'!$J247/'Receta'!$C247,"")</f>
        <v/>
      </c>
      <c r="L247" s="5" t="str">
        <f>IFERROR(VLOOKUP('Receta'!$A247,Productos[#All],3,0),"")</f>
        <v/>
      </c>
      <c r="M247" s="2"/>
      <c r="N247" s="2"/>
      <c r="O247" s="2"/>
      <c r="P247" s="2"/>
      <c r="Q247" s="2"/>
      <c r="R247" s="2"/>
      <c r="S247" s="2"/>
      <c r="T247" s="2"/>
      <c r="U247" s="2"/>
      <c r="V247" s="2"/>
      <c r="W247" s="2"/>
      <c r="X247" s="2"/>
      <c r="Y247" s="2"/>
      <c r="Z247" s="2"/>
      <c r="AA247" s="2"/>
    </row>
    <row r="248" spans="1:27" ht="15.75" customHeight="1" x14ac:dyDescent="0.3">
      <c r="A248" s="5"/>
      <c r="B248" s="5" t="str">
        <f>IFERROR(VLOOKUP('Receta'!$A248,Productos[#All],2,0),"")</f>
        <v/>
      </c>
      <c r="C248" s="5"/>
      <c r="D248" s="5"/>
      <c r="E248" s="5"/>
      <c r="F248" s="5" t="str">
        <f>IFERROR(VLOOKUP(E248,Materias_Primas[#All],3,0),"")</f>
        <v/>
      </c>
      <c r="G248" s="5" t="str">
        <f>IFERROR(VLOOKUP('Receta'!$E248,Materias_Primas[#All],2,0),"")</f>
        <v/>
      </c>
      <c r="H248" s="5"/>
      <c r="I248" s="5" t="str">
        <f>IFERROR(VLOOKUP('Receta'!$E248,Materias_Primas[#All],5,0),"")</f>
        <v/>
      </c>
      <c r="J248" s="3" t="str">
        <f>IFERROR(H248*VLOOKUP('Receta'!$E248,Materias_Primas[#All],10,0),"")</f>
        <v/>
      </c>
      <c r="K248" s="3" t="str">
        <f>IFERROR('Receta'!$J248/'Receta'!$C248,"")</f>
        <v/>
      </c>
      <c r="L248" s="5" t="str">
        <f>IFERROR(VLOOKUP('Receta'!$A248,Productos[#All],3,0),"")</f>
        <v/>
      </c>
      <c r="M248" s="2"/>
      <c r="N248" s="2"/>
      <c r="O248" s="2"/>
      <c r="P248" s="2"/>
      <c r="Q248" s="2"/>
      <c r="R248" s="2"/>
      <c r="S248" s="2"/>
      <c r="T248" s="2"/>
      <c r="U248" s="2"/>
      <c r="V248" s="2"/>
      <c r="W248" s="2"/>
      <c r="X248" s="2"/>
      <c r="Y248" s="2"/>
      <c r="Z248" s="2"/>
      <c r="AA248" s="2"/>
    </row>
    <row r="249" spans="1:27" ht="15.75" customHeight="1" x14ac:dyDescent="0.3">
      <c r="A249" s="5"/>
      <c r="B249" s="5" t="str">
        <f>IFERROR(VLOOKUP('Receta'!$A249,Productos[#All],2,0),"")</f>
        <v/>
      </c>
      <c r="C249" s="5"/>
      <c r="D249" s="5"/>
      <c r="E249" s="5"/>
      <c r="F249" s="5" t="str">
        <f>IFERROR(VLOOKUP(E249,Materias_Primas[#All],3,0),"")</f>
        <v/>
      </c>
      <c r="G249" s="5" t="str">
        <f>IFERROR(VLOOKUP('Receta'!$E249,Materias_Primas[#All],2,0),"")</f>
        <v/>
      </c>
      <c r="H249" s="5"/>
      <c r="I249" s="5" t="str">
        <f>IFERROR(VLOOKUP('Receta'!$E249,Materias_Primas[#All],5,0),"")</f>
        <v/>
      </c>
      <c r="J249" s="3" t="str">
        <f>IFERROR(H249*VLOOKUP('Receta'!$E249,Materias_Primas[#All],10,0),"")</f>
        <v/>
      </c>
      <c r="K249" s="3" t="str">
        <f>IFERROR('Receta'!$J249/'Receta'!$C249,"")</f>
        <v/>
      </c>
      <c r="L249" s="5" t="str">
        <f>IFERROR(VLOOKUP('Receta'!$A249,Productos[#All],3,0),"")</f>
        <v/>
      </c>
      <c r="M249" s="2"/>
      <c r="N249" s="2"/>
      <c r="O249" s="2"/>
      <c r="P249" s="2"/>
      <c r="Q249" s="2"/>
      <c r="R249" s="2"/>
      <c r="S249" s="2"/>
      <c r="T249" s="2"/>
      <c r="U249" s="2"/>
      <c r="V249" s="2"/>
      <c r="W249" s="2"/>
      <c r="X249" s="2"/>
      <c r="Y249" s="2"/>
      <c r="Z249" s="2"/>
      <c r="AA249" s="2"/>
    </row>
    <row r="250" spans="1:27" ht="15.75" customHeight="1" x14ac:dyDescent="0.3">
      <c r="A250" s="5"/>
      <c r="B250" s="5" t="str">
        <f>IFERROR(VLOOKUP('Receta'!$A250,Productos[#All],2,0),"")</f>
        <v/>
      </c>
      <c r="C250" s="5"/>
      <c r="D250" s="5"/>
      <c r="E250" s="5"/>
      <c r="F250" s="5" t="str">
        <f>IFERROR(VLOOKUP(E250,Materias_Primas[#All],3,0),"")</f>
        <v/>
      </c>
      <c r="G250" s="5" t="str">
        <f>IFERROR(VLOOKUP('Receta'!$E250,Materias_Primas[#All],2,0),"")</f>
        <v/>
      </c>
      <c r="H250" s="5"/>
      <c r="I250" s="5" t="str">
        <f>IFERROR(VLOOKUP('Receta'!$E250,Materias_Primas[#All],5,0),"")</f>
        <v/>
      </c>
      <c r="J250" s="3" t="str">
        <f>IFERROR(H250*VLOOKUP('Receta'!$E250,Materias_Primas[#All],10,0),"")</f>
        <v/>
      </c>
      <c r="K250" s="3" t="str">
        <f>IFERROR('Receta'!$J250/'Receta'!$C250,"")</f>
        <v/>
      </c>
      <c r="L250" s="5" t="str">
        <f>IFERROR(VLOOKUP('Receta'!$A250,Productos[#All],3,0),"")</f>
        <v/>
      </c>
      <c r="M250" s="2"/>
      <c r="N250" s="2"/>
      <c r="O250" s="2"/>
      <c r="P250" s="2"/>
      <c r="Q250" s="2"/>
      <c r="R250" s="2"/>
      <c r="S250" s="2"/>
      <c r="T250" s="2"/>
      <c r="U250" s="2"/>
      <c r="V250" s="2"/>
      <c r="W250" s="2"/>
      <c r="X250" s="2"/>
      <c r="Y250" s="2"/>
      <c r="Z250" s="2"/>
      <c r="AA250" s="2"/>
    </row>
    <row r="251" spans="1:27" ht="15.75" customHeight="1" x14ac:dyDescent="0.3">
      <c r="A251" s="5"/>
      <c r="B251" s="5" t="str">
        <f>IFERROR(VLOOKUP('Receta'!$A251,Productos[#All],2,0),"")</f>
        <v/>
      </c>
      <c r="C251" s="5"/>
      <c r="D251" s="5"/>
      <c r="E251" s="5"/>
      <c r="F251" s="5" t="str">
        <f>IFERROR(VLOOKUP(E251,Materias_Primas[#All],3,0),"")</f>
        <v/>
      </c>
      <c r="G251" s="5" t="str">
        <f>IFERROR(VLOOKUP('Receta'!$E251,Materias_Primas[#All],2,0),"")</f>
        <v/>
      </c>
      <c r="H251" s="5"/>
      <c r="I251" s="5" t="str">
        <f>IFERROR(VLOOKUP('Receta'!$E251,Materias_Primas[#All],5,0),"")</f>
        <v/>
      </c>
      <c r="J251" s="3" t="str">
        <f>IFERROR(H251*VLOOKUP('Receta'!$E251,Materias_Primas[#All],10,0),"")</f>
        <v/>
      </c>
      <c r="K251" s="3" t="str">
        <f>IFERROR('Receta'!$J251/'Receta'!$C251,"")</f>
        <v/>
      </c>
      <c r="L251" s="5" t="str">
        <f>IFERROR(VLOOKUP('Receta'!$A251,Productos[#All],3,0),"")</f>
        <v/>
      </c>
      <c r="M251" s="2"/>
      <c r="N251" s="2"/>
      <c r="O251" s="2"/>
      <c r="P251" s="2"/>
      <c r="Q251" s="2"/>
      <c r="R251" s="2"/>
      <c r="S251" s="2"/>
      <c r="T251" s="2"/>
      <c r="U251" s="2"/>
      <c r="V251" s="2"/>
      <c r="W251" s="2"/>
      <c r="X251" s="2"/>
      <c r="Y251" s="2"/>
      <c r="Z251" s="2"/>
      <c r="AA251" s="2"/>
    </row>
    <row r="252" spans="1:27" ht="15.75" customHeight="1" x14ac:dyDescent="0.3">
      <c r="A252" s="5"/>
      <c r="B252" s="5" t="str">
        <f>IFERROR(VLOOKUP('Receta'!$A252,Productos[#All],2,0),"")</f>
        <v/>
      </c>
      <c r="C252" s="5"/>
      <c r="D252" s="5"/>
      <c r="E252" s="5"/>
      <c r="F252" s="5" t="str">
        <f>IFERROR(VLOOKUP(E252,Materias_Primas[#All],3,0),"")</f>
        <v/>
      </c>
      <c r="G252" s="5" t="str">
        <f>IFERROR(VLOOKUP('Receta'!$E252,Materias_Primas[#All],2,0),"")</f>
        <v/>
      </c>
      <c r="H252" s="5"/>
      <c r="I252" s="5" t="str">
        <f>IFERROR(VLOOKUP('Receta'!$E252,Materias_Primas[#All],5,0),"")</f>
        <v/>
      </c>
      <c r="J252" s="3" t="str">
        <f>IFERROR(H252*VLOOKUP('Receta'!$E252,Materias_Primas[#All],10,0),"")</f>
        <v/>
      </c>
      <c r="K252" s="3" t="str">
        <f>IFERROR('Receta'!$J252/'Receta'!$C252,"")</f>
        <v/>
      </c>
      <c r="L252" s="5" t="str">
        <f>IFERROR(VLOOKUP('Receta'!$A252,Productos[#All],3,0),"")</f>
        <v/>
      </c>
      <c r="M252" s="2"/>
      <c r="N252" s="2"/>
      <c r="O252" s="2"/>
      <c r="P252" s="2"/>
      <c r="Q252" s="2"/>
      <c r="R252" s="2"/>
      <c r="S252" s="2"/>
      <c r="T252" s="2"/>
      <c r="U252" s="2"/>
      <c r="V252" s="2"/>
      <c r="W252" s="2"/>
      <c r="X252" s="2"/>
      <c r="Y252" s="2"/>
      <c r="Z252" s="2"/>
      <c r="AA252" s="2"/>
    </row>
    <row r="253" spans="1:27" ht="15.75" customHeight="1" x14ac:dyDescent="0.3">
      <c r="A253" s="5"/>
      <c r="B253" s="5" t="str">
        <f>IFERROR(VLOOKUP('Receta'!$A253,Productos[#All],2,0),"")</f>
        <v/>
      </c>
      <c r="C253" s="5"/>
      <c r="D253" s="5"/>
      <c r="E253" s="5"/>
      <c r="F253" s="5" t="str">
        <f>IFERROR(VLOOKUP(E253,Materias_Primas[#All],3,0),"")</f>
        <v/>
      </c>
      <c r="G253" s="5" t="str">
        <f>IFERROR(VLOOKUP('Receta'!$E253,Materias_Primas[#All],2,0),"")</f>
        <v/>
      </c>
      <c r="H253" s="5"/>
      <c r="I253" s="5" t="str">
        <f>IFERROR(VLOOKUP('Receta'!$E253,Materias_Primas[#All],5,0),"")</f>
        <v/>
      </c>
      <c r="J253" s="3" t="str">
        <f>IFERROR(H253*VLOOKUP('Receta'!$E253,Materias_Primas[#All],10,0),"")</f>
        <v/>
      </c>
      <c r="K253" s="3" t="str">
        <f>IFERROR('Receta'!$J253/'Receta'!$C253,"")</f>
        <v/>
      </c>
      <c r="L253" s="5" t="str">
        <f>IFERROR(VLOOKUP('Receta'!$A253,Productos[#All],3,0),"")</f>
        <v/>
      </c>
      <c r="M253" s="2"/>
      <c r="N253" s="2"/>
      <c r="O253" s="2"/>
      <c r="P253" s="2"/>
      <c r="Q253" s="2"/>
      <c r="R253" s="2"/>
      <c r="S253" s="2"/>
      <c r="T253" s="2"/>
      <c r="U253" s="2"/>
      <c r="V253" s="2"/>
      <c r="W253" s="2"/>
      <c r="X253" s="2"/>
      <c r="Y253" s="2"/>
      <c r="Z253" s="2"/>
      <c r="AA253" s="2"/>
    </row>
    <row r="254" spans="1:27" ht="15.75" customHeight="1" x14ac:dyDescent="0.3">
      <c r="A254" s="5"/>
      <c r="B254" s="5" t="str">
        <f>IFERROR(VLOOKUP('Receta'!$A254,Productos[#All],2,0),"")</f>
        <v/>
      </c>
      <c r="C254" s="5"/>
      <c r="D254" s="5"/>
      <c r="E254" s="5"/>
      <c r="F254" s="5" t="str">
        <f>IFERROR(VLOOKUP(E254,Materias_Primas[#All],3,0),"")</f>
        <v/>
      </c>
      <c r="G254" s="5" t="str">
        <f>IFERROR(VLOOKUP('Receta'!$E254,Materias_Primas[#All],2,0),"")</f>
        <v/>
      </c>
      <c r="H254" s="5"/>
      <c r="I254" s="5" t="str">
        <f>IFERROR(VLOOKUP('Receta'!$E254,Materias_Primas[#All],5,0),"")</f>
        <v/>
      </c>
      <c r="J254" s="3" t="str">
        <f>IFERROR(H254*VLOOKUP('Receta'!$E254,Materias_Primas[#All],10,0),"")</f>
        <v/>
      </c>
      <c r="K254" s="3" t="str">
        <f>IFERROR('Receta'!$J254/'Receta'!$C254,"")</f>
        <v/>
      </c>
      <c r="L254" s="5" t="str">
        <f>IFERROR(VLOOKUP('Receta'!$A254,Productos[#All],3,0),"")</f>
        <v/>
      </c>
      <c r="M254" s="2"/>
      <c r="N254" s="2"/>
      <c r="O254" s="2"/>
      <c r="P254" s="2"/>
      <c r="Q254" s="2"/>
      <c r="R254" s="2"/>
      <c r="S254" s="2"/>
      <c r="T254" s="2"/>
      <c r="U254" s="2"/>
      <c r="V254" s="2"/>
      <c r="W254" s="2"/>
      <c r="X254" s="2"/>
      <c r="Y254" s="2"/>
      <c r="Z254" s="2"/>
      <c r="AA254" s="2"/>
    </row>
    <row r="255" spans="1:27" ht="15.75" customHeight="1" x14ac:dyDescent="0.3">
      <c r="A255" s="5"/>
      <c r="B255" s="5" t="str">
        <f>IFERROR(VLOOKUP('Receta'!$A255,Productos[#All],2,0),"")</f>
        <v/>
      </c>
      <c r="C255" s="5"/>
      <c r="D255" s="5"/>
      <c r="E255" s="5"/>
      <c r="F255" s="5" t="str">
        <f>IFERROR(VLOOKUP(E255,Materias_Primas[#All],3,0),"")</f>
        <v/>
      </c>
      <c r="G255" s="5" t="str">
        <f>IFERROR(VLOOKUP('Receta'!$E255,Materias_Primas[#All],2,0),"")</f>
        <v/>
      </c>
      <c r="H255" s="5"/>
      <c r="I255" s="5" t="str">
        <f>IFERROR(VLOOKUP('Receta'!$E255,Materias_Primas[#All],5,0),"")</f>
        <v/>
      </c>
      <c r="J255" s="3" t="str">
        <f>IFERROR(H255*VLOOKUP('Receta'!$E255,Materias_Primas[#All],10,0),"")</f>
        <v/>
      </c>
      <c r="K255" s="3" t="str">
        <f>IFERROR('Receta'!$J255/'Receta'!$C255,"")</f>
        <v/>
      </c>
      <c r="L255" s="5" t="str">
        <f>IFERROR(VLOOKUP('Receta'!$A255,Productos[#All],3,0),"")</f>
        <v/>
      </c>
      <c r="M255" s="2"/>
      <c r="N255" s="2"/>
      <c r="O255" s="2"/>
      <c r="P255" s="2"/>
      <c r="Q255" s="2"/>
      <c r="R255" s="2"/>
      <c r="S255" s="2"/>
      <c r="T255" s="2"/>
      <c r="U255" s="2"/>
      <c r="V255" s="2"/>
      <c r="W255" s="2"/>
      <c r="X255" s="2"/>
      <c r="Y255" s="2"/>
      <c r="Z255" s="2"/>
      <c r="AA255" s="2"/>
    </row>
    <row r="256" spans="1:27" ht="15.75" customHeight="1" x14ac:dyDescent="0.3">
      <c r="A256" s="5"/>
      <c r="B256" s="5" t="str">
        <f>IFERROR(VLOOKUP('Receta'!$A256,Productos[#All],2,0),"")</f>
        <v/>
      </c>
      <c r="C256" s="5"/>
      <c r="D256" s="5"/>
      <c r="E256" s="5"/>
      <c r="F256" s="5" t="str">
        <f>IFERROR(VLOOKUP(E256,Materias_Primas[#All],3,0),"")</f>
        <v/>
      </c>
      <c r="G256" s="5" t="str">
        <f>IFERROR(VLOOKUP('Receta'!$E256,Materias_Primas[#All],2,0),"")</f>
        <v/>
      </c>
      <c r="H256" s="5"/>
      <c r="I256" s="5" t="str">
        <f>IFERROR(VLOOKUP('Receta'!$E256,Materias_Primas[#All],5,0),"")</f>
        <v/>
      </c>
      <c r="J256" s="3" t="str">
        <f>IFERROR(H256*VLOOKUP('Receta'!$E256,Materias_Primas[#All],10,0),"")</f>
        <v/>
      </c>
      <c r="K256" s="3" t="str">
        <f>IFERROR('Receta'!$J256/'Receta'!$C256,"")</f>
        <v/>
      </c>
      <c r="L256" s="5" t="str">
        <f>IFERROR(VLOOKUP('Receta'!$A256,Productos[#All],3,0),"")</f>
        <v/>
      </c>
      <c r="M256" s="2"/>
      <c r="N256" s="2"/>
      <c r="O256" s="2"/>
      <c r="P256" s="2"/>
      <c r="Q256" s="2"/>
      <c r="R256" s="2"/>
      <c r="S256" s="2"/>
      <c r="T256" s="2"/>
      <c r="U256" s="2"/>
      <c r="V256" s="2"/>
      <c r="W256" s="2"/>
      <c r="X256" s="2"/>
      <c r="Y256" s="2"/>
      <c r="Z256" s="2"/>
      <c r="AA256" s="2"/>
    </row>
    <row r="257" spans="1:27" ht="15.75" customHeight="1" x14ac:dyDescent="0.3">
      <c r="A257" s="5"/>
      <c r="B257" s="5" t="str">
        <f>IFERROR(VLOOKUP('Receta'!$A257,Productos[#All],2,0),"")</f>
        <v/>
      </c>
      <c r="C257" s="5"/>
      <c r="D257" s="5"/>
      <c r="E257" s="5"/>
      <c r="F257" s="5" t="str">
        <f>IFERROR(VLOOKUP(E257,Materias_Primas[#All],3,0),"")</f>
        <v/>
      </c>
      <c r="G257" s="5" t="str">
        <f>IFERROR(VLOOKUP('Receta'!$E257,Materias_Primas[#All],2,0),"")</f>
        <v/>
      </c>
      <c r="H257" s="5"/>
      <c r="I257" s="5" t="str">
        <f>IFERROR(VLOOKUP('Receta'!$E257,Materias_Primas[#All],5,0),"")</f>
        <v/>
      </c>
      <c r="J257" s="3" t="str">
        <f>IFERROR(H257*VLOOKUP('Receta'!$E257,Materias_Primas[#All],10,0),"")</f>
        <v/>
      </c>
      <c r="K257" s="3" t="str">
        <f>IFERROR('Receta'!$J257/'Receta'!$C257,"")</f>
        <v/>
      </c>
      <c r="L257" s="5" t="str">
        <f>IFERROR(VLOOKUP('Receta'!$A257,Productos[#All],3,0),"")</f>
        <v/>
      </c>
      <c r="M257" s="2"/>
      <c r="N257" s="2"/>
      <c r="O257" s="2"/>
      <c r="P257" s="2"/>
      <c r="Q257" s="2"/>
      <c r="R257" s="2"/>
      <c r="S257" s="2"/>
      <c r="T257" s="2"/>
      <c r="U257" s="2"/>
      <c r="V257" s="2"/>
      <c r="W257" s="2"/>
      <c r="X257" s="2"/>
      <c r="Y257" s="2"/>
      <c r="Z257" s="2"/>
      <c r="AA257" s="2"/>
    </row>
    <row r="258" spans="1:27" ht="15.75" customHeight="1" x14ac:dyDescent="0.3">
      <c r="A258" s="5"/>
      <c r="B258" s="5" t="str">
        <f>IFERROR(VLOOKUP('Receta'!$A258,Productos[#All],2,0),"")</f>
        <v/>
      </c>
      <c r="C258" s="5"/>
      <c r="D258" s="5"/>
      <c r="E258" s="5"/>
      <c r="F258" s="5" t="str">
        <f>IFERROR(VLOOKUP(E258,Materias_Primas[#All],3,0),"")</f>
        <v/>
      </c>
      <c r="G258" s="5" t="str">
        <f>IFERROR(VLOOKUP('Receta'!$E258,Materias_Primas[#All],2,0),"")</f>
        <v/>
      </c>
      <c r="H258" s="5"/>
      <c r="I258" s="5" t="str">
        <f>IFERROR(VLOOKUP('Receta'!$E258,Materias_Primas[#All],5,0),"")</f>
        <v/>
      </c>
      <c r="J258" s="3" t="str">
        <f>IFERROR(H258*VLOOKUP('Receta'!$E258,Materias_Primas[#All],10,0),"")</f>
        <v/>
      </c>
      <c r="K258" s="3" t="str">
        <f>IFERROR('Receta'!$J258/'Receta'!$C258,"")</f>
        <v/>
      </c>
      <c r="L258" s="5" t="str">
        <f>IFERROR(VLOOKUP('Receta'!$A258,Productos[#All],3,0),"")</f>
        <v/>
      </c>
      <c r="M258" s="2"/>
      <c r="N258" s="2"/>
      <c r="O258" s="2"/>
      <c r="P258" s="2"/>
      <c r="Q258" s="2"/>
      <c r="R258" s="2"/>
      <c r="S258" s="2"/>
      <c r="T258" s="2"/>
      <c r="U258" s="2"/>
      <c r="V258" s="2"/>
      <c r="W258" s="2"/>
      <c r="X258" s="2"/>
      <c r="Y258" s="2"/>
      <c r="Z258" s="2"/>
      <c r="AA258" s="2"/>
    </row>
    <row r="259" spans="1:27" ht="15.75" customHeight="1" x14ac:dyDescent="0.3">
      <c r="A259" s="5"/>
      <c r="B259" s="5" t="str">
        <f>IFERROR(VLOOKUP('Receta'!$A259,Productos[#All],2,0),"")</f>
        <v/>
      </c>
      <c r="C259" s="5"/>
      <c r="D259" s="5"/>
      <c r="E259" s="5"/>
      <c r="F259" s="5" t="str">
        <f>IFERROR(VLOOKUP(E259,Materias_Primas[#All],3,0),"")</f>
        <v/>
      </c>
      <c r="G259" s="5" t="str">
        <f>IFERROR(VLOOKUP('Receta'!$E259,Materias_Primas[#All],2,0),"")</f>
        <v/>
      </c>
      <c r="H259" s="5"/>
      <c r="I259" s="5" t="str">
        <f>IFERROR(VLOOKUP('Receta'!$E259,Materias_Primas[#All],5,0),"")</f>
        <v/>
      </c>
      <c r="J259" s="3" t="str">
        <f>IFERROR(H259*VLOOKUP('Receta'!$E259,Materias_Primas[#All],10,0),"")</f>
        <v/>
      </c>
      <c r="K259" s="3" t="str">
        <f>IFERROR('Receta'!$J259/'Receta'!$C259,"")</f>
        <v/>
      </c>
      <c r="L259" s="5" t="str">
        <f>IFERROR(VLOOKUP('Receta'!$A259,Productos[#All],3,0),"")</f>
        <v/>
      </c>
      <c r="M259" s="2"/>
      <c r="N259" s="2"/>
      <c r="O259" s="2"/>
      <c r="P259" s="2"/>
      <c r="Q259" s="2"/>
      <c r="R259" s="2"/>
      <c r="S259" s="2"/>
      <c r="T259" s="2"/>
      <c r="U259" s="2"/>
      <c r="V259" s="2"/>
      <c r="W259" s="2"/>
      <c r="X259" s="2"/>
      <c r="Y259" s="2"/>
      <c r="Z259" s="2"/>
      <c r="AA259" s="2"/>
    </row>
    <row r="260" spans="1:27" ht="15.75" customHeight="1" x14ac:dyDescent="0.3">
      <c r="A260" s="5"/>
      <c r="B260" s="5" t="str">
        <f>IFERROR(VLOOKUP('Receta'!$A260,Productos[#All],2,0),"")</f>
        <v/>
      </c>
      <c r="C260" s="5"/>
      <c r="D260" s="5"/>
      <c r="E260" s="5"/>
      <c r="F260" s="5" t="str">
        <f>IFERROR(VLOOKUP(E260,Materias_Primas[#All],3,0),"")</f>
        <v/>
      </c>
      <c r="G260" s="5" t="str">
        <f>IFERROR(VLOOKUP('Receta'!$E260,Materias_Primas[#All],2,0),"")</f>
        <v/>
      </c>
      <c r="H260" s="5"/>
      <c r="I260" s="5" t="str">
        <f>IFERROR(VLOOKUP('Receta'!$E260,Materias_Primas[#All],5,0),"")</f>
        <v/>
      </c>
      <c r="J260" s="3" t="str">
        <f>IFERROR(H260*VLOOKUP('Receta'!$E260,Materias_Primas[#All],10,0),"")</f>
        <v/>
      </c>
      <c r="K260" s="3" t="str">
        <f>IFERROR('Receta'!$J260/'Receta'!$C260,"")</f>
        <v/>
      </c>
      <c r="L260" s="5" t="str">
        <f>IFERROR(VLOOKUP('Receta'!$A260,Productos[#All],3,0),"")</f>
        <v/>
      </c>
      <c r="M260" s="2"/>
      <c r="N260" s="2"/>
      <c r="O260" s="2"/>
      <c r="P260" s="2"/>
      <c r="Q260" s="2"/>
      <c r="R260" s="2"/>
      <c r="S260" s="2"/>
      <c r="T260" s="2"/>
      <c r="U260" s="2"/>
      <c r="V260" s="2"/>
      <c r="W260" s="2"/>
      <c r="X260" s="2"/>
      <c r="Y260" s="2"/>
      <c r="Z260" s="2"/>
      <c r="AA260" s="2"/>
    </row>
    <row r="261" spans="1:27" ht="15.75" customHeight="1" x14ac:dyDescent="0.3">
      <c r="A261" s="5"/>
      <c r="B261" s="5" t="str">
        <f>IFERROR(VLOOKUP('Receta'!$A261,Productos[#All],2,0),"")</f>
        <v/>
      </c>
      <c r="C261" s="5"/>
      <c r="D261" s="5"/>
      <c r="E261" s="5"/>
      <c r="F261" s="5" t="str">
        <f>IFERROR(VLOOKUP(E261,Materias_Primas[#All],3,0),"")</f>
        <v/>
      </c>
      <c r="G261" s="5" t="str">
        <f>IFERROR(VLOOKUP('Receta'!$E261,Materias_Primas[#All],2,0),"")</f>
        <v/>
      </c>
      <c r="H261" s="5"/>
      <c r="I261" s="5" t="str">
        <f>IFERROR(VLOOKUP('Receta'!$E261,Materias_Primas[#All],5,0),"")</f>
        <v/>
      </c>
      <c r="J261" s="3" t="str">
        <f>IFERROR(H261*VLOOKUP('Receta'!$E261,Materias_Primas[#All],10,0),"")</f>
        <v/>
      </c>
      <c r="K261" s="3" t="str">
        <f>IFERROR('Receta'!$J261/'Receta'!$C261,"")</f>
        <v/>
      </c>
      <c r="L261" s="5" t="str">
        <f>IFERROR(VLOOKUP('Receta'!$A261,Productos[#All],3,0),"")</f>
        <v/>
      </c>
      <c r="M261" s="2"/>
      <c r="N261" s="2"/>
      <c r="O261" s="2"/>
      <c r="P261" s="2"/>
      <c r="Q261" s="2"/>
      <c r="R261" s="2"/>
      <c r="S261" s="2"/>
      <c r="T261" s="2"/>
      <c r="U261" s="2"/>
      <c r="V261" s="2"/>
      <c r="W261" s="2"/>
      <c r="X261" s="2"/>
      <c r="Y261" s="2"/>
      <c r="Z261" s="2"/>
      <c r="AA261" s="2"/>
    </row>
    <row r="262" spans="1:27" ht="15.75" customHeight="1" x14ac:dyDescent="0.3">
      <c r="A262" s="5"/>
      <c r="B262" s="5" t="str">
        <f>IFERROR(VLOOKUP('Receta'!$A262,Productos[#All],2,0),"")</f>
        <v/>
      </c>
      <c r="C262" s="5"/>
      <c r="D262" s="5"/>
      <c r="E262" s="5"/>
      <c r="F262" s="5" t="str">
        <f>IFERROR(VLOOKUP(E262,Materias_Primas[#All],3,0),"")</f>
        <v/>
      </c>
      <c r="G262" s="5" t="str">
        <f>IFERROR(VLOOKUP('Receta'!$E262,Materias_Primas[#All],2,0),"")</f>
        <v/>
      </c>
      <c r="H262" s="5"/>
      <c r="I262" s="5" t="str">
        <f>IFERROR(VLOOKUP('Receta'!$E262,Materias_Primas[#All],5,0),"")</f>
        <v/>
      </c>
      <c r="J262" s="3" t="str">
        <f>IFERROR(H262*VLOOKUP('Receta'!$E262,Materias_Primas[#All],10,0),"")</f>
        <v/>
      </c>
      <c r="K262" s="3" t="str">
        <f>IFERROR('Receta'!$J262/'Receta'!$C262,"")</f>
        <v/>
      </c>
      <c r="L262" s="5" t="str">
        <f>IFERROR(VLOOKUP('Receta'!$A262,Productos[#All],3,0),"")</f>
        <v/>
      </c>
      <c r="M262" s="2"/>
      <c r="N262" s="2"/>
      <c r="O262" s="2"/>
      <c r="P262" s="2"/>
      <c r="Q262" s="2"/>
      <c r="R262" s="2"/>
      <c r="S262" s="2"/>
      <c r="T262" s="2"/>
      <c r="U262" s="2"/>
      <c r="V262" s="2"/>
      <c r="W262" s="2"/>
      <c r="X262" s="2"/>
      <c r="Y262" s="2"/>
      <c r="Z262" s="2"/>
      <c r="AA262" s="2"/>
    </row>
    <row r="263" spans="1:27" ht="15.75" customHeight="1" x14ac:dyDescent="0.3">
      <c r="A263" s="5"/>
      <c r="B263" s="5" t="str">
        <f>IFERROR(VLOOKUP('Receta'!$A263,Productos[#All],2,0),"")</f>
        <v/>
      </c>
      <c r="C263" s="5"/>
      <c r="D263" s="5"/>
      <c r="E263" s="5"/>
      <c r="F263" s="5" t="str">
        <f>IFERROR(VLOOKUP(E263,Materias_Primas[#All],3,0),"")</f>
        <v/>
      </c>
      <c r="G263" s="5" t="str">
        <f>IFERROR(VLOOKUP('Receta'!$E263,Materias_Primas[#All],2,0),"")</f>
        <v/>
      </c>
      <c r="H263" s="5"/>
      <c r="I263" s="5" t="str">
        <f>IFERROR(VLOOKUP('Receta'!$E263,Materias_Primas[#All],5,0),"")</f>
        <v/>
      </c>
      <c r="J263" s="3" t="str">
        <f>IFERROR(H263*VLOOKUP('Receta'!$E263,Materias_Primas[#All],10,0),"")</f>
        <v/>
      </c>
      <c r="K263" s="3" t="str">
        <f>IFERROR('Receta'!$J263/'Receta'!$C263,"")</f>
        <v/>
      </c>
      <c r="L263" s="5" t="str">
        <f>IFERROR(VLOOKUP('Receta'!$A263,Productos[#All],3,0),"")</f>
        <v/>
      </c>
      <c r="M263" s="2"/>
      <c r="N263" s="2"/>
      <c r="O263" s="2"/>
      <c r="P263" s="2"/>
      <c r="Q263" s="2"/>
      <c r="R263" s="2"/>
      <c r="S263" s="2"/>
      <c r="T263" s="2"/>
      <c r="U263" s="2"/>
      <c r="V263" s="2"/>
      <c r="W263" s="2"/>
      <c r="X263" s="2"/>
      <c r="Y263" s="2"/>
      <c r="Z263" s="2"/>
      <c r="AA263" s="2"/>
    </row>
    <row r="264" spans="1:27" ht="15.75" customHeight="1" x14ac:dyDescent="0.3">
      <c r="A264" s="5"/>
      <c r="B264" s="5" t="str">
        <f>IFERROR(VLOOKUP('Receta'!$A264,Productos[#All],2,0),"")</f>
        <v/>
      </c>
      <c r="C264" s="5"/>
      <c r="D264" s="5"/>
      <c r="E264" s="5"/>
      <c r="F264" s="5" t="str">
        <f>IFERROR(VLOOKUP(E264,Materias_Primas[#All],3,0),"")</f>
        <v/>
      </c>
      <c r="G264" s="5" t="str">
        <f>IFERROR(VLOOKUP('Receta'!$E264,Materias_Primas[#All],2,0),"")</f>
        <v/>
      </c>
      <c r="H264" s="5"/>
      <c r="I264" s="5" t="str">
        <f>IFERROR(VLOOKUP('Receta'!$E264,Materias_Primas[#All],5,0),"")</f>
        <v/>
      </c>
      <c r="J264" s="3" t="str">
        <f>IFERROR(H264*VLOOKUP('Receta'!$E264,Materias_Primas[#All],10,0),"")</f>
        <v/>
      </c>
      <c r="K264" s="3" t="str">
        <f>IFERROR('Receta'!$J264/'Receta'!$C264,"")</f>
        <v/>
      </c>
      <c r="L264" s="5" t="str">
        <f>IFERROR(VLOOKUP('Receta'!$A264,Productos[#All],3,0),"")</f>
        <v/>
      </c>
      <c r="M264" s="2"/>
      <c r="N264" s="2"/>
      <c r="O264" s="2"/>
      <c r="P264" s="2"/>
      <c r="Q264" s="2"/>
      <c r="R264" s="2"/>
      <c r="S264" s="2"/>
      <c r="T264" s="2"/>
      <c r="U264" s="2"/>
      <c r="V264" s="2"/>
      <c r="W264" s="2"/>
      <c r="X264" s="2"/>
      <c r="Y264" s="2"/>
      <c r="Z264" s="2"/>
      <c r="AA264" s="2"/>
    </row>
    <row r="265" spans="1:27" ht="15.75" customHeight="1" x14ac:dyDescent="0.3">
      <c r="A265" s="5"/>
      <c r="B265" s="5" t="str">
        <f>IFERROR(VLOOKUP('Receta'!$A265,Productos[#All],2,0),"")</f>
        <v/>
      </c>
      <c r="C265" s="5"/>
      <c r="D265" s="5"/>
      <c r="E265" s="5"/>
      <c r="F265" s="5" t="str">
        <f>IFERROR(VLOOKUP(E265,Materias_Primas[#All],3,0),"")</f>
        <v/>
      </c>
      <c r="G265" s="5" t="str">
        <f>IFERROR(VLOOKUP('Receta'!$E265,Materias_Primas[#All],2,0),"")</f>
        <v/>
      </c>
      <c r="H265" s="5"/>
      <c r="I265" s="5" t="str">
        <f>IFERROR(VLOOKUP('Receta'!$E265,Materias_Primas[#All],5,0),"")</f>
        <v/>
      </c>
      <c r="J265" s="3" t="str">
        <f>IFERROR(H265*VLOOKUP('Receta'!$E265,Materias_Primas[#All],10,0),"")</f>
        <v/>
      </c>
      <c r="K265" s="3" t="str">
        <f>IFERROR('Receta'!$J265/'Receta'!$C265,"")</f>
        <v/>
      </c>
      <c r="L265" s="5" t="str">
        <f>IFERROR(VLOOKUP('Receta'!$A265,Productos[#All],3,0),"")</f>
        <v/>
      </c>
      <c r="M265" s="2"/>
      <c r="N265" s="2"/>
      <c r="O265" s="2"/>
      <c r="P265" s="2"/>
      <c r="Q265" s="2"/>
      <c r="R265" s="2"/>
      <c r="S265" s="2"/>
      <c r="T265" s="2"/>
      <c r="U265" s="2"/>
      <c r="V265" s="2"/>
      <c r="W265" s="2"/>
      <c r="X265" s="2"/>
      <c r="Y265" s="2"/>
      <c r="Z265" s="2"/>
      <c r="AA265" s="2"/>
    </row>
    <row r="266" spans="1:27" ht="15.75" customHeight="1" x14ac:dyDescent="0.3">
      <c r="A266" s="5"/>
      <c r="B266" s="5" t="str">
        <f>IFERROR(VLOOKUP('Receta'!$A266,Productos[#All],2,0),"")</f>
        <v/>
      </c>
      <c r="C266" s="5"/>
      <c r="D266" s="5"/>
      <c r="E266" s="5"/>
      <c r="F266" s="5" t="str">
        <f>IFERROR(VLOOKUP(E266,Materias_Primas[#All],3,0),"")</f>
        <v/>
      </c>
      <c r="G266" s="5" t="str">
        <f>IFERROR(VLOOKUP('Receta'!$E266,Materias_Primas[#All],2,0),"")</f>
        <v/>
      </c>
      <c r="H266" s="5"/>
      <c r="I266" s="5" t="str">
        <f>IFERROR(VLOOKUP('Receta'!$E266,Materias_Primas[#All],5,0),"")</f>
        <v/>
      </c>
      <c r="J266" s="3" t="str">
        <f>IFERROR(H266*VLOOKUP('Receta'!$E266,Materias_Primas[#All],10,0),"")</f>
        <v/>
      </c>
      <c r="K266" s="3" t="str">
        <f>IFERROR('Receta'!$J266/'Receta'!$C266,"")</f>
        <v/>
      </c>
      <c r="L266" s="5" t="str">
        <f>IFERROR(VLOOKUP('Receta'!$A266,Productos[#All],3,0),"")</f>
        <v/>
      </c>
      <c r="M266" s="2"/>
      <c r="N266" s="2"/>
      <c r="O266" s="2"/>
      <c r="P266" s="2"/>
      <c r="Q266" s="2"/>
      <c r="R266" s="2"/>
      <c r="S266" s="2"/>
      <c r="T266" s="2"/>
      <c r="U266" s="2"/>
      <c r="V266" s="2"/>
      <c r="W266" s="2"/>
      <c r="X266" s="2"/>
      <c r="Y266" s="2"/>
      <c r="Z266" s="2"/>
      <c r="AA266" s="2"/>
    </row>
    <row r="267" spans="1:27"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75" customHeight="1" x14ac:dyDescent="0.3">
      <c r="A281" s="2"/>
      <c r="B281" s="2"/>
      <c r="C281" s="2"/>
      <c r="D281" s="2"/>
      <c r="E281" s="2"/>
      <c r="F281" s="2"/>
      <c r="G281" s="2"/>
      <c r="H281" s="14"/>
      <c r="I281" s="14">
        <v>65</v>
      </c>
      <c r="J281" s="2"/>
      <c r="K281" s="2"/>
      <c r="L281" s="2"/>
      <c r="M281" s="2"/>
      <c r="N281" s="2"/>
      <c r="O281" s="2"/>
      <c r="P281" s="2"/>
      <c r="Q281" s="2"/>
      <c r="R281" s="2"/>
      <c r="S281" s="2"/>
      <c r="T281" s="2"/>
      <c r="U281" s="2"/>
      <c r="V281" s="2"/>
      <c r="W281" s="2"/>
      <c r="X281" s="2"/>
      <c r="Y281" s="2"/>
      <c r="Z281" s="2"/>
      <c r="AA281" s="2"/>
    </row>
    <row r="282" spans="1:27"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75" customHeight="1" x14ac:dyDescent="0.3">
      <c r="A285" s="2"/>
      <c r="B285" s="2"/>
      <c r="C285" s="2"/>
      <c r="D285" s="2" t="s">
        <v>138</v>
      </c>
      <c r="E285" s="2" t="s">
        <v>139</v>
      </c>
      <c r="F285" s="2"/>
      <c r="G285" s="2"/>
      <c r="H285" s="2"/>
      <c r="I285" s="2"/>
      <c r="J285" s="2"/>
      <c r="K285" s="2"/>
      <c r="L285" s="2"/>
      <c r="M285" s="2"/>
      <c r="N285" s="2"/>
      <c r="O285" s="2"/>
      <c r="P285" s="2"/>
      <c r="Q285" s="2"/>
      <c r="R285" s="2"/>
      <c r="S285" s="2"/>
      <c r="T285" s="2"/>
      <c r="U285" s="2"/>
      <c r="V285" s="2"/>
      <c r="W285" s="2"/>
      <c r="X285" s="2"/>
      <c r="Y285" s="2"/>
      <c r="Z285" s="2"/>
      <c r="AA285" s="2"/>
    </row>
    <row r="286" spans="1:27" ht="15.75" customHeight="1" x14ac:dyDescent="0.3">
      <c r="A286" s="2"/>
      <c r="B286" s="2"/>
      <c r="C286" s="15" t="s">
        <v>140</v>
      </c>
      <c r="D286" s="15">
        <v>2</v>
      </c>
      <c r="E286" s="15">
        <f t="shared" ref="E286:E288" si="0">$I$281*D286</f>
        <v>130</v>
      </c>
      <c r="F286" s="15"/>
      <c r="G286" s="15"/>
      <c r="H286" s="2"/>
      <c r="I286" s="2" t="s">
        <v>141</v>
      </c>
      <c r="J286" s="2">
        <v>0.5</v>
      </c>
      <c r="K286" s="2"/>
      <c r="L286" s="2"/>
      <c r="M286" s="2"/>
      <c r="N286" s="2"/>
      <c r="O286" s="2"/>
      <c r="P286" s="2"/>
      <c r="Q286" s="2"/>
      <c r="R286" s="2"/>
      <c r="S286" s="2"/>
      <c r="T286" s="2"/>
      <c r="U286" s="2"/>
      <c r="V286" s="2"/>
      <c r="W286" s="2"/>
      <c r="X286" s="2"/>
      <c r="Y286" s="2"/>
      <c r="Z286" s="2"/>
      <c r="AA286" s="2"/>
    </row>
    <row r="287" spans="1:27" ht="15.75" customHeight="1" x14ac:dyDescent="0.3">
      <c r="A287" s="2"/>
      <c r="B287" s="2"/>
      <c r="C287" s="15" t="s">
        <v>142</v>
      </c>
      <c r="D287" s="15">
        <v>8.5</v>
      </c>
      <c r="E287" s="15">
        <f t="shared" si="0"/>
        <v>552.5</v>
      </c>
      <c r="F287" s="15"/>
      <c r="G287" s="15" t="s">
        <v>143</v>
      </c>
      <c r="H287" s="2"/>
      <c r="I287" s="2" t="s">
        <v>144</v>
      </c>
      <c r="J287" s="2">
        <v>3</v>
      </c>
      <c r="K287" s="2"/>
      <c r="L287" s="2"/>
      <c r="M287" s="2"/>
      <c r="N287" s="2"/>
      <c r="O287" s="2"/>
      <c r="P287" s="2"/>
      <c r="Q287" s="2"/>
      <c r="R287" s="2"/>
      <c r="S287" s="2"/>
      <c r="T287" s="2"/>
      <c r="U287" s="2"/>
      <c r="V287" s="2"/>
      <c r="W287" s="2"/>
      <c r="X287" s="2"/>
      <c r="Y287" s="2"/>
      <c r="Z287" s="2"/>
      <c r="AA287" s="2"/>
    </row>
    <row r="288" spans="1:27" ht="15.75" customHeight="1" x14ac:dyDescent="0.3">
      <c r="A288" s="2"/>
      <c r="B288" s="2"/>
      <c r="C288" s="15" t="s">
        <v>145</v>
      </c>
      <c r="D288" s="15">
        <v>3</v>
      </c>
      <c r="E288" s="15">
        <f t="shared" si="0"/>
        <v>195</v>
      </c>
      <c r="F288" s="15"/>
      <c r="G288" s="15" t="s">
        <v>146</v>
      </c>
      <c r="H288" s="2"/>
      <c r="I288" s="2" t="s">
        <v>147</v>
      </c>
      <c r="J288" s="2">
        <v>5</v>
      </c>
      <c r="K288" s="2"/>
      <c r="L288" s="2"/>
      <c r="M288" s="2"/>
      <c r="N288" s="2"/>
      <c r="O288" s="2"/>
      <c r="P288" s="2"/>
      <c r="Q288" s="2"/>
      <c r="R288" s="2"/>
      <c r="S288" s="2"/>
      <c r="T288" s="2"/>
      <c r="U288" s="2"/>
      <c r="V288" s="2"/>
      <c r="W288" s="2"/>
      <c r="X288" s="2"/>
      <c r="Y288" s="2"/>
      <c r="Z288" s="2"/>
      <c r="AA288" s="2"/>
    </row>
    <row r="289" spans="1:27" ht="15.75" customHeight="1" x14ac:dyDescent="0.3">
      <c r="A289" s="2"/>
      <c r="B289" s="2"/>
      <c r="C289" s="15" t="s">
        <v>148</v>
      </c>
      <c r="D289" s="15"/>
      <c r="E289" s="15"/>
      <c r="F289" s="15"/>
      <c r="G289" s="15"/>
      <c r="H289" s="2"/>
      <c r="I289" s="2"/>
      <c r="J289" s="2">
        <f>SUM(J286:J288)</f>
        <v>8.5</v>
      </c>
      <c r="K289" s="2"/>
      <c r="L289" s="2"/>
      <c r="M289" s="2"/>
      <c r="N289" s="2"/>
      <c r="O289" s="2"/>
      <c r="P289" s="2"/>
      <c r="Q289" s="2"/>
      <c r="R289" s="2"/>
      <c r="S289" s="2"/>
      <c r="T289" s="2"/>
      <c r="U289" s="2"/>
      <c r="V289" s="2"/>
      <c r="W289" s="2"/>
      <c r="X289" s="2"/>
      <c r="Y289" s="2"/>
      <c r="Z289" s="2"/>
      <c r="AA289" s="2"/>
    </row>
    <row r="290" spans="1:27" ht="15.75" customHeight="1" x14ac:dyDescent="0.3">
      <c r="A290" s="2"/>
      <c r="B290" s="2"/>
      <c r="C290" s="2" t="s">
        <v>99</v>
      </c>
      <c r="D290" s="2">
        <f t="shared" ref="D290:E290" si="1">SUM(D286:D289)</f>
        <v>13.5</v>
      </c>
      <c r="E290" s="2">
        <f t="shared" si="1"/>
        <v>877.5</v>
      </c>
      <c r="F290" s="2"/>
      <c r="G290" s="2"/>
      <c r="H290" s="2"/>
      <c r="I290" s="2"/>
      <c r="J290" s="2"/>
      <c r="K290" s="2"/>
      <c r="L290" s="2"/>
      <c r="M290" s="2"/>
      <c r="N290" s="2"/>
      <c r="O290" s="2"/>
      <c r="P290" s="2"/>
      <c r="Q290" s="2"/>
      <c r="R290" s="2"/>
      <c r="S290" s="2"/>
      <c r="T290" s="2"/>
      <c r="U290" s="2"/>
      <c r="V290" s="2"/>
      <c r="W290" s="2"/>
      <c r="X290" s="2"/>
      <c r="Y290" s="2"/>
      <c r="Z290" s="2"/>
      <c r="AA290" s="2"/>
    </row>
    <row r="291" spans="1:27" ht="15.75" customHeight="1" x14ac:dyDescent="0.3">
      <c r="A291" s="2"/>
      <c r="B291" s="2"/>
      <c r="C291" s="2"/>
      <c r="D291" s="2"/>
      <c r="E291" s="14">
        <f>160*80</f>
        <v>12800</v>
      </c>
      <c r="F291" s="2"/>
      <c r="G291" s="2"/>
      <c r="H291" s="2"/>
      <c r="I291" s="2"/>
      <c r="J291" s="2"/>
      <c r="K291" s="2"/>
      <c r="L291" s="2"/>
      <c r="M291" s="2"/>
      <c r="N291" s="2"/>
      <c r="O291" s="2"/>
      <c r="P291" s="2"/>
      <c r="Q291" s="2"/>
      <c r="R291" s="2"/>
      <c r="S291" s="2"/>
      <c r="T291" s="2"/>
      <c r="U291" s="2"/>
      <c r="V291" s="2"/>
      <c r="W291" s="2"/>
      <c r="X291" s="2"/>
      <c r="Y291" s="2"/>
      <c r="Z291" s="2"/>
      <c r="AA291" s="2"/>
    </row>
    <row r="292" spans="1:27" ht="15.75" customHeight="1" x14ac:dyDescent="0.3">
      <c r="A292" s="2"/>
      <c r="B292" s="2"/>
      <c r="C292" s="2"/>
      <c r="D292" s="2" t="s">
        <v>138</v>
      </c>
      <c r="E292" s="2" t="s">
        <v>149</v>
      </c>
      <c r="F292" s="2"/>
      <c r="G292" s="2"/>
      <c r="H292" s="2"/>
      <c r="I292" s="2"/>
      <c r="J292" s="2"/>
      <c r="K292" s="2"/>
      <c r="L292" s="2"/>
      <c r="M292" s="2"/>
      <c r="N292" s="2"/>
      <c r="O292" s="2"/>
      <c r="P292" s="2"/>
      <c r="Q292" s="2"/>
      <c r="R292" s="2"/>
      <c r="S292" s="2"/>
      <c r="T292" s="2"/>
      <c r="U292" s="2"/>
      <c r="V292" s="2"/>
      <c r="W292" s="2"/>
      <c r="X292" s="2"/>
      <c r="Y292" s="2"/>
      <c r="Z292" s="2"/>
      <c r="AA292" s="2"/>
    </row>
    <row r="293" spans="1:27" ht="15.75" customHeight="1" x14ac:dyDescent="0.3">
      <c r="A293" s="2"/>
      <c r="B293" s="2"/>
      <c r="C293" s="15" t="s">
        <v>140</v>
      </c>
      <c r="D293" s="15">
        <v>6</v>
      </c>
      <c r="E293" s="15">
        <f t="shared" ref="E293:E297" si="2">$I$281*D293</f>
        <v>390</v>
      </c>
      <c r="F293" s="15"/>
      <c r="G293" s="15"/>
      <c r="H293" s="2"/>
      <c r="I293" s="2" t="s">
        <v>141</v>
      </c>
      <c r="J293" s="2">
        <v>0.5</v>
      </c>
      <c r="K293" s="2"/>
      <c r="L293" s="2"/>
      <c r="M293" s="2"/>
      <c r="N293" s="2"/>
      <c r="O293" s="2"/>
      <c r="P293" s="2"/>
      <c r="Q293" s="2"/>
      <c r="R293" s="2"/>
      <c r="S293" s="2"/>
      <c r="T293" s="2"/>
      <c r="U293" s="2"/>
      <c r="V293" s="2"/>
      <c r="W293" s="2"/>
      <c r="X293" s="2"/>
      <c r="Y293" s="2"/>
      <c r="Z293" s="2"/>
      <c r="AA293" s="2"/>
    </row>
    <row r="294" spans="1:27" ht="15.75" customHeight="1" x14ac:dyDescent="0.3">
      <c r="A294" s="2"/>
      <c r="B294" s="2"/>
      <c r="C294" s="15" t="s">
        <v>142</v>
      </c>
      <c r="D294" s="15">
        <v>20</v>
      </c>
      <c r="E294" s="15">
        <f t="shared" si="2"/>
        <v>1300</v>
      </c>
      <c r="F294" s="15"/>
      <c r="G294" s="15" t="s">
        <v>143</v>
      </c>
      <c r="H294" s="2"/>
      <c r="I294" s="2" t="s">
        <v>144</v>
      </c>
      <c r="J294" s="2">
        <v>3</v>
      </c>
      <c r="K294" s="2"/>
      <c r="L294" s="2"/>
      <c r="M294" s="2"/>
      <c r="N294" s="2"/>
      <c r="O294" s="2"/>
      <c r="P294" s="2"/>
      <c r="Q294" s="2"/>
      <c r="R294" s="2"/>
      <c r="S294" s="2"/>
      <c r="T294" s="2"/>
      <c r="U294" s="2"/>
      <c r="V294" s="2"/>
      <c r="W294" s="2"/>
      <c r="X294" s="2"/>
      <c r="Y294" s="2"/>
      <c r="Z294" s="2"/>
      <c r="AA294" s="2"/>
    </row>
    <row r="295" spans="1:27" ht="15.75" customHeight="1" x14ac:dyDescent="0.3">
      <c r="A295" s="2"/>
      <c r="B295" s="2"/>
      <c r="C295" s="15" t="s">
        <v>145</v>
      </c>
      <c r="D295" s="15"/>
      <c r="E295" s="15">
        <f t="shared" si="2"/>
        <v>0</v>
      </c>
      <c r="F295" s="15"/>
      <c r="G295" s="15" t="s">
        <v>146</v>
      </c>
      <c r="H295" s="2"/>
      <c r="I295" s="2" t="s">
        <v>147</v>
      </c>
      <c r="J295" s="2">
        <v>5</v>
      </c>
      <c r="K295" s="2"/>
      <c r="L295" s="2"/>
      <c r="M295" s="2"/>
      <c r="N295" s="2"/>
      <c r="O295" s="2"/>
      <c r="P295" s="2"/>
      <c r="Q295" s="2"/>
      <c r="R295" s="2"/>
      <c r="S295" s="2"/>
      <c r="T295" s="2"/>
      <c r="U295" s="2"/>
      <c r="V295" s="2"/>
      <c r="W295" s="2"/>
      <c r="X295" s="2"/>
      <c r="Y295" s="2"/>
      <c r="Z295" s="2"/>
      <c r="AA295" s="2"/>
    </row>
    <row r="296" spans="1:27" ht="15.75" customHeight="1" x14ac:dyDescent="0.3">
      <c r="A296" s="2"/>
      <c r="B296" s="2"/>
      <c r="C296" s="15" t="s">
        <v>150</v>
      </c>
      <c r="D296" s="15">
        <v>2</v>
      </c>
      <c r="E296" s="15">
        <f t="shared" si="2"/>
        <v>130</v>
      </c>
      <c r="F296" s="15"/>
      <c r="G296" s="15"/>
      <c r="H296" s="2"/>
      <c r="I296" s="2"/>
      <c r="J296" s="2"/>
      <c r="K296" s="2"/>
      <c r="L296" s="2"/>
      <c r="M296" s="2"/>
      <c r="N296" s="2"/>
      <c r="O296" s="2"/>
      <c r="P296" s="2"/>
      <c r="Q296" s="2"/>
      <c r="R296" s="2"/>
      <c r="S296" s="2"/>
      <c r="T296" s="2"/>
      <c r="U296" s="2"/>
      <c r="V296" s="2"/>
      <c r="W296" s="2"/>
      <c r="X296" s="2"/>
      <c r="Y296" s="2"/>
      <c r="Z296" s="2"/>
      <c r="AA296" s="2"/>
    </row>
    <row r="297" spans="1:27" ht="15.75" customHeight="1" x14ac:dyDescent="0.3">
      <c r="A297" s="2"/>
      <c r="B297" s="2"/>
      <c r="C297" s="15" t="s">
        <v>148</v>
      </c>
      <c r="D297" s="15"/>
      <c r="E297" s="15">
        <f t="shared" si="2"/>
        <v>0</v>
      </c>
      <c r="F297" s="15"/>
      <c r="G297" s="15"/>
      <c r="H297" s="2"/>
      <c r="I297" s="2"/>
      <c r="J297" s="2">
        <f>SUM(J293:J295)</f>
        <v>8.5</v>
      </c>
      <c r="K297" s="2"/>
      <c r="L297" s="2"/>
      <c r="M297" s="2"/>
      <c r="N297" s="2"/>
      <c r="O297" s="2"/>
      <c r="P297" s="2"/>
      <c r="Q297" s="2"/>
      <c r="R297" s="2"/>
      <c r="S297" s="2"/>
      <c r="T297" s="2"/>
      <c r="U297" s="2"/>
      <c r="V297" s="2"/>
      <c r="W297" s="2"/>
      <c r="X297" s="2"/>
      <c r="Y297" s="2"/>
      <c r="Z297" s="2"/>
      <c r="AA297" s="2"/>
    </row>
    <row r="298" spans="1:27" ht="15.75" customHeight="1" x14ac:dyDescent="0.3">
      <c r="A298" s="2"/>
      <c r="B298" s="2"/>
      <c r="C298" s="2" t="s">
        <v>99</v>
      </c>
      <c r="D298" s="2">
        <f t="shared" ref="D298:E298" si="3">SUM(D293:D297)</f>
        <v>28</v>
      </c>
      <c r="E298" s="2">
        <f t="shared" si="3"/>
        <v>1820</v>
      </c>
      <c r="F298" s="2"/>
      <c r="G298" s="2"/>
      <c r="H298" s="2"/>
      <c r="I298" s="2"/>
      <c r="J298" s="2"/>
      <c r="K298" s="2"/>
      <c r="L298" s="2"/>
      <c r="M298" s="2"/>
      <c r="N298" s="2"/>
      <c r="O298" s="2"/>
      <c r="P298" s="2"/>
      <c r="Q298" s="2"/>
      <c r="R298" s="2"/>
      <c r="S298" s="2"/>
      <c r="T298" s="2"/>
      <c r="U298" s="2"/>
      <c r="V298" s="2"/>
      <c r="W298" s="2"/>
      <c r="X298" s="2"/>
      <c r="Y298" s="2"/>
      <c r="Z298" s="2"/>
      <c r="AA298" s="2"/>
    </row>
    <row r="299" spans="1:27"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75" customHeight="1" x14ac:dyDescent="0.3">
      <c r="A302" s="2"/>
      <c r="B302" s="2"/>
      <c r="C302" s="2"/>
      <c r="D302" s="2"/>
      <c r="E302" s="2">
        <f>80*40</f>
        <v>3200</v>
      </c>
      <c r="F302" s="2"/>
      <c r="G302" s="2"/>
      <c r="H302" s="2"/>
      <c r="I302" s="2"/>
      <c r="J302" s="2"/>
      <c r="K302" s="2"/>
      <c r="L302" s="2"/>
      <c r="M302" s="2"/>
      <c r="N302" s="2"/>
      <c r="O302" s="2"/>
      <c r="P302" s="2"/>
      <c r="Q302" s="2"/>
      <c r="R302" s="2"/>
      <c r="S302" s="2"/>
      <c r="T302" s="2"/>
      <c r="U302" s="2"/>
      <c r="V302" s="2"/>
      <c r="W302" s="2"/>
      <c r="X302" s="2"/>
      <c r="Y302" s="2"/>
      <c r="Z302" s="2"/>
      <c r="AA302" s="2"/>
    </row>
    <row r="303" spans="1:27" ht="15.75" customHeight="1" x14ac:dyDescent="0.3">
      <c r="A303" s="2"/>
      <c r="B303" s="2"/>
      <c r="C303" s="15" t="s">
        <v>140</v>
      </c>
      <c r="D303" s="2">
        <v>6</v>
      </c>
      <c r="E303" s="2"/>
      <c r="F303" s="2"/>
      <c r="G303" s="2"/>
      <c r="H303" s="2">
        <v>8</v>
      </c>
      <c r="I303" s="2"/>
      <c r="J303" s="2"/>
      <c r="K303" s="2"/>
      <c r="L303" s="2"/>
      <c r="M303" s="2"/>
      <c r="N303" s="2"/>
      <c r="O303" s="2"/>
      <c r="P303" s="2"/>
      <c r="Q303" s="2"/>
      <c r="R303" s="2"/>
      <c r="S303" s="2"/>
      <c r="T303" s="2"/>
      <c r="U303" s="2"/>
      <c r="V303" s="2"/>
      <c r="W303" s="2"/>
      <c r="X303" s="2"/>
      <c r="Y303" s="2"/>
      <c r="Z303" s="2"/>
      <c r="AA303" s="2"/>
    </row>
    <row r="304" spans="1:27" ht="15.75" customHeight="1" x14ac:dyDescent="0.3">
      <c r="A304" s="2"/>
      <c r="B304" s="2"/>
      <c r="C304" s="15" t="s">
        <v>142</v>
      </c>
      <c r="D304" s="2">
        <v>8</v>
      </c>
      <c r="E304" s="2"/>
      <c r="F304" s="2"/>
      <c r="G304" s="2"/>
      <c r="H304" s="2">
        <v>3</v>
      </c>
      <c r="I304" s="2"/>
      <c r="J304" s="2"/>
      <c r="K304" s="2"/>
      <c r="L304" s="2"/>
      <c r="M304" s="2"/>
      <c r="N304" s="2"/>
      <c r="O304" s="2"/>
      <c r="P304" s="2"/>
      <c r="Q304" s="2"/>
      <c r="R304" s="2"/>
      <c r="S304" s="2"/>
      <c r="T304" s="2"/>
      <c r="U304" s="2"/>
      <c r="V304" s="2"/>
      <c r="W304" s="2"/>
      <c r="X304" s="2"/>
      <c r="Y304" s="2"/>
      <c r="Z304" s="2"/>
      <c r="AA304" s="2"/>
    </row>
    <row r="305" spans="1:27" ht="15.75" customHeight="1" x14ac:dyDescent="0.3">
      <c r="A305" s="2"/>
      <c r="B305" s="2"/>
      <c r="C305" s="15" t="s">
        <v>145</v>
      </c>
      <c r="D305" s="2">
        <f>D295*$E$302/$E$291</f>
        <v>0</v>
      </c>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75" customHeight="1" x14ac:dyDescent="0.3">
      <c r="A306" s="2"/>
      <c r="B306" s="2"/>
      <c r="C306" s="15" t="s">
        <v>150</v>
      </c>
      <c r="D306" s="2">
        <v>1</v>
      </c>
      <c r="E306" s="2"/>
      <c r="F306" s="2"/>
      <c r="G306" s="2"/>
      <c r="H306" s="2">
        <v>2</v>
      </c>
      <c r="I306" s="2"/>
      <c r="J306" s="2"/>
      <c r="K306" s="2"/>
      <c r="L306" s="2"/>
      <c r="M306" s="2"/>
      <c r="N306" s="2"/>
      <c r="O306" s="2"/>
      <c r="P306" s="2"/>
      <c r="Q306" s="2"/>
      <c r="R306" s="2"/>
      <c r="S306" s="2"/>
      <c r="T306" s="2"/>
      <c r="U306" s="2"/>
      <c r="V306" s="2"/>
      <c r="W306" s="2"/>
      <c r="X306" s="2"/>
      <c r="Y306" s="2"/>
      <c r="Z306" s="2"/>
      <c r="AA306" s="2"/>
    </row>
    <row r="307" spans="1:27" ht="15.75" customHeight="1" x14ac:dyDescent="0.3">
      <c r="A307" s="2"/>
      <c r="B307" s="2"/>
      <c r="C307" s="15" t="s">
        <v>148</v>
      </c>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dataValidations count="2">
    <dataValidation type="list" allowBlank="1" showErrorMessage="1" sqref="A2:A266 E2:E266" xr:uid="{00000000-0002-0000-0200-000001000000}">
      <formula1>#REF!</formula1>
    </dataValidation>
    <dataValidation type="custom" allowBlank="1" showDropDown="1" sqref="J2:K266" xr:uid="{00000000-0002-0000-0200-000002000000}">
      <formula1>AND(ISNUMBER(J2),(NOT(OR(NOT(ISERROR(DATEVALUE(J2))), AND(ISNUMBER(J2), LEFT(CELL("format", J2))="D")))))</formula1>
    </dataValidation>
  </dataValidations>
  <pageMargins left="0.7" right="0.7" top="0.75" bottom="0.75" header="0" footer="0"/>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Productos!$A$2:$A$24</xm:f>
          </x14:formula1>
          <xm:sqref>O121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AC1000"/>
  <sheetViews>
    <sheetView showGridLines="0" workbookViewId="0">
      <pane ySplit="1" topLeftCell="A2" activePane="bottomLeft" state="frozen"/>
      <selection pane="bottomLeft" activeCell="A5" sqref="A5"/>
    </sheetView>
  </sheetViews>
  <sheetFormatPr baseColWidth="10" defaultColWidth="14.44140625" defaultRowHeight="15" customHeight="1" x14ac:dyDescent="0.3"/>
  <cols>
    <col min="1" max="1" width="6.6640625" bestFit="1" customWidth="1"/>
    <col min="2" max="2" width="26" customWidth="1"/>
    <col min="3" max="3" width="33.44140625" customWidth="1"/>
    <col min="4" max="7" width="9.88671875" customWidth="1"/>
    <col min="8" max="8" width="33.44140625" bestFit="1" customWidth="1"/>
    <col min="9" max="9" width="16.77734375" customWidth="1"/>
    <col min="10" max="10" width="17.44140625" customWidth="1"/>
    <col min="11" max="11" width="41.109375" customWidth="1"/>
    <col min="12" max="12" width="22.5546875" customWidth="1"/>
    <col min="13" max="29" width="10.6640625" customWidth="1"/>
  </cols>
  <sheetData>
    <row r="1" spans="1:29" ht="15.75" customHeight="1" x14ac:dyDescent="0.3">
      <c r="A1" s="1" t="s">
        <v>151</v>
      </c>
      <c r="B1" s="1" t="s">
        <v>134</v>
      </c>
      <c r="C1" s="1" t="s">
        <v>152</v>
      </c>
      <c r="D1" s="1" t="s">
        <v>153</v>
      </c>
      <c r="E1" s="86" t="s">
        <v>394</v>
      </c>
      <c r="F1" s="86" t="s">
        <v>395</v>
      </c>
      <c r="G1" s="86" t="s">
        <v>396</v>
      </c>
      <c r="H1" s="1" t="s">
        <v>154</v>
      </c>
      <c r="I1" s="2"/>
      <c r="J1" s="2"/>
      <c r="K1" s="2"/>
      <c r="L1" s="2"/>
      <c r="M1" s="2"/>
      <c r="N1" s="2"/>
      <c r="O1" s="2"/>
      <c r="P1" s="2"/>
      <c r="Q1" s="2"/>
      <c r="R1" s="2"/>
      <c r="S1" s="2"/>
      <c r="T1" s="2"/>
      <c r="U1" s="2"/>
      <c r="V1" s="2"/>
      <c r="W1" s="2"/>
      <c r="X1" s="2"/>
      <c r="Y1" s="2"/>
      <c r="Z1" s="2"/>
      <c r="AA1" s="2"/>
      <c r="AB1" s="2"/>
      <c r="AC1" s="2"/>
    </row>
    <row r="2" spans="1:29" ht="15.75" customHeight="1" x14ac:dyDescent="0.3">
      <c r="A2" s="16">
        <v>1</v>
      </c>
      <c r="B2" s="17" t="s">
        <v>155</v>
      </c>
      <c r="C2" s="17" t="s">
        <v>156</v>
      </c>
      <c r="D2" s="17" t="s">
        <v>157</v>
      </c>
      <c r="E2" s="19" t="s">
        <v>159</v>
      </c>
      <c r="F2" s="18"/>
      <c r="G2" s="18"/>
      <c r="H2" s="17" t="s">
        <v>158</v>
      </c>
      <c r="I2" s="18"/>
      <c r="J2" s="19"/>
      <c r="K2" s="18"/>
      <c r="L2" s="18"/>
      <c r="M2" s="2"/>
      <c r="N2" s="2"/>
      <c r="O2" s="2"/>
      <c r="P2" s="2"/>
      <c r="Q2" s="2"/>
      <c r="R2" s="2"/>
      <c r="S2" s="2"/>
      <c r="T2" s="2"/>
      <c r="U2" s="2"/>
      <c r="V2" s="2"/>
      <c r="W2" s="2"/>
      <c r="X2" s="2"/>
      <c r="Y2" s="2"/>
      <c r="Z2" s="2"/>
      <c r="AA2" s="2"/>
      <c r="AB2" s="2"/>
      <c r="AC2" s="2"/>
    </row>
    <row r="3" spans="1:29" ht="15.75" customHeight="1" x14ac:dyDescent="0.3">
      <c r="A3" s="16">
        <v>2</v>
      </c>
      <c r="B3" s="18" t="s">
        <v>160</v>
      </c>
      <c r="C3" s="17" t="s">
        <v>161</v>
      </c>
      <c r="D3" s="17"/>
      <c r="E3" s="20" t="s">
        <v>163</v>
      </c>
      <c r="F3" s="18" t="s">
        <v>164</v>
      </c>
      <c r="G3" s="18"/>
      <c r="H3" s="17" t="s">
        <v>162</v>
      </c>
      <c r="I3" s="18"/>
      <c r="J3" s="20"/>
      <c r="K3" s="18"/>
      <c r="L3" s="18"/>
      <c r="M3" s="2"/>
      <c r="N3" s="2"/>
      <c r="O3" s="2"/>
      <c r="P3" s="2"/>
      <c r="Q3" s="2"/>
      <c r="R3" s="2"/>
      <c r="S3" s="2"/>
      <c r="T3" s="2"/>
      <c r="U3" s="2"/>
      <c r="V3" s="2"/>
      <c r="W3" s="2"/>
      <c r="X3" s="2"/>
      <c r="Y3" s="2"/>
      <c r="Z3" s="2"/>
      <c r="AA3" s="2"/>
      <c r="AB3" s="2"/>
      <c r="AC3" s="2"/>
    </row>
    <row r="4" spans="1:29" ht="15.75" customHeight="1" x14ac:dyDescent="0.3">
      <c r="A4" s="16">
        <v>3</v>
      </c>
      <c r="B4" s="17" t="s">
        <v>165</v>
      </c>
      <c r="C4" s="17" t="s">
        <v>166</v>
      </c>
      <c r="D4" s="17"/>
      <c r="E4" s="20" t="s">
        <v>168</v>
      </c>
      <c r="F4" s="21" t="s">
        <v>169</v>
      </c>
      <c r="G4" s="18"/>
      <c r="H4" s="17" t="s">
        <v>167</v>
      </c>
      <c r="I4" s="18"/>
      <c r="J4" s="20"/>
      <c r="K4" s="21"/>
      <c r="L4" s="18"/>
      <c r="M4" s="2"/>
      <c r="N4" s="2"/>
      <c r="O4" s="2"/>
      <c r="P4" s="2"/>
      <c r="Q4" s="2"/>
      <c r="R4" s="2"/>
      <c r="S4" s="2"/>
      <c r="T4" s="2"/>
      <c r="U4" s="2"/>
      <c r="V4" s="2"/>
      <c r="W4" s="2"/>
      <c r="X4" s="2"/>
      <c r="Y4" s="2"/>
      <c r="Z4" s="2"/>
      <c r="AA4" s="2"/>
      <c r="AB4" s="2"/>
      <c r="AC4" s="2"/>
    </row>
    <row r="5" spans="1:29" ht="15.75" customHeight="1" x14ac:dyDescent="0.3">
      <c r="A5" s="16">
        <v>4</v>
      </c>
      <c r="B5" s="17" t="s">
        <v>170</v>
      </c>
      <c r="C5" s="17" t="s">
        <v>171</v>
      </c>
      <c r="D5" s="17"/>
      <c r="E5" s="22" t="s">
        <v>173</v>
      </c>
      <c r="F5" s="21" t="s">
        <v>174</v>
      </c>
      <c r="G5" s="23" t="s">
        <v>175</v>
      </c>
      <c r="H5" s="17" t="s">
        <v>172</v>
      </c>
      <c r="I5" s="18"/>
      <c r="J5" s="22"/>
      <c r="K5" s="21"/>
      <c r="L5" s="23"/>
      <c r="M5" s="2"/>
      <c r="N5" s="2"/>
      <c r="O5" s="2"/>
      <c r="P5" s="2"/>
      <c r="Q5" s="2"/>
      <c r="R5" s="2"/>
      <c r="S5" s="2"/>
      <c r="T5" s="2"/>
      <c r="U5" s="2"/>
      <c r="V5" s="2"/>
      <c r="W5" s="2"/>
      <c r="X5" s="2"/>
      <c r="Y5" s="2"/>
      <c r="Z5" s="2"/>
      <c r="AA5" s="2"/>
      <c r="AB5" s="2"/>
      <c r="AC5" s="2"/>
    </row>
    <row r="6" spans="1:29" ht="15.75" customHeight="1" x14ac:dyDescent="0.3">
      <c r="A6" s="16">
        <v>5</v>
      </c>
      <c r="B6" s="17" t="s">
        <v>176</v>
      </c>
      <c r="C6" s="17" t="s">
        <v>177</v>
      </c>
      <c r="D6" s="17"/>
      <c r="E6" s="22" t="s">
        <v>179</v>
      </c>
      <c r="F6" s="21" t="s">
        <v>180</v>
      </c>
      <c r="G6" s="18"/>
      <c r="H6" s="17" t="s">
        <v>178</v>
      </c>
      <c r="I6" s="18"/>
      <c r="J6" s="22"/>
      <c r="K6" s="21"/>
      <c r="L6" s="18"/>
      <c r="M6" s="2"/>
      <c r="N6" s="2"/>
      <c r="O6" s="2"/>
      <c r="P6" s="2"/>
      <c r="Q6" s="2"/>
      <c r="R6" s="2"/>
      <c r="S6" s="2"/>
      <c r="T6" s="2"/>
      <c r="U6" s="2"/>
      <c r="V6" s="2"/>
      <c r="W6" s="2"/>
      <c r="X6" s="2"/>
      <c r="Y6" s="2"/>
      <c r="Z6" s="2"/>
      <c r="AA6" s="2"/>
      <c r="AB6" s="2"/>
      <c r="AC6" s="2"/>
    </row>
    <row r="7" spans="1:29" ht="15.75" customHeight="1" x14ac:dyDescent="0.3">
      <c r="A7" s="16">
        <v>6</v>
      </c>
      <c r="B7" s="17" t="s">
        <v>181</v>
      </c>
      <c r="C7" s="17" t="s">
        <v>182</v>
      </c>
      <c r="D7" s="17"/>
      <c r="E7" s="20" t="s">
        <v>184</v>
      </c>
      <c r="F7" s="21"/>
      <c r="G7" s="24" t="s">
        <v>185</v>
      </c>
      <c r="H7" s="17" t="s">
        <v>183</v>
      </c>
      <c r="I7" s="18"/>
      <c r="J7" s="20"/>
      <c r="K7" s="21"/>
      <c r="L7" s="24"/>
      <c r="M7" s="2"/>
      <c r="N7" s="2"/>
      <c r="O7" s="2"/>
      <c r="P7" s="2"/>
      <c r="Q7" s="2"/>
      <c r="R7" s="2"/>
      <c r="S7" s="2"/>
      <c r="T7" s="2"/>
      <c r="U7" s="2"/>
      <c r="V7" s="2"/>
      <c r="W7" s="2"/>
      <c r="X7" s="2"/>
      <c r="Y7" s="2"/>
      <c r="Z7" s="2"/>
      <c r="AA7" s="2"/>
      <c r="AB7" s="2"/>
      <c r="AC7" s="2"/>
    </row>
    <row r="8" spans="1:29" ht="15.75" customHeight="1" x14ac:dyDescent="0.3">
      <c r="A8" s="16">
        <v>7</v>
      </c>
      <c r="B8" s="17" t="s">
        <v>186</v>
      </c>
      <c r="C8" s="17"/>
      <c r="D8" s="17"/>
      <c r="E8" s="20" t="s">
        <v>188</v>
      </c>
      <c r="F8" s="21"/>
      <c r="G8" s="24" t="s">
        <v>189</v>
      </c>
      <c r="H8" s="17" t="s">
        <v>187</v>
      </c>
      <c r="I8" s="18"/>
      <c r="J8" s="20"/>
      <c r="K8" s="21"/>
      <c r="L8" s="24"/>
      <c r="M8" s="2"/>
      <c r="N8" s="2"/>
      <c r="O8" s="2"/>
      <c r="P8" s="2"/>
      <c r="Q8" s="2"/>
      <c r="R8" s="2"/>
      <c r="S8" s="2"/>
      <c r="T8" s="2"/>
      <c r="U8" s="2"/>
      <c r="V8" s="2"/>
      <c r="W8" s="2"/>
      <c r="X8" s="2"/>
      <c r="Y8" s="2"/>
      <c r="Z8" s="2"/>
      <c r="AA8" s="2"/>
      <c r="AB8" s="2"/>
      <c r="AC8" s="2"/>
    </row>
    <row r="9" spans="1:29" ht="15.75" customHeight="1" x14ac:dyDescent="0.3">
      <c r="A9" s="16">
        <v>8</v>
      </c>
      <c r="B9" s="17" t="s">
        <v>190</v>
      </c>
      <c r="C9" s="17" t="s">
        <v>191</v>
      </c>
      <c r="D9" s="17"/>
      <c r="E9" s="20" t="s">
        <v>193</v>
      </c>
      <c r="F9" s="18"/>
      <c r="G9" s="18"/>
      <c r="H9" s="17" t="s">
        <v>192</v>
      </c>
      <c r="I9" s="18"/>
      <c r="J9" s="20"/>
      <c r="K9" s="18"/>
      <c r="L9" s="18"/>
      <c r="M9" s="2"/>
      <c r="N9" s="2"/>
      <c r="O9" s="2"/>
      <c r="P9" s="2"/>
      <c r="Q9" s="2"/>
      <c r="R9" s="2"/>
      <c r="S9" s="2"/>
      <c r="T9" s="2"/>
      <c r="U9" s="2"/>
      <c r="V9" s="2"/>
      <c r="W9" s="2"/>
      <c r="X9" s="2"/>
      <c r="Y9" s="2"/>
      <c r="Z9" s="2"/>
      <c r="AA9" s="2"/>
      <c r="AB9" s="2"/>
      <c r="AC9" s="2"/>
    </row>
    <row r="10" spans="1:29" ht="15.75" customHeight="1" x14ac:dyDescent="0.3">
      <c r="A10" s="16">
        <v>8</v>
      </c>
      <c r="B10" s="17" t="s">
        <v>194</v>
      </c>
      <c r="C10" s="17" t="s">
        <v>195</v>
      </c>
      <c r="D10" s="17"/>
      <c r="E10" s="20" t="s">
        <v>197</v>
      </c>
      <c r="F10" s="18"/>
      <c r="G10" s="18"/>
      <c r="H10" s="17" t="s">
        <v>196</v>
      </c>
      <c r="I10" s="18"/>
      <c r="J10" s="20"/>
      <c r="K10" s="18"/>
      <c r="L10" s="18"/>
      <c r="M10" s="2"/>
      <c r="N10" s="2"/>
      <c r="O10" s="2"/>
      <c r="P10" s="2"/>
      <c r="Q10" s="2"/>
      <c r="R10" s="2"/>
      <c r="S10" s="2"/>
      <c r="T10" s="2"/>
      <c r="U10" s="2"/>
      <c r="V10" s="2"/>
      <c r="W10" s="2"/>
      <c r="X10" s="2"/>
      <c r="Y10" s="2"/>
      <c r="Z10" s="2"/>
      <c r="AA10" s="2"/>
      <c r="AB10" s="2"/>
      <c r="AC10" s="2"/>
    </row>
    <row r="11" spans="1:29" ht="15.75" customHeight="1" x14ac:dyDescent="0.3">
      <c r="A11" s="16">
        <v>9</v>
      </c>
      <c r="B11" s="17" t="s">
        <v>198</v>
      </c>
      <c r="C11" s="17" t="s">
        <v>199</v>
      </c>
      <c r="D11" s="17"/>
      <c r="E11" s="20" t="s">
        <v>201</v>
      </c>
      <c r="F11" s="18"/>
      <c r="G11" s="18"/>
      <c r="H11" s="17" t="s">
        <v>200</v>
      </c>
      <c r="I11" s="18"/>
      <c r="J11" s="20"/>
      <c r="K11" s="18"/>
      <c r="L11" s="18"/>
      <c r="M11" s="2"/>
      <c r="N11" s="2"/>
      <c r="O11" s="2"/>
      <c r="P11" s="2"/>
      <c r="Q11" s="2"/>
      <c r="R11" s="2"/>
      <c r="S11" s="2"/>
      <c r="T11" s="2"/>
      <c r="U11" s="2"/>
      <c r="V11" s="2"/>
      <c r="W11" s="2"/>
      <c r="X11" s="2"/>
      <c r="Y11" s="2"/>
      <c r="Z11" s="2"/>
      <c r="AA11" s="2"/>
      <c r="AB11" s="2"/>
      <c r="AC11" s="2"/>
    </row>
    <row r="12" spans="1:29" ht="15.75" customHeight="1" x14ac:dyDescent="0.3">
      <c r="A12" s="16">
        <v>10</v>
      </c>
      <c r="B12" s="17" t="s">
        <v>202</v>
      </c>
      <c r="C12" s="17" t="s">
        <v>203</v>
      </c>
      <c r="D12" s="17"/>
      <c r="E12" s="20" t="s">
        <v>204</v>
      </c>
      <c r="F12" s="18"/>
      <c r="G12" s="24" t="s">
        <v>205</v>
      </c>
      <c r="H12" s="17" t="s">
        <v>200</v>
      </c>
      <c r="I12" s="18"/>
      <c r="J12" s="20"/>
      <c r="K12" s="18"/>
      <c r="L12" s="24"/>
      <c r="M12" s="2"/>
      <c r="N12" s="2"/>
      <c r="O12" s="2"/>
      <c r="P12" s="2"/>
      <c r="Q12" s="2"/>
      <c r="R12" s="2"/>
      <c r="S12" s="2"/>
      <c r="T12" s="2"/>
      <c r="U12" s="2"/>
      <c r="V12" s="2"/>
      <c r="W12" s="2"/>
      <c r="X12" s="2"/>
      <c r="Y12" s="2"/>
      <c r="Z12" s="2"/>
      <c r="AA12" s="2"/>
      <c r="AB12" s="2"/>
      <c r="AC12" s="2"/>
    </row>
    <row r="13" spans="1:29" ht="15.75" customHeight="1" x14ac:dyDescent="0.3">
      <c r="A13" s="16">
        <v>11</v>
      </c>
      <c r="B13" s="5" t="s">
        <v>206</v>
      </c>
      <c r="C13" s="5"/>
      <c r="D13" s="5"/>
      <c r="E13" s="5"/>
      <c r="F13" s="5"/>
      <c r="G13" s="5"/>
      <c r="H13" s="5"/>
      <c r="I13" s="2"/>
      <c r="J13" s="2"/>
      <c r="K13" s="2"/>
      <c r="L13" s="2"/>
      <c r="M13" s="2"/>
      <c r="N13" s="2"/>
      <c r="O13" s="2"/>
      <c r="P13" s="2"/>
      <c r="Q13" s="2"/>
      <c r="R13" s="2"/>
      <c r="S13" s="2"/>
      <c r="T13" s="2"/>
      <c r="U13" s="2"/>
      <c r="V13" s="2"/>
      <c r="W13" s="2"/>
      <c r="X13" s="2"/>
      <c r="Y13" s="2"/>
      <c r="Z13" s="2"/>
      <c r="AA13" s="2"/>
      <c r="AB13" s="2"/>
      <c r="AC13" s="2"/>
    </row>
    <row r="14" spans="1:29" ht="15.75" customHeight="1" x14ac:dyDescent="0.3">
      <c r="A14" s="16">
        <v>12</v>
      </c>
      <c r="B14" s="5"/>
      <c r="C14" s="5"/>
      <c r="D14" s="5"/>
      <c r="E14" s="5"/>
      <c r="F14" s="5"/>
      <c r="G14" s="5"/>
      <c r="H14" s="5"/>
      <c r="I14" s="2"/>
      <c r="J14" s="2"/>
      <c r="K14" s="2"/>
      <c r="L14" s="2"/>
      <c r="M14" s="2"/>
      <c r="N14" s="2"/>
      <c r="O14" s="2"/>
      <c r="P14" s="2"/>
      <c r="Q14" s="2"/>
      <c r="R14" s="2"/>
      <c r="S14" s="2"/>
      <c r="T14" s="2"/>
      <c r="U14" s="2"/>
      <c r="V14" s="2"/>
      <c r="W14" s="2"/>
      <c r="X14" s="2"/>
      <c r="Y14" s="2"/>
      <c r="Z14" s="2"/>
      <c r="AA14" s="2"/>
      <c r="AB14" s="2"/>
      <c r="AC14" s="2"/>
    </row>
    <row r="15" spans="1:29" ht="15.75" customHeight="1" x14ac:dyDescent="0.3">
      <c r="A15" s="16">
        <v>13</v>
      </c>
      <c r="B15" s="5"/>
      <c r="C15" s="5"/>
      <c r="D15" s="5"/>
      <c r="E15" s="5"/>
      <c r="F15" s="5"/>
      <c r="G15" s="5"/>
      <c r="H15" s="5"/>
      <c r="I15" s="2"/>
      <c r="J15" s="2"/>
      <c r="K15" s="2"/>
      <c r="L15" s="2"/>
      <c r="M15" s="2"/>
      <c r="N15" s="2"/>
      <c r="O15" s="2"/>
      <c r="P15" s="2"/>
      <c r="Q15" s="2"/>
      <c r="R15" s="2"/>
      <c r="S15" s="2"/>
      <c r="T15" s="2"/>
      <c r="U15" s="2"/>
      <c r="V15" s="2"/>
      <c r="W15" s="2"/>
      <c r="X15" s="2"/>
      <c r="Y15" s="2"/>
      <c r="Z15" s="2"/>
      <c r="AA15" s="2"/>
      <c r="AB15" s="2"/>
      <c r="AC15" s="2"/>
    </row>
    <row r="16" spans="1:29" ht="15.75" customHeight="1" x14ac:dyDescent="0.3">
      <c r="A16" s="16">
        <v>14</v>
      </c>
      <c r="B16" s="5"/>
      <c r="C16" s="5"/>
      <c r="D16" s="5"/>
      <c r="E16" s="5"/>
      <c r="F16" s="5"/>
      <c r="G16" s="5"/>
      <c r="H16" s="5"/>
      <c r="I16" s="2"/>
      <c r="J16" s="2"/>
      <c r="K16" s="2"/>
      <c r="L16" s="2"/>
      <c r="M16" s="2"/>
      <c r="N16" s="2"/>
      <c r="O16" s="2"/>
      <c r="P16" s="2"/>
      <c r="Q16" s="2"/>
      <c r="R16" s="2"/>
      <c r="S16" s="2"/>
      <c r="T16" s="2"/>
      <c r="U16" s="2"/>
      <c r="V16" s="2"/>
      <c r="W16" s="2"/>
      <c r="X16" s="2"/>
      <c r="Y16" s="2"/>
      <c r="Z16" s="2"/>
      <c r="AA16" s="2"/>
      <c r="AB16" s="2"/>
      <c r="AC16" s="2"/>
    </row>
    <row r="17" spans="1:29"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ataValidations count="1">
    <dataValidation type="custom" allowBlank="1" showDropDown="1" sqref="A2:A16" xr:uid="{00000000-0002-0000-0300-000000000000}">
      <formula1>AND(ISNUMBER(A2),(NOT(OR(NOT(ISERROR(DATEVALUE(A2))), AND(ISNUMBER(A2), LEFT(CELL("format", A2))="D")))))</formula1>
    </dataValidation>
  </dataValidations>
  <hyperlinks>
    <hyperlink ref="G5" r:id="rId1" xr:uid="{2FE04FC7-1AB2-4458-8DA7-EC721C723C1C}"/>
    <hyperlink ref="G7" r:id="rId2" xr:uid="{6E6FBF12-E2F8-4750-BE2A-2C9CCC29BC58}"/>
    <hyperlink ref="G8" r:id="rId3" xr:uid="{6B307085-D5DC-420D-9FDF-855CE77F7137}"/>
    <hyperlink ref="G12" r:id="rId4" xr:uid="{8A1CE3E8-F274-49F3-9B6F-CCE455504B03}"/>
  </hyperlinks>
  <pageMargins left="0.7" right="0.7" top="0.75" bottom="0.75" header="0" footer="0"/>
  <pageSetup orientation="landscape"/>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Z1000"/>
  <sheetViews>
    <sheetView showGridLines="0" workbookViewId="0">
      <pane ySplit="1" topLeftCell="A2" activePane="bottomLeft" state="frozen"/>
      <selection pane="bottomLeft" activeCell="B10" sqref="B10"/>
    </sheetView>
  </sheetViews>
  <sheetFormatPr baseColWidth="10" defaultColWidth="14.44140625" defaultRowHeight="15" customHeight="1" x14ac:dyDescent="0.3"/>
  <cols>
    <col min="1" max="1" width="10.109375" customWidth="1"/>
    <col min="2" max="2" width="26" customWidth="1"/>
    <col min="3" max="3" width="19" customWidth="1"/>
    <col min="4" max="4" width="24.5546875" customWidth="1"/>
    <col min="5" max="5" width="12.109375" customWidth="1"/>
    <col min="6" max="6" width="11.44140625" hidden="1" customWidth="1"/>
    <col min="7" max="7" width="17.44140625" customWidth="1"/>
    <col min="8" max="8" width="41.109375" customWidth="1"/>
    <col min="9" max="9" width="22.5546875" customWidth="1"/>
    <col min="10" max="26" width="10.6640625" customWidth="1"/>
  </cols>
  <sheetData>
    <row r="1" spans="1:26" ht="15.75" customHeight="1" x14ac:dyDescent="0.3">
      <c r="A1" s="1" t="s">
        <v>207</v>
      </c>
      <c r="B1" s="1" t="s">
        <v>208</v>
      </c>
      <c r="C1" s="1" t="s">
        <v>55</v>
      </c>
      <c r="D1" s="1" t="s">
        <v>134</v>
      </c>
      <c r="E1" s="1" t="s">
        <v>209</v>
      </c>
      <c r="F1" s="2"/>
      <c r="G1" s="2"/>
      <c r="H1" s="2"/>
      <c r="I1" s="2"/>
      <c r="J1" s="2"/>
      <c r="K1" s="2"/>
      <c r="L1" s="2"/>
      <c r="M1" s="2"/>
      <c r="N1" s="2"/>
      <c r="O1" s="2"/>
      <c r="P1" s="2"/>
      <c r="Q1" s="2"/>
      <c r="R1" s="2"/>
      <c r="S1" s="2"/>
      <c r="T1" s="2"/>
      <c r="U1" s="2"/>
      <c r="V1" s="2"/>
      <c r="W1" s="2"/>
      <c r="X1" s="2"/>
      <c r="Y1" s="2"/>
      <c r="Z1" s="2"/>
    </row>
    <row r="2" spans="1:26" ht="15.75" customHeight="1" x14ac:dyDescent="0.3">
      <c r="A2" s="16">
        <v>2</v>
      </c>
      <c r="B2" s="17" t="str">
        <f>IFERROR(VLOOKUP(A2,Proveedores[#All],2,0),"")</f>
        <v xml:space="preserve">Crayling vicuña M </v>
      </c>
      <c r="C2" s="5" t="s">
        <v>81</v>
      </c>
      <c r="D2" s="17" t="str">
        <f>IFERROR(VLOOKUP(C2,Materias_Primas[#All],2,0),"")</f>
        <v>Bistrech 150 cm Ne</v>
      </c>
      <c r="E2" s="17">
        <v>780</v>
      </c>
      <c r="F2" s="18"/>
      <c r="G2" s="19"/>
      <c r="H2" s="18"/>
      <c r="I2" s="18"/>
      <c r="J2" s="2"/>
      <c r="K2" s="2"/>
      <c r="L2" s="2"/>
      <c r="M2" s="2"/>
      <c r="N2" s="2"/>
      <c r="O2" s="2"/>
      <c r="P2" s="2"/>
      <c r="Q2" s="2"/>
      <c r="R2" s="2"/>
      <c r="S2" s="2"/>
      <c r="T2" s="2"/>
      <c r="U2" s="2"/>
      <c r="V2" s="2"/>
      <c r="W2" s="2"/>
      <c r="X2" s="2"/>
      <c r="Y2" s="2"/>
      <c r="Z2" s="2"/>
    </row>
    <row r="3" spans="1:26" ht="15.75" customHeight="1" x14ac:dyDescent="0.3">
      <c r="A3" s="16">
        <v>2</v>
      </c>
      <c r="B3" s="17" t="str">
        <f>IFERROR(VLOOKUP(A3,Proveedores[#All],2,0),"")</f>
        <v xml:space="preserve">Crayling vicuña M </v>
      </c>
      <c r="C3" s="5" t="s">
        <v>83</v>
      </c>
      <c r="D3" s="17" t="str">
        <f>IFERROR(VLOOKUP(C3,Materias_Primas[#All],2,0),"")</f>
        <v>Bistrech 300 cm Ne</v>
      </c>
      <c r="E3" s="17"/>
      <c r="F3" s="18"/>
      <c r="G3" s="20"/>
      <c r="H3" s="18"/>
      <c r="I3" s="18"/>
      <c r="J3" s="2"/>
      <c r="K3" s="2"/>
      <c r="L3" s="2"/>
      <c r="M3" s="2"/>
      <c r="N3" s="2"/>
      <c r="O3" s="2"/>
      <c r="P3" s="2"/>
      <c r="Q3" s="2"/>
      <c r="R3" s="2"/>
      <c r="S3" s="2"/>
      <c r="T3" s="2"/>
      <c r="U3" s="2"/>
      <c r="V3" s="2"/>
      <c r="W3" s="2"/>
      <c r="X3" s="2"/>
      <c r="Y3" s="2"/>
      <c r="Z3" s="2"/>
    </row>
    <row r="4" spans="1:26" ht="15.75" customHeight="1" x14ac:dyDescent="0.3">
      <c r="A4" s="16">
        <v>2</v>
      </c>
      <c r="B4" s="17" t="str">
        <f>IFERROR(VLOOKUP(A4,Proveedores[#All],2,0),"")</f>
        <v xml:space="preserve">Crayling vicuña M </v>
      </c>
      <c r="C4" s="5"/>
      <c r="D4" s="17" t="str">
        <f>IFERROR(VLOOKUP(C4,Materias_Primas[#All],2,0),"")</f>
        <v/>
      </c>
      <c r="E4" s="17"/>
      <c r="F4" s="18"/>
      <c r="G4" s="20"/>
      <c r="H4" s="21"/>
      <c r="I4" s="18"/>
      <c r="J4" s="2"/>
      <c r="K4" s="2"/>
      <c r="L4" s="2"/>
      <c r="M4" s="2"/>
      <c r="N4" s="2"/>
      <c r="O4" s="2"/>
      <c r="P4" s="2"/>
      <c r="Q4" s="2"/>
      <c r="R4" s="2"/>
      <c r="S4" s="2"/>
      <c r="T4" s="2"/>
      <c r="U4" s="2"/>
      <c r="V4" s="2"/>
      <c r="W4" s="2"/>
      <c r="X4" s="2"/>
      <c r="Y4" s="2"/>
      <c r="Z4" s="2"/>
    </row>
    <row r="5" spans="1:26" ht="15.75" customHeight="1" x14ac:dyDescent="0.3">
      <c r="A5" s="16">
        <v>6</v>
      </c>
      <c r="B5" s="17" t="str">
        <f>IFERROR(VLOOKUP(A5,Proveedores[#All],2,0),"")</f>
        <v>Meriggi</v>
      </c>
      <c r="C5" s="5" t="s">
        <v>81</v>
      </c>
      <c r="D5" s="17" t="str">
        <f>IFERROR(VLOOKUP(C5,Materias_Primas[#All],2,0),"")</f>
        <v>Bistrech 150 cm Ne</v>
      </c>
      <c r="E5" s="8">
        <v>844</v>
      </c>
      <c r="F5" s="18"/>
      <c r="G5" s="22"/>
      <c r="H5" s="21"/>
      <c r="I5" s="18"/>
      <c r="J5" s="2"/>
      <c r="K5" s="2"/>
      <c r="L5" s="2"/>
      <c r="M5" s="2"/>
      <c r="N5" s="2"/>
      <c r="O5" s="2"/>
      <c r="P5" s="2"/>
      <c r="Q5" s="2"/>
      <c r="R5" s="2"/>
      <c r="S5" s="2"/>
      <c r="T5" s="2"/>
      <c r="U5" s="2"/>
      <c r="V5" s="2"/>
      <c r="W5" s="2"/>
      <c r="X5" s="2"/>
      <c r="Y5" s="2"/>
      <c r="Z5" s="2"/>
    </row>
    <row r="6" spans="1:26" ht="15.75" customHeight="1" x14ac:dyDescent="0.3">
      <c r="A6" s="16">
        <v>6</v>
      </c>
      <c r="B6" s="17" t="str">
        <f>IFERROR(VLOOKUP(A6,Proveedores[#All],2,0),"")</f>
        <v>Meriggi</v>
      </c>
      <c r="C6" s="5" t="s">
        <v>83</v>
      </c>
      <c r="D6" s="17" t="str">
        <f>IFERROR(VLOOKUP(C6,Materias_Primas[#All],2,0),"")</f>
        <v>Bistrech 300 cm Ne</v>
      </c>
      <c r="E6" s="17"/>
      <c r="F6" s="18"/>
      <c r="G6" s="22"/>
      <c r="H6" s="21"/>
      <c r="I6" s="18"/>
      <c r="J6" s="2"/>
      <c r="K6" s="2"/>
      <c r="L6" s="2"/>
      <c r="M6" s="2"/>
      <c r="N6" s="2"/>
      <c r="O6" s="2"/>
      <c r="P6" s="2"/>
      <c r="Q6" s="2"/>
      <c r="R6" s="2"/>
      <c r="S6" s="2"/>
      <c r="T6" s="2"/>
      <c r="U6" s="2"/>
      <c r="V6" s="2"/>
      <c r="W6" s="2"/>
      <c r="X6" s="2"/>
      <c r="Y6" s="2"/>
      <c r="Z6" s="2"/>
    </row>
    <row r="7" spans="1:26" ht="15.75" customHeight="1" x14ac:dyDescent="0.3">
      <c r="A7" s="16">
        <v>6</v>
      </c>
      <c r="B7" s="17" t="str">
        <f>IFERROR(VLOOKUP(A7,Proveedores[#All],2,0),"")</f>
        <v>Meriggi</v>
      </c>
      <c r="C7" s="5" t="s">
        <v>93</v>
      </c>
      <c r="D7" s="17" t="str">
        <f>IFERROR(VLOOKUP(C7,Materias_Primas[#All],2,0),"")</f>
        <v>Bistrech 150 cm Ve</v>
      </c>
      <c r="E7" s="17">
        <v>844</v>
      </c>
      <c r="F7" s="18"/>
      <c r="G7" s="20"/>
      <c r="H7" s="21"/>
      <c r="I7" s="18"/>
      <c r="J7" s="2"/>
      <c r="K7" s="2"/>
      <c r="L7" s="2"/>
      <c r="M7" s="2"/>
      <c r="N7" s="2"/>
      <c r="O7" s="2"/>
      <c r="P7" s="2"/>
      <c r="Q7" s="2"/>
      <c r="R7" s="2"/>
      <c r="S7" s="2"/>
      <c r="T7" s="2"/>
      <c r="U7" s="2"/>
      <c r="V7" s="2"/>
      <c r="W7" s="2"/>
      <c r="X7" s="2"/>
      <c r="Y7" s="2"/>
      <c r="Z7" s="2"/>
    </row>
    <row r="8" spans="1:26" ht="15.75" customHeight="1" x14ac:dyDescent="0.3">
      <c r="A8" s="16">
        <v>3</v>
      </c>
      <c r="B8" s="17" t="str">
        <f>IFERROR(VLOOKUP(A8,Proveedores[#All],2,0),"")</f>
        <v xml:space="preserve">Rainbown Publicidad </v>
      </c>
      <c r="C8" s="5" t="s">
        <v>112</v>
      </c>
      <c r="D8" s="17" t="str">
        <f>IFERROR(VLOOKUP(C8,Materias_Primas[#All],2,0),"")</f>
        <v>Estampado Logo Turb.</v>
      </c>
      <c r="E8" s="17">
        <v>36</v>
      </c>
      <c r="F8" s="18"/>
      <c r="G8" s="20"/>
      <c r="H8" s="21"/>
      <c r="I8" s="18"/>
      <c r="J8" s="2"/>
      <c r="K8" s="2"/>
      <c r="L8" s="2"/>
      <c r="M8" s="2"/>
      <c r="N8" s="2"/>
      <c r="O8" s="2"/>
      <c r="P8" s="2"/>
      <c r="Q8" s="2"/>
      <c r="R8" s="2"/>
      <c r="S8" s="2"/>
      <c r="T8" s="2"/>
      <c r="U8" s="2"/>
      <c r="V8" s="2"/>
      <c r="W8" s="2"/>
      <c r="X8" s="2"/>
      <c r="Y8" s="2"/>
      <c r="Z8" s="2"/>
    </row>
    <row r="9" spans="1:26" ht="15.75" customHeight="1" x14ac:dyDescent="0.3">
      <c r="A9" s="16"/>
      <c r="B9" s="17" t="str">
        <f>IFERROR(VLOOKUP(A9,Proveedores[#All],2,0),"")</f>
        <v/>
      </c>
      <c r="C9" s="5"/>
      <c r="D9" s="17" t="str">
        <f>IFERROR(VLOOKUP(C9,Materias_Primas[#All],2,0),"")</f>
        <v/>
      </c>
      <c r="E9" s="17"/>
      <c r="F9" s="18"/>
      <c r="G9" s="20"/>
      <c r="H9" s="18"/>
      <c r="I9" s="18"/>
      <c r="J9" s="2"/>
      <c r="K9" s="2"/>
      <c r="L9" s="2"/>
      <c r="M9" s="2"/>
      <c r="N9" s="2"/>
      <c r="O9" s="2"/>
      <c r="P9" s="2"/>
      <c r="Q9" s="2"/>
      <c r="R9" s="2"/>
      <c r="S9" s="2"/>
      <c r="T9" s="2"/>
      <c r="U9" s="2"/>
      <c r="V9" s="2"/>
      <c r="W9" s="2"/>
      <c r="X9" s="2"/>
      <c r="Y9" s="2"/>
      <c r="Z9" s="2"/>
    </row>
    <row r="10" spans="1:26" ht="15.75" customHeight="1" x14ac:dyDescent="0.3">
      <c r="A10" s="16"/>
      <c r="B10" s="17" t="str">
        <f>IFERROR(VLOOKUP(A10,Proveedores[#All],2,0),"")</f>
        <v/>
      </c>
      <c r="C10" s="5"/>
      <c r="D10" s="17" t="str">
        <f>IFERROR(VLOOKUP(C10,Materias_Primas[#All],2,0),"")</f>
        <v/>
      </c>
      <c r="E10" s="17"/>
      <c r="F10" s="18"/>
      <c r="G10" s="20"/>
      <c r="H10" s="18"/>
      <c r="I10" s="18"/>
      <c r="J10" s="2"/>
      <c r="K10" s="2"/>
      <c r="L10" s="2"/>
      <c r="M10" s="2"/>
      <c r="N10" s="2"/>
      <c r="O10" s="2"/>
      <c r="P10" s="2"/>
      <c r="Q10" s="2"/>
      <c r="R10" s="2"/>
      <c r="S10" s="2"/>
      <c r="T10" s="2"/>
      <c r="U10" s="2"/>
      <c r="V10" s="2"/>
      <c r="W10" s="2"/>
      <c r="X10" s="2"/>
      <c r="Y10" s="2"/>
      <c r="Z10" s="2"/>
    </row>
    <row r="11" spans="1:26" ht="15.75" customHeight="1" x14ac:dyDescent="0.3">
      <c r="A11" s="16"/>
      <c r="B11" s="17" t="str">
        <f>IFERROR(VLOOKUP(A11,Proveedores[#All],2,0),"")</f>
        <v/>
      </c>
      <c r="C11" s="5"/>
      <c r="D11" s="17" t="str">
        <f>IFERROR(VLOOKUP(C11,Materias_Primas[#All],2,0),"")</f>
        <v/>
      </c>
      <c r="E11" s="17"/>
      <c r="F11" s="18"/>
      <c r="G11" s="20"/>
      <c r="H11" s="18"/>
      <c r="I11" s="18"/>
      <c r="J11" s="2"/>
      <c r="K11" s="2"/>
      <c r="L11" s="2"/>
      <c r="M11" s="2"/>
      <c r="N11" s="2"/>
      <c r="O11" s="2"/>
      <c r="P11" s="2"/>
      <c r="Q11" s="2"/>
      <c r="R11" s="2"/>
      <c r="S11" s="2"/>
      <c r="T11" s="2"/>
      <c r="U11" s="2"/>
      <c r="V11" s="2"/>
      <c r="W11" s="2"/>
      <c r="X11" s="2"/>
      <c r="Y11" s="2"/>
      <c r="Z11" s="2"/>
    </row>
    <row r="12" spans="1:26" ht="15.75" customHeight="1" x14ac:dyDescent="0.3">
      <c r="A12" s="16"/>
      <c r="B12" s="17" t="str">
        <f>IFERROR(VLOOKUP(A12,Proveedores[#All],2,0),"")</f>
        <v/>
      </c>
      <c r="C12" s="5"/>
      <c r="D12" s="17" t="str">
        <f>IFERROR(VLOOKUP(C12,Materias_Primas[#All],2,0),"")</f>
        <v/>
      </c>
      <c r="E12" s="17"/>
      <c r="F12" s="18"/>
      <c r="G12" s="20"/>
      <c r="H12" s="18"/>
      <c r="I12" s="18"/>
      <c r="J12" s="2"/>
      <c r="K12" s="2"/>
      <c r="L12" s="2"/>
      <c r="M12" s="2"/>
      <c r="N12" s="2"/>
      <c r="O12" s="2"/>
      <c r="P12" s="2"/>
      <c r="Q12" s="2"/>
      <c r="R12" s="2"/>
      <c r="S12" s="2"/>
      <c r="T12" s="2"/>
      <c r="U12" s="2"/>
      <c r="V12" s="2"/>
      <c r="W12" s="2"/>
      <c r="X12" s="2"/>
      <c r="Y12" s="2"/>
      <c r="Z12" s="2"/>
    </row>
    <row r="13" spans="1:26" ht="15.75" customHeight="1" x14ac:dyDescent="0.3">
      <c r="A13" s="16"/>
      <c r="B13" s="17" t="str">
        <f>IFERROR(VLOOKUP(A13,Proveedores[#All],2,0),"")</f>
        <v/>
      </c>
      <c r="C13" s="5"/>
      <c r="D13" s="17" t="str">
        <f>IFERROR(VLOOKUP(C13,Materias_Primas[#All],2,0),"")</f>
        <v/>
      </c>
      <c r="E13" s="5"/>
      <c r="F13" s="2"/>
      <c r="G13" s="2"/>
      <c r="H13" s="2"/>
      <c r="I13" s="2"/>
      <c r="J13" s="2"/>
      <c r="K13" s="2"/>
      <c r="L13" s="2"/>
      <c r="M13" s="2"/>
      <c r="N13" s="2"/>
      <c r="O13" s="2"/>
      <c r="P13" s="2"/>
      <c r="Q13" s="2"/>
      <c r="R13" s="2"/>
      <c r="S13" s="2"/>
      <c r="T13" s="2"/>
      <c r="U13" s="2"/>
      <c r="V13" s="2"/>
      <c r="W13" s="2"/>
      <c r="X13" s="2"/>
      <c r="Y13" s="2"/>
      <c r="Z13" s="2"/>
    </row>
    <row r="14" spans="1:26" ht="15.75" customHeight="1" x14ac:dyDescent="0.3">
      <c r="A14" s="16"/>
      <c r="B14" s="17" t="str">
        <f>IFERROR(VLOOKUP(A14,Proveedores[#All],2,0),"")</f>
        <v/>
      </c>
      <c r="C14" s="5"/>
      <c r="D14" s="17" t="str">
        <f>IFERROR(VLOOKUP(C14,Materias_Primas[#All],2,0),"")</f>
        <v/>
      </c>
      <c r="E14" s="5"/>
      <c r="F14" s="2"/>
      <c r="G14" s="2"/>
      <c r="H14" s="2"/>
      <c r="I14" s="2"/>
      <c r="J14" s="2"/>
      <c r="K14" s="2"/>
      <c r="L14" s="2"/>
      <c r="M14" s="2"/>
      <c r="N14" s="2"/>
      <c r="O14" s="2"/>
      <c r="P14" s="2"/>
      <c r="Q14" s="2"/>
      <c r="R14" s="2"/>
      <c r="S14" s="2"/>
      <c r="T14" s="2"/>
      <c r="U14" s="2"/>
      <c r="V14" s="2"/>
      <c r="W14" s="2"/>
      <c r="X14" s="2"/>
      <c r="Y14" s="2"/>
      <c r="Z14" s="2"/>
    </row>
    <row r="15" spans="1:26" ht="15.75" customHeight="1" x14ac:dyDescent="0.3">
      <c r="A15" s="16"/>
      <c r="B15" s="17" t="str">
        <f>IFERROR(VLOOKUP(A15,Proveedores[#All],2,0),"")</f>
        <v/>
      </c>
      <c r="C15" s="5"/>
      <c r="D15" s="17" t="str">
        <f>IFERROR(VLOOKUP(C15,Materias_Primas[#All],2,0),"")</f>
        <v/>
      </c>
      <c r="E15" s="5"/>
      <c r="F15" s="2"/>
      <c r="G15" s="2"/>
      <c r="H15" s="2"/>
      <c r="I15" s="2"/>
      <c r="J15" s="2"/>
      <c r="K15" s="2"/>
      <c r="L15" s="2"/>
      <c r="M15" s="2"/>
      <c r="N15" s="2"/>
      <c r="O15" s="2"/>
      <c r="P15" s="2"/>
      <c r="Q15" s="2"/>
      <c r="R15" s="2"/>
      <c r="S15" s="2"/>
      <c r="T15" s="2"/>
      <c r="U15" s="2"/>
      <c r="V15" s="2"/>
      <c r="W15" s="2"/>
      <c r="X15" s="2"/>
      <c r="Y15" s="2"/>
      <c r="Z15" s="2"/>
    </row>
    <row r="16" spans="1:26" ht="15.75" customHeight="1" x14ac:dyDescent="0.3">
      <c r="A16" s="16"/>
      <c r="B16" s="17" t="str">
        <f>IFERROR(VLOOKUP(A16,Proveedores[#All],2,0),"")</f>
        <v/>
      </c>
      <c r="C16" s="5"/>
      <c r="D16" s="17" t="str">
        <f>IFERROR(VLOOKUP(C16,Materias_Primas[#All],2,0),"")</f>
        <v/>
      </c>
      <c r="E16" s="5"/>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
    <dataValidation type="custom" allowBlank="1" showDropDown="1" sqref="A2:A16" xr:uid="{00000000-0002-0000-0400-000000000000}">
      <formula1>AND(ISNUMBER(A2),(NOT(OR(NOT(ISERROR(DATEVALUE(A2))), AND(ISNUMBER(A2), LEFT(CELL("format", A2))="D")))))</formula1>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'Materias Primas'!$A$2:$A$58</xm:f>
          </x14:formula1>
          <xm:sqref>C2:C16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Q2747"/>
  <sheetViews>
    <sheetView showGridLines="0" workbookViewId="0">
      <selection activeCell="K2" sqref="K2:K70"/>
    </sheetView>
  </sheetViews>
  <sheetFormatPr baseColWidth="10" defaultColWidth="14.44140625" defaultRowHeight="15" customHeight="1" x14ac:dyDescent="0.3"/>
  <cols>
    <col min="1" max="1" width="11.44140625" customWidth="1"/>
    <col min="2" max="2" width="38.44140625" customWidth="1"/>
    <col min="3" max="3" width="11.109375" customWidth="1"/>
    <col min="4" max="4" width="17.44140625" customWidth="1"/>
    <col min="5" max="5" width="21.33203125" customWidth="1"/>
    <col min="6" max="6" width="10.44140625" customWidth="1"/>
    <col min="7" max="7" width="10.6640625" customWidth="1"/>
    <col min="8" max="8" width="9" bestFit="1" customWidth="1"/>
    <col min="9" max="9" width="5.109375" customWidth="1"/>
    <col min="10" max="10" width="10.109375" customWidth="1"/>
    <col min="11" max="12" width="11.88671875" customWidth="1"/>
    <col min="14" max="17" width="11.44140625" hidden="1" customWidth="1"/>
  </cols>
  <sheetData>
    <row r="1" spans="1:16" ht="15.75" customHeight="1" x14ac:dyDescent="0.3">
      <c r="A1" s="6" t="s">
        <v>1</v>
      </c>
      <c r="B1" s="6" t="s">
        <v>129</v>
      </c>
      <c r="C1" s="6" t="s">
        <v>56</v>
      </c>
      <c r="D1" s="7" t="s">
        <v>63</v>
      </c>
      <c r="E1" s="6" t="s">
        <v>134</v>
      </c>
      <c r="F1" s="6" t="s">
        <v>130</v>
      </c>
      <c r="G1" s="6" t="s">
        <v>135</v>
      </c>
      <c r="H1" s="7" t="s">
        <v>210</v>
      </c>
      <c r="I1" s="6" t="s">
        <v>211</v>
      </c>
      <c r="J1" s="6" t="s">
        <v>2</v>
      </c>
      <c r="K1" s="6" t="s">
        <v>212</v>
      </c>
      <c r="L1" s="7" t="s">
        <v>57</v>
      </c>
      <c r="M1" s="2"/>
      <c r="N1" s="2"/>
      <c r="O1" s="2"/>
      <c r="P1" s="2"/>
    </row>
    <row r="2" spans="1:16" ht="15.75" customHeight="1" x14ac:dyDescent="0.3">
      <c r="A2" s="8" t="str">
        <f>'Receta'!A2</f>
        <v>TO-07</v>
      </c>
      <c r="B2" s="8" t="str">
        <f>IFERROR(VLOOKUP(A2,Productos[#All],2,0),"")</f>
        <v>Toalla 160x80 Na</v>
      </c>
      <c r="C2" s="8">
        <f>SUMIF(Producción[[#All],[Producto]],A2,Producción[[#All],[Cant]])</f>
        <v>2</v>
      </c>
      <c r="D2" s="8" t="str">
        <f>'Receta'!E2</f>
        <v>TE-01</v>
      </c>
      <c r="E2" s="8" t="str">
        <f>IFERROR(VLOOKUP(D2,Materias_Primas[#All],2,0),"")</f>
        <v>Microfibra Dep 160 Na</v>
      </c>
      <c r="F2" s="8">
        <f>'Receta'!C2</f>
        <v>1</v>
      </c>
      <c r="G2" s="8">
        <f>'Receta'!H2</f>
        <v>0.8</v>
      </c>
      <c r="H2" s="8">
        <f t="shared" ref="H2:H256" si="0">IFERROR(G2/F2,"")</f>
        <v>0.8</v>
      </c>
      <c r="I2" s="8">
        <v>1</v>
      </c>
      <c r="J2" s="8" t="s">
        <v>213</v>
      </c>
      <c r="K2" s="8">
        <f t="shared" ref="K2:K65" si="1">C2*H2</f>
        <v>1.6</v>
      </c>
      <c r="L2" s="8" t="str">
        <f>IFERROR(VLOOKUP(D2,Materias_Primas[#All],5,0),"")</f>
        <v>Mts</v>
      </c>
      <c r="M2" s="2"/>
      <c r="N2" s="2"/>
      <c r="O2" s="2"/>
      <c r="P2" s="2"/>
    </row>
    <row r="3" spans="1:16" ht="15.75" customHeight="1" x14ac:dyDescent="0.3">
      <c r="A3" s="8" t="str">
        <f>'Receta'!A3</f>
        <v>TO-07</v>
      </c>
      <c r="B3" s="8" t="str">
        <f>IFERROR(VLOOKUP(A3,Productos[#All],2,0),"")</f>
        <v>Toalla 160x80 Na</v>
      </c>
      <c r="C3" s="8">
        <f>SUMIF(Producción[[#All],[Producto]],A3,Producción[[#All],[Cant]])</f>
        <v>2</v>
      </c>
      <c r="D3" s="8" t="str">
        <f>'Receta'!E3</f>
        <v>HI-01</v>
      </c>
      <c r="E3" s="8" t="str">
        <f>IFERROR(VLOOKUP(D3,Materias_Primas[#All],2,0),"")</f>
        <v>Hilo Overlock Verde</v>
      </c>
      <c r="F3" s="8">
        <f>'Receta'!C3</f>
        <v>1</v>
      </c>
      <c r="G3" s="8">
        <f>'Receta'!H3</f>
        <v>0.04</v>
      </c>
      <c r="H3" s="8">
        <f t="shared" si="0"/>
        <v>0.04</v>
      </c>
      <c r="I3" s="8">
        <v>1</v>
      </c>
      <c r="J3" s="8" t="s">
        <v>213</v>
      </c>
      <c r="K3" s="8">
        <f t="shared" si="1"/>
        <v>0.08</v>
      </c>
      <c r="L3" s="8" t="str">
        <f>IFERROR(VLOOKUP(D3,Materias_Primas[#All],5,0),"")</f>
        <v>Uni</v>
      </c>
      <c r="M3" s="2"/>
      <c r="N3" s="2"/>
      <c r="O3" s="2"/>
      <c r="P3" s="2"/>
    </row>
    <row r="4" spans="1:16" ht="15.75" customHeight="1" x14ac:dyDescent="0.3">
      <c r="A4" s="8" t="str">
        <f>'Receta'!A4</f>
        <v>TO-07</v>
      </c>
      <c r="B4" s="8" t="str">
        <f>IFERROR(VLOOKUP(A4,Productos[#All],2,0),"")</f>
        <v>Toalla 160x80 Na</v>
      </c>
      <c r="C4" s="8">
        <f>SUMIF(Producción[[#All],[Producto]],A4,Producción[[#All],[Cant]])</f>
        <v>2</v>
      </c>
      <c r="D4" s="8" t="str">
        <f>'Receta'!E4</f>
        <v>HI-02</v>
      </c>
      <c r="E4" s="8" t="str">
        <f>IFERROR(VLOOKUP(D4,Materias_Primas[#All],2,0),"")</f>
        <v>Hilo Recta Verde</v>
      </c>
      <c r="F4" s="8">
        <f>'Receta'!C4</f>
        <v>1</v>
      </c>
      <c r="G4" s="8">
        <f>'Receta'!H4</f>
        <v>0.04</v>
      </c>
      <c r="H4" s="8">
        <f t="shared" si="0"/>
        <v>0.04</v>
      </c>
      <c r="I4" s="8">
        <v>1</v>
      </c>
      <c r="J4" s="8" t="s">
        <v>213</v>
      </c>
      <c r="K4" s="8">
        <f t="shared" si="1"/>
        <v>0.08</v>
      </c>
      <c r="L4" s="8" t="str">
        <f>IFERROR(VLOOKUP(D4,Materias_Primas[#All],5,0),"")</f>
        <v>Uni</v>
      </c>
      <c r="M4" s="2"/>
      <c r="N4" s="2"/>
      <c r="O4" s="2"/>
      <c r="P4" s="2"/>
    </row>
    <row r="5" spans="1:16" ht="15.75" customHeight="1" x14ac:dyDescent="0.3">
      <c r="A5" s="8" t="str">
        <f>'Receta'!A5</f>
        <v>TO-07</v>
      </c>
      <c r="B5" s="8" t="str">
        <f>IFERROR(VLOOKUP(A5,Productos[#All],2,0),"")</f>
        <v>Toalla 160x80 Na</v>
      </c>
      <c r="C5" s="8">
        <f>SUMIF(Producción[[#All],[Producto]],A5,Producción[[#All],[Cant]])</f>
        <v>2</v>
      </c>
      <c r="D5" s="8" t="str">
        <f>'Receta'!E5</f>
        <v>GA-01</v>
      </c>
      <c r="E5" s="8" t="str">
        <f>IFERROR(VLOOKUP(D5,Materias_Primas[#All],2,0),"")</f>
        <v>Locomoción</v>
      </c>
      <c r="F5" s="8">
        <f>'Receta'!C5</f>
        <v>1</v>
      </c>
      <c r="G5" s="8">
        <f>'Receta'!H5</f>
        <v>0.1</v>
      </c>
      <c r="H5" s="8">
        <f t="shared" si="0"/>
        <v>0.1</v>
      </c>
      <c r="I5" s="8">
        <v>1</v>
      </c>
      <c r="J5" s="8" t="s">
        <v>213</v>
      </c>
      <c r="K5" s="8">
        <f t="shared" si="1"/>
        <v>0.2</v>
      </c>
      <c r="L5" s="8" t="str">
        <f>IFERROR(VLOOKUP(D5,Materias_Primas[#All],5,0),"")</f>
        <v>Uni</v>
      </c>
      <c r="M5" s="2"/>
      <c r="N5" s="2"/>
      <c r="O5" s="2"/>
      <c r="P5" s="2"/>
    </row>
    <row r="6" spans="1:16" ht="15.75" customHeight="1" x14ac:dyDescent="0.3">
      <c r="A6" s="8" t="str">
        <f>'Receta'!A6</f>
        <v>TO-06</v>
      </c>
      <c r="B6" s="8" t="str">
        <f>IFERROR(VLOOKUP(A6,Productos[#All],2,0),"")</f>
        <v>Toalla 160x80 Fu</v>
      </c>
      <c r="C6" s="8">
        <f>SUMIF(Producción[[#All],[Producto]],A6,Producción[[#All],[Cant]])</f>
        <v>2</v>
      </c>
      <c r="D6" s="8" t="str">
        <f>'Receta'!E6</f>
        <v>TE-03</v>
      </c>
      <c r="E6" s="8" t="str">
        <f>IFERROR(VLOOKUP(D6,Materias_Primas[#All],2,0),"")</f>
        <v>Microfibra Dep 160 Fu</v>
      </c>
      <c r="F6" s="8">
        <f>'Receta'!C6</f>
        <v>1</v>
      </c>
      <c r="G6" s="8">
        <f>'Receta'!H6</f>
        <v>0.8</v>
      </c>
      <c r="H6" s="8">
        <f t="shared" si="0"/>
        <v>0.8</v>
      </c>
      <c r="I6" s="8">
        <v>1</v>
      </c>
      <c r="J6" s="8" t="s">
        <v>213</v>
      </c>
      <c r="K6" s="8">
        <f t="shared" si="1"/>
        <v>1.6</v>
      </c>
      <c r="L6" s="8" t="str">
        <f>IFERROR(VLOOKUP(D6,Materias_Primas[#All],5,0),"")</f>
        <v>Mts</v>
      </c>
      <c r="M6" s="2"/>
      <c r="N6" s="2"/>
      <c r="O6" s="2"/>
      <c r="P6" s="2"/>
    </row>
    <row r="7" spans="1:16" ht="15.75" customHeight="1" x14ac:dyDescent="0.3">
      <c r="A7" s="8" t="str">
        <f>'Receta'!A7</f>
        <v>TO-06</v>
      </c>
      <c r="B7" s="8" t="str">
        <f>IFERROR(VLOOKUP(A7,Productos[#All],2,0),"")</f>
        <v>Toalla 160x80 Fu</v>
      </c>
      <c r="C7" s="8">
        <f>SUMIF(Producción[[#All],[Producto]],A7,Producción[[#All],[Cant]])</f>
        <v>2</v>
      </c>
      <c r="D7" s="8" t="str">
        <f>'Receta'!E7</f>
        <v>HI-01</v>
      </c>
      <c r="E7" s="8" t="str">
        <f>IFERROR(VLOOKUP(D7,Materias_Primas[#All],2,0),"")</f>
        <v>Hilo Overlock Verde</v>
      </c>
      <c r="F7" s="8">
        <f>'Receta'!C7</f>
        <v>1</v>
      </c>
      <c r="G7" s="8">
        <f>'Receta'!H7</f>
        <v>0.04</v>
      </c>
      <c r="H7" s="8">
        <f t="shared" si="0"/>
        <v>0.04</v>
      </c>
      <c r="I7" s="8">
        <v>1</v>
      </c>
      <c r="J7" s="8" t="s">
        <v>213</v>
      </c>
      <c r="K7" s="8">
        <f t="shared" si="1"/>
        <v>0.08</v>
      </c>
      <c r="L7" s="8" t="str">
        <f>IFERROR(VLOOKUP(D7,Materias_Primas[#All],5,0),"")</f>
        <v>Uni</v>
      </c>
      <c r="M7" s="2"/>
      <c r="N7" s="2"/>
      <c r="O7" s="2"/>
      <c r="P7" s="2"/>
    </row>
    <row r="8" spans="1:16" ht="15.75" customHeight="1" x14ac:dyDescent="0.3">
      <c r="A8" s="8" t="str">
        <f>'Receta'!A8</f>
        <v>TO-06</v>
      </c>
      <c r="B8" s="8" t="str">
        <f>IFERROR(VLOOKUP(A8,Productos[#All],2,0),"")</f>
        <v>Toalla 160x80 Fu</v>
      </c>
      <c r="C8" s="8">
        <f>SUMIF(Producción[[#All],[Producto]],A8,Producción[[#All],[Cant]])</f>
        <v>2</v>
      </c>
      <c r="D8" s="8" t="str">
        <f>'Receta'!E8</f>
        <v>HI-02</v>
      </c>
      <c r="E8" s="8" t="str">
        <f>IFERROR(VLOOKUP(D8,Materias_Primas[#All],2,0),"")</f>
        <v>Hilo Recta Verde</v>
      </c>
      <c r="F8" s="8">
        <f>'Receta'!C8</f>
        <v>1</v>
      </c>
      <c r="G8" s="8">
        <f>'Receta'!H8</f>
        <v>0.04</v>
      </c>
      <c r="H8" s="8">
        <f t="shared" si="0"/>
        <v>0.04</v>
      </c>
      <c r="I8" s="8">
        <v>1</v>
      </c>
      <c r="J8" s="8" t="s">
        <v>213</v>
      </c>
      <c r="K8" s="8">
        <f t="shared" si="1"/>
        <v>0.08</v>
      </c>
      <c r="L8" s="8" t="str">
        <f>IFERROR(VLOOKUP(D8,Materias_Primas[#All],5,0),"")</f>
        <v>Uni</v>
      </c>
      <c r="M8" s="2"/>
      <c r="N8" s="2"/>
      <c r="O8" s="2"/>
      <c r="P8" s="2"/>
    </row>
    <row r="9" spans="1:16" ht="15.75" customHeight="1" x14ac:dyDescent="0.3">
      <c r="A9" s="8" t="str">
        <f>'Receta'!A9</f>
        <v>TO-06</v>
      </c>
      <c r="B9" s="8" t="str">
        <f>IFERROR(VLOOKUP(A9,Productos[#All],2,0),"")</f>
        <v>Toalla 160x80 Fu</v>
      </c>
      <c r="C9" s="8">
        <f>SUMIF(Producción[[#All],[Producto]],A9,Producción[[#All],[Cant]])</f>
        <v>2</v>
      </c>
      <c r="D9" s="8" t="str">
        <f>'Receta'!E9</f>
        <v>GA-01</v>
      </c>
      <c r="E9" s="8" t="str">
        <f>IFERROR(VLOOKUP(D9,Materias_Primas[#All],2,0),"")</f>
        <v>Locomoción</v>
      </c>
      <c r="F9" s="8">
        <f>'Receta'!C9</f>
        <v>1</v>
      </c>
      <c r="G9" s="8">
        <f>'Receta'!H9</f>
        <v>0.1</v>
      </c>
      <c r="H9" s="8">
        <f t="shared" si="0"/>
        <v>0.1</v>
      </c>
      <c r="I9" s="8">
        <v>1</v>
      </c>
      <c r="J9" s="8" t="s">
        <v>213</v>
      </c>
      <c r="K9" s="8">
        <f t="shared" si="1"/>
        <v>0.2</v>
      </c>
      <c r="L9" s="8" t="str">
        <f>IFERROR(VLOOKUP(D9,Materias_Primas[#All],5,0),"")</f>
        <v>Uni</v>
      </c>
      <c r="M9" s="2"/>
      <c r="N9" s="2"/>
      <c r="O9" s="2"/>
      <c r="P9" s="2"/>
    </row>
    <row r="10" spans="1:16" ht="15.75" customHeight="1" x14ac:dyDescent="0.3">
      <c r="A10" s="8" t="str">
        <f>'Receta'!A10</f>
        <v>TO-01</v>
      </c>
      <c r="B10" s="8" t="str">
        <f>IFERROR(VLOOKUP(A10,Productos[#All],2,0),"")</f>
        <v>Toalla 160x80 Az</v>
      </c>
      <c r="C10" s="8">
        <f>SUMIF(Producción[[#All],[Producto]],A10,Producción[[#All],[Cant]])</f>
        <v>2</v>
      </c>
      <c r="D10" s="8" t="str">
        <f>'Receta'!E10</f>
        <v>TE-09</v>
      </c>
      <c r="E10" s="8" t="str">
        <f>IFERROR(VLOOKUP(D10,Materias_Primas[#All],2,0),"")</f>
        <v>Microfibra Dep 160 Az</v>
      </c>
      <c r="F10" s="8">
        <f>'Receta'!C10</f>
        <v>1</v>
      </c>
      <c r="G10" s="8">
        <f>'Receta'!H10</f>
        <v>0.8</v>
      </c>
      <c r="H10" s="8">
        <f t="shared" si="0"/>
        <v>0.8</v>
      </c>
      <c r="I10" s="8">
        <v>1</v>
      </c>
      <c r="J10" s="8" t="s">
        <v>213</v>
      </c>
      <c r="K10" s="8">
        <f t="shared" si="1"/>
        <v>1.6</v>
      </c>
      <c r="L10" s="8" t="str">
        <f>IFERROR(VLOOKUP(D10,Materias_Primas[#All],5,0),"")</f>
        <v>Mts</v>
      </c>
      <c r="M10" s="2"/>
      <c r="N10" s="2"/>
      <c r="O10" s="2"/>
      <c r="P10" s="2"/>
    </row>
    <row r="11" spans="1:16" ht="15.75" customHeight="1" x14ac:dyDescent="0.3">
      <c r="A11" s="8" t="str">
        <f>'Receta'!A11</f>
        <v>TO-01</v>
      </c>
      <c r="B11" s="8" t="str">
        <f>IFERROR(VLOOKUP(A11,Productos[#All],2,0),"")</f>
        <v>Toalla 160x80 Az</v>
      </c>
      <c r="C11" s="8">
        <f>SUMIF(Producción[[#All],[Producto]],A11,Producción[[#All],[Cant]])</f>
        <v>2</v>
      </c>
      <c r="D11" s="8" t="str">
        <f>'Receta'!E11</f>
        <v>HI-01</v>
      </c>
      <c r="E11" s="8" t="str">
        <f>IFERROR(VLOOKUP(D11,Materias_Primas[#All],2,0),"")</f>
        <v>Hilo Overlock Verde</v>
      </c>
      <c r="F11" s="8">
        <f>'Receta'!C11</f>
        <v>1</v>
      </c>
      <c r="G11" s="8">
        <f>'Receta'!H11</f>
        <v>0.04</v>
      </c>
      <c r="H11" s="8">
        <f t="shared" si="0"/>
        <v>0.04</v>
      </c>
      <c r="I11" s="8">
        <v>1</v>
      </c>
      <c r="J11" s="8" t="s">
        <v>213</v>
      </c>
      <c r="K11" s="8">
        <f t="shared" si="1"/>
        <v>0.08</v>
      </c>
      <c r="L11" s="8" t="str">
        <f>IFERROR(VLOOKUP(D11,Materias_Primas[#All],5,0),"")</f>
        <v>Uni</v>
      </c>
      <c r="M11" s="2"/>
      <c r="N11" s="2"/>
      <c r="O11" s="2"/>
      <c r="P11" s="2"/>
    </row>
    <row r="12" spans="1:16" ht="15.75" customHeight="1" x14ac:dyDescent="0.3">
      <c r="A12" s="8" t="str">
        <f>'Receta'!A12</f>
        <v>TO-01</v>
      </c>
      <c r="B12" s="8" t="str">
        <f>IFERROR(VLOOKUP(A12,Productos[#All],2,0),"")</f>
        <v>Toalla 160x80 Az</v>
      </c>
      <c r="C12" s="8">
        <f>SUMIF(Producción[[#All],[Producto]],A12,Producción[[#All],[Cant]])</f>
        <v>2</v>
      </c>
      <c r="D12" s="8" t="str">
        <f>'Receta'!E12</f>
        <v>HI-02</v>
      </c>
      <c r="E12" s="8" t="str">
        <f>IFERROR(VLOOKUP(D12,Materias_Primas[#All],2,0),"")</f>
        <v>Hilo Recta Verde</v>
      </c>
      <c r="F12" s="8">
        <f>'Receta'!C12</f>
        <v>1</v>
      </c>
      <c r="G12" s="8">
        <f>'Receta'!H12</f>
        <v>0.04</v>
      </c>
      <c r="H12" s="8">
        <f t="shared" si="0"/>
        <v>0.04</v>
      </c>
      <c r="I12" s="8">
        <v>1</v>
      </c>
      <c r="J12" s="8" t="s">
        <v>213</v>
      </c>
      <c r="K12" s="8">
        <f t="shared" si="1"/>
        <v>0.08</v>
      </c>
      <c r="L12" s="8" t="str">
        <f>IFERROR(VLOOKUP(D12,Materias_Primas[#All],5,0),"")</f>
        <v>Uni</v>
      </c>
      <c r="M12" s="2"/>
      <c r="N12" s="2"/>
      <c r="O12" s="2"/>
      <c r="P12" s="2"/>
    </row>
    <row r="13" spans="1:16" ht="15.75" customHeight="1" x14ac:dyDescent="0.3">
      <c r="A13" s="8" t="str">
        <f>'Receta'!A13</f>
        <v>TO-01</v>
      </c>
      <c r="B13" s="8" t="str">
        <f>IFERROR(VLOOKUP(A13,Productos[#All],2,0),"")</f>
        <v>Toalla 160x80 Az</v>
      </c>
      <c r="C13" s="8">
        <f>SUMIF(Producción[[#All],[Producto]],A13,Producción[[#All],[Cant]])</f>
        <v>2</v>
      </c>
      <c r="D13" s="8" t="str">
        <f>'Receta'!E13</f>
        <v>GA-01</v>
      </c>
      <c r="E13" s="8" t="str">
        <f>IFERROR(VLOOKUP(D13,Materias_Primas[#All],2,0),"")</f>
        <v>Locomoción</v>
      </c>
      <c r="F13" s="8">
        <f>'Receta'!C13</f>
        <v>1</v>
      </c>
      <c r="G13" s="8">
        <f>'Receta'!H13</f>
        <v>0.1</v>
      </c>
      <c r="H13" s="8">
        <f t="shared" si="0"/>
        <v>0.1</v>
      </c>
      <c r="I13" s="8">
        <v>1</v>
      </c>
      <c r="J13" s="8" t="s">
        <v>213</v>
      </c>
      <c r="K13" s="8">
        <f t="shared" si="1"/>
        <v>0.2</v>
      </c>
      <c r="L13" s="8" t="str">
        <f>IFERROR(VLOOKUP(D13,Materias_Primas[#All],5,0),"")</f>
        <v>Uni</v>
      </c>
      <c r="M13" s="2"/>
      <c r="N13" s="2"/>
      <c r="O13" s="2"/>
      <c r="P13" s="2"/>
    </row>
    <row r="14" spans="1:16" ht="15.75" customHeight="1" x14ac:dyDescent="0.3">
      <c r="A14" s="8" t="str">
        <f>'Receta'!A14</f>
        <v>TO-02</v>
      </c>
      <c r="B14" s="8" t="str">
        <f>IFERROR(VLOOKUP(A14,Productos[#All],2,0),"")</f>
        <v>Toalla 160x80 Ro</v>
      </c>
      <c r="C14" s="8">
        <f>SUMIF(Producción[[#All],[Producto]],A14,Producción[[#All],[Cant]])</f>
        <v>2</v>
      </c>
      <c r="D14" s="8" t="str">
        <f>'Receta'!E14</f>
        <v>TE-07</v>
      </c>
      <c r="E14" s="8" t="str">
        <f>IFERROR(VLOOKUP(D14,Materias_Primas[#All],2,0),"")</f>
        <v>Microfibra Dep 160 Ro</v>
      </c>
      <c r="F14" s="8">
        <f>'Receta'!C14</f>
        <v>1</v>
      </c>
      <c r="G14" s="8">
        <f>'Receta'!H14</f>
        <v>0.8</v>
      </c>
      <c r="H14" s="8">
        <f t="shared" si="0"/>
        <v>0.8</v>
      </c>
      <c r="I14" s="8">
        <v>1</v>
      </c>
      <c r="J14" s="8" t="s">
        <v>213</v>
      </c>
      <c r="K14" s="8">
        <f t="shared" si="1"/>
        <v>1.6</v>
      </c>
      <c r="L14" s="8" t="str">
        <f>IFERROR(VLOOKUP(D14,Materias_Primas[#All],5,0),"")</f>
        <v>Mts</v>
      </c>
      <c r="M14" s="2"/>
      <c r="N14" s="2"/>
      <c r="O14" s="2"/>
      <c r="P14" s="2"/>
    </row>
    <row r="15" spans="1:16" ht="15.75" customHeight="1" x14ac:dyDescent="0.3">
      <c r="A15" s="8" t="str">
        <f>'Receta'!A15</f>
        <v>TO-02</v>
      </c>
      <c r="B15" s="8" t="str">
        <f>IFERROR(VLOOKUP(A15,Productos[#All],2,0),"")</f>
        <v>Toalla 160x80 Ro</v>
      </c>
      <c r="C15" s="8">
        <f>SUMIF(Producción[[#All],[Producto]],A15,Producción[[#All],[Cant]])</f>
        <v>2</v>
      </c>
      <c r="D15" s="8" t="str">
        <f>'Receta'!E15</f>
        <v>HI-01</v>
      </c>
      <c r="E15" s="8" t="str">
        <f>IFERROR(VLOOKUP(D15,Materias_Primas[#All],2,0),"")</f>
        <v>Hilo Overlock Verde</v>
      </c>
      <c r="F15" s="8">
        <f>'Receta'!C15</f>
        <v>1</v>
      </c>
      <c r="G15" s="8">
        <f>'Receta'!H15</f>
        <v>0.04</v>
      </c>
      <c r="H15" s="8">
        <f t="shared" si="0"/>
        <v>0.04</v>
      </c>
      <c r="I15" s="8">
        <v>1</v>
      </c>
      <c r="J15" s="8" t="s">
        <v>213</v>
      </c>
      <c r="K15" s="8">
        <f t="shared" si="1"/>
        <v>0.08</v>
      </c>
      <c r="L15" s="8" t="str">
        <f>IFERROR(VLOOKUP(D15,Materias_Primas[#All],5,0),"")</f>
        <v>Uni</v>
      </c>
      <c r="M15" s="2"/>
      <c r="N15" s="2"/>
      <c r="O15" s="2"/>
      <c r="P15" s="2"/>
    </row>
    <row r="16" spans="1:16" ht="15.75" customHeight="1" x14ac:dyDescent="0.3">
      <c r="A16" s="8" t="str">
        <f>'Receta'!A16</f>
        <v>TO-02</v>
      </c>
      <c r="B16" s="8" t="str">
        <f>IFERROR(VLOOKUP(A16,Productos[#All],2,0),"")</f>
        <v>Toalla 160x80 Ro</v>
      </c>
      <c r="C16" s="8">
        <f>SUMIF(Producción[[#All],[Producto]],A16,Producción[[#All],[Cant]])</f>
        <v>2</v>
      </c>
      <c r="D16" s="8" t="str">
        <f>'Receta'!E16</f>
        <v>HI-02</v>
      </c>
      <c r="E16" s="8" t="str">
        <f>IFERROR(VLOOKUP(D16,Materias_Primas[#All],2,0),"")</f>
        <v>Hilo Recta Verde</v>
      </c>
      <c r="F16" s="8">
        <f>'Receta'!C16</f>
        <v>1</v>
      </c>
      <c r="G16" s="8">
        <f>'Receta'!H16</f>
        <v>0.04</v>
      </c>
      <c r="H16" s="8">
        <f t="shared" si="0"/>
        <v>0.04</v>
      </c>
      <c r="I16" s="8">
        <v>1</v>
      </c>
      <c r="J16" s="8" t="s">
        <v>213</v>
      </c>
      <c r="K16" s="8">
        <f t="shared" si="1"/>
        <v>0.08</v>
      </c>
      <c r="L16" s="8" t="str">
        <f>IFERROR(VLOOKUP(D16,Materias_Primas[#All],5,0),"")</f>
        <v>Uni</v>
      </c>
      <c r="M16" s="2"/>
      <c r="N16" s="2"/>
      <c r="O16" s="2"/>
      <c r="P16" s="2"/>
    </row>
    <row r="17" spans="1:16" ht="15.75" customHeight="1" x14ac:dyDescent="0.3">
      <c r="A17" s="8" t="str">
        <f>'Receta'!A17</f>
        <v>TO-02</v>
      </c>
      <c r="B17" s="8" t="str">
        <f>IFERROR(VLOOKUP(A17,Productos[#All],2,0),"")</f>
        <v>Toalla 160x80 Ro</v>
      </c>
      <c r="C17" s="8">
        <f>SUMIF(Producción[[#All],[Producto]],A17,Producción[[#All],[Cant]])</f>
        <v>2</v>
      </c>
      <c r="D17" s="8" t="str">
        <f>'Receta'!E17</f>
        <v>GA-01</v>
      </c>
      <c r="E17" s="8" t="str">
        <f>IFERROR(VLOOKUP(D17,Materias_Primas[#All],2,0),"")</f>
        <v>Locomoción</v>
      </c>
      <c r="F17" s="8">
        <f>'Receta'!C17</f>
        <v>1</v>
      </c>
      <c r="G17" s="8">
        <f>'Receta'!H17</f>
        <v>0.1</v>
      </c>
      <c r="H17" s="8">
        <f t="shared" si="0"/>
        <v>0.1</v>
      </c>
      <c r="I17" s="8">
        <v>1</v>
      </c>
      <c r="J17" s="8" t="s">
        <v>213</v>
      </c>
      <c r="K17" s="8">
        <f t="shared" si="1"/>
        <v>0.2</v>
      </c>
      <c r="L17" s="8" t="str">
        <f>IFERROR(VLOOKUP(D17,Materias_Primas[#All],5,0),"")</f>
        <v>Uni</v>
      </c>
      <c r="M17" s="2"/>
      <c r="N17" s="2"/>
      <c r="O17" s="2"/>
      <c r="P17" s="2"/>
    </row>
    <row r="18" spans="1:16" ht="15.75" customHeight="1" x14ac:dyDescent="0.3">
      <c r="A18" s="8" t="str">
        <f>'Receta'!A18</f>
        <v>TO-04</v>
      </c>
      <c r="B18" s="8" t="str">
        <f>IFERROR(VLOOKUP(A18,Productos[#All],2,0),"")</f>
        <v>Toalla 160x80 Vp</v>
      </c>
      <c r="C18" s="8">
        <f>SUMIF(Producción[[#All],[Producto]],A18,Producción[[#All],[Cant]])</f>
        <v>1</v>
      </c>
      <c r="D18" s="8" t="str">
        <f>'Receta'!E18</f>
        <v>TE-08</v>
      </c>
      <c r="E18" s="8" t="str">
        <f>IFERROR(VLOOKUP(D18,Materias_Primas[#All],2,0),"")</f>
        <v>Microfibra Dep 160 Vp</v>
      </c>
      <c r="F18" s="8">
        <f>'Receta'!C18</f>
        <v>1</v>
      </c>
      <c r="G18" s="8">
        <f>'Receta'!H18</f>
        <v>0.8</v>
      </c>
      <c r="H18" s="8">
        <f t="shared" si="0"/>
        <v>0.8</v>
      </c>
      <c r="I18" s="8">
        <v>1</v>
      </c>
      <c r="J18" s="8" t="s">
        <v>213</v>
      </c>
      <c r="K18" s="8">
        <f t="shared" si="1"/>
        <v>0.8</v>
      </c>
      <c r="L18" s="8" t="str">
        <f>IFERROR(VLOOKUP(D18,Materias_Primas[#All],5,0),"")</f>
        <v>Mts</v>
      </c>
      <c r="M18" s="2"/>
      <c r="N18" s="2"/>
      <c r="O18" s="2"/>
      <c r="P18" s="2"/>
    </row>
    <row r="19" spans="1:16" ht="15.75" customHeight="1" x14ac:dyDescent="0.3">
      <c r="A19" s="8" t="str">
        <f>'Receta'!A19</f>
        <v>TO-04</v>
      </c>
      <c r="B19" s="8" t="str">
        <f>IFERROR(VLOOKUP(A19,Productos[#All],2,0),"")</f>
        <v>Toalla 160x80 Vp</v>
      </c>
      <c r="C19" s="8">
        <f>SUMIF(Producción[[#All],[Producto]],A19,Producción[[#All],[Cant]])</f>
        <v>1</v>
      </c>
      <c r="D19" s="8" t="str">
        <f>'Receta'!E19</f>
        <v>HI-01</v>
      </c>
      <c r="E19" s="8" t="str">
        <f>IFERROR(VLOOKUP(D19,Materias_Primas[#All],2,0),"")</f>
        <v>Hilo Overlock Verde</v>
      </c>
      <c r="F19" s="8">
        <f>'Receta'!C19</f>
        <v>1</v>
      </c>
      <c r="G19" s="8">
        <f>'Receta'!H19</f>
        <v>0.04</v>
      </c>
      <c r="H19" s="8">
        <f t="shared" si="0"/>
        <v>0.04</v>
      </c>
      <c r="I19" s="8">
        <v>1</v>
      </c>
      <c r="J19" s="8" t="s">
        <v>213</v>
      </c>
      <c r="K19" s="8">
        <f t="shared" si="1"/>
        <v>0.04</v>
      </c>
      <c r="L19" s="8" t="str">
        <f>IFERROR(VLOOKUP(D19,Materias_Primas[#All],5,0),"")</f>
        <v>Uni</v>
      </c>
      <c r="M19" s="2"/>
      <c r="N19" s="2"/>
      <c r="O19" s="2"/>
      <c r="P19" s="2"/>
    </row>
    <row r="20" spans="1:16" ht="15.75" customHeight="1" x14ac:dyDescent="0.3">
      <c r="A20" s="8" t="str">
        <f>'Receta'!A20</f>
        <v>TO-04</v>
      </c>
      <c r="B20" s="8" t="str">
        <f>IFERROR(VLOOKUP(A20,Productos[#All],2,0),"")</f>
        <v>Toalla 160x80 Vp</v>
      </c>
      <c r="C20" s="8">
        <f>SUMIF(Producción[[#All],[Producto]],A20,Producción[[#All],[Cant]])</f>
        <v>1</v>
      </c>
      <c r="D20" s="8" t="str">
        <f>'Receta'!E20</f>
        <v>HI-02</v>
      </c>
      <c r="E20" s="8" t="str">
        <f>IFERROR(VLOOKUP(D20,Materias_Primas[#All],2,0),"")</f>
        <v>Hilo Recta Verde</v>
      </c>
      <c r="F20" s="8">
        <f>'Receta'!C20</f>
        <v>1</v>
      </c>
      <c r="G20" s="8">
        <f>'Receta'!H20</f>
        <v>0.04</v>
      </c>
      <c r="H20" s="8">
        <f t="shared" si="0"/>
        <v>0.04</v>
      </c>
      <c r="I20" s="8">
        <v>1</v>
      </c>
      <c r="J20" s="8" t="s">
        <v>213</v>
      </c>
      <c r="K20" s="8">
        <f t="shared" si="1"/>
        <v>0.04</v>
      </c>
      <c r="L20" s="8" t="str">
        <f>IFERROR(VLOOKUP(D20,Materias_Primas[#All],5,0),"")</f>
        <v>Uni</v>
      </c>
      <c r="M20" s="2"/>
      <c r="N20" s="2"/>
      <c r="O20" s="2"/>
      <c r="P20" s="2"/>
    </row>
    <row r="21" spans="1:16" ht="15.75" customHeight="1" x14ac:dyDescent="0.3">
      <c r="A21" s="8" t="str">
        <f>'Receta'!A21</f>
        <v>TO-04</v>
      </c>
      <c r="B21" s="8" t="str">
        <f>IFERROR(VLOOKUP(A21,Productos[#All],2,0),"")</f>
        <v>Toalla 160x80 Vp</v>
      </c>
      <c r="C21" s="8">
        <f>SUMIF(Producción[[#All],[Producto]],A21,Producción[[#All],[Cant]])</f>
        <v>1</v>
      </c>
      <c r="D21" s="8" t="str">
        <f>'Receta'!E21</f>
        <v>GA-01</v>
      </c>
      <c r="E21" s="8" t="str">
        <f>IFERROR(VLOOKUP(D21,Materias_Primas[#All],2,0),"")</f>
        <v>Locomoción</v>
      </c>
      <c r="F21" s="8">
        <f>'Receta'!C21</f>
        <v>1</v>
      </c>
      <c r="G21" s="8">
        <f>'Receta'!H21</f>
        <v>0.1</v>
      </c>
      <c r="H21" s="8">
        <f t="shared" si="0"/>
        <v>0.1</v>
      </c>
      <c r="I21" s="8">
        <v>1</v>
      </c>
      <c r="J21" s="8" t="s">
        <v>213</v>
      </c>
      <c r="K21" s="8">
        <f t="shared" si="1"/>
        <v>0.1</v>
      </c>
      <c r="L21" s="8" t="str">
        <f>IFERROR(VLOOKUP(D21,Materias_Primas[#All],5,0),"")</f>
        <v>Uni</v>
      </c>
      <c r="M21" s="2"/>
      <c r="N21" s="2"/>
      <c r="O21" s="2"/>
      <c r="P21" s="2"/>
    </row>
    <row r="22" spans="1:16" ht="15.75" customHeight="1" x14ac:dyDescent="0.3">
      <c r="A22" s="8" t="str">
        <f>'Receta'!A22</f>
        <v>TO-05</v>
      </c>
      <c r="B22" s="8" t="str">
        <f>IFERROR(VLOOKUP(A22,Productos[#All],2,0),"")</f>
        <v>Toalla 160x80 Ca</v>
      </c>
      <c r="C22" s="8">
        <f>SUMIF(Producción[[#All],[Producto]],A22,Producción[[#All],[Cant]])</f>
        <v>2</v>
      </c>
      <c r="D22" s="8" t="str">
        <f>'Receta'!E22</f>
        <v>TE-04</v>
      </c>
      <c r="E22" s="8" t="str">
        <f>IFERROR(VLOOKUP(D22,Materias_Primas[#All],2,0),"")</f>
        <v>Microfibra Dep 160 Ca</v>
      </c>
      <c r="F22" s="8">
        <f>'Receta'!C22</f>
        <v>1</v>
      </c>
      <c r="G22" s="8">
        <f>'Receta'!H22</f>
        <v>0.8</v>
      </c>
      <c r="H22" s="8">
        <f t="shared" si="0"/>
        <v>0.8</v>
      </c>
      <c r="I22" s="8">
        <v>1</v>
      </c>
      <c r="J22" s="8" t="s">
        <v>213</v>
      </c>
      <c r="K22" s="8">
        <f t="shared" si="1"/>
        <v>1.6</v>
      </c>
      <c r="L22" s="8" t="str">
        <f>IFERROR(VLOOKUP(D22,Materias_Primas[#All],5,0),"")</f>
        <v>Mts</v>
      </c>
      <c r="M22" s="2"/>
      <c r="N22" s="2"/>
      <c r="O22" s="2"/>
      <c r="P22" s="2"/>
    </row>
    <row r="23" spans="1:16" ht="15.75" customHeight="1" x14ac:dyDescent="0.3">
      <c r="A23" s="8" t="str">
        <f>'Receta'!A23</f>
        <v>TO-05</v>
      </c>
      <c r="B23" s="8" t="str">
        <f>IFERROR(VLOOKUP(A23,Productos[#All],2,0),"")</f>
        <v>Toalla 160x80 Ca</v>
      </c>
      <c r="C23" s="8">
        <f>SUMIF(Producción[[#All],[Producto]],A23,Producción[[#All],[Cant]])</f>
        <v>2</v>
      </c>
      <c r="D23" s="8" t="str">
        <f>'Receta'!E23</f>
        <v>HI-01</v>
      </c>
      <c r="E23" s="8" t="str">
        <f>IFERROR(VLOOKUP(D23,Materias_Primas[#All],2,0),"")</f>
        <v>Hilo Overlock Verde</v>
      </c>
      <c r="F23" s="8">
        <f>'Receta'!C23</f>
        <v>1</v>
      </c>
      <c r="G23" s="8">
        <f>'Receta'!H23</f>
        <v>0.04</v>
      </c>
      <c r="H23" s="8">
        <f t="shared" si="0"/>
        <v>0.04</v>
      </c>
      <c r="I23" s="8">
        <v>1</v>
      </c>
      <c r="J23" s="8" t="s">
        <v>213</v>
      </c>
      <c r="K23" s="8">
        <f t="shared" si="1"/>
        <v>0.08</v>
      </c>
      <c r="L23" s="8" t="str">
        <f>IFERROR(VLOOKUP(D23,Materias_Primas[#All],5,0),"")</f>
        <v>Uni</v>
      </c>
      <c r="M23" s="2"/>
      <c r="N23" s="2"/>
      <c r="O23" s="2"/>
      <c r="P23" s="2"/>
    </row>
    <row r="24" spans="1:16" ht="15.75" customHeight="1" x14ac:dyDescent="0.3">
      <c r="A24" s="8" t="str">
        <f>'Receta'!A24</f>
        <v>TO-05</v>
      </c>
      <c r="B24" s="8" t="str">
        <f>IFERROR(VLOOKUP(A24,Productos[#All],2,0),"")</f>
        <v>Toalla 160x80 Ca</v>
      </c>
      <c r="C24" s="8">
        <f>SUMIF(Producción[[#All],[Producto]],A24,Producción[[#All],[Cant]])</f>
        <v>2</v>
      </c>
      <c r="D24" s="8" t="str">
        <f>'Receta'!E24</f>
        <v>HI-02</v>
      </c>
      <c r="E24" s="8" t="str">
        <f>IFERROR(VLOOKUP(D24,Materias_Primas[#All],2,0),"")</f>
        <v>Hilo Recta Verde</v>
      </c>
      <c r="F24" s="8">
        <f>'Receta'!C24</f>
        <v>1</v>
      </c>
      <c r="G24" s="8">
        <f>'Receta'!H24</f>
        <v>0.04</v>
      </c>
      <c r="H24" s="8">
        <f t="shared" si="0"/>
        <v>0.04</v>
      </c>
      <c r="I24" s="8">
        <v>1</v>
      </c>
      <c r="J24" s="8" t="s">
        <v>213</v>
      </c>
      <c r="K24" s="8">
        <f t="shared" si="1"/>
        <v>0.08</v>
      </c>
      <c r="L24" s="8" t="str">
        <f>IFERROR(VLOOKUP(D24,Materias_Primas[#All],5,0),"")</f>
        <v>Uni</v>
      </c>
      <c r="M24" s="2"/>
      <c r="N24" s="2"/>
      <c r="O24" s="2"/>
      <c r="P24" s="2"/>
    </row>
    <row r="25" spans="1:16" ht="15.75" customHeight="1" x14ac:dyDescent="0.3">
      <c r="A25" s="8" t="str">
        <f>'Receta'!A25</f>
        <v>TO-05</v>
      </c>
      <c r="B25" s="8" t="str">
        <f>IFERROR(VLOOKUP(A25,Productos[#All],2,0),"")</f>
        <v>Toalla 160x80 Ca</v>
      </c>
      <c r="C25" s="8">
        <f>SUMIF(Producción[[#All],[Producto]],A25,Producción[[#All],[Cant]])</f>
        <v>2</v>
      </c>
      <c r="D25" s="8" t="str">
        <f>'Receta'!E25</f>
        <v>GA-01</v>
      </c>
      <c r="E25" s="8" t="str">
        <f>IFERROR(VLOOKUP(D25,Materias_Primas[#All],2,0),"")</f>
        <v>Locomoción</v>
      </c>
      <c r="F25" s="8">
        <f>'Receta'!C25</f>
        <v>1</v>
      </c>
      <c r="G25" s="8">
        <f>'Receta'!H25</f>
        <v>0.1</v>
      </c>
      <c r="H25" s="8">
        <f t="shared" si="0"/>
        <v>0.1</v>
      </c>
      <c r="I25" s="8">
        <v>1</v>
      </c>
      <c r="J25" s="8" t="s">
        <v>213</v>
      </c>
      <c r="K25" s="8">
        <f t="shared" si="1"/>
        <v>0.2</v>
      </c>
      <c r="L25" s="8" t="str">
        <f>IFERROR(VLOOKUP(D25,Materias_Primas[#All],5,0),"")</f>
        <v>Uni</v>
      </c>
      <c r="M25" s="2"/>
      <c r="N25" s="2"/>
      <c r="O25" s="2"/>
      <c r="P25" s="2"/>
    </row>
    <row r="26" spans="1:16" ht="15.75" customHeight="1" x14ac:dyDescent="0.3">
      <c r="A26" s="8" t="str">
        <f>'Receta'!A26</f>
        <v>TO-08</v>
      </c>
      <c r="B26" s="8" t="str">
        <f>IFERROR(VLOOKUP(A26,Productos[#All],2,0),"")</f>
        <v>Toalla 160x80 Ne</v>
      </c>
      <c r="C26" s="8">
        <f>SUMIF(Producción[[#All],[Producto]],A26,Producción[[#All],[Cant]])</f>
        <v>1</v>
      </c>
      <c r="D26" s="8" t="str">
        <f>'Receta'!E26</f>
        <v>TE-05</v>
      </c>
      <c r="E26" s="8" t="str">
        <f>IFERROR(VLOOKUP(D26,Materias_Primas[#All],2,0),"")</f>
        <v>Microfibra Dep 160 Ne</v>
      </c>
      <c r="F26" s="8">
        <f>'Receta'!C26</f>
        <v>1</v>
      </c>
      <c r="G26" s="8">
        <f>'Receta'!H26</f>
        <v>0.8</v>
      </c>
      <c r="H26" s="8">
        <f t="shared" si="0"/>
        <v>0.8</v>
      </c>
      <c r="I26" s="8">
        <v>1</v>
      </c>
      <c r="J26" s="8" t="s">
        <v>213</v>
      </c>
      <c r="K26" s="8">
        <f t="shared" si="1"/>
        <v>0.8</v>
      </c>
      <c r="L26" s="8" t="str">
        <f>IFERROR(VLOOKUP(D26,Materias_Primas[#All],5,0),"")</f>
        <v>Mts</v>
      </c>
      <c r="M26" s="2"/>
      <c r="N26" s="2"/>
      <c r="O26" s="2"/>
      <c r="P26" s="2"/>
    </row>
    <row r="27" spans="1:16" ht="15.75" customHeight="1" x14ac:dyDescent="0.3">
      <c r="A27" s="8" t="str">
        <f>'Receta'!A27</f>
        <v>TO-08</v>
      </c>
      <c r="B27" s="8" t="str">
        <f>IFERROR(VLOOKUP(A27,Productos[#All],2,0),"")</f>
        <v>Toalla 160x80 Ne</v>
      </c>
      <c r="C27" s="8">
        <f>SUMIF(Producción[[#All],[Producto]],A27,Producción[[#All],[Cant]])</f>
        <v>1</v>
      </c>
      <c r="D27" s="8" t="str">
        <f>'Receta'!E27</f>
        <v>HI-01</v>
      </c>
      <c r="E27" s="8" t="str">
        <f>IFERROR(VLOOKUP(D27,Materias_Primas[#All],2,0),"")</f>
        <v>Hilo Overlock Verde</v>
      </c>
      <c r="F27" s="8">
        <f>'Receta'!C27</f>
        <v>1</v>
      </c>
      <c r="G27" s="8">
        <f>'Receta'!H27</f>
        <v>0.04</v>
      </c>
      <c r="H27" s="8">
        <f t="shared" si="0"/>
        <v>0.04</v>
      </c>
      <c r="I27" s="8">
        <v>1</v>
      </c>
      <c r="J27" s="8" t="s">
        <v>213</v>
      </c>
      <c r="K27" s="8">
        <f t="shared" si="1"/>
        <v>0.04</v>
      </c>
      <c r="L27" s="8" t="str">
        <f>IFERROR(VLOOKUP(D27,Materias_Primas[#All],5,0),"")</f>
        <v>Uni</v>
      </c>
      <c r="M27" s="2"/>
      <c r="N27" s="2"/>
      <c r="O27" s="2"/>
      <c r="P27" s="2"/>
    </row>
    <row r="28" spans="1:16" ht="15.75" customHeight="1" x14ac:dyDescent="0.3">
      <c r="A28" s="8" t="str">
        <f>'Receta'!A28</f>
        <v>TO-08</v>
      </c>
      <c r="B28" s="8" t="str">
        <f>IFERROR(VLOOKUP(A28,Productos[#All],2,0),"")</f>
        <v>Toalla 160x80 Ne</v>
      </c>
      <c r="C28" s="8">
        <f>SUMIF(Producción[[#All],[Producto]],A28,Producción[[#All],[Cant]])</f>
        <v>1</v>
      </c>
      <c r="D28" s="8" t="str">
        <f>'Receta'!E28</f>
        <v>HI-02</v>
      </c>
      <c r="E28" s="8" t="str">
        <f>IFERROR(VLOOKUP(D28,Materias_Primas[#All],2,0),"")</f>
        <v>Hilo Recta Verde</v>
      </c>
      <c r="F28" s="8">
        <f>'Receta'!C28</f>
        <v>1</v>
      </c>
      <c r="G28" s="8">
        <f>'Receta'!H28</f>
        <v>0.04</v>
      </c>
      <c r="H28" s="8">
        <f t="shared" si="0"/>
        <v>0.04</v>
      </c>
      <c r="I28" s="8">
        <v>1</v>
      </c>
      <c r="J28" s="8" t="s">
        <v>213</v>
      </c>
      <c r="K28" s="8">
        <f t="shared" si="1"/>
        <v>0.04</v>
      </c>
      <c r="L28" s="8" t="str">
        <f>IFERROR(VLOOKUP(D28,Materias_Primas[#All],5,0),"")</f>
        <v>Uni</v>
      </c>
      <c r="M28" s="2"/>
      <c r="N28" s="2"/>
      <c r="O28" s="2"/>
      <c r="P28" s="2"/>
    </row>
    <row r="29" spans="1:16" ht="15.75" customHeight="1" x14ac:dyDescent="0.3">
      <c r="A29" s="8" t="str">
        <f>'Receta'!A29</f>
        <v>TO-08</v>
      </c>
      <c r="B29" s="8" t="str">
        <f>IFERROR(VLOOKUP(A29,Productos[#All],2,0),"")</f>
        <v>Toalla 160x80 Ne</v>
      </c>
      <c r="C29" s="8">
        <f>SUMIF(Producción[[#All],[Producto]],A29,Producción[[#All],[Cant]])</f>
        <v>1</v>
      </c>
      <c r="D29" s="8" t="str">
        <f>'Receta'!E29</f>
        <v>GA-01</v>
      </c>
      <c r="E29" s="8" t="str">
        <f>IFERROR(VLOOKUP(D29,Materias_Primas[#All],2,0),"")</f>
        <v>Locomoción</v>
      </c>
      <c r="F29" s="8">
        <f>'Receta'!C29</f>
        <v>1</v>
      </c>
      <c r="G29" s="8">
        <f>'Receta'!H29</f>
        <v>0.1</v>
      </c>
      <c r="H29" s="8">
        <f t="shared" si="0"/>
        <v>0.1</v>
      </c>
      <c r="I29" s="8">
        <v>1</v>
      </c>
      <c r="J29" s="8" t="s">
        <v>213</v>
      </c>
      <c r="K29" s="8">
        <f t="shared" si="1"/>
        <v>0.1</v>
      </c>
      <c r="L29" s="8" t="str">
        <f>IFERROR(VLOOKUP(D29,Materias_Primas[#All],5,0),"")</f>
        <v>Uni</v>
      </c>
      <c r="M29" s="2"/>
      <c r="N29" s="2"/>
      <c r="O29" s="2"/>
      <c r="P29" s="2"/>
    </row>
    <row r="30" spans="1:16" ht="15.75" customHeight="1" x14ac:dyDescent="0.3">
      <c r="A30" s="8" t="str">
        <f>'Receta'!A30</f>
        <v>TO-09</v>
      </c>
      <c r="B30" s="8" t="str">
        <f>IFERROR(VLOOKUP(A30,Productos[#All],2,0),"")</f>
        <v>Toalla 80x40 Na</v>
      </c>
      <c r="C30" s="8">
        <f>SUMIF(Producción[[#All],[Producto]],A30,Producción[[#All],[Cant]])</f>
        <v>1</v>
      </c>
      <c r="D30" s="8" t="str">
        <f>'Receta'!E30</f>
        <v>TE-01</v>
      </c>
      <c r="E30" s="8" t="str">
        <f>IFERROR(VLOOKUP(D30,Materias_Primas[#All],2,0),"")</f>
        <v>Microfibra Dep 160 Na</v>
      </c>
      <c r="F30" s="8">
        <f>'Receta'!C30</f>
        <v>1</v>
      </c>
      <c r="G30" s="8">
        <f>'Receta'!H30</f>
        <v>0.2</v>
      </c>
      <c r="H30" s="8">
        <f t="shared" si="0"/>
        <v>0.2</v>
      </c>
      <c r="I30" s="8">
        <v>1</v>
      </c>
      <c r="J30" s="8" t="s">
        <v>213</v>
      </c>
      <c r="K30" s="8">
        <f t="shared" si="1"/>
        <v>0.2</v>
      </c>
      <c r="L30" s="8" t="str">
        <f>IFERROR(VLOOKUP(D30,Materias_Primas[#All],5,0),"")</f>
        <v>Mts</v>
      </c>
      <c r="M30" s="2"/>
      <c r="N30" s="2"/>
      <c r="O30" s="2"/>
      <c r="P30" s="2"/>
    </row>
    <row r="31" spans="1:16" ht="15.75" customHeight="1" x14ac:dyDescent="0.3">
      <c r="A31" s="8" t="str">
        <f>'Receta'!A31</f>
        <v>TO-09</v>
      </c>
      <c r="B31" s="8" t="str">
        <f>IFERROR(VLOOKUP(A31,Productos[#All],2,0),"")</f>
        <v>Toalla 80x40 Na</v>
      </c>
      <c r="C31" s="8">
        <f>SUMIF(Producción[[#All],[Producto]],A31,Producción[[#All],[Cant]])</f>
        <v>1</v>
      </c>
      <c r="D31" s="8" t="str">
        <f>'Receta'!E31</f>
        <v>HI-01</v>
      </c>
      <c r="E31" s="8" t="str">
        <f>IFERROR(VLOOKUP(D31,Materias_Primas[#All],2,0),"")</f>
        <v>Hilo Overlock Verde</v>
      </c>
      <c r="F31" s="8">
        <f>'Receta'!C31</f>
        <v>1</v>
      </c>
      <c r="G31" s="8">
        <f>'Receta'!H31</f>
        <v>0.01</v>
      </c>
      <c r="H31" s="8">
        <f t="shared" si="0"/>
        <v>0.01</v>
      </c>
      <c r="I31" s="8">
        <v>1</v>
      </c>
      <c r="J31" s="8" t="s">
        <v>213</v>
      </c>
      <c r="K31" s="8">
        <f t="shared" si="1"/>
        <v>0.01</v>
      </c>
      <c r="L31" s="8" t="str">
        <f>IFERROR(VLOOKUP(D31,Materias_Primas[#All],5,0),"")</f>
        <v>Uni</v>
      </c>
      <c r="M31" s="2"/>
      <c r="N31" s="2"/>
      <c r="O31" s="2"/>
      <c r="P31" s="2"/>
    </row>
    <row r="32" spans="1:16" ht="15.75" customHeight="1" x14ac:dyDescent="0.3">
      <c r="A32" s="8" t="str">
        <f>'Receta'!A32</f>
        <v>TO-09</v>
      </c>
      <c r="B32" s="8" t="str">
        <f>IFERROR(VLOOKUP(A32,Productos[#All],2,0),"")</f>
        <v>Toalla 80x40 Na</v>
      </c>
      <c r="C32" s="8">
        <f>SUMIF(Producción[[#All],[Producto]],A32,Producción[[#All],[Cant]])</f>
        <v>1</v>
      </c>
      <c r="D32" s="8" t="str">
        <f>'Receta'!E32</f>
        <v>HI-02</v>
      </c>
      <c r="E32" s="8" t="str">
        <f>IFERROR(VLOOKUP(D32,Materias_Primas[#All],2,0),"")</f>
        <v>Hilo Recta Verde</v>
      </c>
      <c r="F32" s="8">
        <f>'Receta'!C32</f>
        <v>1</v>
      </c>
      <c r="G32" s="8">
        <f>'Receta'!H32</f>
        <v>0.01</v>
      </c>
      <c r="H32" s="8">
        <f t="shared" si="0"/>
        <v>0.01</v>
      </c>
      <c r="I32" s="8">
        <v>1</v>
      </c>
      <c r="J32" s="8" t="s">
        <v>213</v>
      </c>
      <c r="K32" s="8">
        <f t="shared" si="1"/>
        <v>0.01</v>
      </c>
      <c r="L32" s="8" t="str">
        <f>IFERROR(VLOOKUP(D32,Materias_Primas[#All],5,0),"")</f>
        <v>Uni</v>
      </c>
      <c r="M32" s="2"/>
      <c r="N32" s="2"/>
      <c r="O32" s="2"/>
      <c r="P32" s="2"/>
    </row>
    <row r="33" spans="1:16" ht="15.75" customHeight="1" x14ac:dyDescent="0.3">
      <c r="A33" s="8" t="str">
        <f>'Receta'!A33</f>
        <v>TO-09</v>
      </c>
      <c r="B33" s="8" t="str">
        <f>IFERROR(VLOOKUP(A33,Productos[#All],2,0),"")</f>
        <v>Toalla 80x40 Na</v>
      </c>
      <c r="C33" s="8">
        <f>SUMIF(Producción[[#All],[Producto]],A33,Producción[[#All],[Cant]])</f>
        <v>1</v>
      </c>
      <c r="D33" s="8" t="str">
        <f>'Receta'!E33</f>
        <v>GA-01</v>
      </c>
      <c r="E33" s="8" t="str">
        <f>IFERROR(VLOOKUP(D33,Materias_Primas[#All],2,0),"")</f>
        <v>Locomoción</v>
      </c>
      <c r="F33" s="8">
        <f>'Receta'!C33</f>
        <v>1</v>
      </c>
      <c r="G33" s="8">
        <f>'Receta'!H33</f>
        <v>0.25</v>
      </c>
      <c r="H33" s="8">
        <f t="shared" si="0"/>
        <v>0.25</v>
      </c>
      <c r="I33" s="8">
        <v>1</v>
      </c>
      <c r="J33" s="8" t="s">
        <v>213</v>
      </c>
      <c r="K33" s="8">
        <f t="shared" si="1"/>
        <v>0.25</v>
      </c>
      <c r="L33" s="8" t="str">
        <f>IFERROR(VLOOKUP(D33,Materias_Primas[#All],5,0),"")</f>
        <v>Uni</v>
      </c>
      <c r="M33" s="2"/>
      <c r="N33" s="2"/>
      <c r="O33" s="2"/>
      <c r="P33" s="2"/>
    </row>
    <row r="34" spans="1:16" ht="15.75" customHeight="1" x14ac:dyDescent="0.3">
      <c r="A34" s="8" t="str">
        <f>'Receta'!A34</f>
        <v>TO-10</v>
      </c>
      <c r="B34" s="8" t="str">
        <f>IFERROR(VLOOKUP(A34,Productos[#All],2,0),"")</f>
        <v>Toalla 40x40 Na</v>
      </c>
      <c r="C34" s="8">
        <f>SUMIF(Producción[[#All],[Producto]],A34,Producción[[#All],[Cant]])</f>
        <v>2</v>
      </c>
      <c r="D34" s="8" t="str">
        <f>'Receta'!E34</f>
        <v>TE-01</v>
      </c>
      <c r="E34" s="8" t="str">
        <f>IFERROR(VLOOKUP(D34,Materias_Primas[#All],2,0),"")</f>
        <v>Microfibra Dep 160 Na</v>
      </c>
      <c r="F34" s="8">
        <f>'Receta'!C34</f>
        <v>1</v>
      </c>
      <c r="G34" s="8">
        <f>'Receta'!H34</f>
        <v>0.1</v>
      </c>
      <c r="H34" s="8">
        <f t="shared" si="0"/>
        <v>0.1</v>
      </c>
      <c r="I34" s="8">
        <v>1</v>
      </c>
      <c r="J34" s="8" t="s">
        <v>213</v>
      </c>
      <c r="K34" s="8">
        <f t="shared" si="1"/>
        <v>0.2</v>
      </c>
      <c r="L34" s="8" t="str">
        <f>IFERROR(VLOOKUP(D34,Materias_Primas[#All],5,0),"")</f>
        <v>Mts</v>
      </c>
      <c r="M34" s="2"/>
      <c r="N34" s="2"/>
      <c r="O34" s="2"/>
      <c r="P34" s="2"/>
    </row>
    <row r="35" spans="1:16" ht="15.75" customHeight="1" x14ac:dyDescent="0.3">
      <c r="A35" s="8" t="str">
        <f>'Receta'!A35</f>
        <v>TO-10</v>
      </c>
      <c r="B35" s="8" t="str">
        <f>IFERROR(VLOOKUP(A35,Productos[#All],2,0),"")</f>
        <v>Toalla 40x40 Na</v>
      </c>
      <c r="C35" s="8">
        <f>SUMIF(Producción[[#All],[Producto]],A35,Producción[[#All],[Cant]])</f>
        <v>2</v>
      </c>
      <c r="D35" s="8" t="str">
        <f>'Receta'!E35</f>
        <v>HI-01</v>
      </c>
      <c r="E35" s="8" t="str">
        <f>IFERROR(VLOOKUP(D35,Materias_Primas[#All],2,0),"")</f>
        <v>Hilo Overlock Verde</v>
      </c>
      <c r="F35" s="8">
        <f>'Receta'!C35</f>
        <v>1</v>
      </c>
      <c r="G35" s="8">
        <f>'Receta'!H35</f>
        <v>5.0000000000000001E-3</v>
      </c>
      <c r="H35" s="8">
        <f t="shared" si="0"/>
        <v>5.0000000000000001E-3</v>
      </c>
      <c r="I35" s="8">
        <v>1</v>
      </c>
      <c r="J35" s="8" t="s">
        <v>213</v>
      </c>
      <c r="K35" s="8">
        <f t="shared" si="1"/>
        <v>0.01</v>
      </c>
      <c r="L35" s="8" t="str">
        <f>IFERROR(VLOOKUP(D35,Materias_Primas[#All],5,0),"")</f>
        <v>Uni</v>
      </c>
      <c r="M35" s="2"/>
      <c r="N35" s="2"/>
      <c r="O35" s="2"/>
      <c r="P35" s="2"/>
    </row>
    <row r="36" spans="1:16" ht="15.75" customHeight="1" x14ac:dyDescent="0.3">
      <c r="A36" s="8" t="str">
        <f>'Receta'!A36</f>
        <v>TO-10</v>
      </c>
      <c r="B36" s="8" t="str">
        <f>IFERROR(VLOOKUP(A36,Productos[#All],2,0),"")</f>
        <v>Toalla 40x40 Na</v>
      </c>
      <c r="C36" s="8">
        <f>SUMIF(Producción[[#All],[Producto]],A36,Producción[[#All],[Cant]])</f>
        <v>2</v>
      </c>
      <c r="D36" s="8" t="str">
        <f>'Receta'!E36</f>
        <v>HI-02</v>
      </c>
      <c r="E36" s="8" t="str">
        <f>IFERROR(VLOOKUP(D36,Materias_Primas[#All],2,0),"")</f>
        <v>Hilo Recta Verde</v>
      </c>
      <c r="F36" s="8">
        <f>'Receta'!C36</f>
        <v>1</v>
      </c>
      <c r="G36" s="8">
        <f>'Receta'!H36</f>
        <v>5.0000000000000001E-3</v>
      </c>
      <c r="H36" s="8">
        <f t="shared" si="0"/>
        <v>5.0000000000000001E-3</v>
      </c>
      <c r="I36" s="8">
        <v>1</v>
      </c>
      <c r="J36" s="8" t="s">
        <v>213</v>
      </c>
      <c r="K36" s="8">
        <f t="shared" si="1"/>
        <v>0.01</v>
      </c>
      <c r="L36" s="8" t="str">
        <f>IFERROR(VLOOKUP(D36,Materias_Primas[#All],5,0),"")</f>
        <v>Uni</v>
      </c>
      <c r="M36" s="2"/>
      <c r="N36" s="2"/>
      <c r="O36" s="2"/>
      <c r="P36" s="2"/>
    </row>
    <row r="37" spans="1:16" ht="15.75" customHeight="1" x14ac:dyDescent="0.3">
      <c r="A37" s="8" t="str">
        <f>'Receta'!A37</f>
        <v>TO-10</v>
      </c>
      <c r="B37" s="8" t="str">
        <f>IFERROR(VLOOKUP(A37,Productos[#All],2,0),"")</f>
        <v>Toalla 40x40 Na</v>
      </c>
      <c r="C37" s="8">
        <f>SUMIF(Producción[[#All],[Producto]],A37,Producción[[#All],[Cant]])</f>
        <v>2</v>
      </c>
      <c r="D37" s="8" t="str">
        <f>'Receta'!E37</f>
        <v>GA-01</v>
      </c>
      <c r="E37" s="8" t="str">
        <f>IFERROR(VLOOKUP(D37,Materias_Primas[#All],2,0),"")</f>
        <v>Locomoción</v>
      </c>
      <c r="F37" s="8">
        <f>'Receta'!C37</f>
        <v>1</v>
      </c>
      <c r="G37" s="8">
        <f>'Receta'!H37</f>
        <v>0.12</v>
      </c>
      <c r="H37" s="8">
        <f t="shared" si="0"/>
        <v>0.12</v>
      </c>
      <c r="I37" s="8">
        <v>1</v>
      </c>
      <c r="J37" s="8" t="s">
        <v>213</v>
      </c>
      <c r="K37" s="8">
        <f t="shared" si="1"/>
        <v>0.24</v>
      </c>
      <c r="L37" s="8" t="str">
        <f>IFERROR(VLOOKUP(D37,Materias_Primas[#All],5,0),"")</f>
        <v>Uni</v>
      </c>
      <c r="M37" s="2"/>
      <c r="N37" s="2"/>
      <c r="O37" s="2"/>
      <c r="P37" s="2"/>
    </row>
    <row r="38" spans="1:16" ht="15.75" customHeight="1" x14ac:dyDescent="0.3">
      <c r="A38" s="8" t="str">
        <f>'Receta'!A38</f>
        <v>TO-11</v>
      </c>
      <c r="B38" s="8" t="str">
        <f>IFERROR(VLOOKUP(A38,Productos[#All],2,0),"")</f>
        <v>Toalla 160x110 Na</v>
      </c>
      <c r="C38" s="8">
        <f>SUMIF(Producción[[#All],[Producto]],A38,Producción[[#All],[Cant]])</f>
        <v>1</v>
      </c>
      <c r="D38" s="8" t="str">
        <f>'Receta'!E38</f>
        <v>TE-01</v>
      </c>
      <c r="E38" s="8" t="str">
        <f>IFERROR(VLOOKUP(D38,Materias_Primas[#All],2,0),"")</f>
        <v>Microfibra Dep 160 Na</v>
      </c>
      <c r="F38" s="8">
        <f>'Receta'!C38</f>
        <v>1</v>
      </c>
      <c r="G38" s="8">
        <f>'Receta'!H38</f>
        <v>1.2000000000000002</v>
      </c>
      <c r="H38" s="8">
        <f t="shared" si="0"/>
        <v>1.2000000000000002</v>
      </c>
      <c r="I38" s="8">
        <v>1</v>
      </c>
      <c r="J38" s="8" t="s">
        <v>213</v>
      </c>
      <c r="K38" s="8">
        <f t="shared" si="1"/>
        <v>1.2000000000000002</v>
      </c>
      <c r="L38" s="8" t="str">
        <f>IFERROR(VLOOKUP(D38,Materias_Primas[#All],5,0),"")</f>
        <v>Mts</v>
      </c>
      <c r="M38" s="2"/>
      <c r="N38" s="2"/>
      <c r="O38" s="2"/>
      <c r="P38" s="2"/>
    </row>
    <row r="39" spans="1:16" ht="15.75" customHeight="1" x14ac:dyDescent="0.3">
      <c r="A39" s="8" t="str">
        <f>'Receta'!A39</f>
        <v>TO-11</v>
      </c>
      <c r="B39" s="8" t="str">
        <f>IFERROR(VLOOKUP(A39,Productos[#All],2,0),"")</f>
        <v>Toalla 160x110 Na</v>
      </c>
      <c r="C39" s="8">
        <f>SUMIF(Producción[[#All],[Producto]],A39,Producción[[#All],[Cant]])</f>
        <v>1</v>
      </c>
      <c r="D39" s="8" t="str">
        <f>'Receta'!E39</f>
        <v>HI-01</v>
      </c>
      <c r="E39" s="8" t="str">
        <f>IFERROR(VLOOKUP(D39,Materias_Primas[#All],2,0),"")</f>
        <v>Hilo Overlock Verde</v>
      </c>
      <c r="F39" s="8">
        <f>'Receta'!C39</f>
        <v>1</v>
      </c>
      <c r="G39" s="8">
        <f>'Receta'!H39</f>
        <v>0.06</v>
      </c>
      <c r="H39" s="8">
        <f t="shared" si="0"/>
        <v>0.06</v>
      </c>
      <c r="I39" s="8">
        <v>1</v>
      </c>
      <c r="J39" s="8" t="s">
        <v>213</v>
      </c>
      <c r="K39" s="8">
        <f t="shared" si="1"/>
        <v>0.06</v>
      </c>
      <c r="L39" s="8" t="str">
        <f>IFERROR(VLOOKUP(D39,Materias_Primas[#All],5,0),"")</f>
        <v>Uni</v>
      </c>
      <c r="M39" s="2"/>
      <c r="N39" s="2"/>
      <c r="O39" s="2"/>
      <c r="P39" s="2"/>
    </row>
    <row r="40" spans="1:16" ht="15.75" customHeight="1" x14ac:dyDescent="0.3">
      <c r="A40" s="8" t="str">
        <f>'Receta'!A40</f>
        <v>TO-11</v>
      </c>
      <c r="B40" s="8" t="str">
        <f>IFERROR(VLOOKUP(A40,Productos[#All],2,0),"")</f>
        <v>Toalla 160x110 Na</v>
      </c>
      <c r="C40" s="8">
        <f>SUMIF(Producción[[#All],[Producto]],A40,Producción[[#All],[Cant]])</f>
        <v>1</v>
      </c>
      <c r="D40" s="8" t="str">
        <f>'Receta'!E40</f>
        <v>HI-02</v>
      </c>
      <c r="E40" s="8" t="str">
        <f>IFERROR(VLOOKUP(D40,Materias_Primas[#All],2,0),"")</f>
        <v>Hilo Recta Verde</v>
      </c>
      <c r="F40" s="8">
        <f>'Receta'!C40</f>
        <v>1</v>
      </c>
      <c r="G40" s="8">
        <f>'Receta'!H40</f>
        <v>0.06</v>
      </c>
      <c r="H40" s="8">
        <f t="shared" si="0"/>
        <v>0.06</v>
      </c>
      <c r="I40" s="8">
        <v>1</v>
      </c>
      <c r="J40" s="8" t="s">
        <v>213</v>
      </c>
      <c r="K40" s="8">
        <f t="shared" si="1"/>
        <v>0.06</v>
      </c>
      <c r="L40" s="8" t="str">
        <f>IFERROR(VLOOKUP(D40,Materias_Primas[#All],5,0),"")</f>
        <v>Uni</v>
      </c>
      <c r="M40" s="2"/>
      <c r="N40" s="2"/>
      <c r="O40" s="2"/>
      <c r="P40" s="2"/>
    </row>
    <row r="41" spans="1:16" ht="15.75" customHeight="1" x14ac:dyDescent="0.3">
      <c r="A41" s="8" t="str">
        <f>'Receta'!A41</f>
        <v>TO-11</v>
      </c>
      <c r="B41" s="8" t="str">
        <f>IFERROR(VLOOKUP(A41,Productos[#All],2,0),"")</f>
        <v>Toalla 160x110 Na</v>
      </c>
      <c r="C41" s="8">
        <f>SUMIF(Producción[[#All],[Producto]],A41,Producción[[#All],[Cant]])</f>
        <v>1</v>
      </c>
      <c r="D41" s="8" t="str">
        <f>'Receta'!E41</f>
        <v>GA-01</v>
      </c>
      <c r="E41" s="8" t="str">
        <f>IFERROR(VLOOKUP(D41,Materias_Primas[#All],2,0),"")</f>
        <v>Locomoción</v>
      </c>
      <c r="F41" s="8">
        <f>'Receta'!C41</f>
        <v>1</v>
      </c>
      <c r="G41" s="8">
        <f>'Receta'!H41</f>
        <v>0.15</v>
      </c>
      <c r="H41" s="8">
        <f t="shared" si="0"/>
        <v>0.15</v>
      </c>
      <c r="I41" s="8">
        <v>1</v>
      </c>
      <c r="J41" s="8" t="s">
        <v>213</v>
      </c>
      <c r="K41" s="8">
        <f t="shared" si="1"/>
        <v>0.15</v>
      </c>
      <c r="L41" s="8" t="str">
        <f>IFERROR(VLOOKUP(D41,Materias_Primas[#All],5,0),"")</f>
        <v>Uni</v>
      </c>
      <c r="M41" s="2"/>
      <c r="N41" s="2"/>
      <c r="O41" s="2"/>
      <c r="P41" s="2"/>
    </row>
    <row r="42" spans="1:16" ht="15.75" customHeight="1" x14ac:dyDescent="0.3">
      <c r="A42" s="8" t="str">
        <f>'Receta'!A42</f>
        <v>TO-12</v>
      </c>
      <c r="B42" s="8" t="str">
        <f>IFERROR(VLOOKUP(A42,Productos[#All],2,0),"")</f>
        <v>Toalla 160x110 Li</v>
      </c>
      <c r="C42" s="8">
        <f>SUMIF(Producción[[#All],[Producto]],A42,Producción[[#All],[Cant]])</f>
        <v>1</v>
      </c>
      <c r="D42" s="8" t="str">
        <f>'Receta'!E42</f>
        <v>TE-02</v>
      </c>
      <c r="E42" s="8" t="str">
        <f>IFERROR(VLOOKUP(D42,Materias_Primas[#All],2,0),"")</f>
        <v>Microfibra Dep 160 Li</v>
      </c>
      <c r="F42" s="8">
        <f>'Receta'!C42</f>
        <v>1</v>
      </c>
      <c r="G42" s="8">
        <f>'Receta'!H42</f>
        <v>1.2000000000000002</v>
      </c>
      <c r="H42" s="8">
        <f t="shared" si="0"/>
        <v>1.2000000000000002</v>
      </c>
      <c r="I42" s="8">
        <v>1</v>
      </c>
      <c r="J42" s="8" t="s">
        <v>213</v>
      </c>
      <c r="K42" s="8">
        <f t="shared" si="1"/>
        <v>1.2000000000000002</v>
      </c>
      <c r="L42" s="8" t="str">
        <f>IFERROR(VLOOKUP(D42,Materias_Primas[#All],5,0),"")</f>
        <v>Mts</v>
      </c>
      <c r="M42" s="2"/>
      <c r="N42" s="2"/>
      <c r="O42" s="2"/>
      <c r="P42" s="2"/>
    </row>
    <row r="43" spans="1:16" ht="15.75" customHeight="1" x14ac:dyDescent="0.3">
      <c r="A43" s="8" t="str">
        <f>'Receta'!A43</f>
        <v>TO-12</v>
      </c>
      <c r="B43" s="8" t="str">
        <f>IFERROR(VLOOKUP(A43,Productos[#All],2,0),"")</f>
        <v>Toalla 160x110 Li</v>
      </c>
      <c r="C43" s="8">
        <f>SUMIF(Producción[[#All],[Producto]],A43,Producción[[#All],[Cant]])</f>
        <v>1</v>
      </c>
      <c r="D43" s="8" t="str">
        <f>'Receta'!E43</f>
        <v>HI-01</v>
      </c>
      <c r="E43" s="8" t="str">
        <f>IFERROR(VLOOKUP(D43,Materias_Primas[#All],2,0),"")</f>
        <v>Hilo Overlock Verde</v>
      </c>
      <c r="F43" s="8">
        <f>'Receta'!C43</f>
        <v>1</v>
      </c>
      <c r="G43" s="8">
        <f>'Receta'!H43</f>
        <v>0.06</v>
      </c>
      <c r="H43" s="8">
        <f t="shared" si="0"/>
        <v>0.06</v>
      </c>
      <c r="I43" s="8">
        <v>1</v>
      </c>
      <c r="J43" s="8" t="s">
        <v>213</v>
      </c>
      <c r="K43" s="8">
        <f t="shared" si="1"/>
        <v>0.06</v>
      </c>
      <c r="L43" s="8" t="str">
        <f>IFERROR(VLOOKUP(D43,Materias_Primas[#All],5,0),"")</f>
        <v>Uni</v>
      </c>
      <c r="M43" s="2"/>
      <c r="N43" s="2"/>
      <c r="O43" s="2"/>
      <c r="P43" s="2"/>
    </row>
    <row r="44" spans="1:16" ht="15.75" customHeight="1" x14ac:dyDescent="0.3">
      <c r="A44" s="8" t="str">
        <f>'Receta'!A44</f>
        <v>TO-12</v>
      </c>
      <c r="B44" s="8" t="str">
        <f>IFERROR(VLOOKUP(A44,Productos[#All],2,0),"")</f>
        <v>Toalla 160x110 Li</v>
      </c>
      <c r="C44" s="8">
        <f>SUMIF(Producción[[#All],[Producto]],A44,Producción[[#All],[Cant]])</f>
        <v>1</v>
      </c>
      <c r="D44" s="8" t="str">
        <f>'Receta'!E44</f>
        <v>HI-02</v>
      </c>
      <c r="E44" s="8" t="str">
        <f>IFERROR(VLOOKUP(D44,Materias_Primas[#All],2,0),"")</f>
        <v>Hilo Recta Verde</v>
      </c>
      <c r="F44" s="8">
        <f>'Receta'!C44</f>
        <v>1</v>
      </c>
      <c r="G44" s="8">
        <f>'Receta'!H44</f>
        <v>0.06</v>
      </c>
      <c r="H44" s="8">
        <f t="shared" si="0"/>
        <v>0.06</v>
      </c>
      <c r="I44" s="8">
        <v>1</v>
      </c>
      <c r="J44" s="8" t="s">
        <v>213</v>
      </c>
      <c r="K44" s="8">
        <f t="shared" si="1"/>
        <v>0.06</v>
      </c>
      <c r="L44" s="8" t="str">
        <f>IFERROR(VLOOKUP(D44,Materias_Primas[#All],5,0),"")</f>
        <v>Uni</v>
      </c>
      <c r="M44" s="2"/>
      <c r="N44" s="2"/>
      <c r="O44" s="2"/>
      <c r="P44" s="2"/>
    </row>
    <row r="45" spans="1:16" ht="15.75" customHeight="1" x14ac:dyDescent="0.3">
      <c r="A45" s="8" t="str">
        <f>'Receta'!A45</f>
        <v>TO-12</v>
      </c>
      <c r="B45" s="8" t="str">
        <f>IFERROR(VLOOKUP(A45,Productos[#All],2,0),"")</f>
        <v>Toalla 160x110 Li</v>
      </c>
      <c r="C45" s="8">
        <f>SUMIF(Producción[[#All],[Producto]],A45,Producción[[#All],[Cant]])</f>
        <v>1</v>
      </c>
      <c r="D45" s="8" t="str">
        <f>'Receta'!E45</f>
        <v>GA-01</v>
      </c>
      <c r="E45" s="8" t="str">
        <f>IFERROR(VLOOKUP(D45,Materias_Primas[#All],2,0),"")</f>
        <v>Locomoción</v>
      </c>
      <c r="F45" s="8">
        <f>'Receta'!C45</f>
        <v>1</v>
      </c>
      <c r="G45" s="8">
        <f>'Receta'!H45</f>
        <v>0.15</v>
      </c>
      <c r="H45" s="8">
        <f t="shared" si="0"/>
        <v>0.15</v>
      </c>
      <c r="I45" s="8">
        <v>1</v>
      </c>
      <c r="J45" s="8" t="s">
        <v>213</v>
      </c>
      <c r="K45" s="8">
        <f t="shared" si="1"/>
        <v>0.15</v>
      </c>
      <c r="L45" s="8" t="str">
        <f>IFERROR(VLOOKUP(D45,Materias_Primas[#All],5,0),"")</f>
        <v>Uni</v>
      </c>
      <c r="M45" s="2"/>
      <c r="N45" s="2"/>
      <c r="O45" s="2"/>
      <c r="P45" s="2"/>
    </row>
    <row r="46" spans="1:16" ht="15.75" customHeight="1" x14ac:dyDescent="0.3">
      <c r="A46" s="8" t="str">
        <f>'Receta'!A46</f>
        <v>TU-01</v>
      </c>
      <c r="B46" s="8" t="str">
        <f>IFERROR(VLOOKUP(A46,Productos[#All],2,0),"")</f>
        <v>Turbante Ca</v>
      </c>
      <c r="C46" s="8">
        <f>SUMIF(Producción[[#All],[Producto]],A46,Producción[[#All],[Cant]])</f>
        <v>16</v>
      </c>
      <c r="D46" s="8" t="str">
        <f>'Receta'!E46</f>
        <v>TE-04</v>
      </c>
      <c r="E46" s="8" t="str">
        <f>IFERROR(VLOOKUP(D46,Materias_Primas[#All],2,0),"")</f>
        <v>Microfibra Dep 160 Ca</v>
      </c>
      <c r="F46" s="8">
        <f>'Receta'!C46</f>
        <v>8</v>
      </c>
      <c r="G46" s="8">
        <f>'Receta'!H46</f>
        <v>0.13</v>
      </c>
      <c r="H46" s="8">
        <f t="shared" si="0"/>
        <v>1.6250000000000001E-2</v>
      </c>
      <c r="I46" s="8">
        <v>1</v>
      </c>
      <c r="J46" s="8" t="s">
        <v>213</v>
      </c>
      <c r="K46" s="8">
        <f t="shared" si="1"/>
        <v>0.26</v>
      </c>
      <c r="L46" s="8" t="str">
        <f>IFERROR(VLOOKUP(D46,Materias_Primas[#All],5,0),"")</f>
        <v>Mts</v>
      </c>
      <c r="M46" s="2"/>
      <c r="N46" s="2"/>
      <c r="O46" s="2"/>
      <c r="P46" s="2"/>
    </row>
    <row r="47" spans="1:16" ht="15.75" customHeight="1" x14ac:dyDescent="0.3">
      <c r="A47" s="8" t="str">
        <f>'Receta'!A47</f>
        <v>TU-01</v>
      </c>
      <c r="B47" s="8" t="str">
        <f>IFERROR(VLOOKUP(A47,Productos[#All],2,0),"")</f>
        <v>Turbante Ca</v>
      </c>
      <c r="C47" s="8">
        <f>SUMIF(Producción[[#All],[Producto]],A47,Producción[[#All],[Cant]])</f>
        <v>16</v>
      </c>
      <c r="D47" s="8" t="str">
        <f>'Receta'!E47</f>
        <v>HI-01</v>
      </c>
      <c r="E47" s="8" t="str">
        <f>IFERROR(VLOOKUP(D47,Materias_Primas[#All],2,0),"")</f>
        <v>Hilo Overlock Verde</v>
      </c>
      <c r="F47" s="8">
        <f>'Receta'!C47</f>
        <v>100</v>
      </c>
      <c r="G47" s="8">
        <f>'Receta'!H47</f>
        <v>2</v>
      </c>
      <c r="H47" s="8">
        <f t="shared" si="0"/>
        <v>0.02</v>
      </c>
      <c r="I47" s="8">
        <v>1</v>
      </c>
      <c r="J47" s="8" t="s">
        <v>213</v>
      </c>
      <c r="K47" s="8">
        <f t="shared" si="1"/>
        <v>0.32</v>
      </c>
      <c r="L47" s="8" t="str">
        <f>IFERROR(VLOOKUP(D47,Materias_Primas[#All],5,0),"")</f>
        <v>Uni</v>
      </c>
      <c r="M47" s="2"/>
      <c r="N47" s="2"/>
      <c r="O47" s="2"/>
      <c r="P47" s="2"/>
    </row>
    <row r="48" spans="1:16" ht="15.75" customHeight="1" x14ac:dyDescent="0.3">
      <c r="A48" s="8" t="str">
        <f>'Receta'!A48</f>
        <v>TU-01</v>
      </c>
      <c r="B48" s="8" t="str">
        <f>IFERROR(VLOOKUP(A48,Productos[#All],2,0),"")</f>
        <v>Turbante Ca</v>
      </c>
      <c r="C48" s="8">
        <f>SUMIF(Producción[[#All],[Producto]],A48,Producción[[#All],[Cant]])</f>
        <v>16</v>
      </c>
      <c r="D48" s="8" t="str">
        <f>'Receta'!E48</f>
        <v>HI-03</v>
      </c>
      <c r="E48" s="8" t="str">
        <f>IFERROR(VLOOKUP(D48,Materias_Primas[#All],2,0),"")</f>
        <v>Hilo Poliester</v>
      </c>
      <c r="F48" s="8">
        <f>'Receta'!C48</f>
        <v>100</v>
      </c>
      <c r="G48" s="8">
        <f>'Receta'!H48</f>
        <v>3</v>
      </c>
      <c r="H48" s="8">
        <f t="shared" si="0"/>
        <v>0.03</v>
      </c>
      <c r="I48" s="8">
        <v>1</v>
      </c>
      <c r="J48" s="8" t="s">
        <v>213</v>
      </c>
      <c r="K48" s="8">
        <f t="shared" si="1"/>
        <v>0.48</v>
      </c>
      <c r="L48" s="8" t="str">
        <f>IFERROR(VLOOKUP(D48,Materias_Primas[#All],5,0),"")</f>
        <v>Uni</v>
      </c>
      <c r="M48" s="2"/>
      <c r="N48" s="2"/>
      <c r="O48" s="2"/>
      <c r="P48" s="2"/>
    </row>
    <row r="49" spans="1:16" ht="15.75" customHeight="1" x14ac:dyDescent="0.3">
      <c r="A49" s="8" t="str">
        <f>'Receta'!A49</f>
        <v>TU-01</v>
      </c>
      <c r="B49" s="8" t="str">
        <f>IFERROR(VLOOKUP(A49,Productos[#All],2,0),"")</f>
        <v>Turbante Ca</v>
      </c>
      <c r="C49" s="8">
        <f>SUMIF(Producción[[#All],[Producto]],A49,Producción[[#All],[Cant]])</f>
        <v>16</v>
      </c>
      <c r="D49" s="8" t="str">
        <f>'Receta'!E49</f>
        <v>GA-01</v>
      </c>
      <c r="E49" s="8" t="str">
        <f>IFERROR(VLOOKUP(D49,Materias_Primas[#All],2,0),"")</f>
        <v>Locomoción</v>
      </c>
      <c r="F49" s="8">
        <f>'Receta'!C49</f>
        <v>1</v>
      </c>
      <c r="G49" s="8">
        <f>'Receta'!H49</f>
        <v>0.02</v>
      </c>
      <c r="H49" s="8">
        <f t="shared" si="0"/>
        <v>0.02</v>
      </c>
      <c r="I49" s="8">
        <v>2</v>
      </c>
      <c r="J49" s="8" t="s">
        <v>213</v>
      </c>
      <c r="K49" s="8">
        <f t="shared" si="1"/>
        <v>0.32</v>
      </c>
      <c r="L49" s="8" t="str">
        <f>IFERROR(VLOOKUP(D49,Materias_Primas[#All],5,0),"")</f>
        <v>Uni</v>
      </c>
      <c r="M49" s="2"/>
      <c r="N49" s="2"/>
      <c r="O49" s="2"/>
      <c r="P49" s="2"/>
    </row>
    <row r="50" spans="1:16" ht="15.75" customHeight="1" x14ac:dyDescent="0.3">
      <c r="A50" s="8" t="str">
        <f>'Receta'!A50</f>
        <v>TU-01</v>
      </c>
      <c r="B50" s="8" t="str">
        <f>IFERROR(VLOOKUP(A50,Productos[#All],2,0),"")</f>
        <v>Turbante Ca</v>
      </c>
      <c r="C50" s="8">
        <f>SUMIF(Producción[[#All],[Producto]],A50,Producción[[#All],[Cant]])</f>
        <v>16</v>
      </c>
      <c r="D50" s="8" t="str">
        <f>'Receta'!E50</f>
        <v>MO-01</v>
      </c>
      <c r="E50" s="8" t="str">
        <f>IFERROR(VLOOKUP(D50,Materias_Primas[#All],2,0),"")</f>
        <v>Corte</v>
      </c>
      <c r="F50" s="8">
        <f>'Receta'!C50</f>
        <v>1</v>
      </c>
      <c r="G50" s="8">
        <f>'Receta'!H50</f>
        <v>2</v>
      </c>
      <c r="H50" s="8">
        <f t="shared" si="0"/>
        <v>2</v>
      </c>
      <c r="I50" s="8">
        <v>2</v>
      </c>
      <c r="J50" s="8" t="s">
        <v>213</v>
      </c>
      <c r="K50" s="8">
        <f t="shared" si="1"/>
        <v>32</v>
      </c>
      <c r="L50" s="8" t="str">
        <f>IFERROR(VLOOKUP(D50,Materias_Primas[#All],5,0),"")</f>
        <v>Min</v>
      </c>
      <c r="M50" s="2"/>
      <c r="N50" s="2"/>
      <c r="O50" s="2"/>
      <c r="P50" s="2"/>
    </row>
    <row r="51" spans="1:16" ht="15.75" customHeight="1" x14ac:dyDescent="0.3">
      <c r="A51" s="8" t="str">
        <f>'Receta'!A51</f>
        <v>TU-01</v>
      </c>
      <c r="B51" s="8" t="str">
        <f>IFERROR(VLOOKUP(A51,Productos[#All],2,0),"")</f>
        <v>Turbante Ca</v>
      </c>
      <c r="C51" s="8">
        <f>SUMIF(Producción[[#All],[Producto]],A51,Producción[[#All],[Cant]])</f>
        <v>16</v>
      </c>
      <c r="D51" s="8" t="str">
        <f>'Receta'!E51</f>
        <v>MO-02</v>
      </c>
      <c r="E51" s="8" t="str">
        <f>IFERROR(VLOOKUP(D51,Materias_Primas[#All],2,0),"")</f>
        <v>Confección</v>
      </c>
      <c r="F51" s="8">
        <f>'Receta'!C51</f>
        <v>1</v>
      </c>
      <c r="G51" s="8">
        <f>'Receta'!H51</f>
        <v>8</v>
      </c>
      <c r="H51" s="8">
        <f t="shared" si="0"/>
        <v>8</v>
      </c>
      <c r="I51" s="8">
        <v>2</v>
      </c>
      <c r="J51" s="8" t="s">
        <v>213</v>
      </c>
      <c r="K51" s="8">
        <f t="shared" si="1"/>
        <v>128</v>
      </c>
      <c r="L51" s="8" t="str">
        <f>IFERROR(VLOOKUP(D51,Materias_Primas[#All],5,0),"")</f>
        <v>Min</v>
      </c>
      <c r="M51" s="2"/>
      <c r="N51" s="2"/>
      <c r="O51" s="2"/>
      <c r="P51" s="2"/>
    </row>
    <row r="52" spans="1:16" ht="15.75" customHeight="1" x14ac:dyDescent="0.3">
      <c r="A52" s="8" t="str">
        <f>'Receta'!A52</f>
        <v>TU-01</v>
      </c>
      <c r="B52" s="8" t="str">
        <f>IFERROR(VLOOKUP(A52,Productos[#All],2,0),"")</f>
        <v>Turbante Ca</v>
      </c>
      <c r="C52" s="8">
        <f>SUMIF(Producción[[#All],[Producto]],A52,Producción[[#All],[Cant]])</f>
        <v>16</v>
      </c>
      <c r="D52" s="8" t="str">
        <f>'Receta'!E52</f>
        <v>MO-03</v>
      </c>
      <c r="E52" s="8" t="str">
        <f>IFERROR(VLOOKUP(D52,Materias_Primas[#All],2,0),"")</f>
        <v>Botones</v>
      </c>
      <c r="F52" s="8">
        <f>'Receta'!C52</f>
        <v>1</v>
      </c>
      <c r="G52" s="8">
        <f>'Receta'!H52</f>
        <v>3</v>
      </c>
      <c r="H52" s="8">
        <f t="shared" si="0"/>
        <v>3</v>
      </c>
      <c r="I52" s="8">
        <v>2</v>
      </c>
      <c r="J52" s="8" t="s">
        <v>213</v>
      </c>
      <c r="K52" s="8">
        <f t="shared" si="1"/>
        <v>48</v>
      </c>
      <c r="L52" s="8" t="str">
        <f>IFERROR(VLOOKUP(D52,Materias_Primas[#All],5,0),"")</f>
        <v>Min</v>
      </c>
      <c r="M52" s="2"/>
      <c r="N52" s="2"/>
      <c r="O52" s="2"/>
      <c r="P52" s="2"/>
    </row>
    <row r="53" spans="1:16" ht="15.75" customHeight="1" x14ac:dyDescent="0.3">
      <c r="A53" s="8" t="str">
        <f>'Receta'!A53</f>
        <v>TU-01</v>
      </c>
      <c r="B53" s="8" t="str">
        <f>IFERROR(VLOOKUP(A53,Productos[#All],2,0),"")</f>
        <v>Turbante Ca</v>
      </c>
      <c r="C53" s="8">
        <f>SUMIF(Producción[[#All],[Producto]],A53,Producción[[#All],[Cant]])</f>
        <v>16</v>
      </c>
      <c r="D53" s="8" t="str">
        <f>'Receta'!E53</f>
        <v>MO-04</v>
      </c>
      <c r="E53" s="8" t="str">
        <f>IFERROR(VLOOKUP(D53,Materias_Primas[#All],2,0),"")</f>
        <v>Preparación</v>
      </c>
      <c r="F53" s="8">
        <f>'Receta'!C53</f>
        <v>1</v>
      </c>
      <c r="G53" s="8">
        <f>'Receta'!H53</f>
        <v>0.5</v>
      </c>
      <c r="H53" s="8">
        <f t="shared" si="0"/>
        <v>0.5</v>
      </c>
      <c r="I53" s="8">
        <v>2</v>
      </c>
      <c r="J53" s="8" t="s">
        <v>213</v>
      </c>
      <c r="K53" s="8">
        <f t="shared" si="1"/>
        <v>8</v>
      </c>
      <c r="L53" s="8" t="str">
        <f>IFERROR(VLOOKUP(D53,Materias_Primas[#All],5,0),"")</f>
        <v>Min</v>
      </c>
      <c r="M53" s="2"/>
      <c r="N53" s="2"/>
      <c r="O53" s="2"/>
      <c r="P53" s="2"/>
    </row>
    <row r="54" spans="1:16" ht="15.75" customHeight="1" x14ac:dyDescent="0.3">
      <c r="A54" s="8" t="str">
        <f>'Receta'!A54</f>
        <v>TU-03</v>
      </c>
      <c r="B54" s="8" t="str">
        <f>IFERROR(VLOOKUP(A54,Productos[#All],2,0),"")</f>
        <v>Turbante Vp</v>
      </c>
      <c r="C54" s="8">
        <f>SUMIF(Producción[[#All],[Producto]],A54,Producción[[#All],[Cant]])</f>
        <v>8</v>
      </c>
      <c r="D54" s="8" t="str">
        <f>'Receta'!E54</f>
        <v>TE-08</v>
      </c>
      <c r="E54" s="8" t="str">
        <f>IFERROR(VLOOKUP(D54,Materias_Primas[#All],2,0),"")</f>
        <v>Microfibra Dep 160 Vp</v>
      </c>
      <c r="F54" s="8">
        <f>'Receta'!C54</f>
        <v>8</v>
      </c>
      <c r="G54" s="8">
        <f>'Receta'!H54</f>
        <v>0.13</v>
      </c>
      <c r="H54" s="8">
        <f t="shared" si="0"/>
        <v>1.6250000000000001E-2</v>
      </c>
      <c r="I54" s="8">
        <v>2</v>
      </c>
      <c r="J54" s="8" t="s">
        <v>213</v>
      </c>
      <c r="K54" s="8">
        <f t="shared" si="1"/>
        <v>0.13</v>
      </c>
      <c r="L54" s="8" t="str">
        <f>IFERROR(VLOOKUP(D54,Materias_Primas[#All],5,0),"")</f>
        <v>Mts</v>
      </c>
      <c r="M54" s="2"/>
      <c r="N54" s="2"/>
      <c r="O54" s="2"/>
      <c r="P54" s="2"/>
    </row>
    <row r="55" spans="1:16" ht="15.75" customHeight="1" x14ac:dyDescent="0.3">
      <c r="A55" s="8" t="str">
        <f>'Receta'!A55</f>
        <v>TU-03</v>
      </c>
      <c r="B55" s="8" t="str">
        <f>IFERROR(VLOOKUP(A55,Productos[#All],2,0),"")</f>
        <v>Turbante Vp</v>
      </c>
      <c r="C55" s="8">
        <f>SUMIF(Producción[[#All],[Producto]],A55,Producción[[#All],[Cant]])</f>
        <v>8</v>
      </c>
      <c r="D55" s="8" t="str">
        <f>'Receta'!E55</f>
        <v>HI-01</v>
      </c>
      <c r="E55" s="8" t="str">
        <f>IFERROR(VLOOKUP(D55,Materias_Primas[#All],2,0),"")</f>
        <v>Hilo Overlock Verde</v>
      </c>
      <c r="F55" s="8">
        <f>'Receta'!C55</f>
        <v>100</v>
      </c>
      <c r="G55" s="8">
        <f>'Receta'!H55</f>
        <v>2</v>
      </c>
      <c r="H55" s="8">
        <f t="shared" si="0"/>
        <v>0.02</v>
      </c>
      <c r="I55" s="8">
        <v>2</v>
      </c>
      <c r="J55" s="8" t="s">
        <v>213</v>
      </c>
      <c r="K55" s="8">
        <f t="shared" si="1"/>
        <v>0.16</v>
      </c>
      <c r="L55" s="8" t="str">
        <f>IFERROR(VLOOKUP(D55,Materias_Primas[#All],5,0),"")</f>
        <v>Uni</v>
      </c>
      <c r="M55" s="2"/>
      <c r="N55" s="2"/>
      <c r="O55" s="2"/>
      <c r="P55" s="2"/>
    </row>
    <row r="56" spans="1:16" ht="15.75" customHeight="1" x14ac:dyDescent="0.3">
      <c r="A56" s="8" t="str">
        <f>'Receta'!A56</f>
        <v>TU-03</v>
      </c>
      <c r="B56" s="8" t="str">
        <f>IFERROR(VLOOKUP(A56,Productos[#All],2,0),"")</f>
        <v>Turbante Vp</v>
      </c>
      <c r="C56" s="8">
        <f>SUMIF(Producción[[#All],[Producto]],A56,Producción[[#All],[Cant]])</f>
        <v>8</v>
      </c>
      <c r="D56" s="8" t="str">
        <f>'Receta'!E56</f>
        <v>HI-02</v>
      </c>
      <c r="E56" s="8" t="str">
        <f>IFERROR(VLOOKUP(D56,Materias_Primas[#All],2,0),"")</f>
        <v>Hilo Recta Verde</v>
      </c>
      <c r="F56" s="8">
        <f>'Receta'!C56</f>
        <v>1</v>
      </c>
      <c r="G56" s="8">
        <f>'Receta'!H56</f>
        <v>8.1250000000000003E-3</v>
      </c>
      <c r="H56" s="8">
        <f t="shared" si="0"/>
        <v>8.1250000000000003E-3</v>
      </c>
      <c r="I56" s="8">
        <v>2</v>
      </c>
      <c r="J56" s="8" t="s">
        <v>213</v>
      </c>
      <c r="K56" s="8">
        <f t="shared" si="1"/>
        <v>6.5000000000000002E-2</v>
      </c>
      <c r="L56" s="8" t="str">
        <f>IFERROR(VLOOKUP(D56,Materias_Primas[#All],5,0),"")</f>
        <v>Uni</v>
      </c>
      <c r="M56" s="2"/>
      <c r="N56" s="2"/>
      <c r="O56" s="2"/>
      <c r="P56" s="2"/>
    </row>
    <row r="57" spans="1:16" ht="15.75" customHeight="1" x14ac:dyDescent="0.3">
      <c r="A57" s="8" t="str">
        <f>'Receta'!A57</f>
        <v>TU-03</v>
      </c>
      <c r="B57" s="8" t="str">
        <f>IFERROR(VLOOKUP(A57,Productos[#All],2,0),"")</f>
        <v>Turbante Vp</v>
      </c>
      <c r="C57" s="8">
        <f>SUMIF(Producción[[#All],[Producto]],A57,Producción[[#All],[Cant]])</f>
        <v>8</v>
      </c>
      <c r="D57" s="8" t="str">
        <f>'Receta'!E57</f>
        <v>GA-01</v>
      </c>
      <c r="E57" s="8" t="str">
        <f>IFERROR(VLOOKUP(D57,Materias_Primas[#All],2,0),"")</f>
        <v>Locomoción</v>
      </c>
      <c r="F57" s="8">
        <f>'Receta'!C57</f>
        <v>1</v>
      </c>
      <c r="G57" s="8">
        <f>'Receta'!H57</f>
        <v>0.02</v>
      </c>
      <c r="H57" s="8">
        <f t="shared" si="0"/>
        <v>0.02</v>
      </c>
      <c r="I57" s="8">
        <v>2</v>
      </c>
      <c r="J57" s="8" t="s">
        <v>213</v>
      </c>
      <c r="K57" s="8">
        <f t="shared" si="1"/>
        <v>0.16</v>
      </c>
      <c r="L57" s="8" t="str">
        <f>IFERROR(VLOOKUP(D57,Materias_Primas[#All],5,0),"")</f>
        <v>Uni</v>
      </c>
      <c r="M57" s="2"/>
      <c r="N57" s="2"/>
      <c r="O57" s="2"/>
      <c r="P57" s="2"/>
    </row>
    <row r="58" spans="1:16" ht="15.75" customHeight="1" x14ac:dyDescent="0.3">
      <c r="A58" s="8" t="str">
        <f>'Receta'!A58</f>
        <v>TU-04</v>
      </c>
      <c r="B58" s="8" t="str">
        <f>IFERROR(VLOOKUP(A58,Productos[#All],2,0),"")</f>
        <v>Turbante Li</v>
      </c>
      <c r="C58" s="8">
        <f>SUMIF(Producción[[#All],[Producto]],A58,Producción[[#All],[Cant]])</f>
        <v>8</v>
      </c>
      <c r="D58" s="8" t="str">
        <f>'Receta'!E58</f>
        <v>TE-02</v>
      </c>
      <c r="E58" s="8" t="str">
        <f>IFERROR(VLOOKUP(D58,Materias_Primas[#All],2,0),"")</f>
        <v>Microfibra Dep 160 Li</v>
      </c>
      <c r="F58" s="8">
        <f>'Receta'!C58</f>
        <v>8</v>
      </c>
      <c r="G58" s="8">
        <f>'Receta'!H58</f>
        <v>0.13</v>
      </c>
      <c r="H58" s="8">
        <f t="shared" si="0"/>
        <v>1.6250000000000001E-2</v>
      </c>
      <c r="I58" s="8">
        <v>2</v>
      </c>
      <c r="J58" s="8" t="s">
        <v>213</v>
      </c>
      <c r="K58" s="8">
        <f t="shared" si="1"/>
        <v>0.13</v>
      </c>
      <c r="L58" s="8" t="str">
        <f>IFERROR(VLOOKUP(D58,Materias_Primas[#All],5,0),"")</f>
        <v>Mts</v>
      </c>
      <c r="M58" s="2"/>
      <c r="N58" s="2"/>
      <c r="O58" s="2"/>
      <c r="P58" s="2"/>
    </row>
    <row r="59" spans="1:16" ht="15.75" customHeight="1" x14ac:dyDescent="0.3">
      <c r="A59" s="8" t="str">
        <f>'Receta'!A59</f>
        <v>TU-04</v>
      </c>
      <c r="B59" s="8" t="str">
        <f>IFERROR(VLOOKUP(A59,Productos[#All],2,0),"")</f>
        <v>Turbante Li</v>
      </c>
      <c r="C59" s="8">
        <f>SUMIF(Producción[[#All],[Producto]],A59,Producción[[#All],[Cant]])</f>
        <v>8</v>
      </c>
      <c r="D59" s="8" t="str">
        <f>'Receta'!E59</f>
        <v>HI-01</v>
      </c>
      <c r="E59" s="8" t="str">
        <f>IFERROR(VLOOKUP(D59,Materias_Primas[#All],2,0),"")</f>
        <v>Hilo Overlock Verde</v>
      </c>
      <c r="F59" s="8">
        <f>'Receta'!C59</f>
        <v>100</v>
      </c>
      <c r="G59" s="8">
        <f>'Receta'!H59</f>
        <v>2</v>
      </c>
      <c r="H59" s="8">
        <f t="shared" si="0"/>
        <v>0.02</v>
      </c>
      <c r="I59" s="8">
        <v>2</v>
      </c>
      <c r="J59" s="8" t="s">
        <v>213</v>
      </c>
      <c r="K59" s="8">
        <f t="shared" si="1"/>
        <v>0.16</v>
      </c>
      <c r="L59" s="8" t="str">
        <f>IFERROR(VLOOKUP(D59,Materias_Primas[#All],5,0),"")</f>
        <v>Uni</v>
      </c>
      <c r="M59" s="2"/>
      <c r="N59" s="2"/>
      <c r="O59" s="2"/>
      <c r="P59" s="2"/>
    </row>
    <row r="60" spans="1:16" ht="15.75" customHeight="1" x14ac:dyDescent="0.3">
      <c r="A60" s="8" t="str">
        <f>'Receta'!A60</f>
        <v>TU-04</v>
      </c>
      <c r="B60" s="8" t="str">
        <f>IFERROR(VLOOKUP(A60,Productos[#All],2,0),"")</f>
        <v>Turbante Li</v>
      </c>
      <c r="C60" s="8">
        <f>SUMIF(Producción[[#All],[Producto]],A60,Producción[[#All],[Cant]])</f>
        <v>8</v>
      </c>
      <c r="D60" s="8" t="str">
        <f>'Receta'!E60</f>
        <v>HI-02</v>
      </c>
      <c r="E60" s="8" t="str">
        <f>IFERROR(VLOOKUP(D60,Materias_Primas[#All],2,0),"")</f>
        <v>Hilo Recta Verde</v>
      </c>
      <c r="F60" s="8">
        <f>'Receta'!C60</f>
        <v>1</v>
      </c>
      <c r="G60" s="8">
        <f>'Receta'!H60</f>
        <v>8.1250000000000003E-3</v>
      </c>
      <c r="H60" s="8">
        <f t="shared" si="0"/>
        <v>8.1250000000000003E-3</v>
      </c>
      <c r="I60" s="8">
        <v>2</v>
      </c>
      <c r="J60" s="8" t="s">
        <v>213</v>
      </c>
      <c r="K60" s="8">
        <f t="shared" si="1"/>
        <v>6.5000000000000002E-2</v>
      </c>
      <c r="L60" s="8" t="str">
        <f>IFERROR(VLOOKUP(D60,Materias_Primas[#All],5,0),"")</f>
        <v>Uni</v>
      </c>
      <c r="M60" s="2"/>
      <c r="N60" s="2"/>
      <c r="O60" s="2"/>
      <c r="P60" s="2"/>
    </row>
    <row r="61" spans="1:16" ht="15.75" customHeight="1" x14ac:dyDescent="0.3">
      <c r="A61" s="8" t="str">
        <f>'Receta'!A61</f>
        <v>TU-04</v>
      </c>
      <c r="B61" s="8" t="str">
        <f>IFERROR(VLOOKUP(A61,Productos[#All],2,0),"")</f>
        <v>Turbante Li</v>
      </c>
      <c r="C61" s="8">
        <f>SUMIF(Producción[[#All],[Producto]],A61,Producción[[#All],[Cant]])</f>
        <v>8</v>
      </c>
      <c r="D61" s="8" t="str">
        <f>'Receta'!E61</f>
        <v>GA-01</v>
      </c>
      <c r="E61" s="8" t="str">
        <f>IFERROR(VLOOKUP(D61,Materias_Primas[#All],2,0),"")</f>
        <v>Locomoción</v>
      </c>
      <c r="F61" s="8">
        <f>'Receta'!C61</f>
        <v>1</v>
      </c>
      <c r="G61" s="8">
        <f>'Receta'!H61</f>
        <v>0.02</v>
      </c>
      <c r="H61" s="8">
        <f t="shared" si="0"/>
        <v>0.02</v>
      </c>
      <c r="I61" s="8">
        <v>2</v>
      </c>
      <c r="J61" s="8" t="s">
        <v>213</v>
      </c>
      <c r="K61" s="8">
        <f t="shared" si="1"/>
        <v>0.16</v>
      </c>
      <c r="L61" s="8" t="str">
        <f>IFERROR(VLOOKUP(D61,Materias_Primas[#All],5,0),"")</f>
        <v>Uni</v>
      </c>
      <c r="M61" s="2"/>
      <c r="N61" s="2"/>
      <c r="O61" s="2"/>
      <c r="P61" s="2"/>
    </row>
    <row r="62" spans="1:16" ht="15.75" customHeight="1" x14ac:dyDescent="0.3">
      <c r="A62" s="8" t="str">
        <f>'Receta'!A62</f>
        <v>TO-03</v>
      </c>
      <c r="B62" s="8" t="str">
        <f>IFERROR(VLOOKUP(A62,Productos[#All],2,0),"")</f>
        <v>Toalla 160x80 Am</v>
      </c>
      <c r="C62" s="8">
        <f>SUMIF(Producción[[#All],[Producto]],A62,Producción[[#All],[Cant]])</f>
        <v>2</v>
      </c>
      <c r="D62" s="8" t="str">
        <f>'Receta'!E62</f>
        <v>TE-06</v>
      </c>
      <c r="E62" s="8" t="str">
        <f>IFERROR(VLOOKUP(D62,Materias_Primas[#All],2,0),"")</f>
        <v>Microfibra Dep 160 Am</v>
      </c>
      <c r="F62" s="8">
        <f>'Receta'!C62</f>
        <v>1</v>
      </c>
      <c r="G62" s="8">
        <f>'Receta'!H62</f>
        <v>0.8</v>
      </c>
      <c r="H62" s="8">
        <f t="shared" si="0"/>
        <v>0.8</v>
      </c>
      <c r="I62" s="8">
        <v>2</v>
      </c>
      <c r="J62" s="8" t="s">
        <v>213</v>
      </c>
      <c r="K62" s="8">
        <f t="shared" si="1"/>
        <v>1.6</v>
      </c>
      <c r="L62" s="8" t="str">
        <f>IFERROR(VLOOKUP(D62,Materias_Primas[#All],5,0),"")</f>
        <v>Mts</v>
      </c>
      <c r="M62" s="2"/>
      <c r="N62" s="2"/>
      <c r="O62" s="2"/>
      <c r="P62" s="2"/>
    </row>
    <row r="63" spans="1:16" ht="15.75" customHeight="1" x14ac:dyDescent="0.3">
      <c r="A63" s="8" t="str">
        <f>'Receta'!A63</f>
        <v>TO-03</v>
      </c>
      <c r="B63" s="8" t="str">
        <f>IFERROR(VLOOKUP(A63,Productos[#All],2,0),"")</f>
        <v>Toalla 160x80 Am</v>
      </c>
      <c r="C63" s="8">
        <f>SUMIF(Producción[[#All],[Producto]],A63,Producción[[#All],[Cant]])</f>
        <v>2</v>
      </c>
      <c r="D63" s="8" t="str">
        <f>'Receta'!E63</f>
        <v>HI-01</v>
      </c>
      <c r="E63" s="8" t="str">
        <f>IFERROR(VLOOKUP(D63,Materias_Primas[#All],2,0),"")</f>
        <v>Hilo Overlock Verde</v>
      </c>
      <c r="F63" s="8">
        <f>'Receta'!C63</f>
        <v>1</v>
      </c>
      <c r="G63" s="8">
        <f>'Receta'!H63</f>
        <v>0.04</v>
      </c>
      <c r="H63" s="8">
        <f t="shared" si="0"/>
        <v>0.04</v>
      </c>
      <c r="I63" s="8">
        <v>2</v>
      </c>
      <c r="J63" s="8" t="s">
        <v>213</v>
      </c>
      <c r="K63" s="8">
        <f t="shared" si="1"/>
        <v>0.08</v>
      </c>
      <c r="L63" s="8" t="str">
        <f>IFERROR(VLOOKUP(D63,Materias_Primas[#All],5,0),"")</f>
        <v>Uni</v>
      </c>
      <c r="M63" s="2"/>
      <c r="N63" s="2"/>
      <c r="O63" s="2"/>
      <c r="P63" s="2"/>
    </row>
    <row r="64" spans="1:16" ht="15.75" customHeight="1" x14ac:dyDescent="0.3">
      <c r="A64" s="8" t="str">
        <f>'Receta'!A64</f>
        <v>TO-03</v>
      </c>
      <c r="B64" s="8" t="str">
        <f>IFERROR(VLOOKUP(A64,Productos[#All],2,0),"")</f>
        <v>Toalla 160x80 Am</v>
      </c>
      <c r="C64" s="8">
        <f>SUMIF(Producción[[#All],[Producto]],A64,Producción[[#All],[Cant]])</f>
        <v>2</v>
      </c>
      <c r="D64" s="8" t="str">
        <f>'Receta'!E64</f>
        <v>HI-02</v>
      </c>
      <c r="E64" s="8" t="str">
        <f>IFERROR(VLOOKUP(D64,Materias_Primas[#All],2,0),"")</f>
        <v>Hilo Recta Verde</v>
      </c>
      <c r="F64" s="8">
        <f>'Receta'!C64</f>
        <v>1</v>
      </c>
      <c r="G64" s="8">
        <f>'Receta'!H64</f>
        <v>0.04</v>
      </c>
      <c r="H64" s="8">
        <f t="shared" si="0"/>
        <v>0.04</v>
      </c>
      <c r="I64" s="8">
        <v>2</v>
      </c>
      <c r="J64" s="8" t="s">
        <v>213</v>
      </c>
      <c r="K64" s="8">
        <f t="shared" si="1"/>
        <v>0.08</v>
      </c>
      <c r="L64" s="8" t="str">
        <f>IFERROR(VLOOKUP(D64,Materias_Primas[#All],5,0),"")</f>
        <v>Uni</v>
      </c>
      <c r="M64" s="2"/>
      <c r="N64" s="2"/>
      <c r="O64" s="2"/>
      <c r="P64" s="2"/>
    </row>
    <row r="65" spans="1:16" ht="15.75" customHeight="1" x14ac:dyDescent="0.3">
      <c r="A65" s="8" t="str">
        <f>'Receta'!A65</f>
        <v>TO-03</v>
      </c>
      <c r="B65" s="8" t="str">
        <f>IFERROR(VLOOKUP(A65,Productos[#All],2,0),"")</f>
        <v>Toalla 160x80 Am</v>
      </c>
      <c r="C65" s="8">
        <f>SUMIF(Producción[[#All],[Producto]],A65,Producción[[#All],[Cant]])</f>
        <v>2</v>
      </c>
      <c r="D65" s="8" t="str">
        <f>'Receta'!E65</f>
        <v>GA-01</v>
      </c>
      <c r="E65" s="8" t="str">
        <f>IFERROR(VLOOKUP(D65,Materias_Primas[#All],2,0),"")</f>
        <v>Locomoción</v>
      </c>
      <c r="F65" s="8">
        <f>'Receta'!C65</f>
        <v>1</v>
      </c>
      <c r="G65" s="8">
        <f>'Receta'!H65</f>
        <v>0.1</v>
      </c>
      <c r="H65" s="8">
        <f t="shared" si="0"/>
        <v>0.1</v>
      </c>
      <c r="I65" s="8">
        <v>2</v>
      </c>
      <c r="J65" s="8" t="s">
        <v>213</v>
      </c>
      <c r="K65" s="8">
        <f t="shared" si="1"/>
        <v>0.2</v>
      </c>
      <c r="L65" s="8" t="str">
        <f>IFERROR(VLOOKUP(D65,Materias_Primas[#All],5,0),"")</f>
        <v>Uni</v>
      </c>
      <c r="M65" s="2"/>
      <c r="N65" s="2"/>
      <c r="O65" s="2"/>
      <c r="P65" s="2"/>
    </row>
    <row r="66" spans="1:16" ht="15.75" customHeight="1" x14ac:dyDescent="0.3">
      <c r="A66" s="8" t="str">
        <f>'Receta'!A66</f>
        <v>TU-05</v>
      </c>
      <c r="B66" s="8" t="str">
        <f>IFERROR(VLOOKUP(A66,Productos[#All],2,0),"")</f>
        <v>Turbante Ne</v>
      </c>
      <c r="C66" s="8">
        <f>SUMIF(Producción[[#All],[Producto]],A66,Producción[[#All],[Cant]])</f>
        <v>8</v>
      </c>
      <c r="D66" s="8" t="str">
        <f>'Receta'!E66</f>
        <v>TE-05</v>
      </c>
      <c r="E66" s="8" t="str">
        <f>IFERROR(VLOOKUP(D66,Materias_Primas[#All],2,0),"")</f>
        <v>Microfibra Dep 160 Ne</v>
      </c>
      <c r="F66" s="8">
        <f>'Receta'!C66</f>
        <v>8</v>
      </c>
      <c r="G66" s="8">
        <f>'Receta'!H66</f>
        <v>0.13</v>
      </c>
      <c r="H66" s="8">
        <f t="shared" si="0"/>
        <v>1.6250000000000001E-2</v>
      </c>
      <c r="I66" s="8">
        <v>2</v>
      </c>
      <c r="J66" s="8" t="s">
        <v>213</v>
      </c>
      <c r="K66" s="8">
        <f t="shared" ref="K66:K129" si="2">C66*H66</f>
        <v>0.13</v>
      </c>
      <c r="L66" s="8" t="str">
        <f>IFERROR(VLOOKUP(D66,Materias_Primas[#All],5,0),"")</f>
        <v>Mts</v>
      </c>
      <c r="M66" s="2"/>
      <c r="N66" s="2"/>
      <c r="O66" s="2"/>
      <c r="P66" s="2"/>
    </row>
    <row r="67" spans="1:16" ht="15.75" customHeight="1" x14ac:dyDescent="0.3">
      <c r="A67" s="8" t="str">
        <f>'Receta'!A67</f>
        <v>TU-05</v>
      </c>
      <c r="B67" s="8" t="str">
        <f>IFERROR(VLOOKUP(A67,Productos[#All],2,0),"")</f>
        <v>Turbante Ne</v>
      </c>
      <c r="C67" s="8">
        <f>SUMIF(Producción[[#All],[Producto]],A67,Producción[[#All],[Cant]])</f>
        <v>8</v>
      </c>
      <c r="D67" s="8" t="str">
        <f>'Receta'!E67</f>
        <v>HI-01</v>
      </c>
      <c r="E67" s="8" t="str">
        <f>IFERROR(VLOOKUP(D67,Materias_Primas[#All],2,0),"")</f>
        <v>Hilo Overlock Verde</v>
      </c>
      <c r="F67" s="8">
        <f>'Receta'!C67</f>
        <v>100</v>
      </c>
      <c r="G67" s="8">
        <f>'Receta'!H67</f>
        <v>2</v>
      </c>
      <c r="H67" s="8">
        <f t="shared" si="0"/>
        <v>0.02</v>
      </c>
      <c r="I67" s="8">
        <v>2</v>
      </c>
      <c r="J67" s="8" t="s">
        <v>213</v>
      </c>
      <c r="K67" s="8">
        <f t="shared" si="2"/>
        <v>0.16</v>
      </c>
      <c r="L67" s="8" t="str">
        <f>IFERROR(VLOOKUP(D67,Materias_Primas[#All],5,0),"")</f>
        <v>Uni</v>
      </c>
      <c r="M67" s="2"/>
      <c r="N67" s="2"/>
      <c r="O67" s="2"/>
      <c r="P67" s="2"/>
    </row>
    <row r="68" spans="1:16" ht="15.75" customHeight="1" x14ac:dyDescent="0.3">
      <c r="A68" s="8" t="str">
        <f>'Receta'!A68</f>
        <v>TU-05</v>
      </c>
      <c r="B68" s="8" t="str">
        <f>IFERROR(VLOOKUP(A68,Productos[#All],2,0),"")</f>
        <v>Turbante Ne</v>
      </c>
      <c r="C68" s="8">
        <f>SUMIF(Producción[[#All],[Producto]],A68,Producción[[#All],[Cant]])</f>
        <v>8</v>
      </c>
      <c r="D68" s="8" t="str">
        <f>'Receta'!E68</f>
        <v>HI-02</v>
      </c>
      <c r="E68" s="8" t="str">
        <f>IFERROR(VLOOKUP(D68,Materias_Primas[#All],2,0),"")</f>
        <v>Hilo Recta Verde</v>
      </c>
      <c r="F68" s="8">
        <f>'Receta'!C68</f>
        <v>1</v>
      </c>
      <c r="G68" s="8">
        <f>'Receta'!H68</f>
        <v>8.1250000000000003E-3</v>
      </c>
      <c r="H68" s="8">
        <f t="shared" si="0"/>
        <v>8.1250000000000003E-3</v>
      </c>
      <c r="I68" s="8">
        <v>2</v>
      </c>
      <c r="J68" s="8" t="s">
        <v>213</v>
      </c>
      <c r="K68" s="8">
        <f t="shared" si="2"/>
        <v>6.5000000000000002E-2</v>
      </c>
      <c r="L68" s="8" t="str">
        <f>IFERROR(VLOOKUP(D68,Materias_Primas[#All],5,0),"")</f>
        <v>Uni</v>
      </c>
      <c r="M68" s="2"/>
      <c r="N68" s="2"/>
      <c r="O68" s="2"/>
      <c r="P68" s="2"/>
    </row>
    <row r="69" spans="1:16" ht="15.75" customHeight="1" x14ac:dyDescent="0.3">
      <c r="A69" s="8" t="str">
        <f>'Receta'!A69</f>
        <v>TU-05</v>
      </c>
      <c r="B69" s="8" t="str">
        <f>IFERROR(VLOOKUP(A69,Productos[#All],2,0),"")</f>
        <v>Turbante Ne</v>
      </c>
      <c r="C69" s="8">
        <f>SUMIF(Producción[[#All],[Producto]],A69,Producción[[#All],[Cant]])</f>
        <v>8</v>
      </c>
      <c r="D69" s="8" t="str">
        <f>'Receta'!E69</f>
        <v>GA-01</v>
      </c>
      <c r="E69" s="8" t="str">
        <f>IFERROR(VLOOKUP(D69,Materias_Primas[#All],2,0),"")</f>
        <v>Locomoción</v>
      </c>
      <c r="F69" s="8">
        <f>'Receta'!C69</f>
        <v>1</v>
      </c>
      <c r="G69" s="8">
        <f>'Receta'!H69</f>
        <v>0.02</v>
      </c>
      <c r="H69" s="8">
        <f t="shared" si="0"/>
        <v>0.02</v>
      </c>
      <c r="I69" s="8">
        <v>2</v>
      </c>
      <c r="J69" s="8" t="s">
        <v>213</v>
      </c>
      <c r="K69" s="8">
        <f t="shared" si="2"/>
        <v>0.16</v>
      </c>
      <c r="L69" s="8" t="str">
        <f>IFERROR(VLOOKUP(D69,Materias_Primas[#All],5,0),"")</f>
        <v>Uni</v>
      </c>
      <c r="M69" s="2"/>
      <c r="N69" s="2"/>
      <c r="O69" s="2"/>
      <c r="P69" s="2"/>
    </row>
    <row r="70" spans="1:16" ht="15.75" customHeight="1" x14ac:dyDescent="0.3">
      <c r="A70" s="8" t="str">
        <f>'Receta'!A70</f>
        <v>TU-06</v>
      </c>
      <c r="B70" s="8" t="str">
        <f>IFERROR(VLOOKUP(A70,Productos[#All],2,0),"")</f>
        <v>Turbante Na</v>
      </c>
      <c r="C70" s="8">
        <f>SUMIF(Producción[[#All],[Producto]],A70,Producción[[#All],[Cant]])</f>
        <v>4</v>
      </c>
      <c r="D70" s="8" t="str">
        <f>'Receta'!E70</f>
        <v>TE-01</v>
      </c>
      <c r="E70" s="8" t="str">
        <f>IFERROR(VLOOKUP(D70,Materias_Primas[#All],2,0),"")</f>
        <v>Microfibra Dep 160 Na</v>
      </c>
      <c r="F70" s="8">
        <f>'Receta'!C70</f>
        <v>8</v>
      </c>
      <c r="G70" s="8">
        <f>'Receta'!H70</f>
        <v>0.13</v>
      </c>
      <c r="H70" s="8">
        <f t="shared" si="0"/>
        <v>1.6250000000000001E-2</v>
      </c>
      <c r="I70" s="8">
        <v>2</v>
      </c>
      <c r="J70" s="8" t="s">
        <v>213</v>
      </c>
      <c r="K70" s="8">
        <f t="shared" si="2"/>
        <v>6.5000000000000002E-2</v>
      </c>
      <c r="L70" s="8" t="str">
        <f>IFERROR(VLOOKUP(D70,Materias_Primas[#All],5,0),"")</f>
        <v>Mts</v>
      </c>
      <c r="M70" s="2"/>
      <c r="N70" s="2"/>
      <c r="O70" s="2"/>
      <c r="P70" s="2"/>
    </row>
    <row r="71" spans="1:16" ht="15.75" customHeight="1" x14ac:dyDescent="0.3">
      <c r="A71" s="8" t="str">
        <f>'Receta'!A71</f>
        <v>TU-06</v>
      </c>
      <c r="B71" s="8" t="str">
        <f>IFERROR(VLOOKUP(A71,Productos[#All],2,0),"")</f>
        <v>Turbante Na</v>
      </c>
      <c r="C71" s="8">
        <f>SUMIF(Producción[[#All],[Producto]],A71,Producción[[#All],[Cant]])</f>
        <v>4</v>
      </c>
      <c r="D71" s="8" t="str">
        <f>'Receta'!E71</f>
        <v>HI-01</v>
      </c>
      <c r="E71" s="8" t="str">
        <f>IFERROR(VLOOKUP(D71,Materias_Primas[#All],2,0),"")</f>
        <v>Hilo Overlock Verde</v>
      </c>
      <c r="F71" s="8">
        <f>'Receta'!C71</f>
        <v>100</v>
      </c>
      <c r="G71" s="8">
        <f>'Receta'!H71</f>
        <v>2</v>
      </c>
      <c r="H71" s="8">
        <f t="shared" si="0"/>
        <v>0.02</v>
      </c>
      <c r="I71" s="8">
        <v>2</v>
      </c>
      <c r="J71" s="8" t="s">
        <v>213</v>
      </c>
      <c r="K71" s="8">
        <f t="shared" si="2"/>
        <v>0.08</v>
      </c>
      <c r="L71" s="8" t="str">
        <f>IFERROR(VLOOKUP(D71,Materias_Primas[#All],5,0),"")</f>
        <v>Uni</v>
      </c>
      <c r="M71" s="2"/>
      <c r="N71" s="2"/>
      <c r="O71" s="2"/>
      <c r="P71" s="2"/>
    </row>
    <row r="72" spans="1:16" ht="15.75" customHeight="1" x14ac:dyDescent="0.3">
      <c r="A72" s="8" t="str">
        <f>'Receta'!A72</f>
        <v>TU-06</v>
      </c>
      <c r="B72" s="8" t="str">
        <f>IFERROR(VLOOKUP(A72,Productos[#All],2,0),"")</f>
        <v>Turbante Na</v>
      </c>
      <c r="C72" s="8">
        <f>SUMIF(Producción[[#All],[Producto]],A72,Producción[[#All],[Cant]])</f>
        <v>4</v>
      </c>
      <c r="D72" s="8" t="str">
        <f>'Receta'!E72</f>
        <v>HI-02</v>
      </c>
      <c r="E72" s="8" t="str">
        <f>IFERROR(VLOOKUP(D72,Materias_Primas[#All],2,0),"")</f>
        <v>Hilo Recta Verde</v>
      </c>
      <c r="F72" s="8">
        <f>'Receta'!C72</f>
        <v>1</v>
      </c>
      <c r="G72" s="8">
        <f>'Receta'!H72</f>
        <v>8.1250000000000003E-3</v>
      </c>
      <c r="H72" s="8">
        <f t="shared" si="0"/>
        <v>8.1250000000000003E-3</v>
      </c>
      <c r="I72" s="8">
        <v>2</v>
      </c>
      <c r="J72" s="8" t="s">
        <v>213</v>
      </c>
      <c r="K72" s="8">
        <f t="shared" si="2"/>
        <v>3.2500000000000001E-2</v>
      </c>
      <c r="L72" s="8" t="str">
        <f>IFERROR(VLOOKUP(D72,Materias_Primas[#All],5,0),"")</f>
        <v>Uni</v>
      </c>
      <c r="M72" s="2"/>
      <c r="N72" s="2"/>
      <c r="O72" s="2"/>
      <c r="P72" s="2"/>
    </row>
    <row r="73" spans="1:16" ht="15.75" customHeight="1" x14ac:dyDescent="0.3">
      <c r="A73" s="8" t="str">
        <f>'Receta'!A73</f>
        <v>TU-06</v>
      </c>
      <c r="B73" s="8" t="str">
        <f>IFERROR(VLOOKUP(A73,Productos[#All],2,0),"")</f>
        <v>Turbante Na</v>
      </c>
      <c r="C73" s="8">
        <f>SUMIF(Producción[[#All],[Producto]],A73,Producción[[#All],[Cant]])</f>
        <v>4</v>
      </c>
      <c r="D73" s="8" t="str">
        <f>'Receta'!E73</f>
        <v>GA-01</v>
      </c>
      <c r="E73" s="8" t="str">
        <f>IFERROR(VLOOKUP(D73,Materias_Primas[#All],2,0),"")</f>
        <v>Locomoción</v>
      </c>
      <c r="F73" s="8">
        <f>'Receta'!C73</f>
        <v>1</v>
      </c>
      <c r="G73" s="8">
        <f>'Receta'!H73</f>
        <v>0.02</v>
      </c>
      <c r="H73" s="8">
        <f t="shared" si="0"/>
        <v>0.02</v>
      </c>
      <c r="I73" s="8">
        <v>2</v>
      </c>
      <c r="J73" s="8" t="s">
        <v>213</v>
      </c>
      <c r="K73" s="8">
        <f t="shared" si="2"/>
        <v>0.08</v>
      </c>
      <c r="L73" s="8" t="str">
        <f>IFERROR(VLOOKUP(D73,Materias_Primas[#All],5,0),"")</f>
        <v>Uni</v>
      </c>
      <c r="M73" s="2"/>
      <c r="N73" s="2"/>
      <c r="O73" s="2"/>
      <c r="P73" s="2"/>
    </row>
    <row r="74" spans="1:16" ht="15.75" customHeight="1" x14ac:dyDescent="0.3">
      <c r="A74" s="8" t="str">
        <f>'Receta'!A74</f>
        <v>TU-07</v>
      </c>
      <c r="B74" s="8" t="str">
        <f>IFERROR(VLOOKUP(A74,Productos[#All],2,0),"")</f>
        <v>Turbante Am</v>
      </c>
      <c r="C74" s="8">
        <f>SUMIF(Producción[[#All],[Producto]],A74,Producción[[#All],[Cant]])</f>
        <v>4</v>
      </c>
      <c r="D74" s="8" t="str">
        <f>'Receta'!E74</f>
        <v>TE-06</v>
      </c>
      <c r="E74" s="8" t="str">
        <f>IFERROR(VLOOKUP(D74,Materias_Primas[#All],2,0),"")</f>
        <v>Microfibra Dep 160 Am</v>
      </c>
      <c r="F74" s="8">
        <f>'Receta'!C74</f>
        <v>8</v>
      </c>
      <c r="G74" s="8">
        <f>'Receta'!H74</f>
        <v>0.13</v>
      </c>
      <c r="H74" s="8">
        <f t="shared" si="0"/>
        <v>1.6250000000000001E-2</v>
      </c>
      <c r="I74" s="8">
        <v>2</v>
      </c>
      <c r="J74" s="8" t="s">
        <v>213</v>
      </c>
      <c r="K74" s="8">
        <f t="shared" si="2"/>
        <v>6.5000000000000002E-2</v>
      </c>
      <c r="L74" s="8" t="str">
        <f>IFERROR(VLOOKUP(D74,Materias_Primas[#All],5,0),"")</f>
        <v>Mts</v>
      </c>
      <c r="M74" s="2"/>
      <c r="N74" s="2"/>
      <c r="O74" s="2"/>
      <c r="P74" s="2"/>
    </row>
    <row r="75" spans="1:16" ht="15.75" customHeight="1" x14ac:dyDescent="0.3">
      <c r="A75" s="8" t="str">
        <f>'Receta'!A75</f>
        <v>TU-07</v>
      </c>
      <c r="B75" s="8" t="str">
        <f>IFERROR(VLOOKUP(A75,Productos[#All],2,0),"")</f>
        <v>Turbante Am</v>
      </c>
      <c r="C75" s="8">
        <f>SUMIF(Producción[[#All],[Producto]],A75,Producción[[#All],[Cant]])</f>
        <v>4</v>
      </c>
      <c r="D75" s="8" t="str">
        <f>'Receta'!E75</f>
        <v>HI-01</v>
      </c>
      <c r="E75" s="8" t="str">
        <f>IFERROR(VLOOKUP(D75,Materias_Primas[#All],2,0),"")</f>
        <v>Hilo Overlock Verde</v>
      </c>
      <c r="F75" s="8">
        <f>'Receta'!C75</f>
        <v>100</v>
      </c>
      <c r="G75" s="8">
        <f>'Receta'!H75</f>
        <v>2</v>
      </c>
      <c r="H75" s="8">
        <f t="shared" si="0"/>
        <v>0.02</v>
      </c>
      <c r="I75" s="8">
        <v>2</v>
      </c>
      <c r="J75" s="8" t="s">
        <v>213</v>
      </c>
      <c r="K75" s="8">
        <f t="shared" si="2"/>
        <v>0.08</v>
      </c>
      <c r="L75" s="8" t="str">
        <f>IFERROR(VLOOKUP(D75,Materias_Primas[#All],5,0),"")</f>
        <v>Uni</v>
      </c>
      <c r="M75" s="2"/>
      <c r="N75" s="2"/>
      <c r="O75" s="2"/>
      <c r="P75" s="2"/>
    </row>
    <row r="76" spans="1:16" ht="15.75" customHeight="1" x14ac:dyDescent="0.3">
      <c r="A76" s="8" t="str">
        <f>'Receta'!A76</f>
        <v>TU-07</v>
      </c>
      <c r="B76" s="8" t="str">
        <f>IFERROR(VLOOKUP(A76,Productos[#All],2,0),"")</f>
        <v>Turbante Am</v>
      </c>
      <c r="C76" s="8">
        <f>SUMIF(Producción[[#All],[Producto]],A76,Producción[[#All],[Cant]])</f>
        <v>4</v>
      </c>
      <c r="D76" s="8" t="str">
        <f>'Receta'!E76</f>
        <v>HI-02</v>
      </c>
      <c r="E76" s="8" t="str">
        <f>IFERROR(VLOOKUP(D76,Materias_Primas[#All],2,0),"")</f>
        <v>Hilo Recta Verde</v>
      </c>
      <c r="F76" s="8">
        <f>'Receta'!C76</f>
        <v>1</v>
      </c>
      <c r="G76" s="8">
        <f>'Receta'!H76</f>
        <v>8.1250000000000003E-3</v>
      </c>
      <c r="H76" s="8">
        <f t="shared" si="0"/>
        <v>8.1250000000000003E-3</v>
      </c>
      <c r="I76" s="8">
        <v>2</v>
      </c>
      <c r="J76" s="8" t="s">
        <v>213</v>
      </c>
      <c r="K76" s="8">
        <f t="shared" si="2"/>
        <v>3.2500000000000001E-2</v>
      </c>
      <c r="L76" s="8" t="str">
        <f>IFERROR(VLOOKUP(D76,Materias_Primas[#All],5,0),"")</f>
        <v>Uni</v>
      </c>
      <c r="M76" s="2"/>
      <c r="N76" s="2"/>
      <c r="O76" s="2"/>
      <c r="P76" s="2"/>
    </row>
    <row r="77" spans="1:16" ht="15.75" customHeight="1" x14ac:dyDescent="0.3">
      <c r="A77" s="8" t="str">
        <f>'Receta'!A77</f>
        <v>TU-07</v>
      </c>
      <c r="B77" s="8" t="str">
        <f>IFERROR(VLOOKUP(A77,Productos[#All],2,0),"")</f>
        <v>Turbante Am</v>
      </c>
      <c r="C77" s="8">
        <f>SUMIF(Producción[[#All],[Producto]],A77,Producción[[#All],[Cant]])</f>
        <v>4</v>
      </c>
      <c r="D77" s="8" t="str">
        <f>'Receta'!E77</f>
        <v>GA-01</v>
      </c>
      <c r="E77" s="8" t="str">
        <f>IFERROR(VLOOKUP(D77,Materias_Primas[#All],2,0),"")</f>
        <v>Locomoción</v>
      </c>
      <c r="F77" s="8">
        <f>'Receta'!C77</f>
        <v>1</v>
      </c>
      <c r="G77" s="8">
        <f>'Receta'!H77</f>
        <v>0.02</v>
      </c>
      <c r="H77" s="8">
        <f t="shared" si="0"/>
        <v>0.02</v>
      </c>
      <c r="I77" s="8">
        <v>2</v>
      </c>
      <c r="J77" s="8" t="s">
        <v>213</v>
      </c>
      <c r="K77" s="8">
        <f t="shared" si="2"/>
        <v>0.08</v>
      </c>
      <c r="L77" s="8" t="str">
        <f>IFERROR(VLOOKUP(D77,Materias_Primas[#All],5,0),"")</f>
        <v>Uni</v>
      </c>
      <c r="M77" s="2"/>
      <c r="N77" s="2"/>
      <c r="O77" s="2"/>
      <c r="P77" s="2"/>
    </row>
    <row r="78" spans="1:16" ht="15.75" customHeight="1" x14ac:dyDescent="0.3">
      <c r="A78" s="8" t="str">
        <f>'Receta'!A78</f>
        <v>TU-08</v>
      </c>
      <c r="B78" s="8" t="str">
        <f>IFERROR(VLOOKUP(A78,Productos[#All],2,0),"")</f>
        <v>Turbante Ro</v>
      </c>
      <c r="C78" s="8">
        <f>SUMIF(Producción[[#All],[Producto]],A78,Producción[[#All],[Cant]])</f>
        <v>4</v>
      </c>
      <c r="D78" s="8" t="str">
        <f>'Receta'!E78</f>
        <v>TE-07</v>
      </c>
      <c r="E78" s="8" t="str">
        <f>IFERROR(VLOOKUP(D78,Materias_Primas[#All],2,0),"")</f>
        <v>Microfibra Dep 160 Ro</v>
      </c>
      <c r="F78" s="8">
        <f>'Receta'!C78</f>
        <v>8</v>
      </c>
      <c r="G78" s="8">
        <f>'Receta'!H78</f>
        <v>0.13</v>
      </c>
      <c r="H78" s="8">
        <f t="shared" si="0"/>
        <v>1.6250000000000001E-2</v>
      </c>
      <c r="I78" s="8">
        <v>2</v>
      </c>
      <c r="J78" s="8" t="s">
        <v>213</v>
      </c>
      <c r="K78" s="8">
        <f t="shared" si="2"/>
        <v>6.5000000000000002E-2</v>
      </c>
      <c r="L78" s="8" t="str">
        <f>IFERROR(VLOOKUP(D78,Materias_Primas[#All],5,0),"")</f>
        <v>Mts</v>
      </c>
      <c r="M78" s="2"/>
      <c r="N78" s="2"/>
      <c r="O78" s="2"/>
      <c r="P78" s="2"/>
    </row>
    <row r="79" spans="1:16" ht="15.75" customHeight="1" x14ac:dyDescent="0.3">
      <c r="A79" s="8" t="str">
        <f>'Receta'!A79</f>
        <v>TU-08</v>
      </c>
      <c r="B79" s="8" t="str">
        <f>IFERROR(VLOOKUP(A79,Productos[#All],2,0),"")</f>
        <v>Turbante Ro</v>
      </c>
      <c r="C79" s="8">
        <f>SUMIF(Producción[[#All],[Producto]],A79,Producción[[#All],[Cant]])</f>
        <v>4</v>
      </c>
      <c r="D79" s="8" t="str">
        <f>'Receta'!E79</f>
        <v>HI-01</v>
      </c>
      <c r="E79" s="8" t="str">
        <f>IFERROR(VLOOKUP(D79,Materias_Primas[#All],2,0),"")</f>
        <v>Hilo Overlock Verde</v>
      </c>
      <c r="F79" s="8">
        <f>'Receta'!C79</f>
        <v>100</v>
      </c>
      <c r="G79" s="8">
        <f>'Receta'!H79</f>
        <v>2</v>
      </c>
      <c r="H79" s="8">
        <f t="shared" si="0"/>
        <v>0.02</v>
      </c>
      <c r="I79" s="8">
        <v>2</v>
      </c>
      <c r="J79" s="8" t="s">
        <v>213</v>
      </c>
      <c r="K79" s="8">
        <f t="shared" si="2"/>
        <v>0.08</v>
      </c>
      <c r="L79" s="8" t="str">
        <f>IFERROR(VLOOKUP(D79,Materias_Primas[#All],5,0),"")</f>
        <v>Uni</v>
      </c>
      <c r="M79" s="2"/>
      <c r="N79" s="2"/>
      <c r="O79" s="2"/>
      <c r="P79" s="2"/>
    </row>
    <row r="80" spans="1:16" ht="15.75" customHeight="1" x14ac:dyDescent="0.3">
      <c r="A80" s="8" t="str">
        <f>'Receta'!A80</f>
        <v>TU-08</v>
      </c>
      <c r="B80" s="8" t="str">
        <f>IFERROR(VLOOKUP(A80,Productos[#All],2,0),"")</f>
        <v>Turbante Ro</v>
      </c>
      <c r="C80" s="8">
        <f>SUMIF(Producción[[#All],[Producto]],A80,Producción[[#All],[Cant]])</f>
        <v>4</v>
      </c>
      <c r="D80" s="8" t="str">
        <f>'Receta'!E80</f>
        <v>HI-02</v>
      </c>
      <c r="E80" s="8" t="str">
        <f>IFERROR(VLOOKUP(D80,Materias_Primas[#All],2,0),"")</f>
        <v>Hilo Recta Verde</v>
      </c>
      <c r="F80" s="8">
        <f>'Receta'!C80</f>
        <v>1</v>
      </c>
      <c r="G80" s="8">
        <f>'Receta'!H80</f>
        <v>8.1250000000000003E-3</v>
      </c>
      <c r="H80" s="8">
        <f t="shared" si="0"/>
        <v>8.1250000000000003E-3</v>
      </c>
      <c r="I80" s="8">
        <v>2</v>
      </c>
      <c r="J80" s="8" t="s">
        <v>213</v>
      </c>
      <c r="K80" s="8">
        <f t="shared" si="2"/>
        <v>3.2500000000000001E-2</v>
      </c>
      <c r="L80" s="8" t="str">
        <f>IFERROR(VLOOKUP(D80,Materias_Primas[#All],5,0),"")</f>
        <v>Uni</v>
      </c>
      <c r="M80" s="2"/>
      <c r="N80" s="2"/>
      <c r="O80" s="2"/>
      <c r="P80" s="2"/>
    </row>
    <row r="81" spans="1:16" ht="15.75" customHeight="1" x14ac:dyDescent="0.3">
      <c r="A81" s="8" t="str">
        <f>'Receta'!A81</f>
        <v>TU-08</v>
      </c>
      <c r="B81" s="8" t="str">
        <f>IFERROR(VLOOKUP(A81,Productos[#All],2,0),"")</f>
        <v>Turbante Ro</v>
      </c>
      <c r="C81" s="8">
        <f>SUMIF(Producción[[#All],[Producto]],A81,Producción[[#All],[Cant]])</f>
        <v>4</v>
      </c>
      <c r="D81" s="8" t="str">
        <f>'Receta'!E81</f>
        <v>GA-01</v>
      </c>
      <c r="E81" s="8" t="str">
        <f>IFERROR(VLOOKUP(D81,Materias_Primas[#All],2,0),"")</f>
        <v>Locomoción</v>
      </c>
      <c r="F81" s="8">
        <f>'Receta'!C81</f>
        <v>1</v>
      </c>
      <c r="G81" s="8">
        <f>'Receta'!H81</f>
        <v>0.02</v>
      </c>
      <c r="H81" s="8">
        <f t="shared" si="0"/>
        <v>0.02</v>
      </c>
      <c r="I81" s="8">
        <v>3</v>
      </c>
      <c r="J81" s="8" t="s">
        <v>213</v>
      </c>
      <c r="K81" s="8">
        <f t="shared" si="2"/>
        <v>0.08</v>
      </c>
      <c r="L81" s="8" t="str">
        <f>IFERROR(VLOOKUP(D81,Materias_Primas[#All],5,0),"")</f>
        <v>Uni</v>
      </c>
      <c r="M81" s="2"/>
      <c r="N81" s="2"/>
      <c r="O81" s="2"/>
      <c r="P81" s="2"/>
    </row>
    <row r="82" spans="1:16" ht="15.75" customHeight="1" x14ac:dyDescent="0.3">
      <c r="A82" s="8" t="str">
        <f>'Receta'!A82</f>
        <v>TU-08</v>
      </c>
      <c r="B82" s="8" t="str">
        <f>IFERROR(VLOOKUP(A82,Productos[#All],2,0),"")</f>
        <v>Turbante Ro</v>
      </c>
      <c r="C82" s="8">
        <f>SUMIF(Producción[[#All],[Producto]],A82,Producción[[#All],[Cant]])</f>
        <v>4</v>
      </c>
      <c r="D82" s="8" t="str">
        <f>'Receta'!E82</f>
        <v>MO-01</v>
      </c>
      <c r="E82" s="8" t="str">
        <f>IFERROR(VLOOKUP(D82,Materias_Primas[#All],2,0),"")</f>
        <v>Corte</v>
      </c>
      <c r="F82" s="8">
        <f>'Receta'!C82</f>
        <v>1</v>
      </c>
      <c r="G82" s="8">
        <f>'Receta'!H82</f>
        <v>2</v>
      </c>
      <c r="H82" s="8">
        <f t="shared" si="0"/>
        <v>2</v>
      </c>
      <c r="I82" s="8">
        <v>3</v>
      </c>
      <c r="J82" s="8" t="s">
        <v>213</v>
      </c>
      <c r="K82" s="8">
        <f t="shared" si="2"/>
        <v>8</v>
      </c>
      <c r="L82" s="8" t="str">
        <f>IFERROR(VLOOKUP(D82,Materias_Primas[#All],5,0),"")</f>
        <v>Min</v>
      </c>
      <c r="M82" s="2"/>
      <c r="N82" s="2"/>
      <c r="O82" s="2"/>
      <c r="P82" s="2"/>
    </row>
    <row r="83" spans="1:16" ht="15.75" customHeight="1" x14ac:dyDescent="0.3">
      <c r="A83" s="8" t="str">
        <f>'Receta'!A83</f>
        <v>TU-08</v>
      </c>
      <c r="B83" s="8" t="str">
        <f>IFERROR(VLOOKUP(A83,Productos[#All],2,0),"")</f>
        <v>Turbante Ro</v>
      </c>
      <c r="C83" s="8">
        <f>SUMIF(Producción[[#All],[Producto]],A83,Producción[[#All],[Cant]])</f>
        <v>4</v>
      </c>
      <c r="D83" s="8" t="str">
        <f>'Receta'!E83</f>
        <v>MO-02</v>
      </c>
      <c r="E83" s="8" t="str">
        <f>IFERROR(VLOOKUP(D83,Materias_Primas[#All],2,0),"")</f>
        <v>Confección</v>
      </c>
      <c r="F83" s="8">
        <f>'Receta'!C83</f>
        <v>1</v>
      </c>
      <c r="G83" s="8">
        <f>'Receta'!H83</f>
        <v>8</v>
      </c>
      <c r="H83" s="8">
        <f t="shared" si="0"/>
        <v>8</v>
      </c>
      <c r="I83" s="8">
        <v>3</v>
      </c>
      <c r="J83" s="8" t="s">
        <v>213</v>
      </c>
      <c r="K83" s="8">
        <f t="shared" si="2"/>
        <v>32</v>
      </c>
      <c r="L83" s="8" t="str">
        <f>IFERROR(VLOOKUP(D83,Materias_Primas[#All],5,0),"")</f>
        <v>Min</v>
      </c>
      <c r="M83" s="2"/>
      <c r="N83" s="2"/>
      <c r="O83" s="2"/>
      <c r="P83" s="2"/>
    </row>
    <row r="84" spans="1:16" ht="15.75" customHeight="1" x14ac:dyDescent="0.3">
      <c r="A84" s="8" t="str">
        <f>'Receta'!A84</f>
        <v>TU-08</v>
      </c>
      <c r="B84" s="8" t="str">
        <f>IFERROR(VLOOKUP(A84,Productos[#All],2,0),"")</f>
        <v>Turbante Ro</v>
      </c>
      <c r="C84" s="8">
        <f>SUMIF(Producción[[#All],[Producto]],A84,Producción[[#All],[Cant]])</f>
        <v>4</v>
      </c>
      <c r="D84" s="8" t="str">
        <f>'Receta'!E84</f>
        <v>MO-03</v>
      </c>
      <c r="E84" s="8" t="str">
        <f>IFERROR(VLOOKUP(D84,Materias_Primas[#All],2,0),"")</f>
        <v>Botones</v>
      </c>
      <c r="F84" s="8">
        <f>'Receta'!C84</f>
        <v>1</v>
      </c>
      <c r="G84" s="8">
        <f>'Receta'!H84</f>
        <v>3</v>
      </c>
      <c r="H84" s="8">
        <f t="shared" si="0"/>
        <v>3</v>
      </c>
      <c r="I84" s="8">
        <v>3</v>
      </c>
      <c r="J84" s="8" t="s">
        <v>213</v>
      </c>
      <c r="K84" s="8">
        <f t="shared" si="2"/>
        <v>12</v>
      </c>
      <c r="L84" s="8" t="str">
        <f>IFERROR(VLOOKUP(D84,Materias_Primas[#All],5,0),"")</f>
        <v>Min</v>
      </c>
      <c r="M84" s="2"/>
      <c r="N84" s="2"/>
      <c r="O84" s="2"/>
      <c r="P84" s="2"/>
    </row>
    <row r="85" spans="1:16" ht="15.75" customHeight="1" x14ac:dyDescent="0.3">
      <c r="A85" s="8" t="str">
        <f>'Receta'!A85</f>
        <v>TU-08</v>
      </c>
      <c r="B85" s="8" t="str">
        <f>IFERROR(VLOOKUP(A85,Productos[#All],2,0),"")</f>
        <v>Turbante Ro</v>
      </c>
      <c r="C85" s="8">
        <f>SUMIF(Producción[[#All],[Producto]],A85,Producción[[#All],[Cant]])</f>
        <v>4</v>
      </c>
      <c r="D85" s="8" t="str">
        <f>'Receta'!E85</f>
        <v>MO-04</v>
      </c>
      <c r="E85" s="8" t="str">
        <f>IFERROR(VLOOKUP(D85,Materias_Primas[#All],2,0),"")</f>
        <v>Preparación</v>
      </c>
      <c r="F85" s="8">
        <f>'Receta'!C85</f>
        <v>1</v>
      </c>
      <c r="G85" s="8">
        <f>'Receta'!H85</f>
        <v>0.5</v>
      </c>
      <c r="H85" s="8">
        <f t="shared" si="0"/>
        <v>0.5</v>
      </c>
      <c r="I85" s="8">
        <v>3</v>
      </c>
      <c r="J85" s="8" t="s">
        <v>213</v>
      </c>
      <c r="K85" s="8">
        <f t="shared" si="2"/>
        <v>2</v>
      </c>
      <c r="L85" s="8" t="str">
        <f>IFERROR(VLOOKUP(D85,Materias_Primas[#All],5,0),"")</f>
        <v>Min</v>
      </c>
      <c r="M85" s="2"/>
      <c r="N85" s="2"/>
      <c r="O85" s="2"/>
      <c r="P85" s="2"/>
    </row>
    <row r="86" spans="1:16" ht="15.75" customHeight="1" x14ac:dyDescent="0.3">
      <c r="A86" s="8" t="str">
        <f>'Receta'!A86</f>
        <v>TU-01</v>
      </c>
      <c r="B86" s="8" t="str">
        <f>IFERROR(VLOOKUP(A86,Productos[#All],2,0),"")</f>
        <v>Turbante Ca</v>
      </c>
      <c r="C86" s="8">
        <f>SUMIF(Producción[[#All],[Producto]],A86,Producción[[#All],[Cant]])</f>
        <v>16</v>
      </c>
      <c r="D86" s="8" t="str">
        <f>'Receta'!E86</f>
        <v>SE-01</v>
      </c>
      <c r="E86" s="8" t="str">
        <f>IFERROR(VLOOKUP(D86,Materias_Primas[#All],2,0),"")</f>
        <v>Estampado Logo Turb.</v>
      </c>
      <c r="F86" s="8">
        <f>'Receta'!C86</f>
        <v>1</v>
      </c>
      <c r="G86" s="8">
        <f>'Receta'!H86</f>
        <v>1</v>
      </c>
      <c r="H86" s="8">
        <f t="shared" si="0"/>
        <v>1</v>
      </c>
      <c r="I86" s="8">
        <v>3</v>
      </c>
      <c r="J86" s="8" t="s">
        <v>213</v>
      </c>
      <c r="K86" s="8">
        <f t="shared" si="2"/>
        <v>16</v>
      </c>
      <c r="L86" s="8" t="str">
        <f>IFERROR(VLOOKUP(D86,Materias_Primas[#All],5,0),"")</f>
        <v>Uni</v>
      </c>
      <c r="M86" s="2"/>
      <c r="N86" s="2"/>
      <c r="O86" s="2"/>
      <c r="P86" s="2"/>
    </row>
    <row r="87" spans="1:16" ht="15.75" customHeight="1" x14ac:dyDescent="0.3">
      <c r="A87" s="8" t="str">
        <f>'Receta'!A87</f>
        <v>TU-01</v>
      </c>
      <c r="B87" s="8" t="str">
        <f>IFERROR(VLOOKUP(A87,Productos[#All],2,0),"")</f>
        <v>Turbante Ca</v>
      </c>
      <c r="C87" s="8">
        <f>SUMIF(Producción[[#All],[Producto]],A87,Producción[[#All],[Cant]])</f>
        <v>16</v>
      </c>
      <c r="D87" s="8" t="str">
        <f>'Receta'!E87</f>
        <v>IN-02</v>
      </c>
      <c r="E87" s="8" t="str">
        <f>IFERROR(VLOOKUP(D87,Materias_Primas[#All],2,0),"")</f>
        <v>Cordón Eládtico</v>
      </c>
      <c r="F87" s="8">
        <f>'Receta'!C87</f>
        <v>8</v>
      </c>
      <c r="G87" s="8">
        <f>'Receta'!H87</f>
        <v>60</v>
      </c>
      <c r="H87" s="8">
        <f t="shared" si="0"/>
        <v>7.5</v>
      </c>
      <c r="I87" s="8">
        <v>3</v>
      </c>
      <c r="J87" s="8" t="s">
        <v>213</v>
      </c>
      <c r="K87" s="8">
        <f t="shared" si="2"/>
        <v>120</v>
      </c>
      <c r="L87" s="8" t="str">
        <f>IFERROR(VLOOKUP(D87,Materias_Primas[#All],5,0),"")</f>
        <v>Mts</v>
      </c>
      <c r="M87" s="2"/>
      <c r="N87" s="2"/>
      <c r="O87" s="2"/>
      <c r="P87" s="2"/>
    </row>
    <row r="88" spans="1:16" ht="15.75" customHeight="1" x14ac:dyDescent="0.3">
      <c r="A88" s="8" t="str">
        <f>'Receta'!A88</f>
        <v>TU-01</v>
      </c>
      <c r="B88" s="8" t="str">
        <f>IFERROR(VLOOKUP(A88,Productos[#All],2,0),"")</f>
        <v>Turbante Ca</v>
      </c>
      <c r="C88" s="8">
        <f>SUMIF(Producción[[#All],[Producto]],A88,Producción[[#All],[Cant]])</f>
        <v>16</v>
      </c>
      <c r="D88" s="8" t="str">
        <f>'Receta'!E88</f>
        <v>IN-03</v>
      </c>
      <c r="E88" s="8" t="str">
        <f>IFERROR(VLOOKUP(D88,Materias_Primas[#All],2,0),"")</f>
        <v>Sesgo</v>
      </c>
      <c r="F88" s="8">
        <f>'Receta'!C88</f>
        <v>1</v>
      </c>
      <c r="G88" s="8">
        <f>'Receta'!H88</f>
        <v>0.13</v>
      </c>
      <c r="H88" s="8">
        <f t="shared" si="0"/>
        <v>0.13</v>
      </c>
      <c r="I88" s="8">
        <v>3</v>
      </c>
      <c r="J88" s="8" t="s">
        <v>213</v>
      </c>
      <c r="K88" s="8">
        <f t="shared" si="2"/>
        <v>2.08</v>
      </c>
      <c r="L88" s="8" t="str">
        <f>IFERROR(VLOOKUP(D88,Materias_Primas[#All],5,0),"")</f>
        <v>Mts</v>
      </c>
      <c r="M88" s="2"/>
      <c r="N88" s="2"/>
      <c r="O88" s="2"/>
      <c r="P88" s="2"/>
    </row>
    <row r="89" spans="1:16" ht="15.75" customHeight="1" x14ac:dyDescent="0.3">
      <c r="A89" s="8" t="str">
        <f>'Receta'!A89</f>
        <v>TU-01</v>
      </c>
      <c r="B89" s="8" t="str">
        <f>IFERROR(VLOOKUP(A89,Productos[#All],2,0),"")</f>
        <v>Turbante Ca</v>
      </c>
      <c r="C89" s="8">
        <f>SUMIF(Producción[[#All],[Producto]],A89,Producción[[#All],[Cant]])</f>
        <v>16</v>
      </c>
      <c r="D89" s="8" t="str">
        <f>'Receta'!E89</f>
        <v>IN-04</v>
      </c>
      <c r="E89" s="8" t="str">
        <f>IFERROR(VLOOKUP(D89,Materias_Primas[#All],2,0),"")</f>
        <v>Logo Estampado</v>
      </c>
      <c r="F89" s="8">
        <f>'Receta'!C89</f>
        <v>1</v>
      </c>
      <c r="G89" s="8">
        <f>'Receta'!H89</f>
        <v>1</v>
      </c>
      <c r="H89" s="8">
        <f t="shared" si="0"/>
        <v>1</v>
      </c>
      <c r="I89" s="8">
        <v>3</v>
      </c>
      <c r="J89" s="8" t="s">
        <v>213</v>
      </c>
      <c r="K89" s="8">
        <f t="shared" si="2"/>
        <v>16</v>
      </c>
      <c r="L89" s="8" t="str">
        <f>IFERROR(VLOOKUP(D89,Materias_Primas[#All],5,0),"")</f>
        <v>Uni</v>
      </c>
      <c r="M89" s="2"/>
      <c r="N89" s="2"/>
      <c r="O89" s="2"/>
      <c r="P89" s="2"/>
    </row>
    <row r="90" spans="1:16" ht="15.75" customHeight="1" x14ac:dyDescent="0.3">
      <c r="A90" s="8" t="str">
        <f>'Receta'!A90</f>
        <v>TU-02</v>
      </c>
      <c r="B90" s="8" t="str">
        <f>IFERROR(VLOOKUP(A90,Productos[#All],2,0),"")</f>
        <v>Turbante Fu</v>
      </c>
      <c r="C90" s="8">
        <f>SUMIF(Producción[[#All],[Producto]],A90,Producción[[#All],[Cant]])</f>
        <v>16</v>
      </c>
      <c r="D90" s="8" t="str">
        <f>'Receta'!E90</f>
        <v>TE-03</v>
      </c>
      <c r="E90" s="8" t="str">
        <f>IFERROR(VLOOKUP(D90,Materias_Primas[#All],2,0),"")</f>
        <v>Microfibra Dep 160 Fu</v>
      </c>
      <c r="F90" s="8">
        <f>'Receta'!C90</f>
        <v>8</v>
      </c>
      <c r="G90" s="8">
        <f>'Receta'!H90</f>
        <v>0.13</v>
      </c>
      <c r="H90" s="8">
        <f t="shared" si="0"/>
        <v>1.6250000000000001E-2</v>
      </c>
      <c r="I90" s="8">
        <v>3</v>
      </c>
      <c r="J90" s="8" t="s">
        <v>213</v>
      </c>
      <c r="K90" s="8">
        <f t="shared" si="2"/>
        <v>0.26</v>
      </c>
      <c r="L90" s="8" t="str">
        <f>IFERROR(VLOOKUP(D90,Materias_Primas[#All],5,0),"")</f>
        <v>Mts</v>
      </c>
      <c r="M90" s="2"/>
      <c r="N90" s="2"/>
      <c r="O90" s="2"/>
      <c r="P90" s="2"/>
    </row>
    <row r="91" spans="1:16" ht="15.75" customHeight="1" x14ac:dyDescent="0.3">
      <c r="A91" s="8" t="str">
        <f>'Receta'!A91</f>
        <v>TO-01</v>
      </c>
      <c r="B91" s="8" t="str">
        <f>IFERROR(VLOOKUP(A91,Productos[#All],2,0),"")</f>
        <v>Toalla 160x80 Az</v>
      </c>
      <c r="C91" s="8">
        <f>SUMIF(Producción[[#All],[Producto]],A91,Producción[[#All],[Cant]])</f>
        <v>2</v>
      </c>
      <c r="D91" s="8" t="str">
        <f>'Receta'!E91</f>
        <v>TE-03</v>
      </c>
      <c r="E91" s="8" t="str">
        <f>IFERROR(VLOOKUP(D91,Materias_Primas[#All],2,0),"")</f>
        <v>Microfibra Dep 160 Fu</v>
      </c>
      <c r="F91" s="8">
        <f>'Receta'!C91</f>
        <v>8</v>
      </c>
      <c r="G91" s="8">
        <f>'Receta'!H91</f>
        <v>0.13</v>
      </c>
      <c r="H91" s="8">
        <f t="shared" si="0"/>
        <v>1.6250000000000001E-2</v>
      </c>
      <c r="I91" s="8">
        <v>3</v>
      </c>
      <c r="J91" s="8" t="s">
        <v>213</v>
      </c>
      <c r="K91" s="8">
        <f t="shared" si="2"/>
        <v>3.2500000000000001E-2</v>
      </c>
      <c r="L91" s="8" t="str">
        <f>IFERROR(VLOOKUP(D91,Materias_Primas[#All],5,0),"")</f>
        <v>Mts</v>
      </c>
      <c r="M91" s="2"/>
      <c r="N91" s="2"/>
      <c r="O91" s="2"/>
      <c r="P91" s="2"/>
    </row>
    <row r="92" spans="1:16" ht="15.75" customHeight="1" x14ac:dyDescent="0.3">
      <c r="A92" s="8" t="str">
        <f>'Receta'!A92</f>
        <v>TU-02</v>
      </c>
      <c r="B92" s="8" t="str">
        <f>IFERROR(VLOOKUP(A92,Productos[#All],2,0),"")</f>
        <v>Turbante Fu</v>
      </c>
      <c r="C92" s="8">
        <f>SUMIF(Producción[[#All],[Producto]],A92,Producción[[#All],[Cant]])</f>
        <v>16</v>
      </c>
      <c r="D92" s="8" t="str">
        <f>'Receta'!E92</f>
        <v>HI-01</v>
      </c>
      <c r="E92" s="8" t="str">
        <f>IFERROR(VLOOKUP(D92,Materias_Primas[#All],2,0),"")</f>
        <v>Hilo Overlock Verde</v>
      </c>
      <c r="F92" s="8">
        <f>'Receta'!C92</f>
        <v>100</v>
      </c>
      <c r="G92" s="8">
        <f>'Receta'!H92</f>
        <v>2</v>
      </c>
      <c r="H92" s="8">
        <f t="shared" si="0"/>
        <v>0.02</v>
      </c>
      <c r="I92" s="8">
        <v>3</v>
      </c>
      <c r="J92" s="8" t="s">
        <v>213</v>
      </c>
      <c r="K92" s="8">
        <f t="shared" si="2"/>
        <v>0.32</v>
      </c>
      <c r="L92" s="8" t="str">
        <f>IFERROR(VLOOKUP(D92,Materias_Primas[#All],5,0),"")</f>
        <v>Uni</v>
      </c>
      <c r="M92" s="2"/>
      <c r="N92" s="2"/>
      <c r="O92" s="2"/>
      <c r="P92" s="2"/>
    </row>
    <row r="93" spans="1:16" ht="15.75" customHeight="1" x14ac:dyDescent="0.3">
      <c r="A93" s="8" t="str">
        <f>'Receta'!A93</f>
        <v>TU-02</v>
      </c>
      <c r="B93" s="8" t="str">
        <f>IFERROR(VLOOKUP(A93,Productos[#All],2,0),"")</f>
        <v>Turbante Fu</v>
      </c>
      <c r="C93" s="8">
        <f>SUMIF(Producción[[#All],[Producto]],A93,Producción[[#All],[Cant]])</f>
        <v>16</v>
      </c>
      <c r="D93" s="8" t="str">
        <f>'Receta'!E93</f>
        <v>HI-02</v>
      </c>
      <c r="E93" s="8" t="str">
        <f>IFERROR(VLOOKUP(D93,Materias_Primas[#All],2,0),"")</f>
        <v>Hilo Recta Verde</v>
      </c>
      <c r="F93" s="8">
        <f>'Receta'!C93</f>
        <v>1</v>
      </c>
      <c r="G93" s="8">
        <f>'Receta'!H93</f>
        <v>8.1250000000000003E-3</v>
      </c>
      <c r="H93" s="8">
        <f t="shared" si="0"/>
        <v>8.1250000000000003E-3</v>
      </c>
      <c r="I93" s="8">
        <v>3</v>
      </c>
      <c r="J93" s="8" t="s">
        <v>213</v>
      </c>
      <c r="K93" s="8">
        <f t="shared" si="2"/>
        <v>0.13</v>
      </c>
      <c r="L93" s="8" t="str">
        <f>IFERROR(VLOOKUP(D93,Materias_Primas[#All],5,0),"")</f>
        <v>Uni</v>
      </c>
      <c r="M93" s="2"/>
      <c r="N93" s="2"/>
      <c r="O93" s="2"/>
      <c r="P93" s="2"/>
    </row>
    <row r="94" spans="1:16" ht="15.75" customHeight="1" x14ac:dyDescent="0.3">
      <c r="A94" s="8" t="str">
        <f>'Receta'!A94</f>
        <v>TU-03</v>
      </c>
      <c r="B94" s="8" t="str">
        <f>IFERROR(VLOOKUP(A94,Productos[#All],2,0),"")</f>
        <v>Turbante Vp</v>
      </c>
      <c r="C94" s="8">
        <f>SUMIF(Producción[[#All],[Producto]],A94,Producción[[#All],[Cant]])</f>
        <v>8</v>
      </c>
      <c r="D94" s="8" t="str">
        <f>'Receta'!E94</f>
        <v>MO-01</v>
      </c>
      <c r="E94" s="8" t="str">
        <f>IFERROR(VLOOKUP(D94,Materias_Primas[#All],2,0),"")</f>
        <v>Corte</v>
      </c>
      <c r="F94" s="8">
        <f>'Receta'!C94</f>
        <v>1</v>
      </c>
      <c r="G94" s="8">
        <f>'Receta'!H94</f>
        <v>2</v>
      </c>
      <c r="H94" s="8">
        <f t="shared" si="0"/>
        <v>2</v>
      </c>
      <c r="I94" s="8">
        <v>3</v>
      </c>
      <c r="J94" s="8" t="s">
        <v>213</v>
      </c>
      <c r="K94" s="8">
        <f t="shared" si="2"/>
        <v>16</v>
      </c>
      <c r="L94" s="8" t="str">
        <f>IFERROR(VLOOKUP(D94,Materias_Primas[#All],5,0),"")</f>
        <v>Min</v>
      </c>
      <c r="M94" s="2"/>
      <c r="N94" s="2"/>
      <c r="O94" s="2"/>
      <c r="P94" s="2"/>
    </row>
    <row r="95" spans="1:16" ht="15.75" customHeight="1" x14ac:dyDescent="0.3">
      <c r="A95" s="8" t="str">
        <f>'Receta'!A95</f>
        <v>TU-03</v>
      </c>
      <c r="B95" s="8" t="str">
        <f>IFERROR(VLOOKUP(A95,Productos[#All],2,0),"")</f>
        <v>Turbante Vp</v>
      </c>
      <c r="C95" s="8">
        <f>SUMIF(Producción[[#All],[Producto]],A95,Producción[[#All],[Cant]])</f>
        <v>8</v>
      </c>
      <c r="D95" s="8" t="str">
        <f>'Receta'!E95</f>
        <v>MO-02</v>
      </c>
      <c r="E95" s="8" t="str">
        <f>IFERROR(VLOOKUP(D95,Materias_Primas[#All],2,0),"")</f>
        <v>Confección</v>
      </c>
      <c r="F95" s="8">
        <f>'Receta'!C95</f>
        <v>1</v>
      </c>
      <c r="G95" s="8">
        <f>'Receta'!H95</f>
        <v>8</v>
      </c>
      <c r="H95" s="8">
        <f t="shared" si="0"/>
        <v>8</v>
      </c>
      <c r="I95" s="8">
        <v>3</v>
      </c>
      <c r="J95" s="8" t="s">
        <v>213</v>
      </c>
      <c r="K95" s="8">
        <f t="shared" si="2"/>
        <v>64</v>
      </c>
      <c r="L95" s="8" t="str">
        <f>IFERROR(VLOOKUP(D95,Materias_Primas[#All],5,0),"")</f>
        <v>Min</v>
      </c>
      <c r="M95" s="2"/>
      <c r="N95" s="2"/>
      <c r="O95" s="2"/>
      <c r="P95" s="2"/>
    </row>
    <row r="96" spans="1:16" ht="15.75" customHeight="1" x14ac:dyDescent="0.3">
      <c r="A96" s="8" t="str">
        <f>'Receta'!A96</f>
        <v>TU-03</v>
      </c>
      <c r="B96" s="8" t="str">
        <f>IFERROR(VLOOKUP(A96,Productos[#All],2,0),"")</f>
        <v>Turbante Vp</v>
      </c>
      <c r="C96" s="8">
        <f>SUMIF(Producción[[#All],[Producto]],A96,Producción[[#All],[Cant]])</f>
        <v>8</v>
      </c>
      <c r="D96" s="8" t="str">
        <f>'Receta'!E96</f>
        <v>MO-03</v>
      </c>
      <c r="E96" s="8" t="str">
        <f>IFERROR(VLOOKUP(D96,Materias_Primas[#All],2,0),"")</f>
        <v>Botones</v>
      </c>
      <c r="F96" s="8">
        <f>'Receta'!C96</f>
        <v>1</v>
      </c>
      <c r="G96" s="8">
        <f>'Receta'!H96</f>
        <v>3</v>
      </c>
      <c r="H96" s="8">
        <f t="shared" si="0"/>
        <v>3</v>
      </c>
      <c r="I96" s="8">
        <v>3</v>
      </c>
      <c r="J96" s="8" t="s">
        <v>213</v>
      </c>
      <c r="K96" s="8">
        <f t="shared" si="2"/>
        <v>24</v>
      </c>
      <c r="L96" s="8" t="str">
        <f>IFERROR(VLOOKUP(D96,Materias_Primas[#All],5,0),"")</f>
        <v>Min</v>
      </c>
      <c r="M96" s="2"/>
      <c r="N96" s="2"/>
      <c r="O96" s="2"/>
      <c r="P96" s="2"/>
    </row>
    <row r="97" spans="1:16" ht="15.75" customHeight="1" x14ac:dyDescent="0.3">
      <c r="A97" s="8" t="str">
        <f>'Receta'!A97</f>
        <v>TU-03</v>
      </c>
      <c r="B97" s="8" t="str">
        <f>IFERROR(VLOOKUP(A97,Productos[#All],2,0),"")</f>
        <v>Turbante Vp</v>
      </c>
      <c r="C97" s="8">
        <f>SUMIF(Producción[[#All],[Producto]],A97,Producción[[#All],[Cant]])</f>
        <v>8</v>
      </c>
      <c r="D97" s="8" t="str">
        <f>'Receta'!E97</f>
        <v>MO-04</v>
      </c>
      <c r="E97" s="8" t="str">
        <f>IFERROR(VLOOKUP(D97,Materias_Primas[#All],2,0),"")</f>
        <v>Preparación</v>
      </c>
      <c r="F97" s="8">
        <f>'Receta'!C97</f>
        <v>1</v>
      </c>
      <c r="G97" s="8">
        <f>'Receta'!H97</f>
        <v>0.5</v>
      </c>
      <c r="H97" s="8">
        <f t="shared" si="0"/>
        <v>0.5</v>
      </c>
      <c r="I97" s="8">
        <v>3</v>
      </c>
      <c r="J97" s="8" t="s">
        <v>213</v>
      </c>
      <c r="K97" s="8">
        <f t="shared" si="2"/>
        <v>4</v>
      </c>
      <c r="L97" s="8" t="str">
        <f>IFERROR(VLOOKUP(D97,Materias_Primas[#All],5,0),"")</f>
        <v>Min</v>
      </c>
      <c r="M97" s="2"/>
      <c r="N97" s="2"/>
      <c r="O97" s="2"/>
      <c r="P97" s="2"/>
    </row>
    <row r="98" spans="1:16" ht="15.75" customHeight="1" x14ac:dyDescent="0.3">
      <c r="A98" s="8" t="str">
        <f>'Receta'!A98</f>
        <v>TU-04</v>
      </c>
      <c r="B98" s="8" t="str">
        <f>IFERROR(VLOOKUP(A98,Productos[#All],2,0),"")</f>
        <v>Turbante Li</v>
      </c>
      <c r="C98" s="8">
        <f>SUMIF(Producción[[#All],[Producto]],A98,Producción[[#All],[Cant]])</f>
        <v>8</v>
      </c>
      <c r="D98" s="8" t="str">
        <f>'Receta'!E98</f>
        <v>MO-01</v>
      </c>
      <c r="E98" s="8" t="str">
        <f>IFERROR(VLOOKUP(D98,Materias_Primas[#All],2,0),"")</f>
        <v>Corte</v>
      </c>
      <c r="F98" s="8">
        <f>'Receta'!C98</f>
        <v>1</v>
      </c>
      <c r="G98" s="8">
        <f>'Receta'!H98</f>
        <v>2</v>
      </c>
      <c r="H98" s="8">
        <f t="shared" si="0"/>
        <v>2</v>
      </c>
      <c r="I98" s="8">
        <v>3</v>
      </c>
      <c r="J98" s="8" t="s">
        <v>213</v>
      </c>
      <c r="K98" s="8">
        <f t="shared" si="2"/>
        <v>16</v>
      </c>
      <c r="L98" s="8" t="str">
        <f>IFERROR(VLOOKUP(D98,Materias_Primas[#All],5,0),"")</f>
        <v>Min</v>
      </c>
      <c r="M98" s="2"/>
      <c r="N98" s="2"/>
      <c r="O98" s="2"/>
      <c r="P98" s="2"/>
    </row>
    <row r="99" spans="1:16" ht="15.75" customHeight="1" x14ac:dyDescent="0.3">
      <c r="A99" s="8" t="str">
        <f>'Receta'!A99</f>
        <v>TU-04</v>
      </c>
      <c r="B99" s="8" t="str">
        <f>IFERROR(VLOOKUP(A99,Productos[#All],2,0),"")</f>
        <v>Turbante Li</v>
      </c>
      <c r="C99" s="8">
        <f>SUMIF(Producción[[#All],[Producto]],A99,Producción[[#All],[Cant]])</f>
        <v>8</v>
      </c>
      <c r="D99" s="8" t="str">
        <f>'Receta'!E99</f>
        <v>MO-02</v>
      </c>
      <c r="E99" s="8" t="str">
        <f>IFERROR(VLOOKUP(D99,Materias_Primas[#All],2,0),"")</f>
        <v>Confección</v>
      </c>
      <c r="F99" s="8">
        <f>'Receta'!C99</f>
        <v>1</v>
      </c>
      <c r="G99" s="8">
        <f>'Receta'!H99</f>
        <v>8</v>
      </c>
      <c r="H99" s="8">
        <f t="shared" si="0"/>
        <v>8</v>
      </c>
      <c r="I99" s="8">
        <v>3</v>
      </c>
      <c r="J99" s="8" t="s">
        <v>213</v>
      </c>
      <c r="K99" s="8">
        <f t="shared" si="2"/>
        <v>64</v>
      </c>
      <c r="L99" s="8" t="str">
        <f>IFERROR(VLOOKUP(D99,Materias_Primas[#All],5,0),"")</f>
        <v>Min</v>
      </c>
      <c r="M99" s="2"/>
      <c r="N99" s="2"/>
      <c r="O99" s="2"/>
      <c r="P99" s="2"/>
    </row>
    <row r="100" spans="1:16" ht="15.75" customHeight="1" x14ac:dyDescent="0.3">
      <c r="A100" s="8" t="str">
        <f>'Receta'!A100</f>
        <v>TU-04</v>
      </c>
      <c r="B100" s="8" t="str">
        <f>IFERROR(VLOOKUP(A100,Productos[#All],2,0),"")</f>
        <v>Turbante Li</v>
      </c>
      <c r="C100" s="8">
        <f>SUMIF(Producción[[#All],[Producto]],A100,Producción[[#All],[Cant]])</f>
        <v>8</v>
      </c>
      <c r="D100" s="8" t="str">
        <f>'Receta'!E100</f>
        <v>MO-03</v>
      </c>
      <c r="E100" s="8" t="str">
        <f>IFERROR(VLOOKUP(D100,Materias_Primas[#All],2,0),"")</f>
        <v>Botones</v>
      </c>
      <c r="F100" s="8">
        <f>'Receta'!C100</f>
        <v>1</v>
      </c>
      <c r="G100" s="8">
        <f>'Receta'!H100</f>
        <v>3</v>
      </c>
      <c r="H100" s="8">
        <f t="shared" si="0"/>
        <v>3</v>
      </c>
      <c r="I100" s="8">
        <v>3</v>
      </c>
      <c r="J100" s="8" t="s">
        <v>213</v>
      </c>
      <c r="K100" s="8">
        <f t="shared" si="2"/>
        <v>24</v>
      </c>
      <c r="L100" s="8" t="str">
        <f>IFERROR(VLOOKUP(D100,Materias_Primas[#All],5,0),"")</f>
        <v>Min</v>
      </c>
      <c r="M100" s="2"/>
      <c r="N100" s="2"/>
      <c r="O100" s="2"/>
      <c r="P100" s="2"/>
    </row>
    <row r="101" spans="1:16" ht="15.75" customHeight="1" x14ac:dyDescent="0.3">
      <c r="A101" s="8" t="str">
        <f>'Receta'!A101</f>
        <v>TU-04</v>
      </c>
      <c r="B101" s="8" t="str">
        <f>IFERROR(VLOOKUP(A101,Productos[#All],2,0),"")</f>
        <v>Turbante Li</v>
      </c>
      <c r="C101" s="8">
        <f>SUMIF(Producción[[#All],[Producto]],A101,Producción[[#All],[Cant]])</f>
        <v>8</v>
      </c>
      <c r="D101" s="8" t="str">
        <f>'Receta'!E101</f>
        <v>MO-04</v>
      </c>
      <c r="E101" s="8" t="str">
        <f>IFERROR(VLOOKUP(D101,Materias_Primas[#All],2,0),"")</f>
        <v>Preparación</v>
      </c>
      <c r="F101" s="8">
        <f>'Receta'!C101</f>
        <v>1</v>
      </c>
      <c r="G101" s="8">
        <f>'Receta'!H101</f>
        <v>0.5</v>
      </c>
      <c r="H101" s="8">
        <f t="shared" si="0"/>
        <v>0.5</v>
      </c>
      <c r="I101" s="8">
        <v>3</v>
      </c>
      <c r="J101" s="8" t="s">
        <v>213</v>
      </c>
      <c r="K101" s="8">
        <f t="shared" si="2"/>
        <v>4</v>
      </c>
      <c r="L101" s="8" t="str">
        <f>IFERROR(VLOOKUP(D101,Materias_Primas[#All],5,0),"")</f>
        <v>Min</v>
      </c>
      <c r="M101" s="2"/>
      <c r="N101" s="2"/>
      <c r="O101" s="2"/>
      <c r="P101" s="2"/>
    </row>
    <row r="102" spans="1:16" ht="15.75" customHeight="1" x14ac:dyDescent="0.3">
      <c r="A102" s="8" t="str">
        <f>'Receta'!A102</f>
        <v>TU-05</v>
      </c>
      <c r="B102" s="8" t="str">
        <f>IFERROR(VLOOKUP(A102,Productos[#All],2,0),"")</f>
        <v>Turbante Ne</v>
      </c>
      <c r="C102" s="8">
        <f>SUMIF(Producción[[#All],[Producto]],A102,Producción[[#All],[Cant]])</f>
        <v>8</v>
      </c>
      <c r="D102" s="8" t="str">
        <f>'Receta'!E102</f>
        <v>MO-01</v>
      </c>
      <c r="E102" s="8" t="str">
        <f>IFERROR(VLOOKUP(D102,Materias_Primas[#All],2,0),"")</f>
        <v>Corte</v>
      </c>
      <c r="F102" s="8">
        <f>'Receta'!C102</f>
        <v>1</v>
      </c>
      <c r="G102" s="8">
        <f>'Receta'!H102</f>
        <v>2</v>
      </c>
      <c r="H102" s="8">
        <f t="shared" si="0"/>
        <v>2</v>
      </c>
      <c r="I102" s="8">
        <v>3</v>
      </c>
      <c r="J102" s="8" t="s">
        <v>213</v>
      </c>
      <c r="K102" s="8">
        <f t="shared" si="2"/>
        <v>16</v>
      </c>
      <c r="L102" s="8" t="str">
        <f>IFERROR(VLOOKUP(D102,Materias_Primas[#All],5,0),"")</f>
        <v>Min</v>
      </c>
      <c r="M102" s="2"/>
      <c r="N102" s="2"/>
      <c r="O102" s="2"/>
      <c r="P102" s="2"/>
    </row>
    <row r="103" spans="1:16" ht="15.75" customHeight="1" x14ac:dyDescent="0.3">
      <c r="A103" s="8" t="str">
        <f>'Receta'!A103</f>
        <v>TU-05</v>
      </c>
      <c r="B103" s="8" t="str">
        <f>IFERROR(VLOOKUP(A103,Productos[#All],2,0),"")</f>
        <v>Turbante Ne</v>
      </c>
      <c r="C103" s="8">
        <f>SUMIF(Producción[[#All],[Producto]],A103,Producción[[#All],[Cant]])</f>
        <v>8</v>
      </c>
      <c r="D103" s="8" t="str">
        <f>'Receta'!E103</f>
        <v>MO-02</v>
      </c>
      <c r="E103" s="8" t="str">
        <f>IFERROR(VLOOKUP(D103,Materias_Primas[#All],2,0),"")</f>
        <v>Confección</v>
      </c>
      <c r="F103" s="8">
        <f>'Receta'!C103</f>
        <v>1</v>
      </c>
      <c r="G103" s="8">
        <f>'Receta'!H103</f>
        <v>8</v>
      </c>
      <c r="H103" s="8">
        <f t="shared" si="0"/>
        <v>8</v>
      </c>
      <c r="I103" s="8">
        <v>3</v>
      </c>
      <c r="J103" s="8" t="s">
        <v>213</v>
      </c>
      <c r="K103" s="8">
        <f t="shared" si="2"/>
        <v>64</v>
      </c>
      <c r="L103" s="8" t="str">
        <f>IFERROR(VLOOKUP(D103,Materias_Primas[#All],5,0),"")</f>
        <v>Min</v>
      </c>
      <c r="M103" s="2"/>
      <c r="N103" s="2"/>
      <c r="O103" s="2"/>
      <c r="P103" s="2"/>
    </row>
    <row r="104" spans="1:16" ht="15.75" customHeight="1" x14ac:dyDescent="0.3">
      <c r="A104" s="8" t="str">
        <f>'Receta'!A104</f>
        <v>TU-05</v>
      </c>
      <c r="B104" s="8" t="str">
        <f>IFERROR(VLOOKUP(A104,Productos[#All],2,0),"")</f>
        <v>Turbante Ne</v>
      </c>
      <c r="C104" s="8">
        <f>SUMIF(Producción[[#All],[Producto]],A104,Producción[[#All],[Cant]])</f>
        <v>8</v>
      </c>
      <c r="D104" s="8" t="str">
        <f>'Receta'!E104</f>
        <v>MO-03</v>
      </c>
      <c r="E104" s="8" t="str">
        <f>IFERROR(VLOOKUP(D104,Materias_Primas[#All],2,0),"")</f>
        <v>Botones</v>
      </c>
      <c r="F104" s="8">
        <f>'Receta'!C104</f>
        <v>1</v>
      </c>
      <c r="G104" s="8">
        <f>'Receta'!H104</f>
        <v>3</v>
      </c>
      <c r="H104" s="8">
        <f t="shared" si="0"/>
        <v>3</v>
      </c>
      <c r="I104" s="8">
        <v>3</v>
      </c>
      <c r="J104" s="8" t="s">
        <v>213</v>
      </c>
      <c r="K104" s="8">
        <f t="shared" si="2"/>
        <v>24</v>
      </c>
      <c r="L104" s="8" t="str">
        <f>IFERROR(VLOOKUP(D104,Materias_Primas[#All],5,0),"")</f>
        <v>Min</v>
      </c>
      <c r="M104" s="2"/>
      <c r="N104" s="2"/>
      <c r="O104" s="2"/>
      <c r="P104" s="2"/>
    </row>
    <row r="105" spans="1:16" ht="15.75" customHeight="1" x14ac:dyDescent="0.3">
      <c r="A105" s="8" t="str">
        <f>'Receta'!A105</f>
        <v>TU-05</v>
      </c>
      <c r="B105" s="8" t="str">
        <f>IFERROR(VLOOKUP(A105,Productos[#All],2,0),"")</f>
        <v>Turbante Ne</v>
      </c>
      <c r="C105" s="8">
        <f>SUMIF(Producción[[#All],[Producto]],A105,Producción[[#All],[Cant]])</f>
        <v>8</v>
      </c>
      <c r="D105" s="8" t="str">
        <f>'Receta'!E105</f>
        <v>MO-04</v>
      </c>
      <c r="E105" s="8" t="str">
        <f>IFERROR(VLOOKUP(D105,Materias_Primas[#All],2,0),"")</f>
        <v>Preparación</v>
      </c>
      <c r="F105" s="8">
        <f>'Receta'!C105</f>
        <v>1</v>
      </c>
      <c r="G105" s="8">
        <f>'Receta'!H105</f>
        <v>0.5</v>
      </c>
      <c r="H105" s="8">
        <f t="shared" si="0"/>
        <v>0.5</v>
      </c>
      <c r="I105" s="8">
        <v>3</v>
      </c>
      <c r="J105" s="8" t="s">
        <v>213</v>
      </c>
      <c r="K105" s="8">
        <f t="shared" si="2"/>
        <v>4</v>
      </c>
      <c r="L105" s="8" t="str">
        <f>IFERROR(VLOOKUP(D105,Materias_Primas[#All],5,0),"")</f>
        <v>Min</v>
      </c>
      <c r="M105" s="2"/>
      <c r="N105" s="2"/>
      <c r="O105" s="2"/>
      <c r="P105" s="2"/>
    </row>
    <row r="106" spans="1:16" ht="15.75" customHeight="1" x14ac:dyDescent="0.3">
      <c r="A106" s="8" t="str">
        <f>'Receta'!A106</f>
        <v>TU-06</v>
      </c>
      <c r="B106" s="8" t="str">
        <f>IFERROR(VLOOKUP(A106,Productos[#All],2,0),"")</f>
        <v>Turbante Na</v>
      </c>
      <c r="C106" s="8">
        <f>SUMIF(Producción[[#All],[Producto]],A106,Producción[[#All],[Cant]])</f>
        <v>4</v>
      </c>
      <c r="D106" s="8" t="str">
        <f>'Receta'!E106</f>
        <v>MO-01</v>
      </c>
      <c r="E106" s="8" t="str">
        <f>IFERROR(VLOOKUP(D106,Materias_Primas[#All],2,0),"")</f>
        <v>Corte</v>
      </c>
      <c r="F106" s="8">
        <f>'Receta'!C106</f>
        <v>1</v>
      </c>
      <c r="G106" s="8">
        <f>'Receta'!H106</f>
        <v>2</v>
      </c>
      <c r="H106" s="8">
        <f t="shared" si="0"/>
        <v>2</v>
      </c>
      <c r="I106" s="8">
        <v>3</v>
      </c>
      <c r="J106" s="8" t="s">
        <v>213</v>
      </c>
      <c r="K106" s="8">
        <f t="shared" si="2"/>
        <v>8</v>
      </c>
      <c r="L106" s="8" t="str">
        <f>IFERROR(VLOOKUP(D106,Materias_Primas[#All],5,0),"")</f>
        <v>Min</v>
      </c>
      <c r="M106" s="2"/>
      <c r="N106" s="2"/>
      <c r="O106" s="2"/>
      <c r="P106" s="2"/>
    </row>
    <row r="107" spans="1:16" ht="15.75" customHeight="1" x14ac:dyDescent="0.3">
      <c r="A107" s="8" t="str">
        <f>'Receta'!A107</f>
        <v>TU-06</v>
      </c>
      <c r="B107" s="8" t="str">
        <f>IFERROR(VLOOKUP(A107,Productos[#All],2,0),"")</f>
        <v>Turbante Na</v>
      </c>
      <c r="C107" s="8">
        <f>SUMIF(Producción[[#All],[Producto]],A107,Producción[[#All],[Cant]])</f>
        <v>4</v>
      </c>
      <c r="D107" s="8" t="str">
        <f>'Receta'!E107</f>
        <v>MO-02</v>
      </c>
      <c r="E107" s="8" t="str">
        <f>IFERROR(VLOOKUP(D107,Materias_Primas[#All],2,0),"")</f>
        <v>Confección</v>
      </c>
      <c r="F107" s="8">
        <f>'Receta'!C107</f>
        <v>1</v>
      </c>
      <c r="G107" s="8">
        <f>'Receta'!H107</f>
        <v>8</v>
      </c>
      <c r="H107" s="8">
        <f t="shared" si="0"/>
        <v>8</v>
      </c>
      <c r="I107" s="8">
        <v>3</v>
      </c>
      <c r="J107" s="8" t="s">
        <v>213</v>
      </c>
      <c r="K107" s="8">
        <f t="shared" si="2"/>
        <v>32</v>
      </c>
      <c r="L107" s="8" t="str">
        <f>IFERROR(VLOOKUP(D107,Materias_Primas[#All],5,0),"")</f>
        <v>Min</v>
      </c>
      <c r="M107" s="2"/>
      <c r="N107" s="2"/>
      <c r="O107" s="2"/>
      <c r="P107" s="2"/>
    </row>
    <row r="108" spans="1:16" ht="15.75" customHeight="1" x14ac:dyDescent="0.3">
      <c r="A108" s="8" t="str">
        <f>'Receta'!A108</f>
        <v>TU-06</v>
      </c>
      <c r="B108" s="8" t="str">
        <f>IFERROR(VLOOKUP(A108,Productos[#All],2,0),"")</f>
        <v>Turbante Na</v>
      </c>
      <c r="C108" s="8">
        <f>SUMIF(Producción[[#All],[Producto]],A108,Producción[[#All],[Cant]])</f>
        <v>4</v>
      </c>
      <c r="D108" s="8" t="str">
        <f>'Receta'!E108</f>
        <v>MO-03</v>
      </c>
      <c r="E108" s="8" t="str">
        <f>IFERROR(VLOOKUP(D108,Materias_Primas[#All],2,0),"")</f>
        <v>Botones</v>
      </c>
      <c r="F108" s="8">
        <f>'Receta'!C108</f>
        <v>1</v>
      </c>
      <c r="G108" s="8">
        <f>'Receta'!H108</f>
        <v>3</v>
      </c>
      <c r="H108" s="8">
        <f t="shared" si="0"/>
        <v>3</v>
      </c>
      <c r="I108" s="8">
        <v>3</v>
      </c>
      <c r="J108" s="8" t="s">
        <v>213</v>
      </c>
      <c r="K108" s="8">
        <f t="shared" si="2"/>
        <v>12</v>
      </c>
      <c r="L108" s="8" t="str">
        <f>IFERROR(VLOOKUP(D108,Materias_Primas[#All],5,0),"")</f>
        <v>Min</v>
      </c>
      <c r="M108" s="2"/>
      <c r="N108" s="2"/>
      <c r="O108" s="2"/>
      <c r="P108" s="2"/>
    </row>
    <row r="109" spans="1:16" ht="15.75" customHeight="1" x14ac:dyDescent="0.3">
      <c r="A109" s="8" t="str">
        <f>'Receta'!A109</f>
        <v>TU-06</v>
      </c>
      <c r="B109" s="8" t="str">
        <f>IFERROR(VLOOKUP(A109,Productos[#All],2,0),"")</f>
        <v>Turbante Na</v>
      </c>
      <c r="C109" s="8">
        <f>SUMIF(Producción[[#All],[Producto]],A109,Producción[[#All],[Cant]])</f>
        <v>4</v>
      </c>
      <c r="D109" s="8" t="str">
        <f>'Receta'!E109</f>
        <v>MO-04</v>
      </c>
      <c r="E109" s="8" t="str">
        <f>IFERROR(VLOOKUP(D109,Materias_Primas[#All],2,0),"")</f>
        <v>Preparación</v>
      </c>
      <c r="F109" s="8">
        <f>'Receta'!C109</f>
        <v>1</v>
      </c>
      <c r="G109" s="8">
        <f>'Receta'!H109</f>
        <v>0.5</v>
      </c>
      <c r="H109" s="8">
        <f t="shared" si="0"/>
        <v>0.5</v>
      </c>
      <c r="I109" s="8">
        <v>3</v>
      </c>
      <c r="J109" s="8" t="s">
        <v>213</v>
      </c>
      <c r="K109" s="8">
        <f t="shared" si="2"/>
        <v>2</v>
      </c>
      <c r="L109" s="8" t="str">
        <f>IFERROR(VLOOKUP(D109,Materias_Primas[#All],5,0),"")</f>
        <v>Min</v>
      </c>
      <c r="M109" s="2"/>
      <c r="N109" s="2"/>
      <c r="O109" s="2"/>
      <c r="P109" s="2"/>
    </row>
    <row r="110" spans="1:16" ht="15.75" customHeight="1" x14ac:dyDescent="0.3">
      <c r="A110" s="8" t="str">
        <f>'Receta'!A110</f>
        <v>TU-07</v>
      </c>
      <c r="B110" s="8" t="str">
        <f>IFERROR(VLOOKUP(A110,Productos[#All],2,0),"")</f>
        <v>Turbante Am</v>
      </c>
      <c r="C110" s="8">
        <f>SUMIF(Producción[[#All],[Producto]],A110,Producción[[#All],[Cant]])</f>
        <v>4</v>
      </c>
      <c r="D110" s="8" t="str">
        <f>'Receta'!E110</f>
        <v>MO-01</v>
      </c>
      <c r="E110" s="8" t="str">
        <f>IFERROR(VLOOKUP(D110,Materias_Primas[#All],2,0),"")</f>
        <v>Corte</v>
      </c>
      <c r="F110" s="8">
        <f>'Receta'!C110</f>
        <v>1</v>
      </c>
      <c r="G110" s="8">
        <f>'Receta'!H110</f>
        <v>2</v>
      </c>
      <c r="H110" s="8">
        <f t="shared" si="0"/>
        <v>2</v>
      </c>
      <c r="I110" s="8">
        <v>3</v>
      </c>
      <c r="J110" s="8" t="s">
        <v>213</v>
      </c>
      <c r="K110" s="8">
        <f t="shared" si="2"/>
        <v>8</v>
      </c>
      <c r="L110" s="8" t="str">
        <f>IFERROR(VLOOKUP(D110,Materias_Primas[#All],5,0),"")</f>
        <v>Min</v>
      </c>
      <c r="M110" s="2"/>
      <c r="N110" s="2"/>
      <c r="O110" s="2"/>
      <c r="P110" s="2"/>
    </row>
    <row r="111" spans="1:16" ht="15.75" customHeight="1" x14ac:dyDescent="0.3">
      <c r="A111" s="8" t="str">
        <f>'Receta'!A111</f>
        <v>TU-07</v>
      </c>
      <c r="B111" s="8" t="str">
        <f>IFERROR(VLOOKUP(A111,Productos[#All],2,0),"")</f>
        <v>Turbante Am</v>
      </c>
      <c r="C111" s="8">
        <f>SUMIF(Producción[[#All],[Producto]],A111,Producción[[#All],[Cant]])</f>
        <v>4</v>
      </c>
      <c r="D111" s="8" t="str">
        <f>'Receta'!E111</f>
        <v>MO-02</v>
      </c>
      <c r="E111" s="8" t="str">
        <f>IFERROR(VLOOKUP(D111,Materias_Primas[#All],2,0),"")</f>
        <v>Confección</v>
      </c>
      <c r="F111" s="8">
        <f>'Receta'!C111</f>
        <v>1</v>
      </c>
      <c r="G111" s="8">
        <f>'Receta'!H111</f>
        <v>8</v>
      </c>
      <c r="H111" s="8">
        <f t="shared" si="0"/>
        <v>8</v>
      </c>
      <c r="I111" s="8">
        <v>3</v>
      </c>
      <c r="J111" s="8" t="s">
        <v>213</v>
      </c>
      <c r="K111" s="8">
        <f t="shared" si="2"/>
        <v>32</v>
      </c>
      <c r="L111" s="8" t="str">
        <f>IFERROR(VLOOKUP(D111,Materias_Primas[#All],5,0),"")</f>
        <v>Min</v>
      </c>
      <c r="M111" s="2"/>
      <c r="N111" s="2"/>
      <c r="O111" s="2"/>
      <c r="P111" s="2"/>
    </row>
    <row r="112" spans="1:16" ht="15.75" customHeight="1" x14ac:dyDescent="0.3">
      <c r="A112" s="8" t="str">
        <f>'Receta'!A112</f>
        <v>TU-07</v>
      </c>
      <c r="B112" s="8" t="str">
        <f>IFERROR(VLOOKUP(A112,Productos[#All],2,0),"")</f>
        <v>Turbante Am</v>
      </c>
      <c r="C112" s="8">
        <f>SUMIF(Producción[[#All],[Producto]],A112,Producción[[#All],[Cant]])</f>
        <v>4</v>
      </c>
      <c r="D112" s="8" t="str">
        <f>'Receta'!E112</f>
        <v>MO-03</v>
      </c>
      <c r="E112" s="8" t="str">
        <f>IFERROR(VLOOKUP(D112,Materias_Primas[#All],2,0),"")</f>
        <v>Botones</v>
      </c>
      <c r="F112" s="8">
        <f>'Receta'!C112</f>
        <v>1</v>
      </c>
      <c r="G112" s="8">
        <f>'Receta'!H112</f>
        <v>3</v>
      </c>
      <c r="H112" s="8">
        <f t="shared" si="0"/>
        <v>3</v>
      </c>
      <c r="I112" s="8">
        <v>3</v>
      </c>
      <c r="J112" s="8" t="s">
        <v>213</v>
      </c>
      <c r="K112" s="8">
        <f t="shared" si="2"/>
        <v>12</v>
      </c>
      <c r="L112" s="8" t="str">
        <f>IFERROR(VLOOKUP(D112,Materias_Primas[#All],5,0),"")</f>
        <v>Min</v>
      </c>
      <c r="M112" s="2"/>
      <c r="N112" s="2"/>
      <c r="O112" s="2"/>
      <c r="P112" s="2"/>
    </row>
    <row r="113" spans="1:16" ht="15.75" customHeight="1" x14ac:dyDescent="0.3">
      <c r="A113" s="8" t="str">
        <f>'Receta'!A113</f>
        <v>TU-07</v>
      </c>
      <c r="B113" s="8" t="str">
        <f>IFERROR(VLOOKUP(A113,Productos[#All],2,0),"")</f>
        <v>Turbante Am</v>
      </c>
      <c r="C113" s="8">
        <f>SUMIF(Producción[[#All],[Producto]],A113,Producción[[#All],[Cant]])</f>
        <v>4</v>
      </c>
      <c r="D113" s="8" t="str">
        <f>'Receta'!E113</f>
        <v>MO-04</v>
      </c>
      <c r="E113" s="8" t="str">
        <f>IFERROR(VLOOKUP(D113,Materias_Primas[#All],2,0),"")</f>
        <v>Preparación</v>
      </c>
      <c r="F113" s="8">
        <f>'Receta'!C113</f>
        <v>1</v>
      </c>
      <c r="G113" s="8">
        <f>'Receta'!H113</f>
        <v>0.5</v>
      </c>
      <c r="H113" s="8">
        <f t="shared" si="0"/>
        <v>0.5</v>
      </c>
      <c r="I113" s="8">
        <v>3</v>
      </c>
      <c r="J113" s="8" t="s">
        <v>213</v>
      </c>
      <c r="K113" s="8">
        <f t="shared" si="2"/>
        <v>2</v>
      </c>
      <c r="L113" s="8" t="str">
        <f>IFERROR(VLOOKUP(D113,Materias_Primas[#All],5,0),"")</f>
        <v>Min</v>
      </c>
      <c r="M113" s="2"/>
      <c r="N113" s="2"/>
      <c r="O113" s="2"/>
      <c r="P113" s="2"/>
    </row>
    <row r="114" spans="1:16" ht="15.75" customHeight="1" x14ac:dyDescent="0.3">
      <c r="A114" s="8" t="str">
        <f>'Receta'!A114</f>
        <v>TU-02</v>
      </c>
      <c r="B114" s="8" t="str">
        <f>IFERROR(VLOOKUP(A114,Productos[#All],2,0),"")</f>
        <v>Turbante Fu</v>
      </c>
      <c r="C114" s="8">
        <f>SUMIF(Producción[[#All],[Producto]],A114,Producción[[#All],[Cant]])</f>
        <v>16</v>
      </c>
      <c r="D114" s="8" t="str">
        <f>'Receta'!E114</f>
        <v>GA-01</v>
      </c>
      <c r="E114" s="8" t="str">
        <f>IFERROR(VLOOKUP(D114,Materias_Primas[#All],2,0),"")</f>
        <v>Locomoción</v>
      </c>
      <c r="F114" s="8">
        <f>'Receta'!C114</f>
        <v>1</v>
      </c>
      <c r="G114" s="8">
        <f>'Receta'!H114</f>
        <v>0.02</v>
      </c>
      <c r="H114" s="8">
        <f t="shared" si="0"/>
        <v>0.02</v>
      </c>
      <c r="I114" s="8">
        <v>3</v>
      </c>
      <c r="J114" s="8" t="s">
        <v>213</v>
      </c>
      <c r="K114" s="8">
        <f t="shared" si="2"/>
        <v>0.32</v>
      </c>
      <c r="L114" s="8" t="str">
        <f>IFERROR(VLOOKUP(D114,Materias_Primas[#All],5,0),"")</f>
        <v>Uni</v>
      </c>
      <c r="M114" s="2"/>
      <c r="N114" s="2"/>
      <c r="O114" s="2"/>
      <c r="P114" s="2"/>
    </row>
    <row r="115" spans="1:16" ht="15.75" customHeight="1" x14ac:dyDescent="0.3">
      <c r="A115" s="8" t="str">
        <f>'Receta'!A115</f>
        <v>TU-02</v>
      </c>
      <c r="B115" s="8" t="str">
        <f>IFERROR(VLOOKUP(A115,Productos[#All],2,0),"")</f>
        <v>Turbante Fu</v>
      </c>
      <c r="C115" s="8">
        <f>SUMIF(Producción[[#All],[Producto]],A115,Producción[[#All],[Cant]])</f>
        <v>16</v>
      </c>
      <c r="D115" s="8" t="str">
        <f>'Receta'!E115</f>
        <v>MO-01</v>
      </c>
      <c r="E115" s="8" t="str">
        <f>IFERROR(VLOOKUP(D115,Materias_Primas[#All],2,0),"")</f>
        <v>Corte</v>
      </c>
      <c r="F115" s="8">
        <f>'Receta'!C115</f>
        <v>1</v>
      </c>
      <c r="G115" s="8">
        <f>'Receta'!H115</f>
        <v>2</v>
      </c>
      <c r="H115" s="8">
        <f t="shared" si="0"/>
        <v>2</v>
      </c>
      <c r="I115" s="8">
        <v>3</v>
      </c>
      <c r="J115" s="8" t="s">
        <v>213</v>
      </c>
      <c r="K115" s="8">
        <f t="shared" si="2"/>
        <v>32</v>
      </c>
      <c r="L115" s="8" t="str">
        <f>IFERROR(VLOOKUP(D115,Materias_Primas[#All],5,0),"")</f>
        <v>Min</v>
      </c>
      <c r="M115" s="2"/>
      <c r="N115" s="2"/>
      <c r="O115" s="2"/>
      <c r="P115" s="2"/>
    </row>
    <row r="116" spans="1:16" ht="15.75" customHeight="1" x14ac:dyDescent="0.3">
      <c r="A116" s="8" t="str">
        <f>'Receta'!A116</f>
        <v>TU-03</v>
      </c>
      <c r="B116" s="8" t="str">
        <f>IFERROR(VLOOKUP(A116,Productos[#All],2,0),"")</f>
        <v>Turbante Vp</v>
      </c>
      <c r="C116" s="8">
        <f>SUMIF(Producción[[#All],[Producto]],A116,Producción[[#All],[Cant]])</f>
        <v>8</v>
      </c>
      <c r="D116" s="8" t="str">
        <f>'Receta'!E116</f>
        <v>SE-01</v>
      </c>
      <c r="E116" s="8" t="str">
        <f>IFERROR(VLOOKUP(D116,Materias_Primas[#All],2,0),"")</f>
        <v>Estampado Logo Turb.</v>
      </c>
      <c r="F116" s="8">
        <f>'Receta'!C116</f>
        <v>1</v>
      </c>
      <c r="G116" s="8">
        <f>'Receta'!H116</f>
        <v>1</v>
      </c>
      <c r="H116" s="8">
        <f t="shared" si="0"/>
        <v>1</v>
      </c>
      <c r="I116" s="8">
        <v>3</v>
      </c>
      <c r="J116" s="8" t="s">
        <v>213</v>
      </c>
      <c r="K116" s="8">
        <f t="shared" si="2"/>
        <v>8</v>
      </c>
      <c r="L116" s="8" t="str">
        <f>IFERROR(VLOOKUP(D116,Materias_Primas[#All],5,0),"")</f>
        <v>Uni</v>
      </c>
      <c r="M116" s="2"/>
      <c r="N116" s="2"/>
      <c r="O116" s="2"/>
      <c r="P116" s="2"/>
    </row>
    <row r="117" spans="1:16" ht="15.75" customHeight="1" x14ac:dyDescent="0.3">
      <c r="A117" s="8" t="str">
        <f>'Receta'!A117</f>
        <v>TU-04</v>
      </c>
      <c r="B117" s="8" t="str">
        <f>IFERROR(VLOOKUP(A117,Productos[#All],2,0),"")</f>
        <v>Turbante Li</v>
      </c>
      <c r="C117" s="8">
        <f>SUMIF(Producción[[#All],[Producto]],A117,Producción[[#All],[Cant]])</f>
        <v>8</v>
      </c>
      <c r="D117" s="8" t="str">
        <f>'Receta'!E117</f>
        <v>SE-01</v>
      </c>
      <c r="E117" s="8" t="str">
        <f>IFERROR(VLOOKUP(D117,Materias_Primas[#All],2,0),"")</f>
        <v>Estampado Logo Turb.</v>
      </c>
      <c r="F117" s="8">
        <f>'Receta'!C117</f>
        <v>1</v>
      </c>
      <c r="G117" s="8">
        <f>'Receta'!H117</f>
        <v>1</v>
      </c>
      <c r="H117" s="8">
        <f t="shared" si="0"/>
        <v>1</v>
      </c>
      <c r="I117" s="8">
        <v>3</v>
      </c>
      <c r="J117" s="8" t="s">
        <v>213</v>
      </c>
      <c r="K117" s="8">
        <f t="shared" si="2"/>
        <v>8</v>
      </c>
      <c r="L117" s="8" t="str">
        <f>IFERROR(VLOOKUP(D117,Materias_Primas[#All],5,0),"")</f>
        <v>Uni</v>
      </c>
      <c r="M117" s="2"/>
      <c r="N117" s="2"/>
      <c r="O117" s="2"/>
      <c r="P117" s="2"/>
    </row>
    <row r="118" spans="1:16" ht="15.75" customHeight="1" x14ac:dyDescent="0.3">
      <c r="A118" s="8" t="str">
        <f>'Receta'!A118</f>
        <v>TU-05</v>
      </c>
      <c r="B118" s="8" t="str">
        <f>IFERROR(VLOOKUP(A118,Productos[#All],2,0),"")</f>
        <v>Turbante Ne</v>
      </c>
      <c r="C118" s="8">
        <f>SUMIF(Producción[[#All],[Producto]],A118,Producción[[#All],[Cant]])</f>
        <v>8</v>
      </c>
      <c r="D118" s="8" t="str">
        <f>'Receta'!E118</f>
        <v>SE-01</v>
      </c>
      <c r="E118" s="8" t="str">
        <f>IFERROR(VLOOKUP(D118,Materias_Primas[#All],2,0),"")</f>
        <v>Estampado Logo Turb.</v>
      </c>
      <c r="F118" s="8">
        <f>'Receta'!C118</f>
        <v>1</v>
      </c>
      <c r="G118" s="8">
        <f>'Receta'!H118</f>
        <v>1</v>
      </c>
      <c r="H118" s="8">
        <f t="shared" si="0"/>
        <v>1</v>
      </c>
      <c r="I118" s="8">
        <v>3</v>
      </c>
      <c r="J118" s="8" t="s">
        <v>213</v>
      </c>
      <c r="K118" s="8">
        <f t="shared" si="2"/>
        <v>8</v>
      </c>
      <c r="L118" s="8" t="str">
        <f>IFERROR(VLOOKUP(D118,Materias_Primas[#All],5,0),"")</f>
        <v>Uni</v>
      </c>
      <c r="M118" s="2"/>
      <c r="N118" s="2"/>
      <c r="O118" s="2"/>
      <c r="P118" s="2"/>
    </row>
    <row r="119" spans="1:16" ht="15.75" customHeight="1" x14ac:dyDescent="0.3">
      <c r="A119" s="8" t="str">
        <f>'Receta'!A119</f>
        <v>TU-06</v>
      </c>
      <c r="B119" s="8" t="str">
        <f>IFERROR(VLOOKUP(A119,Productos[#All],2,0),"")</f>
        <v>Turbante Na</v>
      </c>
      <c r="C119" s="8">
        <f>SUMIF(Producción[[#All],[Producto]],A119,Producción[[#All],[Cant]])</f>
        <v>4</v>
      </c>
      <c r="D119" s="8" t="str">
        <f>'Receta'!E119</f>
        <v>SE-01</v>
      </c>
      <c r="E119" s="8" t="str">
        <f>IFERROR(VLOOKUP(D119,Materias_Primas[#All],2,0),"")</f>
        <v>Estampado Logo Turb.</v>
      </c>
      <c r="F119" s="8">
        <f>'Receta'!C119</f>
        <v>1</v>
      </c>
      <c r="G119" s="8">
        <f>'Receta'!H119</f>
        <v>1</v>
      </c>
      <c r="H119" s="8">
        <f t="shared" si="0"/>
        <v>1</v>
      </c>
      <c r="I119" s="8">
        <v>3</v>
      </c>
      <c r="J119" s="8" t="s">
        <v>213</v>
      </c>
      <c r="K119" s="8">
        <f t="shared" si="2"/>
        <v>4</v>
      </c>
      <c r="L119" s="8" t="str">
        <f>IFERROR(VLOOKUP(D119,Materias_Primas[#All],5,0),"")</f>
        <v>Uni</v>
      </c>
      <c r="M119" s="2"/>
      <c r="N119" s="2"/>
      <c r="O119" s="2"/>
      <c r="P119" s="2"/>
    </row>
    <row r="120" spans="1:16" ht="15.75" customHeight="1" x14ac:dyDescent="0.3">
      <c r="A120" s="8" t="str">
        <f>'Receta'!A120</f>
        <v>TU-07</v>
      </c>
      <c r="B120" s="8" t="str">
        <f>IFERROR(VLOOKUP(A120,Productos[#All],2,0),"")</f>
        <v>Turbante Am</v>
      </c>
      <c r="C120" s="8">
        <f>SUMIF(Producción[[#All],[Producto]],A120,Producción[[#All],[Cant]])</f>
        <v>4</v>
      </c>
      <c r="D120" s="8" t="str">
        <f>'Receta'!E120</f>
        <v>SE-01</v>
      </c>
      <c r="E120" s="8" t="str">
        <f>IFERROR(VLOOKUP(D120,Materias_Primas[#All],2,0),"")</f>
        <v>Estampado Logo Turb.</v>
      </c>
      <c r="F120" s="8">
        <f>'Receta'!C120</f>
        <v>1</v>
      </c>
      <c r="G120" s="8">
        <f>'Receta'!H120</f>
        <v>1</v>
      </c>
      <c r="H120" s="8">
        <f t="shared" si="0"/>
        <v>1</v>
      </c>
      <c r="I120" s="8">
        <v>3</v>
      </c>
      <c r="J120" s="8" t="s">
        <v>213</v>
      </c>
      <c r="K120" s="8">
        <f t="shared" si="2"/>
        <v>4</v>
      </c>
      <c r="L120" s="8" t="str">
        <f>IFERROR(VLOOKUP(D120,Materias_Primas[#All],5,0),"")</f>
        <v>Uni</v>
      </c>
      <c r="M120" s="2"/>
      <c r="N120" s="2"/>
      <c r="O120" s="2"/>
      <c r="P120" s="2"/>
    </row>
    <row r="121" spans="1:16" ht="15.75" customHeight="1" x14ac:dyDescent="0.3">
      <c r="A121" s="8" t="str">
        <f>'Receta'!A121</f>
        <v>TU-08</v>
      </c>
      <c r="B121" s="8" t="str">
        <f>IFERROR(VLOOKUP(A121,Productos[#All],2,0),"")</f>
        <v>Turbante Ro</v>
      </c>
      <c r="C121" s="8">
        <f>SUMIF(Producción[[#All],[Producto]],A121,Producción[[#All],[Cant]])</f>
        <v>4</v>
      </c>
      <c r="D121" s="8" t="str">
        <f>'Receta'!E121</f>
        <v>SE-01</v>
      </c>
      <c r="E121" s="8" t="str">
        <f>IFERROR(VLOOKUP(D121,Materias_Primas[#All],2,0),"")</f>
        <v>Estampado Logo Turb.</v>
      </c>
      <c r="F121" s="8">
        <f>'Receta'!C121</f>
        <v>1</v>
      </c>
      <c r="G121" s="8">
        <f>'Receta'!H121</f>
        <v>1</v>
      </c>
      <c r="H121" s="8">
        <f t="shared" si="0"/>
        <v>1</v>
      </c>
      <c r="I121" s="8">
        <v>3</v>
      </c>
      <c r="J121" s="8" t="s">
        <v>213</v>
      </c>
      <c r="K121" s="8">
        <f t="shared" si="2"/>
        <v>4</v>
      </c>
      <c r="L121" s="8" t="str">
        <f>IFERROR(VLOOKUP(D121,Materias_Primas[#All],5,0),"")</f>
        <v>Uni</v>
      </c>
      <c r="M121" s="2"/>
      <c r="N121" s="2"/>
      <c r="O121" s="2"/>
      <c r="P121" s="2"/>
    </row>
    <row r="122" spans="1:16" ht="15.75" customHeight="1" x14ac:dyDescent="0.3">
      <c r="A122" s="8" t="str">
        <f>'Receta'!A122</f>
        <v>TO-07</v>
      </c>
      <c r="B122" s="8" t="str">
        <f>IFERROR(VLOOKUP(A122,Productos[#All],2,0),"")</f>
        <v>Toalla 160x80 Na</v>
      </c>
      <c r="C122" s="8">
        <f>SUMIF(Producción[[#All],[Producto]],A122,Producción[[#All],[Cant]])</f>
        <v>2</v>
      </c>
      <c r="D122" s="8" t="str">
        <f>'Receta'!E122</f>
        <v>MO-01</v>
      </c>
      <c r="E122" s="8" t="str">
        <f>IFERROR(VLOOKUP(D122,Materias_Primas[#All],2,0),"")</f>
        <v>Corte</v>
      </c>
      <c r="F122" s="8">
        <f>'Receta'!C122</f>
        <v>1</v>
      </c>
      <c r="G122" s="8">
        <f>'Receta'!H122</f>
        <v>6</v>
      </c>
      <c r="H122" s="8">
        <f t="shared" si="0"/>
        <v>6</v>
      </c>
      <c r="I122" s="8">
        <v>3</v>
      </c>
      <c r="J122" s="8" t="s">
        <v>213</v>
      </c>
      <c r="K122" s="8">
        <f t="shared" si="2"/>
        <v>12</v>
      </c>
      <c r="L122" s="8" t="str">
        <f>IFERROR(VLOOKUP(D122,Materias_Primas[#All],5,0),"")</f>
        <v>Min</v>
      </c>
      <c r="M122" s="2"/>
      <c r="N122" s="2"/>
      <c r="O122" s="2"/>
      <c r="P122" s="2"/>
    </row>
    <row r="123" spans="1:16" ht="15.75" customHeight="1" x14ac:dyDescent="0.3">
      <c r="A123" s="8" t="str">
        <f>'Receta'!A123</f>
        <v>TO-07</v>
      </c>
      <c r="B123" s="8" t="str">
        <f>IFERROR(VLOOKUP(A123,Productos[#All],2,0),"")</f>
        <v>Toalla 160x80 Na</v>
      </c>
      <c r="C123" s="8">
        <f>SUMIF(Producción[[#All],[Producto]],A123,Producción[[#All],[Cant]])</f>
        <v>2</v>
      </c>
      <c r="D123" s="8" t="str">
        <f>'Receta'!E123</f>
        <v>MO-02</v>
      </c>
      <c r="E123" s="8" t="str">
        <f>IFERROR(VLOOKUP(D123,Materias_Primas[#All],2,0),"")</f>
        <v>Confección</v>
      </c>
      <c r="F123" s="8">
        <f>'Receta'!C123</f>
        <v>1</v>
      </c>
      <c r="G123" s="8">
        <f>'Receta'!H123</f>
        <v>20</v>
      </c>
      <c r="H123" s="8">
        <f t="shared" si="0"/>
        <v>20</v>
      </c>
      <c r="I123" s="8">
        <v>3</v>
      </c>
      <c r="J123" s="8" t="s">
        <v>213</v>
      </c>
      <c r="K123" s="8">
        <f t="shared" si="2"/>
        <v>40</v>
      </c>
      <c r="L123" s="8" t="str">
        <f>IFERROR(VLOOKUP(D123,Materias_Primas[#All],5,0),"")</f>
        <v>Min</v>
      </c>
      <c r="M123" s="2"/>
      <c r="N123" s="2"/>
      <c r="O123" s="2"/>
      <c r="P123" s="2"/>
    </row>
    <row r="124" spans="1:16" ht="15.75" customHeight="1" x14ac:dyDescent="0.3">
      <c r="A124" s="8" t="str">
        <f>'Receta'!A124</f>
        <v>TO-07</v>
      </c>
      <c r="B124" s="8" t="str">
        <f>IFERROR(VLOOKUP(A124,Productos[#All],2,0),"")</f>
        <v>Toalla 160x80 Na</v>
      </c>
      <c r="C124" s="8">
        <f>SUMIF(Producción[[#All],[Producto]],A124,Producción[[#All],[Cant]])</f>
        <v>2</v>
      </c>
      <c r="D124" s="8" t="str">
        <f>'Receta'!E124</f>
        <v>MO-04</v>
      </c>
      <c r="E124" s="8" t="str">
        <f>IFERROR(VLOOKUP(D124,Materias_Primas[#All],2,0),"")</f>
        <v>Preparación</v>
      </c>
      <c r="F124" s="8">
        <f>'Receta'!C124</f>
        <v>1</v>
      </c>
      <c r="G124" s="8">
        <f>'Receta'!H124</f>
        <v>2</v>
      </c>
      <c r="H124" s="8">
        <f t="shared" si="0"/>
        <v>2</v>
      </c>
      <c r="I124" s="8">
        <v>3</v>
      </c>
      <c r="J124" s="8" t="s">
        <v>213</v>
      </c>
      <c r="K124" s="8">
        <f t="shared" si="2"/>
        <v>4</v>
      </c>
      <c r="L124" s="8" t="str">
        <f>IFERROR(VLOOKUP(D124,Materias_Primas[#All],5,0),"")</f>
        <v>Min</v>
      </c>
      <c r="M124" s="2"/>
      <c r="N124" s="2"/>
      <c r="O124" s="2"/>
      <c r="P124" s="2"/>
    </row>
    <row r="125" spans="1:16" ht="15.75" customHeight="1" x14ac:dyDescent="0.3">
      <c r="A125" s="8" t="str">
        <f>'Receta'!A125</f>
        <v>TO-08</v>
      </c>
      <c r="B125" s="8" t="str">
        <f>IFERROR(VLOOKUP(A125,Productos[#All],2,0),"")</f>
        <v>Toalla 160x80 Ne</v>
      </c>
      <c r="C125" s="8">
        <f>SUMIF(Producción[[#All],[Producto]],A125,Producción[[#All],[Cant]])</f>
        <v>1</v>
      </c>
      <c r="D125" s="8" t="str">
        <f>'Receta'!E125</f>
        <v>MO-01</v>
      </c>
      <c r="E125" s="8" t="str">
        <f>IFERROR(VLOOKUP(D125,Materias_Primas[#All],2,0),"")</f>
        <v>Corte</v>
      </c>
      <c r="F125" s="8">
        <f>'Receta'!C125</f>
        <v>1</v>
      </c>
      <c r="G125" s="8">
        <f>'Receta'!H125</f>
        <v>6</v>
      </c>
      <c r="H125" s="8">
        <f t="shared" si="0"/>
        <v>6</v>
      </c>
      <c r="I125" s="8">
        <v>3</v>
      </c>
      <c r="J125" s="8" t="s">
        <v>213</v>
      </c>
      <c r="K125" s="8">
        <f t="shared" si="2"/>
        <v>6</v>
      </c>
      <c r="L125" s="8" t="str">
        <f>IFERROR(VLOOKUP(D125,Materias_Primas[#All],5,0),"")</f>
        <v>Min</v>
      </c>
      <c r="M125" s="2"/>
      <c r="N125" s="2"/>
      <c r="O125" s="2"/>
      <c r="P125" s="2"/>
    </row>
    <row r="126" spans="1:16" ht="15.75" customHeight="1" x14ac:dyDescent="0.3">
      <c r="A126" s="8" t="str">
        <f>'Receta'!A126</f>
        <v>TO-08</v>
      </c>
      <c r="B126" s="8" t="str">
        <f>IFERROR(VLOOKUP(A126,Productos[#All],2,0),"")</f>
        <v>Toalla 160x80 Ne</v>
      </c>
      <c r="C126" s="8">
        <f>SUMIF(Producción[[#All],[Producto]],A126,Producción[[#All],[Cant]])</f>
        <v>1</v>
      </c>
      <c r="D126" s="8" t="str">
        <f>'Receta'!E126</f>
        <v>MO-02</v>
      </c>
      <c r="E126" s="8" t="str">
        <f>IFERROR(VLOOKUP(D126,Materias_Primas[#All],2,0),"")</f>
        <v>Confección</v>
      </c>
      <c r="F126" s="8">
        <f>'Receta'!C126</f>
        <v>1</v>
      </c>
      <c r="G126" s="8">
        <f>'Receta'!H126</f>
        <v>20</v>
      </c>
      <c r="H126" s="8">
        <f t="shared" si="0"/>
        <v>20</v>
      </c>
      <c r="I126" s="8">
        <v>3</v>
      </c>
      <c r="J126" s="8" t="s">
        <v>213</v>
      </c>
      <c r="K126" s="8">
        <f t="shared" si="2"/>
        <v>20</v>
      </c>
      <c r="L126" s="8" t="str">
        <f>IFERROR(VLOOKUP(D126,Materias_Primas[#All],5,0),"")</f>
        <v>Min</v>
      </c>
      <c r="M126" s="2"/>
      <c r="N126" s="2"/>
      <c r="O126" s="2"/>
      <c r="P126" s="2"/>
    </row>
    <row r="127" spans="1:16" ht="15.75" customHeight="1" x14ac:dyDescent="0.3">
      <c r="A127" s="8" t="str">
        <f>'Receta'!A127</f>
        <v>TO-08</v>
      </c>
      <c r="B127" s="8" t="str">
        <f>IFERROR(VLOOKUP(A127,Productos[#All],2,0),"")</f>
        <v>Toalla 160x80 Ne</v>
      </c>
      <c r="C127" s="8">
        <f>SUMIF(Producción[[#All],[Producto]],A127,Producción[[#All],[Cant]])</f>
        <v>1</v>
      </c>
      <c r="D127" s="8" t="str">
        <f>'Receta'!E127</f>
        <v>MO-04</v>
      </c>
      <c r="E127" s="8" t="str">
        <f>IFERROR(VLOOKUP(D127,Materias_Primas[#All],2,0),"")</f>
        <v>Preparación</v>
      </c>
      <c r="F127" s="8">
        <f>'Receta'!C127</f>
        <v>1</v>
      </c>
      <c r="G127" s="8">
        <f>'Receta'!H127</f>
        <v>2</v>
      </c>
      <c r="H127" s="8">
        <f t="shared" si="0"/>
        <v>2</v>
      </c>
      <c r="I127" s="8">
        <v>3</v>
      </c>
      <c r="J127" s="8" t="s">
        <v>213</v>
      </c>
      <c r="K127" s="8">
        <f t="shared" si="2"/>
        <v>2</v>
      </c>
      <c r="L127" s="8" t="str">
        <f>IFERROR(VLOOKUP(D127,Materias_Primas[#All],5,0),"")</f>
        <v>Min</v>
      </c>
      <c r="M127" s="2"/>
      <c r="N127" s="2"/>
      <c r="O127" s="2"/>
      <c r="P127" s="2"/>
    </row>
    <row r="128" spans="1:16" ht="15.75" customHeight="1" x14ac:dyDescent="0.3">
      <c r="A128" s="8" t="str">
        <f>'Receta'!A128</f>
        <v>TO-01</v>
      </c>
      <c r="B128" s="8" t="str">
        <f>IFERROR(VLOOKUP(A128,Productos[#All],2,0),"")</f>
        <v>Toalla 160x80 Az</v>
      </c>
      <c r="C128" s="8">
        <f>SUMIF(Producción[[#All],[Producto]],A128,Producción[[#All],[Cant]])</f>
        <v>2</v>
      </c>
      <c r="D128" s="8" t="str">
        <f>'Receta'!E128</f>
        <v>MO-01</v>
      </c>
      <c r="E128" s="8" t="str">
        <f>IFERROR(VLOOKUP(D128,Materias_Primas[#All],2,0),"")</f>
        <v>Corte</v>
      </c>
      <c r="F128" s="8">
        <f>'Receta'!C128</f>
        <v>1</v>
      </c>
      <c r="G128" s="8">
        <f>'Receta'!H128</f>
        <v>6</v>
      </c>
      <c r="H128" s="8">
        <f t="shared" si="0"/>
        <v>6</v>
      </c>
      <c r="I128" s="8">
        <v>3</v>
      </c>
      <c r="J128" s="8" t="s">
        <v>213</v>
      </c>
      <c r="K128" s="8">
        <f t="shared" si="2"/>
        <v>12</v>
      </c>
      <c r="L128" s="8" t="str">
        <f>IFERROR(VLOOKUP(D128,Materias_Primas[#All],5,0),"")</f>
        <v>Min</v>
      </c>
      <c r="M128" s="2"/>
      <c r="N128" s="2"/>
      <c r="O128" s="2"/>
      <c r="P128" s="2"/>
    </row>
    <row r="129" spans="1:16" ht="15.75" customHeight="1" x14ac:dyDescent="0.3">
      <c r="A129" s="8" t="str">
        <f>'Receta'!A129</f>
        <v>TO-01</v>
      </c>
      <c r="B129" s="8" t="str">
        <f>IFERROR(VLOOKUP(A129,Productos[#All],2,0),"")</f>
        <v>Toalla 160x80 Az</v>
      </c>
      <c r="C129" s="8">
        <f>SUMIF(Producción[[#All],[Producto]],A129,Producción[[#All],[Cant]])</f>
        <v>2</v>
      </c>
      <c r="D129" s="8" t="str">
        <f>'Receta'!E129</f>
        <v>MO-02</v>
      </c>
      <c r="E129" s="8" t="str">
        <f>IFERROR(VLOOKUP(D129,Materias_Primas[#All],2,0),"")</f>
        <v>Confección</v>
      </c>
      <c r="F129" s="8">
        <f>'Receta'!C129</f>
        <v>1</v>
      </c>
      <c r="G129" s="8">
        <f>'Receta'!H129</f>
        <v>20</v>
      </c>
      <c r="H129" s="8">
        <f t="shared" si="0"/>
        <v>20</v>
      </c>
      <c r="I129" s="8">
        <v>3</v>
      </c>
      <c r="J129" s="8" t="s">
        <v>213</v>
      </c>
      <c r="K129" s="8">
        <f t="shared" si="2"/>
        <v>40</v>
      </c>
      <c r="L129" s="8" t="str">
        <f>IFERROR(VLOOKUP(D129,Materias_Primas[#All],5,0),"")</f>
        <v>Min</v>
      </c>
      <c r="M129" s="2"/>
      <c r="N129" s="2"/>
      <c r="O129" s="2"/>
      <c r="P129" s="2"/>
    </row>
    <row r="130" spans="1:16" ht="15.75" customHeight="1" x14ac:dyDescent="0.3">
      <c r="A130" s="8" t="str">
        <f>'Receta'!A130</f>
        <v>TO-01</v>
      </c>
      <c r="B130" s="8" t="str">
        <f>IFERROR(VLOOKUP(A130,Productos[#All],2,0),"")</f>
        <v>Toalla 160x80 Az</v>
      </c>
      <c r="C130" s="8">
        <f>SUMIF(Producción[[#All],[Producto]],A130,Producción[[#All],[Cant]])</f>
        <v>2</v>
      </c>
      <c r="D130" s="8" t="str">
        <f>'Receta'!E130</f>
        <v>MO-04</v>
      </c>
      <c r="E130" s="8" t="str">
        <f>IFERROR(VLOOKUP(D130,Materias_Primas[#All],2,0),"")</f>
        <v>Preparación</v>
      </c>
      <c r="F130" s="8">
        <f>'Receta'!C130</f>
        <v>1</v>
      </c>
      <c r="G130" s="8">
        <f>'Receta'!H130</f>
        <v>2</v>
      </c>
      <c r="H130" s="8">
        <f t="shared" si="0"/>
        <v>2</v>
      </c>
      <c r="I130" s="8">
        <v>3</v>
      </c>
      <c r="J130" s="8" t="s">
        <v>213</v>
      </c>
      <c r="K130" s="8">
        <f t="shared" ref="K130:K193" si="3">C130*H130</f>
        <v>4</v>
      </c>
      <c r="L130" s="8" t="str">
        <f>IFERROR(VLOOKUP(D130,Materias_Primas[#All],5,0),"")</f>
        <v>Min</v>
      </c>
      <c r="M130" s="2"/>
      <c r="N130" s="2"/>
      <c r="O130" s="2"/>
      <c r="P130" s="2"/>
    </row>
    <row r="131" spans="1:16" ht="15.75" customHeight="1" x14ac:dyDescent="0.3">
      <c r="A131" s="8" t="str">
        <f>'Receta'!A131</f>
        <v>TO-02</v>
      </c>
      <c r="B131" s="8" t="str">
        <f>IFERROR(VLOOKUP(A131,Productos[#All],2,0),"")</f>
        <v>Toalla 160x80 Ro</v>
      </c>
      <c r="C131" s="8">
        <f>SUMIF(Producción[[#All],[Producto]],A131,Producción[[#All],[Cant]])</f>
        <v>2</v>
      </c>
      <c r="D131" s="8" t="str">
        <f>'Receta'!E131</f>
        <v>MO-01</v>
      </c>
      <c r="E131" s="8" t="str">
        <f>IFERROR(VLOOKUP(D131,Materias_Primas[#All],2,0),"")</f>
        <v>Corte</v>
      </c>
      <c r="F131" s="8">
        <f>'Receta'!C131</f>
        <v>1</v>
      </c>
      <c r="G131" s="8">
        <f>'Receta'!H131</f>
        <v>6</v>
      </c>
      <c r="H131" s="8">
        <f t="shared" si="0"/>
        <v>6</v>
      </c>
      <c r="I131" s="8">
        <v>3</v>
      </c>
      <c r="J131" s="8" t="s">
        <v>213</v>
      </c>
      <c r="K131" s="8">
        <f t="shared" si="3"/>
        <v>12</v>
      </c>
      <c r="L131" s="8" t="str">
        <f>IFERROR(VLOOKUP(D131,Materias_Primas[#All],5,0),"")</f>
        <v>Min</v>
      </c>
      <c r="M131" s="2"/>
      <c r="N131" s="2"/>
      <c r="O131" s="2"/>
      <c r="P131" s="2"/>
    </row>
    <row r="132" spans="1:16" ht="15.75" customHeight="1" x14ac:dyDescent="0.3">
      <c r="A132" s="8" t="str">
        <f>'Receta'!A132</f>
        <v>TO-02</v>
      </c>
      <c r="B132" s="8" t="str">
        <f>IFERROR(VLOOKUP(A132,Productos[#All],2,0),"")</f>
        <v>Toalla 160x80 Ro</v>
      </c>
      <c r="C132" s="8">
        <f>SUMIF(Producción[[#All],[Producto]],A132,Producción[[#All],[Cant]])</f>
        <v>2</v>
      </c>
      <c r="D132" s="8" t="str">
        <f>'Receta'!E132</f>
        <v>MO-02</v>
      </c>
      <c r="E132" s="8" t="str">
        <f>IFERROR(VLOOKUP(D132,Materias_Primas[#All],2,0),"")</f>
        <v>Confección</v>
      </c>
      <c r="F132" s="8">
        <f>'Receta'!C132</f>
        <v>1</v>
      </c>
      <c r="G132" s="8">
        <f>'Receta'!H132</f>
        <v>20</v>
      </c>
      <c r="H132" s="8">
        <f t="shared" si="0"/>
        <v>20</v>
      </c>
      <c r="I132" s="8">
        <v>3</v>
      </c>
      <c r="J132" s="8" t="s">
        <v>213</v>
      </c>
      <c r="K132" s="8">
        <f t="shared" si="3"/>
        <v>40</v>
      </c>
      <c r="L132" s="8" t="str">
        <f>IFERROR(VLOOKUP(D132,Materias_Primas[#All],5,0),"")</f>
        <v>Min</v>
      </c>
      <c r="M132" s="2"/>
      <c r="N132" s="2"/>
      <c r="O132" s="2"/>
      <c r="P132" s="2"/>
    </row>
    <row r="133" spans="1:16" ht="15.75" customHeight="1" x14ac:dyDescent="0.3">
      <c r="A133" s="8" t="str">
        <f>'Receta'!A133</f>
        <v>TO-02</v>
      </c>
      <c r="B133" s="8" t="str">
        <f>IFERROR(VLOOKUP(A133,Productos[#All],2,0),"")</f>
        <v>Toalla 160x80 Ro</v>
      </c>
      <c r="C133" s="8">
        <f>SUMIF(Producción[[#All],[Producto]],A133,Producción[[#All],[Cant]])</f>
        <v>2</v>
      </c>
      <c r="D133" s="8" t="str">
        <f>'Receta'!E133</f>
        <v>MO-04</v>
      </c>
      <c r="E133" s="8" t="str">
        <f>IFERROR(VLOOKUP(D133,Materias_Primas[#All],2,0),"")</f>
        <v>Preparación</v>
      </c>
      <c r="F133" s="8">
        <f>'Receta'!C133</f>
        <v>1</v>
      </c>
      <c r="G133" s="8">
        <f>'Receta'!H133</f>
        <v>2</v>
      </c>
      <c r="H133" s="8">
        <f t="shared" si="0"/>
        <v>2</v>
      </c>
      <c r="I133" s="8">
        <v>3</v>
      </c>
      <c r="J133" s="8" t="s">
        <v>213</v>
      </c>
      <c r="K133" s="8">
        <f t="shared" si="3"/>
        <v>4</v>
      </c>
      <c r="L133" s="8" t="str">
        <f>IFERROR(VLOOKUP(D133,Materias_Primas[#All],5,0),"")</f>
        <v>Min</v>
      </c>
      <c r="M133" s="2"/>
      <c r="N133" s="2"/>
      <c r="O133" s="2"/>
      <c r="P133" s="2"/>
    </row>
    <row r="134" spans="1:16" ht="15.75" customHeight="1" x14ac:dyDescent="0.3">
      <c r="A134" s="8" t="str">
        <f>'Receta'!A134</f>
        <v>TO-03</v>
      </c>
      <c r="B134" s="8" t="str">
        <f>IFERROR(VLOOKUP(A134,Productos[#All],2,0),"")</f>
        <v>Toalla 160x80 Am</v>
      </c>
      <c r="C134" s="8">
        <f>SUMIF(Producción[[#All],[Producto]],A134,Producción[[#All],[Cant]])</f>
        <v>2</v>
      </c>
      <c r="D134" s="8" t="str">
        <f>'Receta'!E134</f>
        <v>MO-01</v>
      </c>
      <c r="E134" s="8" t="str">
        <f>IFERROR(VLOOKUP(D134,Materias_Primas[#All],2,0),"")</f>
        <v>Corte</v>
      </c>
      <c r="F134" s="8">
        <f>'Receta'!C134</f>
        <v>1</v>
      </c>
      <c r="G134" s="8">
        <f>'Receta'!H134</f>
        <v>6</v>
      </c>
      <c r="H134" s="8">
        <f t="shared" si="0"/>
        <v>6</v>
      </c>
      <c r="I134" s="8">
        <v>3</v>
      </c>
      <c r="J134" s="8" t="s">
        <v>213</v>
      </c>
      <c r="K134" s="8">
        <f t="shared" si="3"/>
        <v>12</v>
      </c>
      <c r="L134" s="8" t="str">
        <f>IFERROR(VLOOKUP(D134,Materias_Primas[#All],5,0),"")</f>
        <v>Min</v>
      </c>
      <c r="M134" s="2"/>
      <c r="N134" s="2"/>
      <c r="O134" s="2"/>
      <c r="P134" s="2"/>
    </row>
    <row r="135" spans="1:16" ht="15.75" customHeight="1" x14ac:dyDescent="0.3">
      <c r="A135" s="8" t="str">
        <f>'Receta'!A135</f>
        <v>TO-03</v>
      </c>
      <c r="B135" s="8" t="str">
        <f>IFERROR(VLOOKUP(A135,Productos[#All],2,0),"")</f>
        <v>Toalla 160x80 Am</v>
      </c>
      <c r="C135" s="8">
        <f>SUMIF(Producción[[#All],[Producto]],A135,Producción[[#All],[Cant]])</f>
        <v>2</v>
      </c>
      <c r="D135" s="8" t="str">
        <f>'Receta'!E135</f>
        <v>MO-02</v>
      </c>
      <c r="E135" s="8" t="str">
        <f>IFERROR(VLOOKUP(D135,Materias_Primas[#All],2,0),"")</f>
        <v>Confección</v>
      </c>
      <c r="F135" s="8">
        <f>'Receta'!C135</f>
        <v>1</v>
      </c>
      <c r="G135" s="8">
        <f>'Receta'!H135</f>
        <v>20</v>
      </c>
      <c r="H135" s="8">
        <f t="shared" si="0"/>
        <v>20</v>
      </c>
      <c r="I135" s="8">
        <v>3</v>
      </c>
      <c r="J135" s="8" t="s">
        <v>213</v>
      </c>
      <c r="K135" s="8">
        <f t="shared" si="3"/>
        <v>40</v>
      </c>
      <c r="L135" s="8" t="str">
        <f>IFERROR(VLOOKUP(D135,Materias_Primas[#All],5,0),"")</f>
        <v>Min</v>
      </c>
      <c r="M135" s="2"/>
      <c r="N135" s="2"/>
      <c r="O135" s="2"/>
      <c r="P135" s="2"/>
    </row>
    <row r="136" spans="1:16" ht="15.75" customHeight="1" x14ac:dyDescent="0.3">
      <c r="A136" s="8" t="str">
        <f>'Receta'!A136</f>
        <v>TO-03</v>
      </c>
      <c r="B136" s="8" t="str">
        <f>IFERROR(VLOOKUP(A136,Productos[#All],2,0),"")</f>
        <v>Toalla 160x80 Am</v>
      </c>
      <c r="C136" s="8">
        <f>SUMIF(Producción[[#All],[Producto]],A136,Producción[[#All],[Cant]])</f>
        <v>2</v>
      </c>
      <c r="D136" s="8" t="str">
        <f>'Receta'!E136</f>
        <v>MO-04</v>
      </c>
      <c r="E136" s="8" t="str">
        <f>IFERROR(VLOOKUP(D136,Materias_Primas[#All],2,0),"")</f>
        <v>Preparación</v>
      </c>
      <c r="F136" s="8">
        <f>'Receta'!C136</f>
        <v>1</v>
      </c>
      <c r="G136" s="8">
        <f>'Receta'!H136</f>
        <v>2</v>
      </c>
      <c r="H136" s="8">
        <f t="shared" si="0"/>
        <v>2</v>
      </c>
      <c r="I136" s="8">
        <v>3</v>
      </c>
      <c r="J136" s="8" t="s">
        <v>213</v>
      </c>
      <c r="K136" s="8">
        <f t="shared" si="3"/>
        <v>4</v>
      </c>
      <c r="L136" s="8" t="str">
        <f>IFERROR(VLOOKUP(D136,Materias_Primas[#All],5,0),"")</f>
        <v>Min</v>
      </c>
      <c r="M136" s="2"/>
      <c r="N136" s="2"/>
      <c r="O136" s="2"/>
      <c r="P136" s="2"/>
    </row>
    <row r="137" spans="1:16" ht="15.75" customHeight="1" x14ac:dyDescent="0.3">
      <c r="A137" s="8" t="str">
        <f>'Receta'!A137</f>
        <v>TO-04</v>
      </c>
      <c r="B137" s="8" t="str">
        <f>IFERROR(VLOOKUP(A137,Productos[#All],2,0),"")</f>
        <v>Toalla 160x80 Vp</v>
      </c>
      <c r="C137" s="8">
        <f>SUMIF(Producción[[#All],[Producto]],A137,Producción[[#All],[Cant]])</f>
        <v>1</v>
      </c>
      <c r="D137" s="8" t="str">
        <f>'Receta'!E137</f>
        <v>MO-01</v>
      </c>
      <c r="E137" s="8" t="str">
        <f>IFERROR(VLOOKUP(D137,Materias_Primas[#All],2,0),"")</f>
        <v>Corte</v>
      </c>
      <c r="F137" s="8">
        <f>'Receta'!C137</f>
        <v>1</v>
      </c>
      <c r="G137" s="8">
        <f>'Receta'!H137</f>
        <v>6</v>
      </c>
      <c r="H137" s="8">
        <f t="shared" si="0"/>
        <v>6</v>
      </c>
      <c r="I137" s="8">
        <v>3</v>
      </c>
      <c r="J137" s="8" t="s">
        <v>213</v>
      </c>
      <c r="K137" s="8">
        <f t="shared" si="3"/>
        <v>6</v>
      </c>
      <c r="L137" s="8" t="str">
        <f>IFERROR(VLOOKUP(D137,Materias_Primas[#All],5,0),"")</f>
        <v>Min</v>
      </c>
      <c r="M137" s="2"/>
      <c r="N137" s="2"/>
      <c r="O137" s="2"/>
      <c r="P137" s="2"/>
    </row>
    <row r="138" spans="1:16" ht="15.75" customHeight="1" x14ac:dyDescent="0.3">
      <c r="A138" s="8" t="str">
        <f>'Receta'!A138</f>
        <v>TO-04</v>
      </c>
      <c r="B138" s="8" t="str">
        <f>IFERROR(VLOOKUP(A138,Productos[#All],2,0),"")</f>
        <v>Toalla 160x80 Vp</v>
      </c>
      <c r="C138" s="8">
        <f>SUMIF(Producción[[#All],[Producto]],A138,Producción[[#All],[Cant]])</f>
        <v>1</v>
      </c>
      <c r="D138" s="8" t="str">
        <f>'Receta'!E138</f>
        <v>MO-02</v>
      </c>
      <c r="E138" s="8" t="str">
        <f>IFERROR(VLOOKUP(D138,Materias_Primas[#All],2,0),"")</f>
        <v>Confección</v>
      </c>
      <c r="F138" s="8">
        <f>'Receta'!C138</f>
        <v>1</v>
      </c>
      <c r="G138" s="8">
        <f>'Receta'!H138</f>
        <v>20</v>
      </c>
      <c r="H138" s="8">
        <f t="shared" si="0"/>
        <v>20</v>
      </c>
      <c r="I138" s="8">
        <v>3</v>
      </c>
      <c r="J138" s="8" t="s">
        <v>213</v>
      </c>
      <c r="K138" s="8">
        <f t="shared" si="3"/>
        <v>20</v>
      </c>
      <c r="L138" s="8" t="str">
        <f>IFERROR(VLOOKUP(D138,Materias_Primas[#All],5,0),"")</f>
        <v>Min</v>
      </c>
      <c r="M138" s="2"/>
      <c r="N138" s="2"/>
      <c r="O138" s="2"/>
      <c r="P138" s="2"/>
    </row>
    <row r="139" spans="1:16" ht="15.75" customHeight="1" x14ac:dyDescent="0.3">
      <c r="A139" s="8" t="str">
        <f>'Receta'!A139</f>
        <v>TO-04</v>
      </c>
      <c r="B139" s="8" t="str">
        <f>IFERROR(VLOOKUP(A139,Productos[#All],2,0),"")</f>
        <v>Toalla 160x80 Vp</v>
      </c>
      <c r="C139" s="8">
        <f>SUMIF(Producción[[#All],[Producto]],A139,Producción[[#All],[Cant]])</f>
        <v>1</v>
      </c>
      <c r="D139" s="8" t="str">
        <f>'Receta'!E139</f>
        <v>MO-04</v>
      </c>
      <c r="E139" s="8" t="str">
        <f>IFERROR(VLOOKUP(D139,Materias_Primas[#All],2,0),"")</f>
        <v>Preparación</v>
      </c>
      <c r="F139" s="8">
        <f>'Receta'!C139</f>
        <v>1</v>
      </c>
      <c r="G139" s="8">
        <f>'Receta'!H139</f>
        <v>2</v>
      </c>
      <c r="H139" s="8">
        <f t="shared" si="0"/>
        <v>2</v>
      </c>
      <c r="I139" s="8">
        <v>3</v>
      </c>
      <c r="J139" s="8" t="s">
        <v>213</v>
      </c>
      <c r="K139" s="8">
        <f t="shared" si="3"/>
        <v>2</v>
      </c>
      <c r="L139" s="8" t="str">
        <f>IFERROR(VLOOKUP(D139,Materias_Primas[#All],5,0),"")</f>
        <v>Min</v>
      </c>
      <c r="M139" s="2"/>
      <c r="N139" s="2"/>
      <c r="O139" s="2"/>
      <c r="P139" s="2"/>
    </row>
    <row r="140" spans="1:16" ht="15.75" customHeight="1" x14ac:dyDescent="0.3">
      <c r="A140" s="8" t="str">
        <f>'Receta'!A140</f>
        <v>TO-05</v>
      </c>
      <c r="B140" s="8" t="str">
        <f>IFERROR(VLOOKUP(A140,Productos[#All],2,0),"")</f>
        <v>Toalla 160x80 Ca</v>
      </c>
      <c r="C140" s="8">
        <f>SUMIF(Producción[[#All],[Producto]],A140,Producción[[#All],[Cant]])</f>
        <v>2</v>
      </c>
      <c r="D140" s="8" t="str">
        <f>'Receta'!E140</f>
        <v>MO-01</v>
      </c>
      <c r="E140" s="8" t="str">
        <f>IFERROR(VLOOKUP(D140,Materias_Primas[#All],2,0),"")</f>
        <v>Corte</v>
      </c>
      <c r="F140" s="8">
        <f>'Receta'!C140</f>
        <v>1</v>
      </c>
      <c r="G140" s="8">
        <f>'Receta'!H140</f>
        <v>6</v>
      </c>
      <c r="H140" s="8">
        <f t="shared" si="0"/>
        <v>6</v>
      </c>
      <c r="I140" s="8">
        <v>3</v>
      </c>
      <c r="J140" s="8" t="s">
        <v>213</v>
      </c>
      <c r="K140" s="8">
        <f t="shared" si="3"/>
        <v>12</v>
      </c>
      <c r="L140" s="8" t="str">
        <f>IFERROR(VLOOKUP(D140,Materias_Primas[#All],5,0),"")</f>
        <v>Min</v>
      </c>
      <c r="M140" s="2"/>
      <c r="N140" s="2"/>
      <c r="O140" s="2"/>
      <c r="P140" s="2"/>
    </row>
    <row r="141" spans="1:16" ht="15.75" customHeight="1" x14ac:dyDescent="0.3">
      <c r="A141" s="8" t="str">
        <f>'Receta'!A141</f>
        <v>TO-05</v>
      </c>
      <c r="B141" s="8" t="str">
        <f>IFERROR(VLOOKUP(A141,Productos[#All],2,0),"")</f>
        <v>Toalla 160x80 Ca</v>
      </c>
      <c r="C141" s="8">
        <f>SUMIF(Producción[[#All],[Producto]],A141,Producción[[#All],[Cant]])</f>
        <v>2</v>
      </c>
      <c r="D141" s="8" t="str">
        <f>'Receta'!E141</f>
        <v>MO-02</v>
      </c>
      <c r="E141" s="8" t="str">
        <f>IFERROR(VLOOKUP(D141,Materias_Primas[#All],2,0),"")</f>
        <v>Confección</v>
      </c>
      <c r="F141" s="8">
        <f>'Receta'!C141</f>
        <v>1</v>
      </c>
      <c r="G141" s="8">
        <f>'Receta'!H141</f>
        <v>20</v>
      </c>
      <c r="H141" s="8">
        <f t="shared" si="0"/>
        <v>20</v>
      </c>
      <c r="I141" s="8">
        <v>3</v>
      </c>
      <c r="J141" s="8" t="s">
        <v>213</v>
      </c>
      <c r="K141" s="8">
        <f t="shared" si="3"/>
        <v>40</v>
      </c>
      <c r="L141" s="8" t="str">
        <f>IFERROR(VLOOKUP(D141,Materias_Primas[#All],5,0),"")</f>
        <v>Min</v>
      </c>
      <c r="M141" s="2"/>
      <c r="N141" s="2"/>
      <c r="O141" s="2"/>
      <c r="P141" s="2"/>
    </row>
    <row r="142" spans="1:16" ht="15.75" customHeight="1" x14ac:dyDescent="0.3">
      <c r="A142" s="8" t="str">
        <f>'Receta'!A142</f>
        <v>TO-05</v>
      </c>
      <c r="B142" s="8" t="str">
        <f>IFERROR(VLOOKUP(A142,Productos[#All],2,0),"")</f>
        <v>Toalla 160x80 Ca</v>
      </c>
      <c r="C142" s="8">
        <f>SUMIF(Producción[[#All],[Producto]],A142,Producción[[#All],[Cant]])</f>
        <v>2</v>
      </c>
      <c r="D142" s="8" t="str">
        <f>'Receta'!E142</f>
        <v>MO-04</v>
      </c>
      <c r="E142" s="8" t="str">
        <f>IFERROR(VLOOKUP(D142,Materias_Primas[#All],2,0),"")</f>
        <v>Preparación</v>
      </c>
      <c r="F142" s="8">
        <f>'Receta'!C142</f>
        <v>1</v>
      </c>
      <c r="G142" s="8">
        <f>'Receta'!H142</f>
        <v>2</v>
      </c>
      <c r="H142" s="8">
        <f t="shared" si="0"/>
        <v>2</v>
      </c>
      <c r="I142" s="8">
        <v>3</v>
      </c>
      <c r="J142" s="8" t="s">
        <v>213</v>
      </c>
      <c r="K142" s="8">
        <f t="shared" si="3"/>
        <v>4</v>
      </c>
      <c r="L142" s="8" t="str">
        <f>IFERROR(VLOOKUP(D142,Materias_Primas[#All],5,0),"")</f>
        <v>Min</v>
      </c>
      <c r="M142" s="2"/>
      <c r="N142" s="2"/>
      <c r="O142" s="2"/>
      <c r="P142" s="2"/>
    </row>
    <row r="143" spans="1:16" ht="15.75" customHeight="1" x14ac:dyDescent="0.3">
      <c r="A143" s="8" t="str">
        <f>'Receta'!A143</f>
        <v>TO-06</v>
      </c>
      <c r="B143" s="8" t="str">
        <f>IFERROR(VLOOKUP(A143,Productos[#All],2,0),"")</f>
        <v>Toalla 160x80 Fu</v>
      </c>
      <c r="C143" s="8">
        <f>SUMIF(Producción[[#All],[Producto]],A143,Producción[[#All],[Cant]])</f>
        <v>2</v>
      </c>
      <c r="D143" s="8" t="str">
        <f>'Receta'!E143</f>
        <v>MO-01</v>
      </c>
      <c r="E143" s="8" t="str">
        <f>IFERROR(VLOOKUP(D143,Materias_Primas[#All],2,0),"")</f>
        <v>Corte</v>
      </c>
      <c r="F143" s="8">
        <f>'Receta'!C143</f>
        <v>1</v>
      </c>
      <c r="G143" s="8">
        <f>'Receta'!H143</f>
        <v>6</v>
      </c>
      <c r="H143" s="8">
        <f t="shared" si="0"/>
        <v>6</v>
      </c>
      <c r="I143" s="8">
        <v>3</v>
      </c>
      <c r="J143" s="8" t="s">
        <v>213</v>
      </c>
      <c r="K143" s="8">
        <f t="shared" si="3"/>
        <v>12</v>
      </c>
      <c r="L143" s="8" t="str">
        <f>IFERROR(VLOOKUP(D143,Materias_Primas[#All],5,0),"")</f>
        <v>Min</v>
      </c>
      <c r="M143" s="2"/>
      <c r="N143" s="2"/>
      <c r="O143" s="2"/>
      <c r="P143" s="2"/>
    </row>
    <row r="144" spans="1:16" ht="15.75" customHeight="1" x14ac:dyDescent="0.3">
      <c r="A144" s="8" t="str">
        <f>'Receta'!A144</f>
        <v>TO-06</v>
      </c>
      <c r="B144" s="8" t="str">
        <f>IFERROR(VLOOKUP(A144,Productos[#All],2,0),"")</f>
        <v>Toalla 160x80 Fu</v>
      </c>
      <c r="C144" s="8">
        <f>SUMIF(Producción[[#All],[Producto]],A144,Producción[[#All],[Cant]])</f>
        <v>2</v>
      </c>
      <c r="D144" s="8" t="str">
        <f>'Receta'!E144</f>
        <v>MO-02</v>
      </c>
      <c r="E144" s="8" t="str">
        <f>IFERROR(VLOOKUP(D144,Materias_Primas[#All],2,0),"")</f>
        <v>Confección</v>
      </c>
      <c r="F144" s="8">
        <f>'Receta'!C144</f>
        <v>1</v>
      </c>
      <c r="G144" s="8">
        <f>'Receta'!H144</f>
        <v>20</v>
      </c>
      <c r="H144" s="8">
        <f t="shared" si="0"/>
        <v>20</v>
      </c>
      <c r="I144" s="8">
        <v>3</v>
      </c>
      <c r="J144" s="8" t="s">
        <v>213</v>
      </c>
      <c r="K144" s="8">
        <f t="shared" si="3"/>
        <v>40</v>
      </c>
      <c r="L144" s="8" t="str">
        <f>IFERROR(VLOOKUP(D144,Materias_Primas[#All],5,0),"")</f>
        <v>Min</v>
      </c>
      <c r="M144" s="2"/>
      <c r="N144" s="2"/>
      <c r="O144" s="2"/>
      <c r="P144" s="2"/>
    </row>
    <row r="145" spans="1:16" ht="15.75" customHeight="1" x14ac:dyDescent="0.3">
      <c r="A145" s="8" t="str">
        <f>'Receta'!A145</f>
        <v>TO-06</v>
      </c>
      <c r="B145" s="8" t="str">
        <f>IFERROR(VLOOKUP(A145,Productos[#All],2,0),"")</f>
        <v>Toalla 160x80 Fu</v>
      </c>
      <c r="C145" s="8">
        <f>SUMIF(Producción[[#All],[Producto]],A145,Producción[[#All],[Cant]])</f>
        <v>2</v>
      </c>
      <c r="D145" s="8" t="str">
        <f>'Receta'!E145</f>
        <v>MO-04</v>
      </c>
      <c r="E145" s="8" t="str">
        <f>IFERROR(VLOOKUP(D145,Materias_Primas[#All],2,0),"")</f>
        <v>Preparación</v>
      </c>
      <c r="F145" s="8">
        <f>'Receta'!C145</f>
        <v>1</v>
      </c>
      <c r="G145" s="8">
        <f>'Receta'!H145</f>
        <v>2</v>
      </c>
      <c r="H145" s="8">
        <f t="shared" si="0"/>
        <v>2</v>
      </c>
      <c r="I145" s="8">
        <v>4</v>
      </c>
      <c r="J145" s="8" t="s">
        <v>213</v>
      </c>
      <c r="K145" s="8">
        <f t="shared" si="3"/>
        <v>4</v>
      </c>
      <c r="L145" s="8" t="str">
        <f>IFERROR(VLOOKUP(D145,Materias_Primas[#All],5,0),"")</f>
        <v>Min</v>
      </c>
      <c r="M145" s="2"/>
      <c r="N145" s="2"/>
      <c r="O145" s="2"/>
      <c r="P145" s="2"/>
    </row>
    <row r="146" spans="1:16" ht="15.75" customHeight="1" x14ac:dyDescent="0.3">
      <c r="A146" s="8" t="str">
        <f>'Receta'!A146</f>
        <v>TO-11</v>
      </c>
      <c r="B146" s="8" t="str">
        <f>IFERROR(VLOOKUP(A146,Productos[#All],2,0),"")</f>
        <v>Toalla 160x110 Na</v>
      </c>
      <c r="C146" s="8">
        <f>SUMIF(Producción[[#All],[Producto]],A146,Producción[[#All],[Cant]])</f>
        <v>1</v>
      </c>
      <c r="D146" s="8" t="str">
        <f>'Receta'!E146</f>
        <v>MO-01</v>
      </c>
      <c r="E146" s="8" t="str">
        <f>IFERROR(VLOOKUP(D146,Materias_Primas[#All],2,0),"")</f>
        <v>Corte</v>
      </c>
      <c r="F146" s="8">
        <f>'Receta'!C146</f>
        <v>1</v>
      </c>
      <c r="G146" s="8">
        <f>'Receta'!H146</f>
        <v>8</v>
      </c>
      <c r="H146" s="8">
        <f t="shared" si="0"/>
        <v>8</v>
      </c>
      <c r="I146" s="8">
        <v>4</v>
      </c>
      <c r="J146" s="8" t="s">
        <v>213</v>
      </c>
      <c r="K146" s="8">
        <f t="shared" si="3"/>
        <v>8</v>
      </c>
      <c r="L146" s="8" t="str">
        <f>IFERROR(VLOOKUP(D146,Materias_Primas[#All],5,0),"")</f>
        <v>Min</v>
      </c>
      <c r="M146" s="2"/>
      <c r="N146" s="2"/>
      <c r="O146" s="2"/>
      <c r="P146" s="2"/>
    </row>
    <row r="147" spans="1:16" ht="15.75" customHeight="1" x14ac:dyDescent="0.3">
      <c r="A147" s="8" t="str">
        <f>'Receta'!A147</f>
        <v>TO-11</v>
      </c>
      <c r="B147" s="8" t="str">
        <f>IFERROR(VLOOKUP(A147,Productos[#All],2,0),"")</f>
        <v>Toalla 160x110 Na</v>
      </c>
      <c r="C147" s="8">
        <f>SUMIF(Producción[[#All],[Producto]],A147,Producción[[#All],[Cant]])</f>
        <v>1</v>
      </c>
      <c r="D147" s="8" t="str">
        <f>'Receta'!E147</f>
        <v>MO-02</v>
      </c>
      <c r="E147" s="8" t="str">
        <f>IFERROR(VLOOKUP(D147,Materias_Primas[#All],2,0),"")</f>
        <v>Confección</v>
      </c>
      <c r="F147" s="8">
        <f>'Receta'!C147</f>
        <v>1</v>
      </c>
      <c r="G147" s="8">
        <f>'Receta'!H147</f>
        <v>28</v>
      </c>
      <c r="H147" s="8">
        <f t="shared" si="0"/>
        <v>28</v>
      </c>
      <c r="I147" s="8">
        <v>4</v>
      </c>
      <c r="J147" s="8" t="s">
        <v>213</v>
      </c>
      <c r="K147" s="8">
        <f t="shared" si="3"/>
        <v>28</v>
      </c>
      <c r="L147" s="8" t="str">
        <f>IFERROR(VLOOKUP(D147,Materias_Primas[#All],5,0),"")</f>
        <v>Min</v>
      </c>
      <c r="M147" s="2"/>
      <c r="N147" s="2"/>
      <c r="O147" s="2"/>
      <c r="P147" s="2"/>
    </row>
    <row r="148" spans="1:16" ht="15.75" customHeight="1" x14ac:dyDescent="0.3">
      <c r="A148" s="8" t="str">
        <f>'Receta'!A148</f>
        <v>TO-11</v>
      </c>
      <c r="B148" s="8" t="str">
        <f>IFERROR(VLOOKUP(A148,Productos[#All],2,0),"")</f>
        <v>Toalla 160x110 Na</v>
      </c>
      <c r="C148" s="8">
        <f>SUMIF(Producción[[#All],[Producto]],A148,Producción[[#All],[Cant]])</f>
        <v>1</v>
      </c>
      <c r="D148" s="8" t="str">
        <f>'Receta'!E148</f>
        <v>MO-04</v>
      </c>
      <c r="E148" s="8" t="str">
        <f>IFERROR(VLOOKUP(D148,Materias_Primas[#All],2,0),"")</f>
        <v>Preparación</v>
      </c>
      <c r="F148" s="8">
        <f>'Receta'!C148</f>
        <v>1</v>
      </c>
      <c r="G148" s="8">
        <f>'Receta'!H148</f>
        <v>3</v>
      </c>
      <c r="H148" s="8">
        <f t="shared" si="0"/>
        <v>3</v>
      </c>
      <c r="I148" s="8">
        <v>4</v>
      </c>
      <c r="J148" s="8" t="s">
        <v>213</v>
      </c>
      <c r="K148" s="8">
        <f t="shared" si="3"/>
        <v>3</v>
      </c>
      <c r="L148" s="8" t="str">
        <f>IFERROR(VLOOKUP(D148,Materias_Primas[#All],5,0),"")</f>
        <v>Min</v>
      </c>
      <c r="M148" s="2"/>
      <c r="N148" s="2"/>
      <c r="O148" s="2"/>
      <c r="P148" s="2"/>
    </row>
    <row r="149" spans="1:16" ht="15.75" customHeight="1" x14ac:dyDescent="0.3">
      <c r="A149" s="8" t="str">
        <f>'Receta'!A149</f>
        <v>TO-10</v>
      </c>
      <c r="B149" s="8" t="str">
        <f>IFERROR(VLOOKUP(A149,Productos[#All],2,0),"")</f>
        <v>Toalla 40x40 Na</v>
      </c>
      <c r="C149" s="8">
        <f>SUMIF(Producción[[#All],[Producto]],A149,Producción[[#All],[Cant]])</f>
        <v>2</v>
      </c>
      <c r="D149" s="8" t="str">
        <f>'Receta'!E149</f>
        <v>MO-01</v>
      </c>
      <c r="E149" s="8" t="str">
        <f>IFERROR(VLOOKUP(D149,Materias_Primas[#All],2,0),"")</f>
        <v>Corte</v>
      </c>
      <c r="F149" s="8">
        <f>'Receta'!C149</f>
        <v>1</v>
      </c>
      <c r="G149" s="8">
        <f>'Receta'!H149</f>
        <v>8</v>
      </c>
      <c r="H149" s="8">
        <f t="shared" si="0"/>
        <v>8</v>
      </c>
      <c r="I149" s="8">
        <v>4</v>
      </c>
      <c r="J149" s="8" t="s">
        <v>213</v>
      </c>
      <c r="K149" s="8">
        <f t="shared" si="3"/>
        <v>16</v>
      </c>
      <c r="L149" s="8" t="str">
        <f>IFERROR(VLOOKUP(D149,Materias_Primas[#All],5,0),"")</f>
        <v>Min</v>
      </c>
      <c r="M149" s="2"/>
      <c r="N149" s="2"/>
      <c r="O149" s="2"/>
      <c r="P149" s="2"/>
    </row>
    <row r="150" spans="1:16" ht="15.75" customHeight="1" x14ac:dyDescent="0.3">
      <c r="A150" s="8" t="str">
        <f>'Receta'!A150</f>
        <v>TO-10</v>
      </c>
      <c r="B150" s="8" t="str">
        <f>IFERROR(VLOOKUP(A150,Productos[#All],2,0),"")</f>
        <v>Toalla 40x40 Na</v>
      </c>
      <c r="C150" s="8">
        <f>SUMIF(Producción[[#All],[Producto]],A150,Producción[[#All],[Cant]])</f>
        <v>2</v>
      </c>
      <c r="D150" s="8" t="str">
        <f>'Receta'!E150</f>
        <v>MO-02</v>
      </c>
      <c r="E150" s="8" t="str">
        <f>IFERROR(VLOOKUP(D150,Materias_Primas[#All],2,0),"")</f>
        <v>Confección</v>
      </c>
      <c r="F150" s="8">
        <f>'Receta'!C150</f>
        <v>1</v>
      </c>
      <c r="G150" s="8">
        <f>'Receta'!H150</f>
        <v>3</v>
      </c>
      <c r="H150" s="8">
        <f t="shared" si="0"/>
        <v>3</v>
      </c>
      <c r="I150" s="8">
        <v>4</v>
      </c>
      <c r="J150" s="8" t="s">
        <v>213</v>
      </c>
      <c r="K150" s="8">
        <f t="shared" si="3"/>
        <v>6</v>
      </c>
      <c r="L150" s="8" t="str">
        <f>IFERROR(VLOOKUP(D150,Materias_Primas[#All],5,0),"")</f>
        <v>Min</v>
      </c>
      <c r="M150" s="2"/>
      <c r="N150" s="2"/>
      <c r="O150" s="2"/>
      <c r="P150" s="2"/>
    </row>
    <row r="151" spans="1:16" ht="15.75" customHeight="1" x14ac:dyDescent="0.3">
      <c r="A151" s="8" t="str">
        <f>'Receta'!A151</f>
        <v>TO-10</v>
      </c>
      <c r="B151" s="8" t="str">
        <f>IFERROR(VLOOKUP(A151,Productos[#All],2,0),"")</f>
        <v>Toalla 40x40 Na</v>
      </c>
      <c r="C151" s="8">
        <f>SUMIF(Producción[[#All],[Producto]],A151,Producción[[#All],[Cant]])</f>
        <v>2</v>
      </c>
      <c r="D151" s="8" t="str">
        <f>'Receta'!E151</f>
        <v>MO-04</v>
      </c>
      <c r="E151" s="8" t="str">
        <f>IFERROR(VLOOKUP(D151,Materias_Primas[#All],2,0),"")</f>
        <v>Preparación</v>
      </c>
      <c r="F151" s="8">
        <f>'Receta'!C151</f>
        <v>1</v>
      </c>
      <c r="G151" s="8">
        <f>'Receta'!H151</f>
        <v>2</v>
      </c>
      <c r="H151" s="8">
        <f t="shared" si="0"/>
        <v>2</v>
      </c>
      <c r="I151" s="8">
        <v>4</v>
      </c>
      <c r="J151" s="8" t="s">
        <v>213</v>
      </c>
      <c r="K151" s="8">
        <f t="shared" si="3"/>
        <v>4</v>
      </c>
      <c r="L151" s="8" t="str">
        <f>IFERROR(VLOOKUP(D151,Materias_Primas[#All],5,0),"")</f>
        <v>Min</v>
      </c>
      <c r="M151" s="2"/>
      <c r="N151" s="2"/>
      <c r="O151" s="2"/>
      <c r="P151" s="2"/>
    </row>
    <row r="152" spans="1:16" ht="15.75" customHeight="1" x14ac:dyDescent="0.3">
      <c r="A152" s="8" t="str">
        <f>'Receta'!A152</f>
        <v>TO-09</v>
      </c>
      <c r="B152" s="8" t="str">
        <f>IFERROR(VLOOKUP(A152,Productos[#All],2,0),"")</f>
        <v>Toalla 80x40 Na</v>
      </c>
      <c r="C152" s="8">
        <f>SUMIF(Producción[[#All],[Producto]],A152,Producción[[#All],[Cant]])</f>
        <v>1</v>
      </c>
      <c r="D152" s="8" t="str">
        <f>'Receta'!E152</f>
        <v>MO-01</v>
      </c>
      <c r="E152" s="8" t="str">
        <f>IFERROR(VLOOKUP(D152,Materias_Primas[#All],2,0),"")</f>
        <v>Corte</v>
      </c>
      <c r="F152" s="8">
        <f>'Receta'!C152</f>
        <v>1</v>
      </c>
      <c r="G152" s="8">
        <f>'Receta'!H152</f>
        <v>6</v>
      </c>
      <c r="H152" s="8">
        <f t="shared" si="0"/>
        <v>6</v>
      </c>
      <c r="I152" s="8">
        <v>4</v>
      </c>
      <c r="J152" s="8" t="s">
        <v>213</v>
      </c>
      <c r="K152" s="8">
        <f t="shared" si="3"/>
        <v>6</v>
      </c>
      <c r="L152" s="8" t="str">
        <f>IFERROR(VLOOKUP(D152,Materias_Primas[#All],5,0),"")</f>
        <v>Min</v>
      </c>
      <c r="M152" s="2"/>
      <c r="N152" s="2"/>
      <c r="O152" s="2"/>
      <c r="P152" s="2"/>
    </row>
    <row r="153" spans="1:16" ht="15.75" customHeight="1" x14ac:dyDescent="0.3">
      <c r="A153" s="8" t="str">
        <f>'Receta'!A153</f>
        <v>TO-09</v>
      </c>
      <c r="B153" s="8" t="str">
        <f>IFERROR(VLOOKUP(A153,Productos[#All],2,0),"")</f>
        <v>Toalla 80x40 Na</v>
      </c>
      <c r="C153" s="8">
        <f>SUMIF(Producción[[#All],[Producto]],A153,Producción[[#All],[Cant]])</f>
        <v>1</v>
      </c>
      <c r="D153" s="8" t="str">
        <f>'Receta'!E153</f>
        <v>MO-02</v>
      </c>
      <c r="E153" s="8" t="str">
        <f>IFERROR(VLOOKUP(D153,Materias_Primas[#All],2,0),"")</f>
        <v>Confección</v>
      </c>
      <c r="F153" s="8">
        <f>'Receta'!C153</f>
        <v>1</v>
      </c>
      <c r="G153" s="8">
        <f>'Receta'!H153</f>
        <v>8</v>
      </c>
      <c r="H153" s="8">
        <f t="shared" si="0"/>
        <v>8</v>
      </c>
      <c r="I153" s="8">
        <v>4</v>
      </c>
      <c r="J153" s="8" t="s">
        <v>213</v>
      </c>
      <c r="K153" s="8">
        <f t="shared" si="3"/>
        <v>8</v>
      </c>
      <c r="L153" s="8" t="str">
        <f>IFERROR(VLOOKUP(D153,Materias_Primas[#All],5,0),"")</f>
        <v>Min</v>
      </c>
      <c r="M153" s="2"/>
      <c r="N153" s="2"/>
      <c r="O153" s="2"/>
      <c r="P153" s="2"/>
    </row>
    <row r="154" spans="1:16" ht="15.75" customHeight="1" x14ac:dyDescent="0.3">
      <c r="A154" s="8" t="str">
        <f>'Receta'!A154</f>
        <v>TO-09</v>
      </c>
      <c r="B154" s="8" t="str">
        <f>IFERROR(VLOOKUP(A154,Productos[#All],2,0),"")</f>
        <v>Toalla 80x40 Na</v>
      </c>
      <c r="C154" s="8">
        <f>SUMIF(Producción[[#All],[Producto]],A154,Producción[[#All],[Cant]])</f>
        <v>1</v>
      </c>
      <c r="D154" s="8" t="str">
        <f>'Receta'!E154</f>
        <v>MO-04</v>
      </c>
      <c r="E154" s="8" t="str">
        <f>IFERROR(VLOOKUP(D154,Materias_Primas[#All],2,0),"")</f>
        <v>Preparación</v>
      </c>
      <c r="F154" s="8">
        <f>'Receta'!C154</f>
        <v>1</v>
      </c>
      <c r="G154" s="8">
        <f>'Receta'!H154</f>
        <v>1</v>
      </c>
      <c r="H154" s="8">
        <f t="shared" si="0"/>
        <v>1</v>
      </c>
      <c r="I154" s="8">
        <v>4</v>
      </c>
      <c r="J154" s="8" t="s">
        <v>213</v>
      </c>
      <c r="K154" s="8">
        <f t="shared" si="3"/>
        <v>1</v>
      </c>
      <c r="L154" s="8" t="str">
        <f>IFERROR(VLOOKUP(D154,Materias_Primas[#All],5,0),"")</f>
        <v>Min</v>
      </c>
      <c r="M154" s="2"/>
      <c r="N154" s="2"/>
      <c r="O154" s="2"/>
      <c r="P154" s="2"/>
    </row>
    <row r="155" spans="1:16" ht="15.75" customHeight="1" x14ac:dyDescent="0.3">
      <c r="A155" s="8" t="str">
        <f>'Receta'!A155</f>
        <v>TU-02</v>
      </c>
      <c r="B155" s="8" t="str">
        <f>IFERROR(VLOOKUP(A155,Productos[#All],2,0),"")</f>
        <v>Turbante Fu</v>
      </c>
      <c r="C155" s="8">
        <f>SUMIF(Producción[[#All],[Producto]],A155,Producción[[#All],[Cant]])</f>
        <v>16</v>
      </c>
      <c r="D155" s="8" t="str">
        <f>'Receta'!E155</f>
        <v>MO-02</v>
      </c>
      <c r="E155" s="8" t="str">
        <f>IFERROR(VLOOKUP(D155,Materias_Primas[#All],2,0),"")</f>
        <v>Confección</v>
      </c>
      <c r="F155" s="8">
        <f>'Receta'!C155</f>
        <v>1</v>
      </c>
      <c r="G155" s="8">
        <f>'Receta'!H155</f>
        <v>8</v>
      </c>
      <c r="H155" s="8">
        <f t="shared" si="0"/>
        <v>8</v>
      </c>
      <c r="I155" s="8">
        <v>4</v>
      </c>
      <c r="J155" s="8" t="s">
        <v>213</v>
      </c>
      <c r="K155" s="8">
        <f t="shared" si="3"/>
        <v>128</v>
      </c>
      <c r="L155" s="8" t="str">
        <f>IFERROR(VLOOKUP(D155,Materias_Primas[#All],5,0),"")</f>
        <v>Min</v>
      </c>
      <c r="M155" s="2"/>
      <c r="N155" s="2"/>
      <c r="O155" s="2"/>
      <c r="P155" s="2"/>
    </row>
    <row r="156" spans="1:16" ht="15.75" customHeight="1" x14ac:dyDescent="0.3">
      <c r="A156" s="8" t="str">
        <f>'Receta'!A156</f>
        <v>TU-02</v>
      </c>
      <c r="B156" s="8" t="str">
        <f>IFERROR(VLOOKUP(A156,Productos[#All],2,0),"")</f>
        <v>Turbante Fu</v>
      </c>
      <c r="C156" s="8">
        <f>SUMIF(Producción[[#All],[Producto]],A156,Producción[[#All],[Cant]])</f>
        <v>16</v>
      </c>
      <c r="D156" s="8" t="str">
        <f>'Receta'!E156</f>
        <v>MO-03</v>
      </c>
      <c r="E156" s="8" t="str">
        <f>IFERROR(VLOOKUP(D156,Materias_Primas[#All],2,0),"")</f>
        <v>Botones</v>
      </c>
      <c r="F156" s="8">
        <f>'Receta'!C156</f>
        <v>1</v>
      </c>
      <c r="G156" s="8">
        <f>'Receta'!H156</f>
        <v>3</v>
      </c>
      <c r="H156" s="8">
        <f t="shared" si="0"/>
        <v>3</v>
      </c>
      <c r="I156" s="8">
        <v>4</v>
      </c>
      <c r="J156" s="8" t="s">
        <v>213</v>
      </c>
      <c r="K156" s="8">
        <f t="shared" si="3"/>
        <v>48</v>
      </c>
      <c r="L156" s="8" t="str">
        <f>IFERROR(VLOOKUP(D156,Materias_Primas[#All],5,0),"")</f>
        <v>Min</v>
      </c>
      <c r="M156" s="2"/>
      <c r="N156" s="2"/>
      <c r="O156" s="2"/>
      <c r="P156" s="2"/>
    </row>
    <row r="157" spans="1:16" ht="15.75" customHeight="1" x14ac:dyDescent="0.3">
      <c r="A157" s="8" t="str">
        <f>'Receta'!A157</f>
        <v>TU-02</v>
      </c>
      <c r="B157" s="8" t="str">
        <f>IFERROR(VLOOKUP(A157,Productos[#All],2,0),"")</f>
        <v>Turbante Fu</v>
      </c>
      <c r="C157" s="8">
        <f>SUMIF(Producción[[#All],[Producto]],A157,Producción[[#All],[Cant]])</f>
        <v>16</v>
      </c>
      <c r="D157" s="8" t="str">
        <f>'Receta'!E157</f>
        <v>MO-04</v>
      </c>
      <c r="E157" s="8" t="str">
        <f>IFERROR(VLOOKUP(D157,Materias_Primas[#All],2,0),"")</f>
        <v>Preparación</v>
      </c>
      <c r="F157" s="8">
        <f>'Receta'!C157</f>
        <v>1</v>
      </c>
      <c r="G157" s="8">
        <f>'Receta'!H157</f>
        <v>0.5</v>
      </c>
      <c r="H157" s="8">
        <f t="shared" si="0"/>
        <v>0.5</v>
      </c>
      <c r="I157" s="8">
        <v>4</v>
      </c>
      <c r="J157" s="8" t="s">
        <v>213</v>
      </c>
      <c r="K157" s="8">
        <f t="shared" si="3"/>
        <v>8</v>
      </c>
      <c r="L157" s="8" t="str">
        <f>IFERROR(VLOOKUP(D157,Materias_Primas[#All],5,0),"")</f>
        <v>Min</v>
      </c>
      <c r="M157" s="2"/>
      <c r="N157" s="2"/>
      <c r="O157" s="2"/>
      <c r="P157" s="2"/>
    </row>
    <row r="158" spans="1:16" ht="15.75" customHeight="1" x14ac:dyDescent="0.3">
      <c r="A158" s="8" t="str">
        <f>'Receta'!A158</f>
        <v>TU-02</v>
      </c>
      <c r="B158" s="8" t="str">
        <f>IFERROR(VLOOKUP(A158,Productos[#All],2,0),"")</f>
        <v>Turbante Fu</v>
      </c>
      <c r="C158" s="8">
        <f>SUMIF(Producción[[#All],[Producto]],A158,Producción[[#All],[Cant]])</f>
        <v>16</v>
      </c>
      <c r="D158" s="8" t="str">
        <f>'Receta'!E158</f>
        <v>SE-01</v>
      </c>
      <c r="E158" s="8" t="str">
        <f>IFERROR(VLOOKUP(D158,Materias_Primas[#All],2,0),"")</f>
        <v>Estampado Logo Turb.</v>
      </c>
      <c r="F158" s="8">
        <f>'Receta'!C158</f>
        <v>1</v>
      </c>
      <c r="G158" s="8">
        <f>'Receta'!H158</f>
        <v>1</v>
      </c>
      <c r="H158" s="8">
        <f t="shared" si="0"/>
        <v>1</v>
      </c>
      <c r="I158" s="8">
        <v>4</v>
      </c>
      <c r="J158" s="8" t="s">
        <v>213</v>
      </c>
      <c r="K158" s="8">
        <f t="shared" si="3"/>
        <v>16</v>
      </c>
      <c r="L158" s="8" t="str">
        <f>IFERROR(VLOOKUP(D158,Materias_Primas[#All],5,0),"")</f>
        <v>Uni</v>
      </c>
      <c r="M158" s="2"/>
      <c r="N158" s="2"/>
      <c r="O158" s="2"/>
      <c r="P158" s="2"/>
    </row>
    <row r="159" spans="1:16" ht="15.75" customHeight="1" x14ac:dyDescent="0.3">
      <c r="A159" s="8">
        <f>'Receta'!A159</f>
        <v>0</v>
      </c>
      <c r="B159" s="8" t="str">
        <f>IFERROR(VLOOKUP(A159,Productos[#All],2,0),"")</f>
        <v/>
      </c>
      <c r="C159" s="8">
        <f>SUMIF(Producción[[#All],[Producto]],A159,Producción[[#All],[Cant]])</f>
        <v>0</v>
      </c>
      <c r="D159" s="8">
        <f>'Receta'!E159</f>
        <v>0</v>
      </c>
      <c r="E159" s="8" t="str">
        <f>IFERROR(VLOOKUP(D159,Materias_Primas[#All],2,0),"")</f>
        <v/>
      </c>
      <c r="F159" s="8">
        <f>'Receta'!C159</f>
        <v>0</v>
      </c>
      <c r="G159" s="8">
        <f>'Receta'!H159</f>
        <v>0</v>
      </c>
      <c r="H159" s="8" t="str">
        <f t="shared" si="0"/>
        <v/>
      </c>
      <c r="I159" s="8">
        <v>4</v>
      </c>
      <c r="J159" s="8" t="s">
        <v>213</v>
      </c>
      <c r="K159" s="8" t="e">
        <f t="shared" si="3"/>
        <v>#VALUE!</v>
      </c>
      <c r="L159" s="8" t="str">
        <f>IFERROR(VLOOKUP(D159,Materias_Primas[#All],5,0),"")</f>
        <v/>
      </c>
      <c r="M159" s="2"/>
      <c r="N159" s="2"/>
      <c r="O159" s="2"/>
      <c r="P159" s="2"/>
    </row>
    <row r="160" spans="1:16" ht="15.75" customHeight="1" x14ac:dyDescent="0.3">
      <c r="A160" s="8">
        <f>'Receta'!A160</f>
        <v>0</v>
      </c>
      <c r="B160" s="8" t="str">
        <f>IFERROR(VLOOKUP(A160,Productos[#All],2,0),"")</f>
        <v/>
      </c>
      <c r="C160" s="8">
        <f>SUMIF(Producción[[#All],[Producto]],A160,Producción[[#All],[Cant]])</f>
        <v>0</v>
      </c>
      <c r="D160" s="8">
        <f>'Receta'!E160</f>
        <v>0</v>
      </c>
      <c r="E160" s="8" t="str">
        <f>IFERROR(VLOOKUP(D160,Materias_Primas[#All],2,0),"")</f>
        <v/>
      </c>
      <c r="F160" s="8">
        <f>'Receta'!C160</f>
        <v>0</v>
      </c>
      <c r="G160" s="8">
        <f>'Receta'!H160</f>
        <v>0</v>
      </c>
      <c r="H160" s="8" t="str">
        <f t="shared" si="0"/>
        <v/>
      </c>
      <c r="I160" s="8">
        <v>4</v>
      </c>
      <c r="J160" s="8" t="s">
        <v>213</v>
      </c>
      <c r="K160" s="8" t="e">
        <f t="shared" si="3"/>
        <v>#VALUE!</v>
      </c>
      <c r="L160" s="8" t="str">
        <f>IFERROR(VLOOKUP(D160,Materias_Primas[#All],5,0),"")</f>
        <v/>
      </c>
      <c r="M160" s="2"/>
      <c r="N160" s="2"/>
      <c r="O160" s="2"/>
      <c r="P160" s="2"/>
    </row>
    <row r="161" spans="1:16" ht="15.75" customHeight="1" x14ac:dyDescent="0.3">
      <c r="A161" s="8">
        <f>'Receta'!A161</f>
        <v>0</v>
      </c>
      <c r="B161" s="8" t="str">
        <f>IFERROR(VLOOKUP(A161,Productos[#All],2,0),"")</f>
        <v/>
      </c>
      <c r="C161" s="8">
        <f>SUMIF(Producción[[#All],[Producto]],A161,Producción[[#All],[Cant]])</f>
        <v>0</v>
      </c>
      <c r="D161" s="8">
        <f>'Receta'!E161</f>
        <v>0</v>
      </c>
      <c r="E161" s="8" t="str">
        <f>IFERROR(VLOOKUP(D161,Materias_Primas[#All],2,0),"")</f>
        <v/>
      </c>
      <c r="F161" s="8">
        <f>'Receta'!C161</f>
        <v>0</v>
      </c>
      <c r="G161" s="8">
        <f>'Receta'!H161</f>
        <v>0</v>
      </c>
      <c r="H161" s="8" t="str">
        <f t="shared" si="0"/>
        <v/>
      </c>
      <c r="I161" s="8">
        <v>4</v>
      </c>
      <c r="J161" s="8" t="s">
        <v>213</v>
      </c>
      <c r="K161" s="8" t="e">
        <f t="shared" si="3"/>
        <v>#VALUE!</v>
      </c>
      <c r="L161" s="8" t="str">
        <f>IFERROR(VLOOKUP(D161,Materias_Primas[#All],5,0),"")</f>
        <v/>
      </c>
      <c r="M161" s="2"/>
      <c r="N161" s="2"/>
      <c r="O161" s="2"/>
      <c r="P161" s="2"/>
    </row>
    <row r="162" spans="1:16" ht="15.75" customHeight="1" x14ac:dyDescent="0.3">
      <c r="A162" s="8">
        <f>'Receta'!A162</f>
        <v>0</v>
      </c>
      <c r="B162" s="8" t="str">
        <f>IFERROR(VLOOKUP(A162,Productos[#All],2,0),"")</f>
        <v/>
      </c>
      <c r="C162" s="8">
        <f>SUMIF(Producción[[#All],[Producto]],A162,Producción[[#All],[Cant]])</f>
        <v>0</v>
      </c>
      <c r="D162" s="8">
        <f>'Receta'!E162</f>
        <v>0</v>
      </c>
      <c r="E162" s="8" t="str">
        <f>IFERROR(VLOOKUP(D162,Materias_Primas[#All],2,0),"")</f>
        <v/>
      </c>
      <c r="F162" s="8">
        <f>'Receta'!C162</f>
        <v>0</v>
      </c>
      <c r="G162" s="8">
        <f>'Receta'!H162</f>
        <v>0</v>
      </c>
      <c r="H162" s="8" t="str">
        <f t="shared" si="0"/>
        <v/>
      </c>
      <c r="I162" s="8">
        <v>4</v>
      </c>
      <c r="J162" s="8" t="s">
        <v>213</v>
      </c>
      <c r="K162" s="8" t="e">
        <f t="shared" si="3"/>
        <v>#VALUE!</v>
      </c>
      <c r="L162" s="8" t="str">
        <f>IFERROR(VLOOKUP(D162,Materias_Primas[#All],5,0),"")</f>
        <v/>
      </c>
      <c r="M162" s="2"/>
      <c r="N162" s="2"/>
      <c r="O162" s="2"/>
      <c r="P162" s="2"/>
    </row>
    <row r="163" spans="1:16" ht="15.75" customHeight="1" x14ac:dyDescent="0.3">
      <c r="A163" s="8">
        <f>'Receta'!A163</f>
        <v>0</v>
      </c>
      <c r="B163" s="8" t="str">
        <f>IFERROR(VLOOKUP(A163,Productos[#All],2,0),"")</f>
        <v/>
      </c>
      <c r="C163" s="8">
        <f>SUMIF(Producción[[#All],[Producto]],A163,Producción[[#All],[Cant]])</f>
        <v>0</v>
      </c>
      <c r="D163" s="8">
        <f>'Receta'!E163</f>
        <v>0</v>
      </c>
      <c r="E163" s="8" t="str">
        <f>IFERROR(VLOOKUP(D163,Materias_Primas[#All],2,0),"")</f>
        <v/>
      </c>
      <c r="F163" s="8">
        <f>'Receta'!C163</f>
        <v>0</v>
      </c>
      <c r="G163" s="8">
        <f>'Receta'!H163</f>
        <v>0</v>
      </c>
      <c r="H163" s="8" t="str">
        <f t="shared" si="0"/>
        <v/>
      </c>
      <c r="I163" s="8">
        <v>5</v>
      </c>
      <c r="J163" s="8" t="s">
        <v>213</v>
      </c>
      <c r="K163" s="8" t="e">
        <f t="shared" si="3"/>
        <v>#VALUE!</v>
      </c>
      <c r="L163" s="8" t="str">
        <f>IFERROR(VLOOKUP(D163,Materias_Primas[#All],5,0),"")</f>
        <v/>
      </c>
      <c r="M163" s="2"/>
      <c r="N163" s="2"/>
      <c r="O163" s="2"/>
      <c r="P163" s="2"/>
    </row>
    <row r="164" spans="1:16" ht="15.75" customHeight="1" x14ac:dyDescent="0.3">
      <c r="A164" s="8">
        <f>'Receta'!A164</f>
        <v>0</v>
      </c>
      <c r="B164" s="8" t="str">
        <f>IFERROR(VLOOKUP(A164,Productos[#All],2,0),"")</f>
        <v/>
      </c>
      <c r="C164" s="8">
        <f>SUMIF(Producción[[#All],[Producto]],A164,Producción[[#All],[Cant]])</f>
        <v>0</v>
      </c>
      <c r="D164" s="8">
        <f>'Receta'!E164</f>
        <v>0</v>
      </c>
      <c r="E164" s="8" t="str">
        <f>IFERROR(VLOOKUP(D164,Materias_Primas[#All],2,0),"")</f>
        <v/>
      </c>
      <c r="F164" s="8">
        <f>'Receta'!C164</f>
        <v>0</v>
      </c>
      <c r="G164" s="8">
        <f>'Receta'!H164</f>
        <v>0</v>
      </c>
      <c r="H164" s="8" t="str">
        <f t="shared" si="0"/>
        <v/>
      </c>
      <c r="I164" s="8">
        <v>5</v>
      </c>
      <c r="J164" s="8" t="s">
        <v>213</v>
      </c>
      <c r="K164" s="8" t="e">
        <f t="shared" si="3"/>
        <v>#VALUE!</v>
      </c>
      <c r="L164" s="8" t="str">
        <f>IFERROR(VLOOKUP(D164,Materias_Primas[#All],5,0),"")</f>
        <v/>
      </c>
      <c r="M164" s="2"/>
      <c r="N164" s="2"/>
      <c r="O164" s="2"/>
      <c r="P164" s="2"/>
    </row>
    <row r="165" spans="1:16" ht="15.75" customHeight="1" x14ac:dyDescent="0.3">
      <c r="A165" s="8">
        <f>'Receta'!A165</f>
        <v>0</v>
      </c>
      <c r="B165" s="8" t="str">
        <f>IFERROR(VLOOKUP(A165,Productos[#All],2,0),"")</f>
        <v/>
      </c>
      <c r="C165" s="8">
        <f>SUMIF(Producción[[#All],[Producto]],A165,Producción[[#All],[Cant]])</f>
        <v>0</v>
      </c>
      <c r="D165" s="8">
        <f>'Receta'!E165</f>
        <v>0</v>
      </c>
      <c r="E165" s="8" t="str">
        <f>IFERROR(VLOOKUP(D165,Materias_Primas[#All],2,0),"")</f>
        <v/>
      </c>
      <c r="F165" s="8">
        <f>'Receta'!C165</f>
        <v>0</v>
      </c>
      <c r="G165" s="8">
        <f>'Receta'!H165</f>
        <v>0</v>
      </c>
      <c r="H165" s="8" t="str">
        <f t="shared" si="0"/>
        <v/>
      </c>
      <c r="I165" s="8">
        <v>5</v>
      </c>
      <c r="J165" s="8" t="s">
        <v>213</v>
      </c>
      <c r="K165" s="8" t="e">
        <f t="shared" si="3"/>
        <v>#VALUE!</v>
      </c>
      <c r="L165" s="8" t="str">
        <f>IFERROR(VLOOKUP(D165,Materias_Primas[#All],5,0),"")</f>
        <v/>
      </c>
      <c r="M165" s="2"/>
      <c r="N165" s="2"/>
      <c r="O165" s="2"/>
      <c r="P165" s="2"/>
    </row>
    <row r="166" spans="1:16" ht="15.75" customHeight="1" x14ac:dyDescent="0.3">
      <c r="A166" s="8">
        <f>'Receta'!A166</f>
        <v>0</v>
      </c>
      <c r="B166" s="8" t="str">
        <f>IFERROR(VLOOKUP(A166,Productos[#All],2,0),"")</f>
        <v/>
      </c>
      <c r="C166" s="8">
        <f>SUMIF(Producción[[#All],[Producto]],A166,Producción[[#All],[Cant]])</f>
        <v>0</v>
      </c>
      <c r="D166" s="8">
        <f>'Receta'!E166</f>
        <v>0</v>
      </c>
      <c r="E166" s="8" t="str">
        <f>IFERROR(VLOOKUP(D166,Materias_Primas[#All],2,0),"")</f>
        <v/>
      </c>
      <c r="F166" s="8">
        <f>'Receta'!C166</f>
        <v>0</v>
      </c>
      <c r="G166" s="8">
        <f>'Receta'!H166</f>
        <v>0</v>
      </c>
      <c r="H166" s="8" t="str">
        <f t="shared" si="0"/>
        <v/>
      </c>
      <c r="I166" s="8">
        <v>5</v>
      </c>
      <c r="J166" s="8" t="s">
        <v>213</v>
      </c>
      <c r="K166" s="8" t="e">
        <f t="shared" si="3"/>
        <v>#VALUE!</v>
      </c>
      <c r="L166" s="8" t="str">
        <f>IFERROR(VLOOKUP(D166,Materias_Primas[#All],5,0),"")</f>
        <v/>
      </c>
      <c r="M166" s="2"/>
      <c r="N166" s="2"/>
      <c r="O166" s="2"/>
      <c r="P166" s="2"/>
    </row>
    <row r="167" spans="1:16" ht="15.75" customHeight="1" x14ac:dyDescent="0.3">
      <c r="A167" s="8">
        <f>'Receta'!A167</f>
        <v>0</v>
      </c>
      <c r="B167" s="8" t="str">
        <f>IFERROR(VLOOKUP(A167,Productos[#All],2,0),"")</f>
        <v/>
      </c>
      <c r="C167" s="8">
        <f>SUMIF(Producción[[#All],[Producto]],A167,Producción[[#All],[Cant]])</f>
        <v>0</v>
      </c>
      <c r="D167" s="8">
        <f>'Receta'!E167</f>
        <v>0</v>
      </c>
      <c r="E167" s="8" t="str">
        <f>IFERROR(VLOOKUP(D167,Materias_Primas[#All],2,0),"")</f>
        <v/>
      </c>
      <c r="F167" s="8">
        <f>'Receta'!C167</f>
        <v>0</v>
      </c>
      <c r="G167" s="8">
        <f>'Receta'!H167</f>
        <v>0</v>
      </c>
      <c r="H167" s="8" t="str">
        <f t="shared" si="0"/>
        <v/>
      </c>
      <c r="I167" s="8">
        <v>5</v>
      </c>
      <c r="J167" s="8" t="s">
        <v>213</v>
      </c>
      <c r="K167" s="8" t="e">
        <f t="shared" si="3"/>
        <v>#VALUE!</v>
      </c>
      <c r="L167" s="8" t="str">
        <f>IFERROR(VLOOKUP(D167,Materias_Primas[#All],5,0),"")</f>
        <v/>
      </c>
      <c r="M167" s="2"/>
      <c r="N167" s="2"/>
      <c r="O167" s="2"/>
      <c r="P167" s="2"/>
    </row>
    <row r="168" spans="1:16" ht="15.75" customHeight="1" x14ac:dyDescent="0.3">
      <c r="A168" s="8">
        <f>'Receta'!A168</f>
        <v>0</v>
      </c>
      <c r="B168" s="8" t="str">
        <f>IFERROR(VLOOKUP(A168,Productos[#All],2,0),"")</f>
        <v/>
      </c>
      <c r="C168" s="8">
        <f>SUMIF(Producción[[#All],[Producto]],A168,Producción[[#All],[Cant]])</f>
        <v>0</v>
      </c>
      <c r="D168" s="8">
        <f>'Receta'!E168</f>
        <v>0</v>
      </c>
      <c r="E168" s="8" t="str">
        <f>IFERROR(VLOOKUP(D168,Materias_Primas[#All],2,0),"")</f>
        <v/>
      </c>
      <c r="F168" s="8">
        <f>'Receta'!C168</f>
        <v>0</v>
      </c>
      <c r="G168" s="8">
        <f>'Receta'!H168</f>
        <v>0</v>
      </c>
      <c r="H168" s="8" t="str">
        <f t="shared" si="0"/>
        <v/>
      </c>
      <c r="I168" s="8">
        <v>5</v>
      </c>
      <c r="J168" s="8" t="s">
        <v>213</v>
      </c>
      <c r="K168" s="8" t="e">
        <f t="shared" si="3"/>
        <v>#VALUE!</v>
      </c>
      <c r="L168" s="8" t="str">
        <f>IFERROR(VLOOKUP(D168,Materias_Primas[#All],5,0),"")</f>
        <v/>
      </c>
      <c r="M168" s="2"/>
      <c r="N168" s="2"/>
      <c r="O168" s="2"/>
      <c r="P168" s="2"/>
    </row>
    <row r="169" spans="1:16" ht="15.75" customHeight="1" x14ac:dyDescent="0.3">
      <c r="A169" s="8">
        <f>'Receta'!A169</f>
        <v>0</v>
      </c>
      <c r="B169" s="8" t="str">
        <f>IFERROR(VLOOKUP(A169,Productos[#All],2,0),"")</f>
        <v/>
      </c>
      <c r="C169" s="8">
        <f>SUMIF(Producción[[#All],[Producto]],A169,Producción[[#All],[Cant]])</f>
        <v>0</v>
      </c>
      <c r="D169" s="8">
        <f>'Receta'!E169</f>
        <v>0</v>
      </c>
      <c r="E169" s="8" t="str">
        <f>IFERROR(VLOOKUP(D169,Materias_Primas[#All],2,0),"")</f>
        <v/>
      </c>
      <c r="F169" s="8">
        <f>'Receta'!C169</f>
        <v>0</v>
      </c>
      <c r="G169" s="8">
        <f>'Receta'!H169</f>
        <v>0</v>
      </c>
      <c r="H169" s="8" t="str">
        <f t="shared" si="0"/>
        <v/>
      </c>
      <c r="I169" s="8">
        <v>5</v>
      </c>
      <c r="J169" s="8" t="s">
        <v>213</v>
      </c>
      <c r="K169" s="8" t="e">
        <f t="shared" si="3"/>
        <v>#VALUE!</v>
      </c>
      <c r="L169" s="8" t="str">
        <f>IFERROR(VLOOKUP(D169,Materias_Primas[#All],5,0),"")</f>
        <v/>
      </c>
      <c r="M169" s="2"/>
      <c r="N169" s="2"/>
      <c r="O169" s="2"/>
      <c r="P169" s="2"/>
    </row>
    <row r="170" spans="1:16" ht="15.75" customHeight="1" x14ac:dyDescent="0.3">
      <c r="A170" s="8">
        <f>'Receta'!A170</f>
        <v>0</v>
      </c>
      <c r="B170" s="8" t="str">
        <f>IFERROR(VLOOKUP(A170,Productos[#All],2,0),"")</f>
        <v/>
      </c>
      <c r="C170" s="8">
        <f>SUMIF(Producción[[#All],[Producto]],A170,Producción[[#All],[Cant]])</f>
        <v>0</v>
      </c>
      <c r="D170" s="8">
        <f>'Receta'!E170</f>
        <v>0</v>
      </c>
      <c r="E170" s="8" t="str">
        <f>IFERROR(VLOOKUP(D170,Materias_Primas[#All],2,0),"")</f>
        <v/>
      </c>
      <c r="F170" s="8">
        <f>'Receta'!C170</f>
        <v>0</v>
      </c>
      <c r="G170" s="8">
        <f>'Receta'!H170</f>
        <v>0</v>
      </c>
      <c r="H170" s="8" t="str">
        <f t="shared" si="0"/>
        <v/>
      </c>
      <c r="I170" s="8">
        <v>5</v>
      </c>
      <c r="J170" s="8" t="s">
        <v>213</v>
      </c>
      <c r="K170" s="8" t="e">
        <f t="shared" si="3"/>
        <v>#VALUE!</v>
      </c>
      <c r="L170" s="8" t="str">
        <f>IFERROR(VLOOKUP(D170,Materias_Primas[#All],5,0),"")</f>
        <v/>
      </c>
      <c r="M170" s="2"/>
      <c r="N170" s="2"/>
      <c r="O170" s="2"/>
      <c r="P170" s="2"/>
    </row>
    <row r="171" spans="1:16" ht="15.75" customHeight="1" x14ac:dyDescent="0.3">
      <c r="A171" s="8">
        <f>'Receta'!A171</f>
        <v>0</v>
      </c>
      <c r="B171" s="8" t="str">
        <f>IFERROR(VLOOKUP(A171,Productos[#All],2,0),"")</f>
        <v/>
      </c>
      <c r="C171" s="8">
        <f>SUMIF(Producción[[#All],[Producto]],A171,Producción[[#All],[Cant]])</f>
        <v>0</v>
      </c>
      <c r="D171" s="8">
        <f>'Receta'!E171</f>
        <v>0</v>
      </c>
      <c r="E171" s="8" t="str">
        <f>IFERROR(VLOOKUP(D171,Materias_Primas[#All],2,0),"")</f>
        <v/>
      </c>
      <c r="F171" s="8">
        <f>'Receta'!C171</f>
        <v>0</v>
      </c>
      <c r="G171" s="8">
        <f>'Receta'!H171</f>
        <v>0</v>
      </c>
      <c r="H171" s="8" t="str">
        <f t="shared" si="0"/>
        <v/>
      </c>
      <c r="I171" s="8">
        <v>5</v>
      </c>
      <c r="J171" s="8" t="s">
        <v>213</v>
      </c>
      <c r="K171" s="8" t="e">
        <f t="shared" si="3"/>
        <v>#VALUE!</v>
      </c>
      <c r="L171" s="8" t="str">
        <f>IFERROR(VLOOKUP(D171,Materias_Primas[#All],5,0),"")</f>
        <v/>
      </c>
      <c r="M171" s="2"/>
      <c r="N171" s="2"/>
      <c r="O171" s="2"/>
      <c r="P171" s="2"/>
    </row>
    <row r="172" spans="1:16" ht="15.75" customHeight="1" x14ac:dyDescent="0.3">
      <c r="A172" s="8">
        <f>'Receta'!A172</f>
        <v>0</v>
      </c>
      <c r="B172" s="8" t="str">
        <f>IFERROR(VLOOKUP(A172,Productos[#All],2,0),"")</f>
        <v/>
      </c>
      <c r="C172" s="8">
        <f>SUMIF(Producción[[#All],[Producto]],A172,Producción[[#All],[Cant]])</f>
        <v>0</v>
      </c>
      <c r="D172" s="8">
        <f>'Receta'!E172</f>
        <v>0</v>
      </c>
      <c r="E172" s="8" t="str">
        <f>IFERROR(VLOOKUP(D172,Materias_Primas[#All],2,0),"")</f>
        <v/>
      </c>
      <c r="F172" s="8">
        <f>'Receta'!C172</f>
        <v>0</v>
      </c>
      <c r="G172" s="8">
        <f>'Receta'!H172</f>
        <v>0</v>
      </c>
      <c r="H172" s="8" t="str">
        <f t="shared" si="0"/>
        <v/>
      </c>
      <c r="I172" s="8">
        <v>5</v>
      </c>
      <c r="J172" s="8" t="s">
        <v>213</v>
      </c>
      <c r="K172" s="8" t="e">
        <f t="shared" si="3"/>
        <v>#VALUE!</v>
      </c>
      <c r="L172" s="8" t="str">
        <f>IFERROR(VLOOKUP(D172,Materias_Primas[#All],5,0),"")</f>
        <v/>
      </c>
      <c r="M172" s="2"/>
      <c r="N172" s="2"/>
      <c r="O172" s="2"/>
      <c r="P172" s="2"/>
    </row>
    <row r="173" spans="1:16" ht="15.75" customHeight="1" x14ac:dyDescent="0.3">
      <c r="A173" s="8">
        <f>'Receta'!A173</f>
        <v>0</v>
      </c>
      <c r="B173" s="8" t="str">
        <f>IFERROR(VLOOKUP(A173,Productos[#All],2,0),"")</f>
        <v/>
      </c>
      <c r="C173" s="8">
        <f>SUMIF(Producción[[#All],[Producto]],A173,Producción[[#All],[Cant]])</f>
        <v>0</v>
      </c>
      <c r="D173" s="8">
        <f>'Receta'!E173</f>
        <v>0</v>
      </c>
      <c r="E173" s="8" t="str">
        <f>IFERROR(VLOOKUP(D173,Materias_Primas[#All],2,0),"")</f>
        <v/>
      </c>
      <c r="F173" s="8">
        <f>'Receta'!C173</f>
        <v>0</v>
      </c>
      <c r="G173" s="8">
        <f>'Receta'!H173</f>
        <v>0</v>
      </c>
      <c r="H173" s="8" t="str">
        <f t="shared" si="0"/>
        <v/>
      </c>
      <c r="I173" s="8">
        <v>5</v>
      </c>
      <c r="J173" s="8" t="s">
        <v>213</v>
      </c>
      <c r="K173" s="8" t="e">
        <f t="shared" si="3"/>
        <v>#VALUE!</v>
      </c>
      <c r="L173" s="8" t="str">
        <f>IFERROR(VLOOKUP(D173,Materias_Primas[#All],5,0),"")</f>
        <v/>
      </c>
      <c r="M173" s="2"/>
      <c r="N173" s="2"/>
      <c r="O173" s="2"/>
      <c r="P173" s="2"/>
    </row>
    <row r="174" spans="1:16" ht="15.75" customHeight="1" x14ac:dyDescent="0.3">
      <c r="A174" s="8">
        <f>'Receta'!A174</f>
        <v>0</v>
      </c>
      <c r="B174" s="8" t="str">
        <f>IFERROR(VLOOKUP(A174,Productos[#All],2,0),"")</f>
        <v/>
      </c>
      <c r="C174" s="8">
        <f>SUMIF(Producción[[#All],[Producto]],A174,Producción[[#All],[Cant]])</f>
        <v>0</v>
      </c>
      <c r="D174" s="8">
        <f>'Receta'!E174</f>
        <v>0</v>
      </c>
      <c r="E174" s="8" t="str">
        <f>IFERROR(VLOOKUP(D174,Materias_Primas[#All],2,0),"")</f>
        <v/>
      </c>
      <c r="F174" s="8">
        <f>'Receta'!C174</f>
        <v>0</v>
      </c>
      <c r="G174" s="8">
        <f>'Receta'!H174</f>
        <v>0</v>
      </c>
      <c r="H174" s="8" t="str">
        <f t="shared" si="0"/>
        <v/>
      </c>
      <c r="I174" s="8">
        <v>5</v>
      </c>
      <c r="J174" s="8" t="s">
        <v>213</v>
      </c>
      <c r="K174" s="8" t="e">
        <f t="shared" si="3"/>
        <v>#VALUE!</v>
      </c>
      <c r="L174" s="8" t="str">
        <f>IFERROR(VLOOKUP(D174,Materias_Primas[#All],5,0),"")</f>
        <v/>
      </c>
      <c r="M174" s="2"/>
      <c r="N174" s="2"/>
      <c r="O174" s="2"/>
      <c r="P174" s="2"/>
    </row>
    <row r="175" spans="1:16" ht="15.75" customHeight="1" x14ac:dyDescent="0.3">
      <c r="A175" s="8">
        <f>'Receta'!A175</f>
        <v>0</v>
      </c>
      <c r="B175" s="8" t="str">
        <f>IFERROR(VLOOKUP(A175,Productos[#All],2,0),"")</f>
        <v/>
      </c>
      <c r="C175" s="8">
        <f>SUMIF(Producción[[#All],[Producto]],A175,Producción[[#All],[Cant]])</f>
        <v>0</v>
      </c>
      <c r="D175" s="8">
        <f>'Receta'!E175</f>
        <v>0</v>
      </c>
      <c r="E175" s="8" t="str">
        <f>IFERROR(VLOOKUP(D175,Materias_Primas[#All],2,0),"")</f>
        <v/>
      </c>
      <c r="F175" s="8">
        <f>'Receta'!C175</f>
        <v>0</v>
      </c>
      <c r="G175" s="8">
        <f>'Receta'!H175</f>
        <v>0</v>
      </c>
      <c r="H175" s="8" t="str">
        <f t="shared" si="0"/>
        <v/>
      </c>
      <c r="I175" s="8">
        <v>5</v>
      </c>
      <c r="J175" s="8" t="s">
        <v>213</v>
      </c>
      <c r="K175" s="8" t="e">
        <f t="shared" si="3"/>
        <v>#VALUE!</v>
      </c>
      <c r="L175" s="8" t="str">
        <f>IFERROR(VLOOKUP(D175,Materias_Primas[#All],5,0),"")</f>
        <v/>
      </c>
      <c r="M175" s="2"/>
      <c r="N175" s="2"/>
      <c r="O175" s="2"/>
      <c r="P175" s="2"/>
    </row>
    <row r="176" spans="1:16" ht="15.75" customHeight="1" x14ac:dyDescent="0.3">
      <c r="A176" s="8">
        <f>'Receta'!A176</f>
        <v>0</v>
      </c>
      <c r="B176" s="8" t="str">
        <f>IFERROR(VLOOKUP(A176,Productos[#All],2,0),"")</f>
        <v/>
      </c>
      <c r="C176" s="8">
        <f>SUMIF(Producción[[#All],[Producto]],A176,Producción[[#All],[Cant]])</f>
        <v>0</v>
      </c>
      <c r="D176" s="8">
        <f>'Receta'!E176</f>
        <v>0</v>
      </c>
      <c r="E176" s="8" t="str">
        <f>IFERROR(VLOOKUP(D176,Materias_Primas[#All],2,0),"")</f>
        <v/>
      </c>
      <c r="F176" s="8">
        <f>'Receta'!C176</f>
        <v>0</v>
      </c>
      <c r="G176" s="8">
        <f>'Receta'!H176</f>
        <v>0</v>
      </c>
      <c r="H176" s="8" t="str">
        <f t="shared" si="0"/>
        <v/>
      </c>
      <c r="I176" s="8">
        <v>5</v>
      </c>
      <c r="J176" s="8" t="s">
        <v>213</v>
      </c>
      <c r="K176" s="8" t="e">
        <f t="shared" si="3"/>
        <v>#VALUE!</v>
      </c>
      <c r="L176" s="8" t="str">
        <f>IFERROR(VLOOKUP(D176,Materias_Primas[#All],5,0),"")</f>
        <v/>
      </c>
      <c r="M176" s="2"/>
      <c r="N176" s="2"/>
      <c r="O176" s="2"/>
      <c r="P176" s="2"/>
    </row>
    <row r="177" spans="1:16" ht="15.75" customHeight="1" x14ac:dyDescent="0.3">
      <c r="A177" s="8">
        <f>'Receta'!A177</f>
        <v>0</v>
      </c>
      <c r="B177" s="8" t="str">
        <f>IFERROR(VLOOKUP(A177,Productos[#All],2,0),"")</f>
        <v/>
      </c>
      <c r="C177" s="8">
        <f>SUMIF(Producción[[#All],[Producto]],A177,Producción[[#All],[Cant]])</f>
        <v>0</v>
      </c>
      <c r="D177" s="8">
        <f>'Receta'!E177</f>
        <v>0</v>
      </c>
      <c r="E177" s="8" t="str">
        <f>IFERROR(VLOOKUP(D177,Materias_Primas[#All],2,0),"")</f>
        <v/>
      </c>
      <c r="F177" s="8">
        <f>'Receta'!C177</f>
        <v>0</v>
      </c>
      <c r="G177" s="8">
        <f>'Receta'!H177</f>
        <v>0</v>
      </c>
      <c r="H177" s="8" t="str">
        <f t="shared" si="0"/>
        <v/>
      </c>
      <c r="I177" s="8">
        <v>5</v>
      </c>
      <c r="J177" s="8" t="s">
        <v>213</v>
      </c>
      <c r="K177" s="8" t="e">
        <f t="shared" si="3"/>
        <v>#VALUE!</v>
      </c>
      <c r="L177" s="8" t="str">
        <f>IFERROR(VLOOKUP(D177,Materias_Primas[#All],5,0),"")</f>
        <v/>
      </c>
      <c r="M177" s="2"/>
      <c r="N177" s="2"/>
      <c r="O177" s="2"/>
      <c r="P177" s="2"/>
    </row>
    <row r="178" spans="1:16" ht="15.75" customHeight="1" x14ac:dyDescent="0.3">
      <c r="A178" s="8">
        <f>'Receta'!A178</f>
        <v>0</v>
      </c>
      <c r="B178" s="8" t="str">
        <f>IFERROR(VLOOKUP(A178,Productos[#All],2,0),"")</f>
        <v/>
      </c>
      <c r="C178" s="8">
        <f>SUMIF(Producción[[#All],[Producto]],A178,Producción[[#All],[Cant]])</f>
        <v>0</v>
      </c>
      <c r="D178" s="8">
        <f>'Receta'!E178</f>
        <v>0</v>
      </c>
      <c r="E178" s="8" t="str">
        <f>IFERROR(VLOOKUP(D178,Materias_Primas[#All],2,0),"")</f>
        <v/>
      </c>
      <c r="F178" s="8">
        <f>'Receta'!C178</f>
        <v>0</v>
      </c>
      <c r="G178" s="8">
        <f>'Receta'!H178</f>
        <v>0</v>
      </c>
      <c r="H178" s="8" t="str">
        <f t="shared" si="0"/>
        <v/>
      </c>
      <c r="I178" s="8">
        <v>5</v>
      </c>
      <c r="J178" s="8" t="s">
        <v>213</v>
      </c>
      <c r="K178" s="8" t="e">
        <f t="shared" si="3"/>
        <v>#VALUE!</v>
      </c>
      <c r="L178" s="8" t="str">
        <f>IFERROR(VLOOKUP(D178,Materias_Primas[#All],5,0),"")</f>
        <v/>
      </c>
      <c r="M178" s="2"/>
      <c r="N178" s="2"/>
      <c r="O178" s="2"/>
      <c r="P178" s="2"/>
    </row>
    <row r="179" spans="1:16" ht="15.75" customHeight="1" x14ac:dyDescent="0.3">
      <c r="A179" s="8">
        <f>'Receta'!A179</f>
        <v>0</v>
      </c>
      <c r="B179" s="8" t="str">
        <f>IFERROR(VLOOKUP(A179,Productos[#All],2,0),"")</f>
        <v/>
      </c>
      <c r="C179" s="8">
        <f>SUMIF(Producción[[#All],[Producto]],A179,Producción[[#All],[Cant]])</f>
        <v>0</v>
      </c>
      <c r="D179" s="8">
        <f>'Receta'!E179</f>
        <v>0</v>
      </c>
      <c r="E179" s="8" t="str">
        <f>IFERROR(VLOOKUP(D179,Materias_Primas[#All],2,0),"")</f>
        <v/>
      </c>
      <c r="F179" s="8">
        <f>'Receta'!C179</f>
        <v>0</v>
      </c>
      <c r="G179" s="8">
        <f>'Receta'!H179</f>
        <v>0</v>
      </c>
      <c r="H179" s="8" t="str">
        <f t="shared" si="0"/>
        <v/>
      </c>
      <c r="I179" s="8">
        <v>5</v>
      </c>
      <c r="J179" s="8" t="s">
        <v>213</v>
      </c>
      <c r="K179" s="8" t="e">
        <f t="shared" si="3"/>
        <v>#VALUE!</v>
      </c>
      <c r="L179" s="8" t="str">
        <f>IFERROR(VLOOKUP(D179,Materias_Primas[#All],5,0),"")</f>
        <v/>
      </c>
      <c r="M179" s="2"/>
      <c r="N179" s="2"/>
      <c r="O179" s="2"/>
      <c r="P179" s="2"/>
    </row>
    <row r="180" spans="1:16" ht="15.75" customHeight="1" x14ac:dyDescent="0.3">
      <c r="A180" s="8">
        <f>'Receta'!A180</f>
        <v>0</v>
      </c>
      <c r="B180" s="8" t="str">
        <f>IFERROR(VLOOKUP(A180,Productos[#All],2,0),"")</f>
        <v/>
      </c>
      <c r="C180" s="8">
        <f>SUMIF(Producción[[#All],[Producto]],A180,Producción[[#All],[Cant]])</f>
        <v>0</v>
      </c>
      <c r="D180" s="8">
        <f>'Receta'!E180</f>
        <v>0</v>
      </c>
      <c r="E180" s="8" t="str">
        <f>IFERROR(VLOOKUP(D180,Materias_Primas[#All],2,0),"")</f>
        <v/>
      </c>
      <c r="F180" s="8">
        <f>'Receta'!C180</f>
        <v>0</v>
      </c>
      <c r="G180" s="8">
        <f>'Receta'!H180</f>
        <v>0</v>
      </c>
      <c r="H180" s="8" t="str">
        <f t="shared" si="0"/>
        <v/>
      </c>
      <c r="I180" s="8">
        <v>5</v>
      </c>
      <c r="J180" s="8" t="s">
        <v>213</v>
      </c>
      <c r="K180" s="8" t="e">
        <f t="shared" si="3"/>
        <v>#VALUE!</v>
      </c>
      <c r="L180" s="8" t="str">
        <f>IFERROR(VLOOKUP(D180,Materias_Primas[#All],5,0),"")</f>
        <v/>
      </c>
      <c r="M180" s="2"/>
      <c r="N180" s="2"/>
      <c r="O180" s="2"/>
      <c r="P180" s="2"/>
    </row>
    <row r="181" spans="1:16" ht="15.75" customHeight="1" x14ac:dyDescent="0.3">
      <c r="A181" s="8">
        <f>'Receta'!A181</f>
        <v>0</v>
      </c>
      <c r="B181" s="8" t="str">
        <f>IFERROR(VLOOKUP(A181,Productos[#All],2,0),"")</f>
        <v/>
      </c>
      <c r="C181" s="8">
        <f>SUMIF(Producción[[#All],[Producto]],A181,Producción[[#All],[Cant]])</f>
        <v>0</v>
      </c>
      <c r="D181" s="8">
        <f>'Receta'!E181</f>
        <v>0</v>
      </c>
      <c r="E181" s="8" t="str">
        <f>IFERROR(VLOOKUP(D181,Materias_Primas[#All],2,0),"")</f>
        <v/>
      </c>
      <c r="F181" s="8">
        <f>'Receta'!C181</f>
        <v>0</v>
      </c>
      <c r="G181" s="8">
        <f>'Receta'!H181</f>
        <v>0</v>
      </c>
      <c r="H181" s="8" t="str">
        <f t="shared" si="0"/>
        <v/>
      </c>
      <c r="I181" s="8">
        <v>5</v>
      </c>
      <c r="J181" s="8" t="s">
        <v>213</v>
      </c>
      <c r="K181" s="8" t="e">
        <f t="shared" si="3"/>
        <v>#VALUE!</v>
      </c>
      <c r="L181" s="8" t="str">
        <f>IFERROR(VLOOKUP(D181,Materias_Primas[#All],5,0),"")</f>
        <v/>
      </c>
      <c r="M181" s="2"/>
      <c r="N181" s="2"/>
      <c r="O181" s="2"/>
      <c r="P181" s="2"/>
    </row>
    <row r="182" spans="1:16" ht="15.75" customHeight="1" x14ac:dyDescent="0.3">
      <c r="A182" s="8">
        <f>'Receta'!A182</f>
        <v>0</v>
      </c>
      <c r="B182" s="8" t="str">
        <f>IFERROR(VLOOKUP(A182,Productos[#All],2,0),"")</f>
        <v/>
      </c>
      <c r="C182" s="8">
        <f>SUMIF(Producción[[#All],[Producto]],A182,Producción[[#All],[Cant]])</f>
        <v>0</v>
      </c>
      <c r="D182" s="8">
        <f>'Receta'!E182</f>
        <v>0</v>
      </c>
      <c r="E182" s="8" t="str">
        <f>IFERROR(VLOOKUP(D182,Materias_Primas[#All],2,0),"")</f>
        <v/>
      </c>
      <c r="F182" s="8">
        <f>'Receta'!C182</f>
        <v>0</v>
      </c>
      <c r="G182" s="8">
        <f>'Receta'!H182</f>
        <v>0</v>
      </c>
      <c r="H182" s="8" t="str">
        <f t="shared" si="0"/>
        <v/>
      </c>
      <c r="I182" s="8">
        <v>5</v>
      </c>
      <c r="J182" s="8" t="s">
        <v>213</v>
      </c>
      <c r="K182" s="8" t="e">
        <f t="shared" si="3"/>
        <v>#VALUE!</v>
      </c>
      <c r="L182" s="8" t="str">
        <f>IFERROR(VLOOKUP(D182,Materias_Primas[#All],5,0),"")</f>
        <v/>
      </c>
      <c r="M182" s="2"/>
      <c r="N182" s="2"/>
      <c r="O182" s="2"/>
      <c r="P182" s="2"/>
    </row>
    <row r="183" spans="1:16" ht="15.75" customHeight="1" x14ac:dyDescent="0.3">
      <c r="A183" s="8">
        <f>'Receta'!A183</f>
        <v>0</v>
      </c>
      <c r="B183" s="8" t="str">
        <f>IFERROR(VLOOKUP(A183,Productos[#All],2,0),"")</f>
        <v/>
      </c>
      <c r="C183" s="8">
        <f>SUMIF(Producción[[#All],[Producto]],A183,Producción[[#All],[Cant]])</f>
        <v>0</v>
      </c>
      <c r="D183" s="8">
        <f>'Receta'!E183</f>
        <v>0</v>
      </c>
      <c r="E183" s="8" t="str">
        <f>IFERROR(VLOOKUP(D183,Materias_Primas[#All],2,0),"")</f>
        <v/>
      </c>
      <c r="F183" s="8">
        <f>'Receta'!C183</f>
        <v>0</v>
      </c>
      <c r="G183" s="8">
        <f>'Receta'!H183</f>
        <v>0</v>
      </c>
      <c r="H183" s="8" t="str">
        <f t="shared" si="0"/>
        <v/>
      </c>
      <c r="I183" s="8">
        <v>5</v>
      </c>
      <c r="J183" s="8" t="s">
        <v>213</v>
      </c>
      <c r="K183" s="8" t="e">
        <f t="shared" si="3"/>
        <v>#VALUE!</v>
      </c>
      <c r="L183" s="8" t="str">
        <f>IFERROR(VLOOKUP(D183,Materias_Primas[#All],5,0),"")</f>
        <v/>
      </c>
      <c r="M183" s="2"/>
      <c r="N183" s="2"/>
      <c r="O183" s="2"/>
      <c r="P183" s="2"/>
    </row>
    <row r="184" spans="1:16" ht="15.75" customHeight="1" x14ac:dyDescent="0.3">
      <c r="A184" s="8">
        <f>'Receta'!A184</f>
        <v>0</v>
      </c>
      <c r="B184" s="8" t="str">
        <f>IFERROR(VLOOKUP(A184,Productos[#All],2,0),"")</f>
        <v/>
      </c>
      <c r="C184" s="8">
        <f>SUMIF(Producción[[#All],[Producto]],A184,Producción[[#All],[Cant]])</f>
        <v>0</v>
      </c>
      <c r="D184" s="8">
        <f>'Receta'!E184</f>
        <v>0</v>
      </c>
      <c r="E184" s="8" t="str">
        <f>IFERROR(VLOOKUP(D184,Materias_Primas[#All],2,0),"")</f>
        <v/>
      </c>
      <c r="F184" s="8">
        <f>'Receta'!C184</f>
        <v>0</v>
      </c>
      <c r="G184" s="8">
        <f>'Receta'!H184</f>
        <v>0</v>
      </c>
      <c r="H184" s="8" t="str">
        <f t="shared" si="0"/>
        <v/>
      </c>
      <c r="I184" s="8">
        <v>5</v>
      </c>
      <c r="J184" s="8" t="s">
        <v>213</v>
      </c>
      <c r="K184" s="8" t="e">
        <f t="shared" si="3"/>
        <v>#VALUE!</v>
      </c>
      <c r="L184" s="8" t="str">
        <f>IFERROR(VLOOKUP(D184,Materias_Primas[#All],5,0),"")</f>
        <v/>
      </c>
      <c r="M184" s="2"/>
      <c r="N184" s="2"/>
      <c r="O184" s="2"/>
      <c r="P184" s="2"/>
    </row>
    <row r="185" spans="1:16" ht="15.75" customHeight="1" x14ac:dyDescent="0.3">
      <c r="A185" s="8">
        <f>'Receta'!A185</f>
        <v>0</v>
      </c>
      <c r="B185" s="8" t="str">
        <f>IFERROR(VLOOKUP(A185,Productos[#All],2,0),"")</f>
        <v/>
      </c>
      <c r="C185" s="8">
        <f>SUMIF(Producción[[#All],[Producto]],A185,Producción[[#All],[Cant]])</f>
        <v>0</v>
      </c>
      <c r="D185" s="8">
        <f>'Receta'!E185</f>
        <v>0</v>
      </c>
      <c r="E185" s="8" t="str">
        <f>IFERROR(VLOOKUP(D185,Materias_Primas[#All],2,0),"")</f>
        <v/>
      </c>
      <c r="F185" s="8">
        <f>'Receta'!C185</f>
        <v>0</v>
      </c>
      <c r="G185" s="8">
        <f>'Receta'!H185</f>
        <v>0</v>
      </c>
      <c r="H185" s="8" t="str">
        <f t="shared" si="0"/>
        <v/>
      </c>
      <c r="I185" s="8">
        <v>5</v>
      </c>
      <c r="J185" s="8" t="s">
        <v>213</v>
      </c>
      <c r="K185" s="8" t="e">
        <f t="shared" si="3"/>
        <v>#VALUE!</v>
      </c>
      <c r="L185" s="8" t="str">
        <f>IFERROR(VLOOKUP(D185,Materias_Primas[#All],5,0),"")</f>
        <v/>
      </c>
      <c r="M185" s="2"/>
      <c r="N185" s="2"/>
      <c r="O185" s="2"/>
      <c r="P185" s="2"/>
    </row>
    <row r="186" spans="1:16" ht="15.75" customHeight="1" x14ac:dyDescent="0.3">
      <c r="A186" s="8">
        <f>'Receta'!A186</f>
        <v>0</v>
      </c>
      <c r="B186" s="8" t="str">
        <f>IFERROR(VLOOKUP(A186,Productos[#All],2,0),"")</f>
        <v/>
      </c>
      <c r="C186" s="8">
        <f>SUMIF(Producción[[#All],[Producto]],A186,Producción[[#All],[Cant]])</f>
        <v>0</v>
      </c>
      <c r="D186" s="8">
        <f>'Receta'!E186</f>
        <v>0</v>
      </c>
      <c r="E186" s="8" t="str">
        <f>IFERROR(VLOOKUP(D186,Materias_Primas[#All],2,0),"")</f>
        <v/>
      </c>
      <c r="F186" s="8">
        <f>'Receta'!C186</f>
        <v>0</v>
      </c>
      <c r="G186" s="8">
        <f>'Receta'!H186</f>
        <v>0</v>
      </c>
      <c r="H186" s="8" t="str">
        <f t="shared" si="0"/>
        <v/>
      </c>
      <c r="I186" s="8">
        <v>5</v>
      </c>
      <c r="J186" s="8" t="s">
        <v>213</v>
      </c>
      <c r="K186" s="8" t="e">
        <f t="shared" si="3"/>
        <v>#VALUE!</v>
      </c>
      <c r="L186" s="8" t="str">
        <f>IFERROR(VLOOKUP(D186,Materias_Primas[#All],5,0),"")</f>
        <v/>
      </c>
      <c r="M186" s="2"/>
      <c r="N186" s="2"/>
      <c r="O186" s="2"/>
      <c r="P186" s="2"/>
    </row>
    <row r="187" spans="1:16" ht="15.75" customHeight="1" x14ac:dyDescent="0.3">
      <c r="A187" s="8">
        <f>'Receta'!A187</f>
        <v>0</v>
      </c>
      <c r="B187" s="8" t="str">
        <f>IFERROR(VLOOKUP(A187,Productos[#All],2,0),"")</f>
        <v/>
      </c>
      <c r="C187" s="8">
        <f>SUMIF(Producción[[#All],[Producto]],A187,Producción[[#All],[Cant]])</f>
        <v>0</v>
      </c>
      <c r="D187" s="8">
        <f>'Receta'!E187</f>
        <v>0</v>
      </c>
      <c r="E187" s="8" t="str">
        <f>IFERROR(VLOOKUP(D187,Materias_Primas[#All],2,0),"")</f>
        <v/>
      </c>
      <c r="F187" s="8">
        <f>'Receta'!C187</f>
        <v>0</v>
      </c>
      <c r="G187" s="8">
        <f>'Receta'!H187</f>
        <v>0</v>
      </c>
      <c r="H187" s="8" t="str">
        <f t="shared" si="0"/>
        <v/>
      </c>
      <c r="I187" s="8">
        <v>5</v>
      </c>
      <c r="J187" s="8" t="s">
        <v>213</v>
      </c>
      <c r="K187" s="8" t="e">
        <f t="shared" si="3"/>
        <v>#VALUE!</v>
      </c>
      <c r="L187" s="8" t="str">
        <f>IFERROR(VLOOKUP(D187,Materias_Primas[#All],5,0),"")</f>
        <v/>
      </c>
      <c r="M187" s="2"/>
      <c r="N187" s="2"/>
      <c r="O187" s="2"/>
      <c r="P187" s="2"/>
    </row>
    <row r="188" spans="1:16" ht="15.75" customHeight="1" x14ac:dyDescent="0.3">
      <c r="A188" s="8">
        <f>'Receta'!A188</f>
        <v>0</v>
      </c>
      <c r="B188" s="8" t="str">
        <f>IFERROR(VLOOKUP(A188,Productos[#All],2,0),"")</f>
        <v/>
      </c>
      <c r="C188" s="8">
        <f>SUMIF(Producción[[#All],[Producto]],A188,Producción[[#All],[Cant]])</f>
        <v>0</v>
      </c>
      <c r="D188" s="8">
        <f>'Receta'!E188</f>
        <v>0</v>
      </c>
      <c r="E188" s="8" t="str">
        <f>IFERROR(VLOOKUP(D188,Materias_Primas[#All],2,0),"")</f>
        <v/>
      </c>
      <c r="F188" s="8">
        <f>'Receta'!C188</f>
        <v>0</v>
      </c>
      <c r="G188" s="8">
        <f>'Receta'!H188</f>
        <v>0</v>
      </c>
      <c r="H188" s="8" t="str">
        <f t="shared" si="0"/>
        <v/>
      </c>
      <c r="I188" s="8">
        <v>5</v>
      </c>
      <c r="J188" s="8" t="s">
        <v>213</v>
      </c>
      <c r="K188" s="8" t="e">
        <f t="shared" si="3"/>
        <v>#VALUE!</v>
      </c>
      <c r="L188" s="8" t="str">
        <f>IFERROR(VLOOKUP(D188,Materias_Primas[#All],5,0),"")</f>
        <v/>
      </c>
      <c r="M188" s="2"/>
      <c r="N188" s="2"/>
      <c r="O188" s="2"/>
      <c r="P188" s="2"/>
    </row>
    <row r="189" spans="1:16" ht="15.75" customHeight="1" x14ac:dyDescent="0.3">
      <c r="A189" s="8">
        <f>'Receta'!A189</f>
        <v>0</v>
      </c>
      <c r="B189" s="8" t="str">
        <f>IFERROR(VLOOKUP(A189,Productos[#All],2,0),"")</f>
        <v/>
      </c>
      <c r="C189" s="8">
        <f>SUMIF(Producción[[#All],[Producto]],A189,Producción[[#All],[Cant]])</f>
        <v>0</v>
      </c>
      <c r="D189" s="8">
        <f>'Receta'!E189</f>
        <v>0</v>
      </c>
      <c r="E189" s="8" t="str">
        <f>IFERROR(VLOOKUP(D189,Materias_Primas[#All],2,0),"")</f>
        <v/>
      </c>
      <c r="F189" s="8">
        <f>'Receta'!C189</f>
        <v>0</v>
      </c>
      <c r="G189" s="8">
        <f>'Receta'!H189</f>
        <v>0</v>
      </c>
      <c r="H189" s="8" t="str">
        <f t="shared" si="0"/>
        <v/>
      </c>
      <c r="I189" s="8">
        <v>5</v>
      </c>
      <c r="J189" s="8" t="s">
        <v>213</v>
      </c>
      <c r="K189" s="8" t="e">
        <f t="shared" si="3"/>
        <v>#VALUE!</v>
      </c>
      <c r="L189" s="8" t="str">
        <f>IFERROR(VLOOKUP(D189,Materias_Primas[#All],5,0),"")</f>
        <v/>
      </c>
      <c r="M189" s="2"/>
      <c r="N189" s="2"/>
      <c r="O189" s="2"/>
      <c r="P189" s="2"/>
    </row>
    <row r="190" spans="1:16" ht="15.75" customHeight="1" x14ac:dyDescent="0.3">
      <c r="A190" s="8">
        <f>'Receta'!A190</f>
        <v>0</v>
      </c>
      <c r="B190" s="8" t="str">
        <f>IFERROR(VLOOKUP(A190,Productos[#All],2,0),"")</f>
        <v/>
      </c>
      <c r="C190" s="8">
        <f>SUMIF(Producción[[#All],[Producto]],A190,Producción[[#All],[Cant]])</f>
        <v>0</v>
      </c>
      <c r="D190" s="8">
        <f>'Receta'!E190</f>
        <v>0</v>
      </c>
      <c r="E190" s="8" t="str">
        <f>IFERROR(VLOOKUP(D190,Materias_Primas[#All],2,0),"")</f>
        <v/>
      </c>
      <c r="F190" s="8">
        <f>'Receta'!C190</f>
        <v>0</v>
      </c>
      <c r="G190" s="8">
        <f>'Receta'!H190</f>
        <v>0</v>
      </c>
      <c r="H190" s="8" t="str">
        <f t="shared" si="0"/>
        <v/>
      </c>
      <c r="I190" s="8">
        <v>5</v>
      </c>
      <c r="J190" s="8" t="s">
        <v>213</v>
      </c>
      <c r="K190" s="8" t="e">
        <f t="shared" si="3"/>
        <v>#VALUE!</v>
      </c>
      <c r="L190" s="8" t="str">
        <f>IFERROR(VLOOKUP(D190,Materias_Primas[#All],5,0),"")</f>
        <v/>
      </c>
      <c r="M190" s="2"/>
      <c r="N190" s="2"/>
      <c r="O190" s="2"/>
      <c r="P190" s="2"/>
    </row>
    <row r="191" spans="1:16" ht="15.75" customHeight="1" x14ac:dyDescent="0.3">
      <c r="A191" s="8">
        <f>'Receta'!A191</f>
        <v>0</v>
      </c>
      <c r="B191" s="8" t="str">
        <f>IFERROR(VLOOKUP(A191,Productos[#All],2,0),"")</f>
        <v/>
      </c>
      <c r="C191" s="8">
        <f>SUMIF(Producción[[#All],[Producto]],A191,Producción[[#All],[Cant]])</f>
        <v>0</v>
      </c>
      <c r="D191" s="8">
        <f>'Receta'!E191</f>
        <v>0</v>
      </c>
      <c r="E191" s="8" t="str">
        <f>IFERROR(VLOOKUP(D191,Materias_Primas[#All],2,0),"")</f>
        <v/>
      </c>
      <c r="F191" s="8">
        <f>'Receta'!C191</f>
        <v>0</v>
      </c>
      <c r="G191" s="8">
        <f>'Receta'!H191</f>
        <v>0</v>
      </c>
      <c r="H191" s="8" t="str">
        <f t="shared" si="0"/>
        <v/>
      </c>
      <c r="I191" s="8">
        <v>5</v>
      </c>
      <c r="J191" s="8" t="s">
        <v>213</v>
      </c>
      <c r="K191" s="8" t="e">
        <f t="shared" si="3"/>
        <v>#VALUE!</v>
      </c>
      <c r="L191" s="8" t="str">
        <f>IFERROR(VLOOKUP(D191,Materias_Primas[#All],5,0),"")</f>
        <v/>
      </c>
      <c r="M191" s="2"/>
      <c r="N191" s="2"/>
      <c r="O191" s="2"/>
      <c r="P191" s="2"/>
    </row>
    <row r="192" spans="1:16" ht="15.75" customHeight="1" x14ac:dyDescent="0.3">
      <c r="A192" s="8">
        <f>'Receta'!A192</f>
        <v>0</v>
      </c>
      <c r="B192" s="8" t="str">
        <f>IFERROR(VLOOKUP(A192,Productos[#All],2,0),"")</f>
        <v/>
      </c>
      <c r="C192" s="8">
        <f>SUMIF(Producción[[#All],[Producto]],A192,Producción[[#All],[Cant]])</f>
        <v>0</v>
      </c>
      <c r="D192" s="8">
        <f>'Receta'!E192</f>
        <v>0</v>
      </c>
      <c r="E192" s="8" t="str">
        <f>IFERROR(VLOOKUP(D192,Materias_Primas[#All],2,0),"")</f>
        <v/>
      </c>
      <c r="F192" s="8">
        <f>'Receta'!C192</f>
        <v>0</v>
      </c>
      <c r="G192" s="8">
        <f>'Receta'!H192</f>
        <v>0</v>
      </c>
      <c r="H192" s="8" t="str">
        <f t="shared" si="0"/>
        <v/>
      </c>
      <c r="I192" s="8">
        <v>5</v>
      </c>
      <c r="J192" s="8" t="s">
        <v>213</v>
      </c>
      <c r="K192" s="8" t="e">
        <f t="shared" si="3"/>
        <v>#VALUE!</v>
      </c>
      <c r="L192" s="8" t="str">
        <f>IFERROR(VLOOKUP(D192,Materias_Primas[#All],5,0),"")</f>
        <v/>
      </c>
      <c r="M192" s="2"/>
      <c r="N192" s="2"/>
      <c r="O192" s="2"/>
      <c r="P192" s="2"/>
    </row>
    <row r="193" spans="1:16" ht="15.75" customHeight="1" x14ac:dyDescent="0.3">
      <c r="A193" s="8">
        <f>'Receta'!A193</f>
        <v>0</v>
      </c>
      <c r="B193" s="8" t="str">
        <f>IFERROR(VLOOKUP(A193,Productos[#All],2,0),"")</f>
        <v/>
      </c>
      <c r="C193" s="8">
        <f>SUMIF(Producción[[#All],[Producto]],A193,Producción[[#All],[Cant]])</f>
        <v>0</v>
      </c>
      <c r="D193" s="8">
        <f>'Receta'!E193</f>
        <v>0</v>
      </c>
      <c r="E193" s="8" t="str">
        <f>IFERROR(VLOOKUP(D193,Materias_Primas[#All],2,0),"")</f>
        <v/>
      </c>
      <c r="F193" s="8">
        <f>'Receta'!C193</f>
        <v>0</v>
      </c>
      <c r="G193" s="8">
        <f>'Receta'!H193</f>
        <v>0</v>
      </c>
      <c r="H193" s="8" t="str">
        <f t="shared" si="0"/>
        <v/>
      </c>
      <c r="I193" s="8">
        <v>5</v>
      </c>
      <c r="J193" s="8" t="s">
        <v>213</v>
      </c>
      <c r="K193" s="8" t="e">
        <f t="shared" si="3"/>
        <v>#VALUE!</v>
      </c>
      <c r="L193" s="8" t="str">
        <f>IFERROR(VLOOKUP(D193,Materias_Primas[#All],5,0),"")</f>
        <v/>
      </c>
      <c r="M193" s="2"/>
      <c r="N193" s="2"/>
      <c r="O193" s="2"/>
      <c r="P193" s="2"/>
    </row>
    <row r="194" spans="1:16" ht="15.75" customHeight="1" x14ac:dyDescent="0.3">
      <c r="A194" s="8">
        <f>'Receta'!A194</f>
        <v>0</v>
      </c>
      <c r="B194" s="8" t="str">
        <f>IFERROR(VLOOKUP(A194,Productos[#All],2,0),"")</f>
        <v/>
      </c>
      <c r="C194" s="8">
        <f>SUMIF(Producción[[#All],[Producto]],A194,Producción[[#All],[Cant]])</f>
        <v>0</v>
      </c>
      <c r="D194" s="8">
        <f>'Receta'!E194</f>
        <v>0</v>
      </c>
      <c r="E194" s="8" t="str">
        <f>IFERROR(VLOOKUP(D194,Materias_Primas[#All],2,0),"")</f>
        <v/>
      </c>
      <c r="F194" s="8">
        <f>'Receta'!C194</f>
        <v>0</v>
      </c>
      <c r="G194" s="8">
        <f>'Receta'!H194</f>
        <v>0</v>
      </c>
      <c r="H194" s="8" t="str">
        <f t="shared" si="0"/>
        <v/>
      </c>
      <c r="I194" s="8">
        <v>5</v>
      </c>
      <c r="J194" s="8" t="s">
        <v>213</v>
      </c>
      <c r="K194" s="8" t="e">
        <f t="shared" ref="K194:K257" si="4">C194*H194</f>
        <v>#VALUE!</v>
      </c>
      <c r="L194" s="8" t="str">
        <f>IFERROR(VLOOKUP(D194,Materias_Primas[#All],5,0),"")</f>
        <v/>
      </c>
      <c r="M194" s="2"/>
      <c r="N194" s="2"/>
      <c r="O194" s="2"/>
      <c r="P194" s="2"/>
    </row>
    <row r="195" spans="1:16" ht="15.75" customHeight="1" x14ac:dyDescent="0.3">
      <c r="A195" s="8">
        <f>'Receta'!A195</f>
        <v>0</v>
      </c>
      <c r="B195" s="8" t="str">
        <f>IFERROR(VLOOKUP(A195,Productos[#All],2,0),"")</f>
        <v/>
      </c>
      <c r="C195" s="8">
        <f>SUMIF(Producción[[#All],[Producto]],A195,Producción[[#All],[Cant]])</f>
        <v>0</v>
      </c>
      <c r="D195" s="8">
        <f>'Receta'!E195</f>
        <v>0</v>
      </c>
      <c r="E195" s="8" t="str">
        <f>IFERROR(VLOOKUP(D195,Materias_Primas[#All],2,0),"")</f>
        <v/>
      </c>
      <c r="F195" s="8">
        <f>'Receta'!C195</f>
        <v>0</v>
      </c>
      <c r="G195" s="8">
        <f>'Receta'!H195</f>
        <v>0</v>
      </c>
      <c r="H195" s="8" t="str">
        <f t="shared" si="0"/>
        <v/>
      </c>
      <c r="I195" s="8">
        <v>5</v>
      </c>
      <c r="J195" s="8" t="s">
        <v>213</v>
      </c>
      <c r="K195" s="8" t="e">
        <f t="shared" si="4"/>
        <v>#VALUE!</v>
      </c>
      <c r="L195" s="8" t="str">
        <f>IFERROR(VLOOKUP(D195,Materias_Primas[#All],5,0),"")</f>
        <v/>
      </c>
      <c r="M195" s="2"/>
      <c r="N195" s="2"/>
      <c r="O195" s="2"/>
      <c r="P195" s="2"/>
    </row>
    <row r="196" spans="1:16" ht="15.75" customHeight="1" x14ac:dyDescent="0.3">
      <c r="A196" s="8">
        <f>'Receta'!A196</f>
        <v>0</v>
      </c>
      <c r="B196" s="8" t="str">
        <f>IFERROR(VLOOKUP(A196,Productos[#All],2,0),"")</f>
        <v/>
      </c>
      <c r="C196" s="8">
        <f>SUMIF(Producción[[#All],[Producto]],A196,Producción[[#All],[Cant]])</f>
        <v>0</v>
      </c>
      <c r="D196" s="8">
        <f>'Receta'!E196</f>
        <v>0</v>
      </c>
      <c r="E196" s="8" t="str">
        <f>IFERROR(VLOOKUP(D196,Materias_Primas[#All],2,0),"")</f>
        <v/>
      </c>
      <c r="F196" s="8">
        <f>'Receta'!C196</f>
        <v>0</v>
      </c>
      <c r="G196" s="8">
        <f>'Receta'!H196</f>
        <v>0</v>
      </c>
      <c r="H196" s="8" t="str">
        <f t="shared" si="0"/>
        <v/>
      </c>
      <c r="I196" s="8">
        <v>5</v>
      </c>
      <c r="J196" s="8" t="s">
        <v>213</v>
      </c>
      <c r="K196" s="8" t="e">
        <f t="shared" si="4"/>
        <v>#VALUE!</v>
      </c>
      <c r="L196" s="8" t="str">
        <f>IFERROR(VLOOKUP(D196,Materias_Primas[#All],5,0),"")</f>
        <v/>
      </c>
      <c r="M196" s="2"/>
      <c r="N196" s="2"/>
      <c r="O196" s="2"/>
      <c r="P196" s="2"/>
    </row>
    <row r="197" spans="1:16" ht="15.75" customHeight="1" x14ac:dyDescent="0.3">
      <c r="A197" s="8">
        <f>'Receta'!A197</f>
        <v>0</v>
      </c>
      <c r="B197" s="8" t="str">
        <f>IFERROR(VLOOKUP(A197,Productos[#All],2,0),"")</f>
        <v/>
      </c>
      <c r="C197" s="8">
        <f>SUMIF(Producción[[#All],[Producto]],A197,Producción[[#All],[Cant]])</f>
        <v>0</v>
      </c>
      <c r="D197" s="8">
        <f>'Receta'!E197</f>
        <v>0</v>
      </c>
      <c r="E197" s="8" t="str">
        <f>IFERROR(VLOOKUP(D197,Materias_Primas[#All],2,0),"")</f>
        <v/>
      </c>
      <c r="F197" s="8">
        <f>'Receta'!C197</f>
        <v>0</v>
      </c>
      <c r="G197" s="8">
        <f>'Receta'!H197</f>
        <v>0</v>
      </c>
      <c r="H197" s="8" t="str">
        <f t="shared" si="0"/>
        <v/>
      </c>
      <c r="I197" s="8">
        <v>5</v>
      </c>
      <c r="J197" s="8" t="s">
        <v>213</v>
      </c>
      <c r="K197" s="8" t="e">
        <f t="shared" si="4"/>
        <v>#VALUE!</v>
      </c>
      <c r="L197" s="8" t="str">
        <f>IFERROR(VLOOKUP(D197,Materias_Primas[#All],5,0),"")</f>
        <v/>
      </c>
      <c r="M197" s="2"/>
      <c r="N197" s="2"/>
      <c r="O197" s="2"/>
      <c r="P197" s="2"/>
    </row>
    <row r="198" spans="1:16" ht="15.75" customHeight="1" x14ac:dyDescent="0.3">
      <c r="A198" s="8">
        <f>'Receta'!A198</f>
        <v>0</v>
      </c>
      <c r="B198" s="8" t="str">
        <f>IFERROR(VLOOKUP(A198,Productos[#All],2,0),"")</f>
        <v/>
      </c>
      <c r="C198" s="8">
        <f>SUMIF(Producción[[#All],[Producto]],A198,Producción[[#All],[Cant]])</f>
        <v>0</v>
      </c>
      <c r="D198" s="8">
        <f>'Receta'!E198</f>
        <v>0</v>
      </c>
      <c r="E198" s="8" t="str">
        <f>IFERROR(VLOOKUP(D198,Materias_Primas[#All],2,0),"")</f>
        <v/>
      </c>
      <c r="F198" s="8">
        <f>'Receta'!C198</f>
        <v>0</v>
      </c>
      <c r="G198" s="8">
        <f>'Receta'!H198</f>
        <v>0</v>
      </c>
      <c r="H198" s="8" t="str">
        <f t="shared" si="0"/>
        <v/>
      </c>
      <c r="I198" s="8">
        <v>6</v>
      </c>
      <c r="J198" s="8" t="s">
        <v>213</v>
      </c>
      <c r="K198" s="8" t="e">
        <f t="shared" si="4"/>
        <v>#VALUE!</v>
      </c>
      <c r="L198" s="8" t="str">
        <f>IFERROR(VLOOKUP(D198,Materias_Primas[#All],5,0),"")</f>
        <v/>
      </c>
      <c r="M198" s="2"/>
      <c r="N198" s="2"/>
      <c r="O198" s="2"/>
      <c r="P198" s="2"/>
    </row>
    <row r="199" spans="1:16" ht="15.75" customHeight="1" x14ac:dyDescent="0.3">
      <c r="A199" s="8">
        <f>'Receta'!A199</f>
        <v>0</v>
      </c>
      <c r="B199" s="8" t="str">
        <f>IFERROR(VLOOKUP(A199,Productos[#All],2,0),"")</f>
        <v/>
      </c>
      <c r="C199" s="8">
        <f>SUMIF(Producción[[#All],[Producto]],A199,Producción[[#All],[Cant]])</f>
        <v>0</v>
      </c>
      <c r="D199" s="8">
        <f>'Receta'!E199</f>
        <v>0</v>
      </c>
      <c r="E199" s="8" t="str">
        <f>IFERROR(VLOOKUP(D199,Materias_Primas[#All],2,0),"")</f>
        <v/>
      </c>
      <c r="F199" s="8">
        <f>'Receta'!C199</f>
        <v>0</v>
      </c>
      <c r="G199" s="8">
        <f>'Receta'!H199</f>
        <v>0</v>
      </c>
      <c r="H199" s="8" t="str">
        <f t="shared" si="0"/>
        <v/>
      </c>
      <c r="I199" s="8">
        <v>6</v>
      </c>
      <c r="J199" s="8" t="s">
        <v>213</v>
      </c>
      <c r="K199" s="8" t="e">
        <f t="shared" si="4"/>
        <v>#VALUE!</v>
      </c>
      <c r="L199" s="8" t="str">
        <f>IFERROR(VLOOKUP(D199,Materias_Primas[#All],5,0),"")</f>
        <v/>
      </c>
      <c r="M199" s="2"/>
      <c r="N199" s="2"/>
      <c r="O199" s="2"/>
      <c r="P199" s="2"/>
    </row>
    <row r="200" spans="1:16" ht="15.75" customHeight="1" x14ac:dyDescent="0.3">
      <c r="A200" s="8">
        <f>'Receta'!A200</f>
        <v>0</v>
      </c>
      <c r="B200" s="8" t="str">
        <f>IFERROR(VLOOKUP(A200,Productos[#All],2,0),"")</f>
        <v/>
      </c>
      <c r="C200" s="8">
        <f>SUMIF(Producción[[#All],[Producto]],A200,Producción[[#All],[Cant]])</f>
        <v>0</v>
      </c>
      <c r="D200" s="8">
        <f>'Receta'!E200</f>
        <v>0</v>
      </c>
      <c r="E200" s="8" t="str">
        <f>IFERROR(VLOOKUP(D200,Materias_Primas[#All],2,0),"")</f>
        <v/>
      </c>
      <c r="F200" s="8">
        <f>'Receta'!C200</f>
        <v>0</v>
      </c>
      <c r="G200" s="8">
        <f>'Receta'!H200</f>
        <v>0</v>
      </c>
      <c r="H200" s="8" t="str">
        <f t="shared" si="0"/>
        <v/>
      </c>
      <c r="I200" s="8">
        <v>6</v>
      </c>
      <c r="J200" s="8" t="s">
        <v>213</v>
      </c>
      <c r="K200" s="8" t="e">
        <f t="shared" si="4"/>
        <v>#VALUE!</v>
      </c>
      <c r="L200" s="8" t="str">
        <f>IFERROR(VLOOKUP(D200,Materias_Primas[#All],5,0),"")</f>
        <v/>
      </c>
      <c r="M200" s="2"/>
      <c r="N200" s="2"/>
      <c r="O200" s="2"/>
      <c r="P200" s="2"/>
    </row>
    <row r="201" spans="1:16" ht="15.75" customHeight="1" x14ac:dyDescent="0.3">
      <c r="A201" s="8">
        <f>'Receta'!A201</f>
        <v>0</v>
      </c>
      <c r="B201" s="8" t="str">
        <f>IFERROR(VLOOKUP(A201,Productos[#All],2,0),"")</f>
        <v/>
      </c>
      <c r="C201" s="8">
        <f>SUMIF(Producción[[#All],[Producto]],A201,Producción[[#All],[Cant]])</f>
        <v>0</v>
      </c>
      <c r="D201" s="8">
        <f>'Receta'!E201</f>
        <v>0</v>
      </c>
      <c r="E201" s="8" t="str">
        <f>IFERROR(VLOOKUP(D201,Materias_Primas[#All],2,0),"")</f>
        <v/>
      </c>
      <c r="F201" s="8">
        <f>'Receta'!C201</f>
        <v>0</v>
      </c>
      <c r="G201" s="8">
        <f>'Receta'!H201</f>
        <v>0</v>
      </c>
      <c r="H201" s="8" t="str">
        <f t="shared" si="0"/>
        <v/>
      </c>
      <c r="I201" s="8">
        <v>6</v>
      </c>
      <c r="J201" s="8" t="s">
        <v>213</v>
      </c>
      <c r="K201" s="8" t="e">
        <f t="shared" si="4"/>
        <v>#VALUE!</v>
      </c>
      <c r="L201" s="8" t="str">
        <f>IFERROR(VLOOKUP(D201,Materias_Primas[#All],5,0),"")</f>
        <v/>
      </c>
      <c r="M201" s="2"/>
      <c r="N201" s="2"/>
      <c r="O201" s="2"/>
      <c r="P201" s="2"/>
    </row>
    <row r="202" spans="1:16" ht="15.75" customHeight="1" x14ac:dyDescent="0.3">
      <c r="A202" s="8">
        <f>'Receta'!A202</f>
        <v>0</v>
      </c>
      <c r="B202" s="8" t="str">
        <f>IFERROR(VLOOKUP(A202,Productos[#All],2,0),"")</f>
        <v/>
      </c>
      <c r="C202" s="8">
        <f>SUMIF(Producción[[#All],[Producto]],A202,Producción[[#All],[Cant]])</f>
        <v>0</v>
      </c>
      <c r="D202" s="8">
        <f>'Receta'!E202</f>
        <v>0</v>
      </c>
      <c r="E202" s="8" t="str">
        <f>IFERROR(VLOOKUP(D202,Materias_Primas[#All],2,0),"")</f>
        <v/>
      </c>
      <c r="F202" s="8">
        <f>'Receta'!C202</f>
        <v>0</v>
      </c>
      <c r="G202" s="8">
        <f>'Receta'!H202</f>
        <v>0</v>
      </c>
      <c r="H202" s="8" t="str">
        <f t="shared" si="0"/>
        <v/>
      </c>
      <c r="I202" s="8">
        <v>6</v>
      </c>
      <c r="J202" s="8" t="s">
        <v>213</v>
      </c>
      <c r="K202" s="8" t="e">
        <f t="shared" si="4"/>
        <v>#VALUE!</v>
      </c>
      <c r="L202" s="8" t="str">
        <f>IFERROR(VLOOKUP(D202,Materias_Primas[#All],5,0),"")</f>
        <v/>
      </c>
      <c r="M202" s="2"/>
      <c r="N202" s="2"/>
      <c r="O202" s="2"/>
      <c r="P202" s="2"/>
    </row>
    <row r="203" spans="1:16" ht="15.75" customHeight="1" x14ac:dyDescent="0.3">
      <c r="A203" s="8">
        <f>'Receta'!A203</f>
        <v>0</v>
      </c>
      <c r="B203" s="8" t="str">
        <f>IFERROR(VLOOKUP(A203,Productos[#All],2,0),"")</f>
        <v/>
      </c>
      <c r="C203" s="8">
        <f>SUMIF(Producción[[#All],[Producto]],A203,Producción[[#All],[Cant]])</f>
        <v>0</v>
      </c>
      <c r="D203" s="8">
        <f>'Receta'!E203</f>
        <v>0</v>
      </c>
      <c r="E203" s="8" t="str">
        <f>IFERROR(VLOOKUP(D203,Materias_Primas[#All],2,0),"")</f>
        <v/>
      </c>
      <c r="F203" s="8">
        <f>'Receta'!C203</f>
        <v>0</v>
      </c>
      <c r="G203" s="8">
        <f>'Receta'!H203</f>
        <v>0</v>
      </c>
      <c r="H203" s="8" t="str">
        <f t="shared" si="0"/>
        <v/>
      </c>
      <c r="I203" s="8">
        <v>6</v>
      </c>
      <c r="J203" s="8" t="s">
        <v>213</v>
      </c>
      <c r="K203" s="8" t="e">
        <f t="shared" si="4"/>
        <v>#VALUE!</v>
      </c>
      <c r="L203" s="8" t="str">
        <f>IFERROR(VLOOKUP(D203,Materias_Primas[#All],5,0),"")</f>
        <v/>
      </c>
      <c r="M203" s="2"/>
      <c r="N203" s="2"/>
      <c r="O203" s="2"/>
      <c r="P203" s="2"/>
    </row>
    <row r="204" spans="1:16" ht="15.75" customHeight="1" x14ac:dyDescent="0.3">
      <c r="A204" s="8">
        <f>'Receta'!A204</f>
        <v>0</v>
      </c>
      <c r="B204" s="8" t="str">
        <f>IFERROR(VLOOKUP(A204,Productos[#All],2,0),"")</f>
        <v/>
      </c>
      <c r="C204" s="8">
        <f>SUMIF(Producción[[#All],[Producto]],A204,Producción[[#All],[Cant]])</f>
        <v>0</v>
      </c>
      <c r="D204" s="8">
        <f>'Receta'!E204</f>
        <v>0</v>
      </c>
      <c r="E204" s="8" t="str">
        <f>IFERROR(VLOOKUP(D204,Materias_Primas[#All],2,0),"")</f>
        <v/>
      </c>
      <c r="F204" s="8">
        <f>'Receta'!C204</f>
        <v>0</v>
      </c>
      <c r="G204" s="8">
        <f>'Receta'!H204</f>
        <v>0</v>
      </c>
      <c r="H204" s="8" t="str">
        <f t="shared" si="0"/>
        <v/>
      </c>
      <c r="I204" s="8">
        <v>6</v>
      </c>
      <c r="J204" s="8" t="s">
        <v>213</v>
      </c>
      <c r="K204" s="8" t="e">
        <f t="shared" si="4"/>
        <v>#VALUE!</v>
      </c>
      <c r="L204" s="8" t="str">
        <f>IFERROR(VLOOKUP(D204,Materias_Primas[#All],5,0),"")</f>
        <v/>
      </c>
      <c r="M204" s="2"/>
      <c r="N204" s="2"/>
      <c r="O204" s="2"/>
      <c r="P204" s="2"/>
    </row>
    <row r="205" spans="1:16" ht="15.75" customHeight="1" x14ac:dyDescent="0.3">
      <c r="A205" s="8">
        <f>'Receta'!A205</f>
        <v>0</v>
      </c>
      <c r="B205" s="8" t="str">
        <f>IFERROR(VLOOKUP(A205,Productos[#All],2,0),"")</f>
        <v/>
      </c>
      <c r="C205" s="8">
        <f>SUMIF(Producción[[#All],[Producto]],A205,Producción[[#All],[Cant]])</f>
        <v>0</v>
      </c>
      <c r="D205" s="8">
        <f>'Receta'!E205</f>
        <v>0</v>
      </c>
      <c r="E205" s="8" t="str">
        <f>IFERROR(VLOOKUP(D205,Materias_Primas[#All],2,0),"")</f>
        <v/>
      </c>
      <c r="F205" s="8">
        <f>'Receta'!C205</f>
        <v>0</v>
      </c>
      <c r="G205" s="8">
        <f>'Receta'!H205</f>
        <v>0</v>
      </c>
      <c r="H205" s="8" t="str">
        <f t="shared" si="0"/>
        <v/>
      </c>
      <c r="I205" s="8">
        <v>6</v>
      </c>
      <c r="J205" s="8" t="s">
        <v>213</v>
      </c>
      <c r="K205" s="8" t="e">
        <f t="shared" si="4"/>
        <v>#VALUE!</v>
      </c>
      <c r="L205" s="8" t="str">
        <f>IFERROR(VLOOKUP(D205,Materias_Primas[#All],5,0),"")</f>
        <v/>
      </c>
      <c r="M205" s="2"/>
      <c r="N205" s="2"/>
      <c r="O205" s="2"/>
      <c r="P205" s="2"/>
    </row>
    <row r="206" spans="1:16" ht="15.75" customHeight="1" x14ac:dyDescent="0.3">
      <c r="A206" s="8">
        <f>'Receta'!A206</f>
        <v>0</v>
      </c>
      <c r="B206" s="8" t="str">
        <f>IFERROR(VLOOKUP(A206,Productos[#All],2,0),"")</f>
        <v/>
      </c>
      <c r="C206" s="8">
        <f>SUMIF(Producción[[#All],[Producto]],A206,Producción[[#All],[Cant]])</f>
        <v>0</v>
      </c>
      <c r="D206" s="8">
        <f>'Receta'!E206</f>
        <v>0</v>
      </c>
      <c r="E206" s="8" t="str">
        <f>IFERROR(VLOOKUP(D206,Materias_Primas[#All],2,0),"")</f>
        <v/>
      </c>
      <c r="F206" s="8">
        <f>'Receta'!C206</f>
        <v>0</v>
      </c>
      <c r="G206" s="8">
        <f>'Receta'!H206</f>
        <v>0</v>
      </c>
      <c r="H206" s="8" t="str">
        <f t="shared" si="0"/>
        <v/>
      </c>
      <c r="I206" s="8">
        <v>6</v>
      </c>
      <c r="J206" s="8" t="s">
        <v>213</v>
      </c>
      <c r="K206" s="8" t="e">
        <f t="shared" si="4"/>
        <v>#VALUE!</v>
      </c>
      <c r="L206" s="8" t="str">
        <f>IFERROR(VLOOKUP(D206,Materias_Primas[#All],5,0),"")</f>
        <v/>
      </c>
      <c r="M206" s="2"/>
      <c r="N206" s="2"/>
      <c r="O206" s="2"/>
      <c r="P206" s="2"/>
    </row>
    <row r="207" spans="1:16" ht="15.75" customHeight="1" x14ac:dyDescent="0.3">
      <c r="A207" s="8">
        <f>'Receta'!A207</f>
        <v>0</v>
      </c>
      <c r="B207" s="8" t="str">
        <f>IFERROR(VLOOKUP(A207,Productos[#All],2,0),"")</f>
        <v/>
      </c>
      <c r="C207" s="8">
        <f>SUMIF(Producción[[#All],[Producto]],A207,Producción[[#All],[Cant]])</f>
        <v>0</v>
      </c>
      <c r="D207" s="8">
        <f>'Receta'!E207</f>
        <v>0</v>
      </c>
      <c r="E207" s="8" t="str">
        <f>IFERROR(VLOOKUP(D207,Materias_Primas[#All],2,0),"")</f>
        <v/>
      </c>
      <c r="F207" s="8">
        <f>'Receta'!C207</f>
        <v>0</v>
      </c>
      <c r="G207" s="8">
        <f>'Receta'!H207</f>
        <v>0</v>
      </c>
      <c r="H207" s="8" t="str">
        <f t="shared" si="0"/>
        <v/>
      </c>
      <c r="I207" s="8">
        <v>6</v>
      </c>
      <c r="J207" s="8" t="s">
        <v>213</v>
      </c>
      <c r="K207" s="8" t="e">
        <f t="shared" si="4"/>
        <v>#VALUE!</v>
      </c>
      <c r="L207" s="8" t="str">
        <f>IFERROR(VLOOKUP(D207,Materias_Primas[#All],5,0),"")</f>
        <v/>
      </c>
      <c r="M207" s="2"/>
      <c r="N207" s="2"/>
      <c r="O207" s="2"/>
      <c r="P207" s="2"/>
    </row>
    <row r="208" spans="1:16" ht="15.75" customHeight="1" x14ac:dyDescent="0.3">
      <c r="A208" s="8">
        <f>'Receta'!A208</f>
        <v>0</v>
      </c>
      <c r="B208" s="8" t="str">
        <f>IFERROR(VLOOKUP(A208,Productos[#All],2,0),"")</f>
        <v/>
      </c>
      <c r="C208" s="8">
        <f>SUMIF(Producción[[#All],[Producto]],A208,Producción[[#All],[Cant]])</f>
        <v>0</v>
      </c>
      <c r="D208" s="8">
        <f>'Receta'!E208</f>
        <v>0</v>
      </c>
      <c r="E208" s="8" t="str">
        <f>IFERROR(VLOOKUP(D208,Materias_Primas[#All],2,0),"")</f>
        <v/>
      </c>
      <c r="F208" s="8">
        <f>'Receta'!C208</f>
        <v>0</v>
      </c>
      <c r="G208" s="8">
        <f>'Receta'!H208</f>
        <v>0</v>
      </c>
      <c r="H208" s="8" t="str">
        <f t="shared" si="0"/>
        <v/>
      </c>
      <c r="I208" s="8">
        <v>6</v>
      </c>
      <c r="J208" s="8" t="s">
        <v>213</v>
      </c>
      <c r="K208" s="8" t="e">
        <f t="shared" si="4"/>
        <v>#VALUE!</v>
      </c>
      <c r="L208" s="8" t="str">
        <f>IFERROR(VLOOKUP(D208,Materias_Primas[#All],5,0),"")</f>
        <v/>
      </c>
      <c r="M208" s="2"/>
      <c r="N208" s="2"/>
      <c r="O208" s="2"/>
      <c r="P208" s="2"/>
    </row>
    <row r="209" spans="1:16" ht="15.75" customHeight="1" x14ac:dyDescent="0.3">
      <c r="A209" s="8">
        <f>'Receta'!A209</f>
        <v>0</v>
      </c>
      <c r="B209" s="8" t="str">
        <f>IFERROR(VLOOKUP(A209,Productos[#All],2,0),"")</f>
        <v/>
      </c>
      <c r="C209" s="8">
        <f>SUMIF(Producción[[#All],[Producto]],A209,Producción[[#All],[Cant]])</f>
        <v>0</v>
      </c>
      <c r="D209" s="8">
        <f>'Receta'!E209</f>
        <v>0</v>
      </c>
      <c r="E209" s="8" t="str">
        <f>IFERROR(VLOOKUP(D209,Materias_Primas[#All],2,0),"")</f>
        <v/>
      </c>
      <c r="F209" s="8">
        <f>'Receta'!C209</f>
        <v>0</v>
      </c>
      <c r="G209" s="8">
        <f>'Receta'!H209</f>
        <v>0</v>
      </c>
      <c r="H209" s="8" t="str">
        <f t="shared" si="0"/>
        <v/>
      </c>
      <c r="I209" s="8">
        <v>6</v>
      </c>
      <c r="J209" s="8" t="s">
        <v>213</v>
      </c>
      <c r="K209" s="8" t="e">
        <f t="shared" si="4"/>
        <v>#VALUE!</v>
      </c>
      <c r="L209" s="8" t="str">
        <f>IFERROR(VLOOKUP(D209,Materias_Primas[#All],5,0),"")</f>
        <v/>
      </c>
      <c r="M209" s="2"/>
      <c r="N209" s="2"/>
      <c r="O209" s="2"/>
      <c r="P209" s="2"/>
    </row>
    <row r="210" spans="1:16" ht="15.75" customHeight="1" x14ac:dyDescent="0.3">
      <c r="A210" s="8">
        <f>'Receta'!A210</f>
        <v>0</v>
      </c>
      <c r="B210" s="8" t="str">
        <f>IFERROR(VLOOKUP(A210,Productos[#All],2,0),"")</f>
        <v/>
      </c>
      <c r="C210" s="8">
        <f>SUMIF(Producción[[#All],[Producto]],A210,Producción[[#All],[Cant]])</f>
        <v>0</v>
      </c>
      <c r="D210" s="8">
        <f>'Receta'!E210</f>
        <v>0</v>
      </c>
      <c r="E210" s="8" t="str">
        <f>IFERROR(VLOOKUP(D210,Materias_Primas[#All],2,0),"")</f>
        <v/>
      </c>
      <c r="F210" s="8">
        <f>'Receta'!C210</f>
        <v>0</v>
      </c>
      <c r="G210" s="8">
        <f>'Receta'!H210</f>
        <v>0</v>
      </c>
      <c r="H210" s="8" t="str">
        <f t="shared" si="0"/>
        <v/>
      </c>
      <c r="I210" s="8">
        <v>6</v>
      </c>
      <c r="J210" s="8" t="s">
        <v>213</v>
      </c>
      <c r="K210" s="8" t="e">
        <f t="shared" si="4"/>
        <v>#VALUE!</v>
      </c>
      <c r="L210" s="8" t="str">
        <f>IFERROR(VLOOKUP(D210,Materias_Primas[#All],5,0),"")</f>
        <v/>
      </c>
      <c r="M210" s="2"/>
      <c r="N210" s="2"/>
      <c r="O210" s="2"/>
      <c r="P210" s="2"/>
    </row>
    <row r="211" spans="1:16" ht="15.75" customHeight="1" x14ac:dyDescent="0.3">
      <c r="A211" s="8">
        <f>'Receta'!A211</f>
        <v>0</v>
      </c>
      <c r="B211" s="8" t="str">
        <f>IFERROR(VLOOKUP(A211,Productos[#All],2,0),"")</f>
        <v/>
      </c>
      <c r="C211" s="8">
        <f>SUMIF(Producción[[#All],[Producto]],A211,Producción[[#All],[Cant]])</f>
        <v>0</v>
      </c>
      <c r="D211" s="8">
        <f>'Receta'!E211</f>
        <v>0</v>
      </c>
      <c r="E211" s="8" t="str">
        <f>IFERROR(VLOOKUP(D211,Materias_Primas[#All],2,0),"")</f>
        <v/>
      </c>
      <c r="F211" s="8">
        <f>'Receta'!C211</f>
        <v>0</v>
      </c>
      <c r="G211" s="8">
        <f>'Receta'!H211</f>
        <v>0</v>
      </c>
      <c r="H211" s="8" t="str">
        <f t="shared" si="0"/>
        <v/>
      </c>
      <c r="I211" s="8">
        <v>6</v>
      </c>
      <c r="J211" s="8" t="s">
        <v>213</v>
      </c>
      <c r="K211" s="8" t="e">
        <f t="shared" si="4"/>
        <v>#VALUE!</v>
      </c>
      <c r="L211" s="8" t="str">
        <f>IFERROR(VLOOKUP(D211,Materias_Primas[#All],5,0),"")</f>
        <v/>
      </c>
      <c r="M211" s="2"/>
      <c r="N211" s="2"/>
      <c r="O211" s="2"/>
      <c r="P211" s="2"/>
    </row>
    <row r="212" spans="1:16" ht="15.75" customHeight="1" x14ac:dyDescent="0.3">
      <c r="A212" s="8">
        <f>'Receta'!A212</f>
        <v>0</v>
      </c>
      <c r="B212" s="8" t="str">
        <f>IFERROR(VLOOKUP(A212,Productos[#All],2,0),"")</f>
        <v/>
      </c>
      <c r="C212" s="8">
        <f>SUMIF(Producción[[#All],[Producto]],A212,Producción[[#All],[Cant]])</f>
        <v>0</v>
      </c>
      <c r="D212" s="8">
        <f>'Receta'!E212</f>
        <v>0</v>
      </c>
      <c r="E212" s="8" t="str">
        <f>IFERROR(VLOOKUP(D212,Materias_Primas[#All],2,0),"")</f>
        <v/>
      </c>
      <c r="F212" s="8">
        <f>'Receta'!C212</f>
        <v>0</v>
      </c>
      <c r="G212" s="8">
        <f>'Receta'!H212</f>
        <v>0</v>
      </c>
      <c r="H212" s="8" t="str">
        <f t="shared" si="0"/>
        <v/>
      </c>
      <c r="I212" s="8">
        <v>6</v>
      </c>
      <c r="J212" s="8" t="s">
        <v>213</v>
      </c>
      <c r="K212" s="8" t="e">
        <f t="shared" si="4"/>
        <v>#VALUE!</v>
      </c>
      <c r="L212" s="8" t="str">
        <f>IFERROR(VLOOKUP(D212,Materias_Primas[#All],5,0),"")</f>
        <v/>
      </c>
      <c r="M212" s="2"/>
      <c r="N212" s="2"/>
      <c r="O212" s="2"/>
      <c r="P212" s="2"/>
    </row>
    <row r="213" spans="1:16" ht="15.75" customHeight="1" x14ac:dyDescent="0.3">
      <c r="A213" s="8">
        <f>'Receta'!A213</f>
        <v>0</v>
      </c>
      <c r="B213" s="8" t="str">
        <f>IFERROR(VLOOKUP(A213,Productos[#All],2,0),"")</f>
        <v/>
      </c>
      <c r="C213" s="8">
        <f>SUMIF(Producción[[#All],[Producto]],A213,Producción[[#All],[Cant]])</f>
        <v>0</v>
      </c>
      <c r="D213" s="8">
        <f>'Receta'!E213</f>
        <v>0</v>
      </c>
      <c r="E213" s="8" t="str">
        <f>IFERROR(VLOOKUP(D213,Materias_Primas[#All],2,0),"")</f>
        <v/>
      </c>
      <c r="F213" s="8">
        <f>'Receta'!C213</f>
        <v>0</v>
      </c>
      <c r="G213" s="8">
        <f>'Receta'!H213</f>
        <v>0</v>
      </c>
      <c r="H213" s="8" t="str">
        <f t="shared" si="0"/>
        <v/>
      </c>
      <c r="I213" s="8">
        <v>6</v>
      </c>
      <c r="J213" s="8" t="s">
        <v>213</v>
      </c>
      <c r="K213" s="8" t="e">
        <f t="shared" si="4"/>
        <v>#VALUE!</v>
      </c>
      <c r="L213" s="8" t="str">
        <f>IFERROR(VLOOKUP(D213,Materias_Primas[#All],5,0),"")</f>
        <v/>
      </c>
      <c r="M213" s="2"/>
      <c r="N213" s="2"/>
      <c r="O213" s="2"/>
      <c r="P213" s="2"/>
    </row>
    <row r="214" spans="1:16" ht="15.75" customHeight="1" x14ac:dyDescent="0.3">
      <c r="A214" s="8">
        <f>'Receta'!A214</f>
        <v>0</v>
      </c>
      <c r="B214" s="8" t="str">
        <f>IFERROR(VLOOKUP(A214,Productos[#All],2,0),"")</f>
        <v/>
      </c>
      <c r="C214" s="8">
        <f>SUMIF(Producción[[#All],[Producto]],A214,Producción[[#All],[Cant]])</f>
        <v>0</v>
      </c>
      <c r="D214" s="8">
        <f>'Receta'!E214</f>
        <v>0</v>
      </c>
      <c r="E214" s="8" t="str">
        <f>IFERROR(VLOOKUP(D214,Materias_Primas[#All],2,0),"")</f>
        <v/>
      </c>
      <c r="F214" s="8">
        <f>'Receta'!C214</f>
        <v>0</v>
      </c>
      <c r="G214" s="8">
        <f>'Receta'!H214</f>
        <v>0</v>
      </c>
      <c r="H214" s="8" t="str">
        <f t="shared" si="0"/>
        <v/>
      </c>
      <c r="I214" s="8">
        <v>6</v>
      </c>
      <c r="J214" s="8" t="s">
        <v>213</v>
      </c>
      <c r="K214" s="8" t="e">
        <f t="shared" si="4"/>
        <v>#VALUE!</v>
      </c>
      <c r="L214" s="8" t="str">
        <f>IFERROR(VLOOKUP(D214,Materias_Primas[#All],5,0),"")</f>
        <v/>
      </c>
      <c r="M214" s="2"/>
      <c r="N214" s="2"/>
      <c r="O214" s="2"/>
      <c r="P214" s="2"/>
    </row>
    <row r="215" spans="1:16" ht="15.75" customHeight="1" x14ac:dyDescent="0.3">
      <c r="A215" s="8">
        <f>'Receta'!A215</f>
        <v>0</v>
      </c>
      <c r="B215" s="8" t="str">
        <f>IFERROR(VLOOKUP(A215,Productos[#All],2,0),"")</f>
        <v/>
      </c>
      <c r="C215" s="8">
        <f>SUMIF(Producción[[#All],[Producto]],A215,Producción[[#All],[Cant]])</f>
        <v>0</v>
      </c>
      <c r="D215" s="8">
        <f>'Receta'!E215</f>
        <v>0</v>
      </c>
      <c r="E215" s="8" t="str">
        <f>IFERROR(VLOOKUP(D215,Materias_Primas[#All],2,0),"")</f>
        <v/>
      </c>
      <c r="F215" s="8">
        <f>'Receta'!C215</f>
        <v>0</v>
      </c>
      <c r="G215" s="8">
        <f>'Receta'!H215</f>
        <v>0</v>
      </c>
      <c r="H215" s="8" t="str">
        <f t="shared" si="0"/>
        <v/>
      </c>
      <c r="I215" s="8">
        <v>6</v>
      </c>
      <c r="J215" s="8" t="s">
        <v>213</v>
      </c>
      <c r="K215" s="8" t="e">
        <f t="shared" si="4"/>
        <v>#VALUE!</v>
      </c>
      <c r="L215" s="8" t="str">
        <f>IFERROR(VLOOKUP(D215,Materias_Primas[#All],5,0),"")</f>
        <v/>
      </c>
      <c r="M215" s="2"/>
      <c r="N215" s="2"/>
      <c r="O215" s="2"/>
      <c r="P215" s="2"/>
    </row>
    <row r="216" spans="1:16" ht="15.75" customHeight="1" x14ac:dyDescent="0.3">
      <c r="A216" s="8">
        <f>'Receta'!A216</f>
        <v>0</v>
      </c>
      <c r="B216" s="8" t="str">
        <f>IFERROR(VLOOKUP(A216,Productos[#All],2,0),"")</f>
        <v/>
      </c>
      <c r="C216" s="8">
        <f>SUMIF(Producción[[#All],[Producto]],A216,Producción[[#All],[Cant]])</f>
        <v>0</v>
      </c>
      <c r="D216" s="8">
        <f>'Receta'!E216</f>
        <v>0</v>
      </c>
      <c r="E216" s="8" t="str">
        <f>IFERROR(VLOOKUP(D216,Materias_Primas[#All],2,0),"")</f>
        <v/>
      </c>
      <c r="F216" s="8">
        <f>'Receta'!C216</f>
        <v>0</v>
      </c>
      <c r="G216" s="8">
        <f>'Receta'!H216</f>
        <v>0</v>
      </c>
      <c r="H216" s="8" t="str">
        <f t="shared" si="0"/>
        <v/>
      </c>
      <c r="I216" s="8">
        <v>6</v>
      </c>
      <c r="J216" s="8" t="s">
        <v>213</v>
      </c>
      <c r="K216" s="8" t="e">
        <f t="shared" si="4"/>
        <v>#VALUE!</v>
      </c>
      <c r="L216" s="8" t="str">
        <f>IFERROR(VLOOKUP(D216,Materias_Primas[#All],5,0),"")</f>
        <v/>
      </c>
      <c r="M216" s="2"/>
      <c r="N216" s="2"/>
      <c r="O216" s="2"/>
      <c r="P216" s="2"/>
    </row>
    <row r="217" spans="1:16" ht="15.75" customHeight="1" x14ac:dyDescent="0.3">
      <c r="A217" s="8">
        <f>'Receta'!A217</f>
        <v>0</v>
      </c>
      <c r="B217" s="8" t="str">
        <f>IFERROR(VLOOKUP(A217,Productos[#All],2,0),"")</f>
        <v/>
      </c>
      <c r="C217" s="8">
        <f>SUMIF(Producción[[#All],[Producto]],A217,Producción[[#All],[Cant]])</f>
        <v>0</v>
      </c>
      <c r="D217" s="8">
        <f>'Receta'!E217</f>
        <v>0</v>
      </c>
      <c r="E217" s="8" t="str">
        <f>IFERROR(VLOOKUP(D217,Materias_Primas[#All],2,0),"")</f>
        <v/>
      </c>
      <c r="F217" s="8">
        <f>'Receta'!C217</f>
        <v>0</v>
      </c>
      <c r="G217" s="8">
        <f>'Receta'!H217</f>
        <v>0</v>
      </c>
      <c r="H217" s="8" t="str">
        <f t="shared" si="0"/>
        <v/>
      </c>
      <c r="I217" s="8">
        <v>6</v>
      </c>
      <c r="J217" s="8" t="s">
        <v>213</v>
      </c>
      <c r="K217" s="8" t="e">
        <f t="shared" si="4"/>
        <v>#VALUE!</v>
      </c>
      <c r="L217" s="8" t="str">
        <f>IFERROR(VLOOKUP(D217,Materias_Primas[#All],5,0),"")</f>
        <v/>
      </c>
      <c r="M217" s="2"/>
      <c r="N217" s="2"/>
      <c r="O217" s="2"/>
      <c r="P217" s="2"/>
    </row>
    <row r="218" spans="1:16" ht="15.75" customHeight="1" x14ac:dyDescent="0.3">
      <c r="A218" s="8">
        <f>'Receta'!A218</f>
        <v>0</v>
      </c>
      <c r="B218" s="8" t="str">
        <f>IFERROR(VLOOKUP(A218,Productos[#All],2,0),"")</f>
        <v/>
      </c>
      <c r="C218" s="8">
        <f>SUMIF(Producción[[#All],[Producto]],A218,Producción[[#All],[Cant]])</f>
        <v>0</v>
      </c>
      <c r="D218" s="8">
        <f>'Receta'!E218</f>
        <v>0</v>
      </c>
      <c r="E218" s="8" t="str">
        <f>IFERROR(VLOOKUP(D218,Materias_Primas[#All],2,0),"")</f>
        <v/>
      </c>
      <c r="F218" s="8">
        <f>'Receta'!C218</f>
        <v>0</v>
      </c>
      <c r="G218" s="8">
        <f>'Receta'!H218</f>
        <v>0</v>
      </c>
      <c r="H218" s="8" t="str">
        <f t="shared" si="0"/>
        <v/>
      </c>
      <c r="I218" s="8">
        <v>6</v>
      </c>
      <c r="J218" s="8" t="s">
        <v>213</v>
      </c>
      <c r="K218" s="8" t="e">
        <f t="shared" si="4"/>
        <v>#VALUE!</v>
      </c>
      <c r="L218" s="8" t="str">
        <f>IFERROR(VLOOKUP(D218,Materias_Primas[#All],5,0),"")</f>
        <v/>
      </c>
      <c r="M218" s="2"/>
      <c r="N218" s="2"/>
      <c r="O218" s="2"/>
      <c r="P218" s="2"/>
    </row>
    <row r="219" spans="1:16" ht="15.75" customHeight="1" x14ac:dyDescent="0.3">
      <c r="A219" s="8">
        <f>'Receta'!A219</f>
        <v>0</v>
      </c>
      <c r="B219" s="8" t="str">
        <f>IFERROR(VLOOKUP(A219,Productos[#All],2,0),"")</f>
        <v/>
      </c>
      <c r="C219" s="8">
        <f>SUMIF(Producción[[#All],[Producto]],A219,Producción[[#All],[Cant]])</f>
        <v>0</v>
      </c>
      <c r="D219" s="8">
        <f>'Receta'!E219</f>
        <v>0</v>
      </c>
      <c r="E219" s="8" t="str">
        <f>IFERROR(VLOOKUP(D219,Materias_Primas[#All],2,0),"")</f>
        <v/>
      </c>
      <c r="F219" s="8">
        <f>'Receta'!C219</f>
        <v>0</v>
      </c>
      <c r="G219" s="8">
        <f>'Receta'!H219</f>
        <v>0</v>
      </c>
      <c r="H219" s="8" t="str">
        <f t="shared" si="0"/>
        <v/>
      </c>
      <c r="I219" s="8">
        <v>6</v>
      </c>
      <c r="J219" s="8" t="s">
        <v>213</v>
      </c>
      <c r="K219" s="8" t="e">
        <f t="shared" si="4"/>
        <v>#VALUE!</v>
      </c>
      <c r="L219" s="8" t="str">
        <f>IFERROR(VLOOKUP(D219,Materias_Primas[#All],5,0),"")</f>
        <v/>
      </c>
      <c r="M219" s="2"/>
      <c r="N219" s="2"/>
      <c r="O219" s="2"/>
      <c r="P219" s="2"/>
    </row>
    <row r="220" spans="1:16" ht="15.75" customHeight="1" x14ac:dyDescent="0.3">
      <c r="A220" s="8">
        <f>'Receta'!A220</f>
        <v>0</v>
      </c>
      <c r="B220" s="8" t="str">
        <f>IFERROR(VLOOKUP(A220,Productos[#All],2,0),"")</f>
        <v/>
      </c>
      <c r="C220" s="8">
        <f>SUMIF(Producción[[#All],[Producto]],A220,Producción[[#All],[Cant]])</f>
        <v>0</v>
      </c>
      <c r="D220" s="8">
        <f>'Receta'!E220</f>
        <v>0</v>
      </c>
      <c r="E220" s="8" t="str">
        <f>IFERROR(VLOOKUP(D220,Materias_Primas[#All],2,0),"")</f>
        <v/>
      </c>
      <c r="F220" s="8">
        <f>'Receta'!C220</f>
        <v>0</v>
      </c>
      <c r="G220" s="8">
        <f>'Receta'!H220</f>
        <v>0</v>
      </c>
      <c r="H220" s="8" t="str">
        <f t="shared" si="0"/>
        <v/>
      </c>
      <c r="I220" s="8">
        <v>6</v>
      </c>
      <c r="J220" s="8" t="s">
        <v>213</v>
      </c>
      <c r="K220" s="8" t="e">
        <f t="shared" si="4"/>
        <v>#VALUE!</v>
      </c>
      <c r="L220" s="8" t="str">
        <f>IFERROR(VLOOKUP(D220,Materias_Primas[#All],5,0),"")</f>
        <v/>
      </c>
      <c r="M220" s="2"/>
      <c r="N220" s="2"/>
      <c r="O220" s="2"/>
      <c r="P220" s="2"/>
    </row>
    <row r="221" spans="1:16" ht="15.75" customHeight="1" x14ac:dyDescent="0.3">
      <c r="A221" s="8">
        <f>'Receta'!A221</f>
        <v>0</v>
      </c>
      <c r="B221" s="8" t="str">
        <f>IFERROR(VLOOKUP(A221,Productos[#All],2,0),"")</f>
        <v/>
      </c>
      <c r="C221" s="8">
        <f>SUMIF(Producción[[#All],[Producto]],A221,Producción[[#All],[Cant]])</f>
        <v>0</v>
      </c>
      <c r="D221" s="8">
        <f>'Receta'!E221</f>
        <v>0</v>
      </c>
      <c r="E221" s="8" t="str">
        <f>IFERROR(VLOOKUP(D221,Materias_Primas[#All],2,0),"")</f>
        <v/>
      </c>
      <c r="F221" s="8">
        <f>'Receta'!C221</f>
        <v>0</v>
      </c>
      <c r="G221" s="8">
        <f>'Receta'!H221</f>
        <v>0</v>
      </c>
      <c r="H221" s="8" t="str">
        <f t="shared" si="0"/>
        <v/>
      </c>
      <c r="I221" s="8">
        <v>6</v>
      </c>
      <c r="J221" s="8" t="s">
        <v>213</v>
      </c>
      <c r="K221" s="8" t="e">
        <f t="shared" si="4"/>
        <v>#VALUE!</v>
      </c>
      <c r="L221" s="8" t="str">
        <f>IFERROR(VLOOKUP(D221,Materias_Primas[#All],5,0),"")</f>
        <v/>
      </c>
      <c r="M221" s="2"/>
      <c r="N221" s="2"/>
      <c r="O221" s="2"/>
      <c r="P221" s="2"/>
    </row>
    <row r="222" spans="1:16" ht="15.75" customHeight="1" x14ac:dyDescent="0.3">
      <c r="A222" s="8">
        <f>'Receta'!A222</f>
        <v>0</v>
      </c>
      <c r="B222" s="8" t="str">
        <f>IFERROR(VLOOKUP(A222,Productos[#All],2,0),"")</f>
        <v/>
      </c>
      <c r="C222" s="8">
        <f>SUMIF(Producción[[#All],[Producto]],A222,Producción[[#All],[Cant]])</f>
        <v>0</v>
      </c>
      <c r="D222" s="8">
        <f>'Receta'!E222</f>
        <v>0</v>
      </c>
      <c r="E222" s="8" t="str">
        <f>IFERROR(VLOOKUP(D222,Materias_Primas[#All],2,0),"")</f>
        <v/>
      </c>
      <c r="F222" s="8">
        <f>'Receta'!C222</f>
        <v>0</v>
      </c>
      <c r="G222" s="8">
        <f>'Receta'!H222</f>
        <v>0</v>
      </c>
      <c r="H222" s="8" t="str">
        <f t="shared" si="0"/>
        <v/>
      </c>
      <c r="I222" s="8">
        <v>6</v>
      </c>
      <c r="J222" s="8" t="s">
        <v>213</v>
      </c>
      <c r="K222" s="8" t="e">
        <f t="shared" si="4"/>
        <v>#VALUE!</v>
      </c>
      <c r="L222" s="8" t="str">
        <f>IFERROR(VLOOKUP(D222,Materias_Primas[#All],5,0),"")</f>
        <v/>
      </c>
      <c r="M222" s="2"/>
      <c r="N222" s="2"/>
      <c r="O222" s="2"/>
      <c r="P222" s="2"/>
    </row>
    <row r="223" spans="1:16" ht="15.75" customHeight="1" x14ac:dyDescent="0.3">
      <c r="A223" s="8">
        <f>'Receta'!A223</f>
        <v>0</v>
      </c>
      <c r="B223" s="8" t="str">
        <f>IFERROR(VLOOKUP(A223,Productos[#All],2,0),"")</f>
        <v/>
      </c>
      <c r="C223" s="8">
        <f>SUMIF(Producción[[#All],[Producto]],A223,Producción[[#All],[Cant]])</f>
        <v>0</v>
      </c>
      <c r="D223" s="8">
        <f>'Receta'!E223</f>
        <v>0</v>
      </c>
      <c r="E223" s="8" t="str">
        <f>IFERROR(VLOOKUP(D223,Materias_Primas[#All],2,0),"")</f>
        <v/>
      </c>
      <c r="F223" s="8">
        <f>'Receta'!C223</f>
        <v>0</v>
      </c>
      <c r="G223" s="8">
        <f>'Receta'!H223</f>
        <v>0</v>
      </c>
      <c r="H223" s="8" t="str">
        <f t="shared" si="0"/>
        <v/>
      </c>
      <c r="I223" s="8">
        <v>6</v>
      </c>
      <c r="J223" s="8" t="s">
        <v>213</v>
      </c>
      <c r="K223" s="8" t="e">
        <f t="shared" si="4"/>
        <v>#VALUE!</v>
      </c>
      <c r="L223" s="8" t="str">
        <f>IFERROR(VLOOKUP(D223,Materias_Primas[#All],5,0),"")</f>
        <v/>
      </c>
      <c r="M223" s="2"/>
      <c r="N223" s="2"/>
      <c r="O223" s="2"/>
      <c r="P223" s="2"/>
    </row>
    <row r="224" spans="1:16" ht="15.75" customHeight="1" x14ac:dyDescent="0.3">
      <c r="A224" s="8">
        <f>'Receta'!A224</f>
        <v>0</v>
      </c>
      <c r="B224" s="8" t="str">
        <f>IFERROR(VLOOKUP(A224,Productos[#All],2,0),"")</f>
        <v/>
      </c>
      <c r="C224" s="8">
        <f>SUMIF(Producción[[#All],[Producto]],A224,Producción[[#All],[Cant]])</f>
        <v>0</v>
      </c>
      <c r="D224" s="8">
        <f>'Receta'!E224</f>
        <v>0</v>
      </c>
      <c r="E224" s="8" t="str">
        <f>IFERROR(VLOOKUP(D224,Materias_Primas[#All],2,0),"")</f>
        <v/>
      </c>
      <c r="F224" s="8">
        <f>'Receta'!C224</f>
        <v>0</v>
      </c>
      <c r="G224" s="8">
        <f>'Receta'!H224</f>
        <v>0</v>
      </c>
      <c r="H224" s="8" t="str">
        <f t="shared" si="0"/>
        <v/>
      </c>
      <c r="I224" s="8">
        <v>6</v>
      </c>
      <c r="J224" s="8" t="s">
        <v>213</v>
      </c>
      <c r="K224" s="8" t="e">
        <f t="shared" si="4"/>
        <v>#VALUE!</v>
      </c>
      <c r="L224" s="8" t="str">
        <f>IFERROR(VLOOKUP(D224,Materias_Primas[#All],5,0),"")</f>
        <v/>
      </c>
      <c r="M224" s="2"/>
      <c r="N224" s="2"/>
      <c r="O224" s="2"/>
      <c r="P224" s="2"/>
    </row>
    <row r="225" spans="1:16" ht="15.75" customHeight="1" x14ac:dyDescent="0.3">
      <c r="A225" s="8">
        <f>'Receta'!A225</f>
        <v>0</v>
      </c>
      <c r="B225" s="8" t="str">
        <f>IFERROR(VLOOKUP(A225,Productos[#All],2,0),"")</f>
        <v/>
      </c>
      <c r="C225" s="8">
        <f>SUMIF(Producción[[#All],[Producto]],A225,Producción[[#All],[Cant]])</f>
        <v>0</v>
      </c>
      <c r="D225" s="8">
        <f>'Receta'!E225</f>
        <v>0</v>
      </c>
      <c r="E225" s="8" t="str">
        <f>IFERROR(VLOOKUP(D225,Materias_Primas[#All],2,0),"")</f>
        <v/>
      </c>
      <c r="F225" s="8">
        <f>'Receta'!C225</f>
        <v>0</v>
      </c>
      <c r="G225" s="8">
        <f>'Receta'!H225</f>
        <v>0</v>
      </c>
      <c r="H225" s="8" t="str">
        <f t="shared" si="0"/>
        <v/>
      </c>
      <c r="I225" s="8">
        <v>6</v>
      </c>
      <c r="J225" s="8" t="s">
        <v>213</v>
      </c>
      <c r="K225" s="8" t="e">
        <f t="shared" si="4"/>
        <v>#VALUE!</v>
      </c>
      <c r="L225" s="8" t="str">
        <f>IFERROR(VLOOKUP(D225,Materias_Primas[#All],5,0),"")</f>
        <v/>
      </c>
      <c r="M225" s="2"/>
      <c r="N225" s="2"/>
      <c r="O225" s="2"/>
      <c r="P225" s="2"/>
    </row>
    <row r="226" spans="1:16" ht="15.75" customHeight="1" x14ac:dyDescent="0.3">
      <c r="A226" s="8">
        <f>'Receta'!A226</f>
        <v>0</v>
      </c>
      <c r="B226" s="8" t="str">
        <f>IFERROR(VLOOKUP(A226,Productos[#All],2,0),"")</f>
        <v/>
      </c>
      <c r="C226" s="8">
        <f>SUMIF(Producción[[#All],[Producto]],A226,Producción[[#All],[Cant]])</f>
        <v>0</v>
      </c>
      <c r="D226" s="8">
        <f>'Receta'!E226</f>
        <v>0</v>
      </c>
      <c r="E226" s="8" t="str">
        <f>IFERROR(VLOOKUP(D226,Materias_Primas[#All],2,0),"")</f>
        <v/>
      </c>
      <c r="F226" s="8">
        <f>'Receta'!C226</f>
        <v>0</v>
      </c>
      <c r="G226" s="8">
        <f>'Receta'!H226</f>
        <v>0</v>
      </c>
      <c r="H226" s="8" t="str">
        <f t="shared" si="0"/>
        <v/>
      </c>
      <c r="I226" s="8">
        <v>6</v>
      </c>
      <c r="J226" s="8" t="s">
        <v>213</v>
      </c>
      <c r="K226" s="8" t="e">
        <f t="shared" si="4"/>
        <v>#VALUE!</v>
      </c>
      <c r="L226" s="8" t="str">
        <f>IFERROR(VLOOKUP(D226,Materias_Primas[#All],5,0),"")</f>
        <v/>
      </c>
      <c r="M226" s="2"/>
      <c r="N226" s="2"/>
      <c r="O226" s="2"/>
      <c r="P226" s="2"/>
    </row>
    <row r="227" spans="1:16" ht="15.75" customHeight="1" x14ac:dyDescent="0.3">
      <c r="A227" s="8">
        <f>'Receta'!A227</f>
        <v>0</v>
      </c>
      <c r="B227" s="8" t="str">
        <f>IFERROR(VLOOKUP(A227,Productos[#All],2,0),"")</f>
        <v/>
      </c>
      <c r="C227" s="8">
        <f>SUMIF(Producción[[#All],[Producto]],A227,Producción[[#All],[Cant]])</f>
        <v>0</v>
      </c>
      <c r="D227" s="8">
        <f>'Receta'!E227</f>
        <v>0</v>
      </c>
      <c r="E227" s="8" t="str">
        <f>IFERROR(VLOOKUP(D227,Materias_Primas[#All],2,0),"")</f>
        <v/>
      </c>
      <c r="F227" s="8">
        <f>'Receta'!C227</f>
        <v>0</v>
      </c>
      <c r="G227" s="8">
        <f>'Receta'!H227</f>
        <v>0</v>
      </c>
      <c r="H227" s="8" t="str">
        <f t="shared" si="0"/>
        <v/>
      </c>
      <c r="I227" s="8">
        <v>6</v>
      </c>
      <c r="J227" s="8" t="s">
        <v>213</v>
      </c>
      <c r="K227" s="8" t="e">
        <f t="shared" si="4"/>
        <v>#VALUE!</v>
      </c>
      <c r="L227" s="8" t="str">
        <f>IFERROR(VLOOKUP(D227,Materias_Primas[#All],5,0),"")</f>
        <v/>
      </c>
      <c r="M227" s="2"/>
      <c r="N227" s="2"/>
      <c r="O227" s="2"/>
      <c r="P227" s="2"/>
    </row>
    <row r="228" spans="1:16" ht="15.75" customHeight="1" x14ac:dyDescent="0.3">
      <c r="A228" s="8">
        <f>'Receta'!A228</f>
        <v>0</v>
      </c>
      <c r="B228" s="8" t="str">
        <f>IFERROR(VLOOKUP(A228,Productos[#All],2,0),"")</f>
        <v/>
      </c>
      <c r="C228" s="8">
        <f>SUMIF(Producción[[#All],[Producto]],A228,Producción[[#All],[Cant]])</f>
        <v>0</v>
      </c>
      <c r="D228" s="8">
        <f>'Receta'!E228</f>
        <v>0</v>
      </c>
      <c r="E228" s="8" t="str">
        <f>IFERROR(VLOOKUP(D228,Materias_Primas[#All],2,0),"")</f>
        <v/>
      </c>
      <c r="F228" s="8">
        <f>'Receta'!C228</f>
        <v>0</v>
      </c>
      <c r="G228" s="8">
        <f>'Receta'!H228</f>
        <v>0</v>
      </c>
      <c r="H228" s="8" t="str">
        <f t="shared" si="0"/>
        <v/>
      </c>
      <c r="I228" s="8">
        <v>6</v>
      </c>
      <c r="J228" s="8" t="s">
        <v>213</v>
      </c>
      <c r="K228" s="8" t="e">
        <f t="shared" si="4"/>
        <v>#VALUE!</v>
      </c>
      <c r="L228" s="8" t="str">
        <f>IFERROR(VLOOKUP(D228,Materias_Primas[#All],5,0),"")</f>
        <v/>
      </c>
      <c r="M228" s="2"/>
      <c r="N228" s="2"/>
      <c r="O228" s="2"/>
      <c r="P228" s="2"/>
    </row>
    <row r="229" spans="1:16" ht="15.75" customHeight="1" x14ac:dyDescent="0.3">
      <c r="A229" s="8">
        <f>'Receta'!A229</f>
        <v>0</v>
      </c>
      <c r="B229" s="8" t="str">
        <f>IFERROR(VLOOKUP(A229,Productos[#All],2,0),"")</f>
        <v/>
      </c>
      <c r="C229" s="8">
        <f>SUMIF(Producción[[#All],[Producto]],A229,Producción[[#All],[Cant]])</f>
        <v>0</v>
      </c>
      <c r="D229" s="8">
        <f>'Receta'!E229</f>
        <v>0</v>
      </c>
      <c r="E229" s="8" t="str">
        <f>IFERROR(VLOOKUP(D229,Materias_Primas[#All],2,0),"")</f>
        <v/>
      </c>
      <c r="F229" s="8">
        <f>'Receta'!C229</f>
        <v>0</v>
      </c>
      <c r="G229" s="8">
        <f>'Receta'!H229</f>
        <v>0</v>
      </c>
      <c r="H229" s="8" t="str">
        <f t="shared" si="0"/>
        <v/>
      </c>
      <c r="I229" s="8">
        <v>6</v>
      </c>
      <c r="J229" s="8" t="s">
        <v>213</v>
      </c>
      <c r="K229" s="8" t="e">
        <f t="shared" si="4"/>
        <v>#VALUE!</v>
      </c>
      <c r="L229" s="8" t="str">
        <f>IFERROR(VLOOKUP(D229,Materias_Primas[#All],5,0),"")</f>
        <v/>
      </c>
      <c r="M229" s="2"/>
      <c r="N229" s="2"/>
      <c r="O229" s="2"/>
      <c r="P229" s="2"/>
    </row>
    <row r="230" spans="1:16" ht="15.75" customHeight="1" x14ac:dyDescent="0.3">
      <c r="A230" s="8">
        <f>'Receta'!A230</f>
        <v>0</v>
      </c>
      <c r="B230" s="8" t="str">
        <f>IFERROR(VLOOKUP(A230,Productos[#All],2,0),"")</f>
        <v/>
      </c>
      <c r="C230" s="8">
        <f>SUMIF(Producción[[#All],[Producto]],A230,Producción[[#All],[Cant]])</f>
        <v>0</v>
      </c>
      <c r="D230" s="8">
        <f>'Receta'!E230</f>
        <v>0</v>
      </c>
      <c r="E230" s="8" t="str">
        <f>IFERROR(VLOOKUP(D230,Materias_Primas[#All],2,0),"")</f>
        <v/>
      </c>
      <c r="F230" s="8">
        <f>'Receta'!C230</f>
        <v>0</v>
      </c>
      <c r="G230" s="8">
        <f>'Receta'!H230</f>
        <v>0</v>
      </c>
      <c r="H230" s="8" t="str">
        <f t="shared" si="0"/>
        <v/>
      </c>
      <c r="I230" s="8">
        <v>6</v>
      </c>
      <c r="J230" s="8" t="s">
        <v>213</v>
      </c>
      <c r="K230" s="8" t="e">
        <f t="shared" si="4"/>
        <v>#VALUE!</v>
      </c>
      <c r="L230" s="8" t="str">
        <f>IFERROR(VLOOKUP(D230,Materias_Primas[#All],5,0),"")</f>
        <v/>
      </c>
      <c r="M230" s="2"/>
      <c r="N230" s="2"/>
      <c r="O230" s="2"/>
      <c r="P230" s="2"/>
    </row>
    <row r="231" spans="1:16" ht="15.75" customHeight="1" x14ac:dyDescent="0.3">
      <c r="A231" s="8">
        <f>'Receta'!A231</f>
        <v>0</v>
      </c>
      <c r="B231" s="8" t="str">
        <f>IFERROR(VLOOKUP(A231,Productos[#All],2,0),"")</f>
        <v/>
      </c>
      <c r="C231" s="8">
        <f>SUMIF(Producción[[#All],[Producto]],A231,Producción[[#All],[Cant]])</f>
        <v>0</v>
      </c>
      <c r="D231" s="8">
        <f>'Receta'!E231</f>
        <v>0</v>
      </c>
      <c r="E231" s="8" t="str">
        <f>IFERROR(VLOOKUP(D231,Materias_Primas[#All],2,0),"")</f>
        <v/>
      </c>
      <c r="F231" s="8">
        <f>'Receta'!C231</f>
        <v>0</v>
      </c>
      <c r="G231" s="8">
        <f>'Receta'!H231</f>
        <v>0</v>
      </c>
      <c r="H231" s="8" t="str">
        <f t="shared" si="0"/>
        <v/>
      </c>
      <c r="I231" s="8">
        <v>6</v>
      </c>
      <c r="J231" s="8" t="s">
        <v>213</v>
      </c>
      <c r="K231" s="8" t="e">
        <f t="shared" si="4"/>
        <v>#VALUE!</v>
      </c>
      <c r="L231" s="8" t="str">
        <f>IFERROR(VLOOKUP(D231,Materias_Primas[#All],5,0),"")</f>
        <v/>
      </c>
      <c r="M231" s="2"/>
      <c r="N231" s="2"/>
      <c r="O231" s="2"/>
      <c r="P231" s="2"/>
    </row>
    <row r="232" spans="1:16" ht="15.75" customHeight="1" x14ac:dyDescent="0.3">
      <c r="A232" s="8">
        <f>'Receta'!A232</f>
        <v>0</v>
      </c>
      <c r="B232" s="8" t="str">
        <f>IFERROR(VLOOKUP(A232,Productos[#All],2,0),"")</f>
        <v/>
      </c>
      <c r="C232" s="8">
        <f>SUMIF(Producción[[#All],[Producto]],A232,Producción[[#All],[Cant]])</f>
        <v>0</v>
      </c>
      <c r="D232" s="8">
        <f>'Receta'!E232</f>
        <v>0</v>
      </c>
      <c r="E232" s="8" t="str">
        <f>IFERROR(VLOOKUP(D232,Materias_Primas[#All],2,0),"")</f>
        <v/>
      </c>
      <c r="F232" s="8">
        <f>'Receta'!C232</f>
        <v>0</v>
      </c>
      <c r="G232" s="8">
        <f>'Receta'!H232</f>
        <v>0</v>
      </c>
      <c r="H232" s="8" t="str">
        <f t="shared" si="0"/>
        <v/>
      </c>
      <c r="I232" s="8">
        <v>6</v>
      </c>
      <c r="J232" s="8" t="s">
        <v>213</v>
      </c>
      <c r="K232" s="8" t="e">
        <f t="shared" si="4"/>
        <v>#VALUE!</v>
      </c>
      <c r="L232" s="8" t="str">
        <f>IFERROR(VLOOKUP(D232,Materias_Primas[#All],5,0),"")</f>
        <v/>
      </c>
      <c r="M232" s="2"/>
      <c r="N232" s="2"/>
      <c r="O232" s="2"/>
      <c r="P232" s="2"/>
    </row>
    <row r="233" spans="1:16" ht="15.75" customHeight="1" x14ac:dyDescent="0.3">
      <c r="A233" s="8">
        <f>'Receta'!A233</f>
        <v>0</v>
      </c>
      <c r="B233" s="8" t="str">
        <f>IFERROR(VLOOKUP(A233,Productos[#All],2,0),"")</f>
        <v/>
      </c>
      <c r="C233" s="8">
        <f>SUMIF(Producción[[#All],[Producto]],A233,Producción[[#All],[Cant]])</f>
        <v>0</v>
      </c>
      <c r="D233" s="8">
        <f>'Receta'!E233</f>
        <v>0</v>
      </c>
      <c r="E233" s="8" t="str">
        <f>IFERROR(VLOOKUP(D233,Materias_Primas[#All],2,0),"")</f>
        <v/>
      </c>
      <c r="F233" s="8">
        <f>'Receta'!C233</f>
        <v>0</v>
      </c>
      <c r="G233" s="8">
        <f>'Receta'!H233</f>
        <v>0</v>
      </c>
      <c r="H233" s="8" t="str">
        <f t="shared" si="0"/>
        <v/>
      </c>
      <c r="I233" s="8">
        <v>6</v>
      </c>
      <c r="J233" s="8" t="s">
        <v>213</v>
      </c>
      <c r="K233" s="8" t="e">
        <f t="shared" si="4"/>
        <v>#VALUE!</v>
      </c>
      <c r="L233" s="8" t="str">
        <f>IFERROR(VLOOKUP(D233,Materias_Primas[#All],5,0),"")</f>
        <v/>
      </c>
      <c r="M233" s="2"/>
      <c r="N233" s="2"/>
      <c r="O233" s="2"/>
      <c r="P233" s="2"/>
    </row>
    <row r="234" spans="1:16" ht="15.75" customHeight="1" x14ac:dyDescent="0.3">
      <c r="A234" s="8">
        <f>'Receta'!A234</f>
        <v>0</v>
      </c>
      <c r="B234" s="8" t="str">
        <f>IFERROR(VLOOKUP(A234,Productos[#All],2,0),"")</f>
        <v/>
      </c>
      <c r="C234" s="8">
        <f>SUMIF(Producción[[#All],[Producto]],A234,Producción[[#All],[Cant]])</f>
        <v>0</v>
      </c>
      <c r="D234" s="8">
        <f>'Receta'!E234</f>
        <v>0</v>
      </c>
      <c r="E234" s="8" t="str">
        <f>IFERROR(VLOOKUP(D234,Materias_Primas[#All],2,0),"")</f>
        <v/>
      </c>
      <c r="F234" s="8">
        <f>'Receta'!C234</f>
        <v>0</v>
      </c>
      <c r="G234" s="8">
        <f>'Receta'!H234</f>
        <v>0</v>
      </c>
      <c r="H234" s="8" t="str">
        <f t="shared" si="0"/>
        <v/>
      </c>
      <c r="I234" s="8">
        <v>6</v>
      </c>
      <c r="J234" s="8" t="s">
        <v>213</v>
      </c>
      <c r="K234" s="8" t="e">
        <f t="shared" si="4"/>
        <v>#VALUE!</v>
      </c>
      <c r="L234" s="8" t="str">
        <f>IFERROR(VLOOKUP(D234,Materias_Primas[#All],5,0),"")</f>
        <v/>
      </c>
      <c r="M234" s="2"/>
      <c r="N234" s="2"/>
      <c r="O234" s="2"/>
      <c r="P234" s="2"/>
    </row>
    <row r="235" spans="1:16" ht="15.75" customHeight="1" x14ac:dyDescent="0.3">
      <c r="A235" s="8">
        <f>'Receta'!A235</f>
        <v>0</v>
      </c>
      <c r="B235" s="8" t="str">
        <f>IFERROR(VLOOKUP(A235,Productos[#All],2,0),"")</f>
        <v/>
      </c>
      <c r="C235" s="8">
        <f>SUMIF(Producción[[#All],[Producto]],A235,Producción[[#All],[Cant]])</f>
        <v>0</v>
      </c>
      <c r="D235" s="8">
        <f>'Receta'!E235</f>
        <v>0</v>
      </c>
      <c r="E235" s="8" t="str">
        <f>IFERROR(VLOOKUP(D235,Materias_Primas[#All],2,0),"")</f>
        <v/>
      </c>
      <c r="F235" s="8">
        <f>'Receta'!C235</f>
        <v>0</v>
      </c>
      <c r="G235" s="8">
        <f>'Receta'!H235</f>
        <v>0</v>
      </c>
      <c r="H235" s="8" t="str">
        <f t="shared" si="0"/>
        <v/>
      </c>
      <c r="I235" s="8">
        <v>6</v>
      </c>
      <c r="J235" s="8" t="s">
        <v>213</v>
      </c>
      <c r="K235" s="8" t="e">
        <f t="shared" si="4"/>
        <v>#VALUE!</v>
      </c>
      <c r="L235" s="8" t="str">
        <f>IFERROR(VLOOKUP(D235,Materias_Primas[#All],5,0),"")</f>
        <v/>
      </c>
      <c r="M235" s="2"/>
      <c r="N235" s="2"/>
      <c r="O235" s="2"/>
      <c r="P235" s="2"/>
    </row>
    <row r="236" spans="1:16" ht="15.75" customHeight="1" x14ac:dyDescent="0.3">
      <c r="A236" s="8">
        <f>'Receta'!A236</f>
        <v>0</v>
      </c>
      <c r="B236" s="8" t="str">
        <f>IFERROR(VLOOKUP(A236,Productos[#All],2,0),"")</f>
        <v/>
      </c>
      <c r="C236" s="8">
        <f>SUMIF(Producción[[#All],[Producto]],A236,Producción[[#All],[Cant]])</f>
        <v>0</v>
      </c>
      <c r="D236" s="8">
        <f>'Receta'!E236</f>
        <v>0</v>
      </c>
      <c r="E236" s="8" t="str">
        <f>IFERROR(VLOOKUP(D236,Materias_Primas[#All],2,0),"")</f>
        <v/>
      </c>
      <c r="F236" s="8">
        <f>'Receta'!C236</f>
        <v>0</v>
      </c>
      <c r="G236" s="8">
        <f>'Receta'!H236</f>
        <v>0</v>
      </c>
      <c r="H236" s="8" t="str">
        <f t="shared" si="0"/>
        <v/>
      </c>
      <c r="I236" s="8">
        <v>6</v>
      </c>
      <c r="J236" s="8" t="s">
        <v>213</v>
      </c>
      <c r="K236" s="8" t="e">
        <f t="shared" si="4"/>
        <v>#VALUE!</v>
      </c>
      <c r="L236" s="8" t="str">
        <f>IFERROR(VLOOKUP(D236,Materias_Primas[#All],5,0),"")</f>
        <v/>
      </c>
      <c r="M236" s="2"/>
      <c r="N236" s="2"/>
      <c r="O236" s="2"/>
      <c r="P236" s="2"/>
    </row>
    <row r="237" spans="1:16" ht="15.75" customHeight="1" x14ac:dyDescent="0.3">
      <c r="A237" s="8">
        <f>'Receta'!A237</f>
        <v>0</v>
      </c>
      <c r="B237" s="8" t="str">
        <f>IFERROR(VLOOKUP(A237,Productos[#All],2,0),"")</f>
        <v/>
      </c>
      <c r="C237" s="8">
        <f>SUMIF(Producción[[#All],[Producto]],A237,Producción[[#All],[Cant]])</f>
        <v>0</v>
      </c>
      <c r="D237" s="8">
        <f>'Receta'!E237</f>
        <v>0</v>
      </c>
      <c r="E237" s="8" t="str">
        <f>IFERROR(VLOOKUP(D237,Materias_Primas[#All],2,0),"")</f>
        <v/>
      </c>
      <c r="F237" s="8">
        <f>'Receta'!C237</f>
        <v>0</v>
      </c>
      <c r="G237" s="8">
        <f>'Receta'!H237</f>
        <v>0</v>
      </c>
      <c r="H237" s="8" t="str">
        <f t="shared" si="0"/>
        <v/>
      </c>
      <c r="I237" s="8">
        <v>6</v>
      </c>
      <c r="J237" s="8" t="s">
        <v>213</v>
      </c>
      <c r="K237" s="8" t="e">
        <f t="shared" si="4"/>
        <v>#VALUE!</v>
      </c>
      <c r="L237" s="8" t="str">
        <f>IFERROR(VLOOKUP(D237,Materias_Primas[#All],5,0),"")</f>
        <v/>
      </c>
      <c r="M237" s="2"/>
      <c r="N237" s="2"/>
      <c r="O237" s="2"/>
      <c r="P237" s="2"/>
    </row>
    <row r="238" spans="1:16" ht="15.75" customHeight="1" x14ac:dyDescent="0.3">
      <c r="A238" s="8">
        <f>'Receta'!A238</f>
        <v>0</v>
      </c>
      <c r="B238" s="8" t="str">
        <f>IFERROR(VLOOKUP(A238,Productos[#All],2,0),"")</f>
        <v/>
      </c>
      <c r="C238" s="8">
        <f>SUMIF(Producción[[#All],[Producto]],A238,Producción[[#All],[Cant]])</f>
        <v>0</v>
      </c>
      <c r="D238" s="8">
        <f>'Receta'!E238</f>
        <v>0</v>
      </c>
      <c r="E238" s="8" t="str">
        <f>IFERROR(VLOOKUP(D238,Materias_Primas[#All],2,0),"")</f>
        <v/>
      </c>
      <c r="F238" s="8">
        <f>'Receta'!C238</f>
        <v>0</v>
      </c>
      <c r="G238" s="8">
        <f>'Receta'!H238</f>
        <v>0</v>
      </c>
      <c r="H238" s="8" t="str">
        <f t="shared" si="0"/>
        <v/>
      </c>
      <c r="I238" s="8">
        <v>6</v>
      </c>
      <c r="J238" s="8" t="s">
        <v>213</v>
      </c>
      <c r="K238" s="8" t="e">
        <f t="shared" si="4"/>
        <v>#VALUE!</v>
      </c>
      <c r="L238" s="8" t="str">
        <f>IFERROR(VLOOKUP(D238,Materias_Primas[#All],5,0),"")</f>
        <v/>
      </c>
      <c r="M238" s="2"/>
      <c r="N238" s="2"/>
      <c r="O238" s="2"/>
      <c r="P238" s="2"/>
    </row>
    <row r="239" spans="1:16" ht="15.75" customHeight="1" x14ac:dyDescent="0.3">
      <c r="A239" s="8">
        <f>'Receta'!A239</f>
        <v>0</v>
      </c>
      <c r="B239" s="8" t="str">
        <f>IFERROR(VLOOKUP(A239,Productos[#All],2,0),"")</f>
        <v/>
      </c>
      <c r="C239" s="8">
        <f>SUMIF(Producción[[#All],[Producto]],A239,Producción[[#All],[Cant]])</f>
        <v>0</v>
      </c>
      <c r="D239" s="8">
        <f>'Receta'!E239</f>
        <v>0</v>
      </c>
      <c r="E239" s="8" t="str">
        <f>IFERROR(VLOOKUP(D239,Materias_Primas[#All],2,0),"")</f>
        <v/>
      </c>
      <c r="F239" s="8">
        <f>'Receta'!C239</f>
        <v>0</v>
      </c>
      <c r="G239" s="8">
        <f>'Receta'!H239</f>
        <v>0</v>
      </c>
      <c r="H239" s="8" t="str">
        <f t="shared" si="0"/>
        <v/>
      </c>
      <c r="I239" s="8">
        <v>6</v>
      </c>
      <c r="J239" s="8" t="s">
        <v>213</v>
      </c>
      <c r="K239" s="8" t="e">
        <f t="shared" si="4"/>
        <v>#VALUE!</v>
      </c>
      <c r="L239" s="8" t="str">
        <f>IFERROR(VLOOKUP(D239,Materias_Primas[#All],5,0),"")</f>
        <v/>
      </c>
      <c r="M239" s="2"/>
      <c r="N239" s="2"/>
      <c r="O239" s="2"/>
      <c r="P239" s="2"/>
    </row>
    <row r="240" spans="1:16" ht="15.75" customHeight="1" x14ac:dyDescent="0.3">
      <c r="A240" s="8">
        <f>'Receta'!A240</f>
        <v>0</v>
      </c>
      <c r="B240" s="8" t="str">
        <f>IFERROR(VLOOKUP(A240,Productos[#All],2,0),"")</f>
        <v/>
      </c>
      <c r="C240" s="8">
        <f>SUMIF(Producción[[#All],[Producto]],A240,Producción[[#All],[Cant]])</f>
        <v>0</v>
      </c>
      <c r="D240" s="8">
        <f>'Receta'!E240</f>
        <v>0</v>
      </c>
      <c r="E240" s="8" t="str">
        <f>IFERROR(VLOOKUP(D240,Materias_Primas[#All],2,0),"")</f>
        <v/>
      </c>
      <c r="F240" s="8">
        <f>'Receta'!C240</f>
        <v>0</v>
      </c>
      <c r="G240" s="8">
        <f>'Receta'!H240</f>
        <v>0</v>
      </c>
      <c r="H240" s="8" t="str">
        <f t="shared" si="0"/>
        <v/>
      </c>
      <c r="I240" s="8">
        <v>6</v>
      </c>
      <c r="J240" s="8" t="s">
        <v>213</v>
      </c>
      <c r="K240" s="8" t="e">
        <f t="shared" si="4"/>
        <v>#VALUE!</v>
      </c>
      <c r="L240" s="8" t="str">
        <f>IFERROR(VLOOKUP(D240,Materias_Primas[#All],5,0),"")</f>
        <v/>
      </c>
      <c r="M240" s="2"/>
      <c r="N240" s="2"/>
      <c r="O240" s="2"/>
      <c r="P240" s="2"/>
    </row>
    <row r="241" spans="1:16" ht="15.75" customHeight="1" x14ac:dyDescent="0.3">
      <c r="A241" s="8">
        <f>'Receta'!A241</f>
        <v>0</v>
      </c>
      <c r="B241" s="8" t="str">
        <f>IFERROR(VLOOKUP(A241,Productos[#All],2,0),"")</f>
        <v/>
      </c>
      <c r="C241" s="8">
        <f>SUMIF(Producción[[#All],[Producto]],A241,Producción[[#All],[Cant]])</f>
        <v>0</v>
      </c>
      <c r="D241" s="8">
        <f>'Receta'!E241</f>
        <v>0</v>
      </c>
      <c r="E241" s="8" t="str">
        <f>IFERROR(VLOOKUP(D241,Materias_Primas[#All],2,0),"")</f>
        <v/>
      </c>
      <c r="F241" s="8">
        <f>'Receta'!C241</f>
        <v>0</v>
      </c>
      <c r="G241" s="8">
        <f>'Receta'!H241</f>
        <v>0</v>
      </c>
      <c r="H241" s="8" t="str">
        <f t="shared" si="0"/>
        <v/>
      </c>
      <c r="I241" s="8">
        <v>6</v>
      </c>
      <c r="J241" s="8" t="s">
        <v>213</v>
      </c>
      <c r="K241" s="8" t="e">
        <f t="shared" si="4"/>
        <v>#VALUE!</v>
      </c>
      <c r="L241" s="8" t="str">
        <f>IFERROR(VLOOKUP(D241,Materias_Primas[#All],5,0),"")</f>
        <v/>
      </c>
      <c r="M241" s="2"/>
      <c r="N241" s="2"/>
      <c r="O241" s="2"/>
      <c r="P241" s="2"/>
    </row>
    <row r="242" spans="1:16" ht="15.75" customHeight="1" x14ac:dyDescent="0.3">
      <c r="A242" s="8">
        <f>'Receta'!A242</f>
        <v>0</v>
      </c>
      <c r="B242" s="8" t="str">
        <f>IFERROR(VLOOKUP(A242,Productos[#All],2,0),"")</f>
        <v/>
      </c>
      <c r="C242" s="8">
        <f>SUMIF(Producción[[#All],[Producto]],A242,Producción[[#All],[Cant]])</f>
        <v>0</v>
      </c>
      <c r="D242" s="8">
        <f>'Receta'!E242</f>
        <v>0</v>
      </c>
      <c r="E242" s="8" t="str">
        <f>IFERROR(VLOOKUP(D242,Materias_Primas[#All],2,0),"")</f>
        <v/>
      </c>
      <c r="F242" s="8">
        <f>'Receta'!C242</f>
        <v>0</v>
      </c>
      <c r="G242" s="8">
        <f>'Receta'!H242</f>
        <v>0</v>
      </c>
      <c r="H242" s="8" t="str">
        <f t="shared" si="0"/>
        <v/>
      </c>
      <c r="I242" s="8">
        <v>6</v>
      </c>
      <c r="J242" s="8" t="s">
        <v>213</v>
      </c>
      <c r="K242" s="8" t="e">
        <f t="shared" si="4"/>
        <v>#VALUE!</v>
      </c>
      <c r="L242" s="8" t="str">
        <f>IFERROR(VLOOKUP(D242,Materias_Primas[#All],5,0),"")</f>
        <v/>
      </c>
      <c r="M242" s="2"/>
      <c r="N242" s="2"/>
      <c r="O242" s="2"/>
      <c r="P242" s="2"/>
    </row>
    <row r="243" spans="1:16" ht="15.75" customHeight="1" x14ac:dyDescent="0.3">
      <c r="A243" s="8">
        <f>'Receta'!A243</f>
        <v>0</v>
      </c>
      <c r="B243" s="8" t="str">
        <f>IFERROR(VLOOKUP(A243,Productos[#All],2,0),"")</f>
        <v/>
      </c>
      <c r="C243" s="8">
        <f>SUMIF(Producción[[#All],[Producto]],A243,Producción[[#All],[Cant]])</f>
        <v>0</v>
      </c>
      <c r="D243" s="8">
        <f>'Receta'!E243</f>
        <v>0</v>
      </c>
      <c r="E243" s="8" t="str">
        <f>IFERROR(VLOOKUP(D243,Materias_Primas[#All],2,0),"")</f>
        <v/>
      </c>
      <c r="F243" s="8">
        <f>'Receta'!C243</f>
        <v>0</v>
      </c>
      <c r="G243" s="8">
        <f>'Receta'!H243</f>
        <v>0</v>
      </c>
      <c r="H243" s="8" t="str">
        <f t="shared" si="0"/>
        <v/>
      </c>
      <c r="I243" s="8">
        <v>6</v>
      </c>
      <c r="J243" s="8" t="s">
        <v>213</v>
      </c>
      <c r="K243" s="8" t="e">
        <f t="shared" si="4"/>
        <v>#VALUE!</v>
      </c>
      <c r="L243" s="8" t="str">
        <f>IFERROR(VLOOKUP(D243,Materias_Primas[#All],5,0),"")</f>
        <v/>
      </c>
      <c r="M243" s="2"/>
      <c r="N243" s="2"/>
      <c r="O243" s="2"/>
      <c r="P243" s="2"/>
    </row>
    <row r="244" spans="1:16" ht="15.75" customHeight="1" x14ac:dyDescent="0.3">
      <c r="A244" s="8">
        <f>'Receta'!A244</f>
        <v>0</v>
      </c>
      <c r="B244" s="8" t="str">
        <f>IFERROR(VLOOKUP(A244,Productos[#All],2,0),"")</f>
        <v/>
      </c>
      <c r="C244" s="8">
        <f>SUMIF(Producción[[#All],[Producto]],A244,Producción[[#All],[Cant]])</f>
        <v>0</v>
      </c>
      <c r="D244" s="8">
        <f>'Receta'!E244</f>
        <v>0</v>
      </c>
      <c r="E244" s="8" t="str">
        <f>IFERROR(VLOOKUP(D244,Materias_Primas[#All],2,0),"")</f>
        <v/>
      </c>
      <c r="F244" s="8">
        <f>'Receta'!C244</f>
        <v>0</v>
      </c>
      <c r="G244" s="8">
        <f>'Receta'!H244</f>
        <v>0</v>
      </c>
      <c r="H244" s="8" t="str">
        <f t="shared" si="0"/>
        <v/>
      </c>
      <c r="I244" s="8">
        <v>6</v>
      </c>
      <c r="J244" s="8" t="s">
        <v>213</v>
      </c>
      <c r="K244" s="8" t="e">
        <f t="shared" si="4"/>
        <v>#VALUE!</v>
      </c>
      <c r="L244" s="8" t="str">
        <f>IFERROR(VLOOKUP(D244,Materias_Primas[#All],5,0),"")</f>
        <v/>
      </c>
      <c r="M244" s="2"/>
      <c r="N244" s="2"/>
      <c r="O244" s="2"/>
      <c r="P244" s="2"/>
    </row>
    <row r="245" spans="1:16" ht="15.75" customHeight="1" x14ac:dyDescent="0.3">
      <c r="A245" s="8">
        <f>'Receta'!A245</f>
        <v>0</v>
      </c>
      <c r="B245" s="8" t="str">
        <f>IFERROR(VLOOKUP(A245,Productos[#All],2,0),"")</f>
        <v/>
      </c>
      <c r="C245" s="8">
        <f>SUMIF(Producción[[#All],[Producto]],A245,Producción[[#All],[Cant]])</f>
        <v>0</v>
      </c>
      <c r="D245" s="8">
        <f>'Receta'!E245</f>
        <v>0</v>
      </c>
      <c r="E245" s="8" t="str">
        <f>IFERROR(VLOOKUP(D245,Materias_Primas[#All],2,0),"")</f>
        <v/>
      </c>
      <c r="F245" s="8">
        <f>'Receta'!C245</f>
        <v>0</v>
      </c>
      <c r="G245" s="8">
        <f>'Receta'!H245</f>
        <v>0</v>
      </c>
      <c r="H245" s="8" t="str">
        <f t="shared" si="0"/>
        <v/>
      </c>
      <c r="I245" s="8">
        <v>6</v>
      </c>
      <c r="J245" s="8" t="s">
        <v>213</v>
      </c>
      <c r="K245" s="8" t="e">
        <f t="shared" si="4"/>
        <v>#VALUE!</v>
      </c>
      <c r="L245" s="8" t="str">
        <f>IFERROR(VLOOKUP(D245,Materias_Primas[#All],5,0),"")</f>
        <v/>
      </c>
      <c r="M245" s="2"/>
      <c r="N245" s="2"/>
      <c r="O245" s="2"/>
      <c r="P245" s="2"/>
    </row>
    <row r="246" spans="1:16" ht="15.75" customHeight="1" x14ac:dyDescent="0.3">
      <c r="A246" s="8">
        <f>'Receta'!A246</f>
        <v>0</v>
      </c>
      <c r="B246" s="8" t="str">
        <f>IFERROR(VLOOKUP(A246,Productos[#All],2,0),"")</f>
        <v/>
      </c>
      <c r="C246" s="8">
        <f>SUMIF(Producción[[#All],[Producto]],A246,Producción[[#All],[Cant]])</f>
        <v>0</v>
      </c>
      <c r="D246" s="8">
        <f>'Receta'!E246</f>
        <v>0</v>
      </c>
      <c r="E246" s="8" t="str">
        <f>IFERROR(VLOOKUP(D246,Materias_Primas[#All],2,0),"")</f>
        <v/>
      </c>
      <c r="F246" s="8">
        <f>'Receta'!C246</f>
        <v>0</v>
      </c>
      <c r="G246" s="8">
        <f>'Receta'!H246</f>
        <v>0</v>
      </c>
      <c r="H246" s="8" t="str">
        <f t="shared" si="0"/>
        <v/>
      </c>
      <c r="I246" s="8">
        <v>6</v>
      </c>
      <c r="J246" s="8" t="s">
        <v>213</v>
      </c>
      <c r="K246" s="8" t="e">
        <f t="shared" si="4"/>
        <v>#VALUE!</v>
      </c>
      <c r="L246" s="8" t="str">
        <f>IFERROR(VLOOKUP(D246,Materias_Primas[#All],5,0),"")</f>
        <v/>
      </c>
      <c r="M246" s="2"/>
      <c r="N246" s="2"/>
      <c r="O246" s="2"/>
      <c r="P246" s="2"/>
    </row>
    <row r="247" spans="1:16" ht="15.75" customHeight="1" x14ac:dyDescent="0.3">
      <c r="A247" s="8">
        <f>'Receta'!A247</f>
        <v>0</v>
      </c>
      <c r="B247" s="8" t="str">
        <f>IFERROR(VLOOKUP(A247,Productos[#All],2,0),"")</f>
        <v/>
      </c>
      <c r="C247" s="8">
        <f>SUMIF(Producción[[#All],[Producto]],A247,Producción[[#All],[Cant]])</f>
        <v>0</v>
      </c>
      <c r="D247" s="8">
        <f>'Receta'!E247</f>
        <v>0</v>
      </c>
      <c r="E247" s="8" t="str">
        <f>IFERROR(VLOOKUP(D247,Materias_Primas[#All],2,0),"")</f>
        <v/>
      </c>
      <c r="F247" s="8">
        <f>'Receta'!C247</f>
        <v>0</v>
      </c>
      <c r="G247" s="8">
        <f>'Receta'!H247</f>
        <v>0</v>
      </c>
      <c r="H247" s="8" t="str">
        <f t="shared" si="0"/>
        <v/>
      </c>
      <c r="I247" s="8">
        <v>6</v>
      </c>
      <c r="J247" s="8" t="s">
        <v>213</v>
      </c>
      <c r="K247" s="8" t="e">
        <f t="shared" si="4"/>
        <v>#VALUE!</v>
      </c>
      <c r="L247" s="8" t="str">
        <f>IFERROR(VLOOKUP(D247,Materias_Primas[#All],5,0),"")</f>
        <v/>
      </c>
      <c r="M247" s="2"/>
      <c r="N247" s="2"/>
      <c r="O247" s="2"/>
      <c r="P247" s="2"/>
    </row>
    <row r="248" spans="1:16" ht="15.75" customHeight="1" x14ac:dyDescent="0.3">
      <c r="A248" s="8">
        <f>'Receta'!A248</f>
        <v>0</v>
      </c>
      <c r="B248" s="8" t="str">
        <f>IFERROR(VLOOKUP(A248,Productos[#All],2,0),"")</f>
        <v/>
      </c>
      <c r="C248" s="8">
        <f>SUMIF(Producción[[#All],[Producto]],A248,Producción[[#All],[Cant]])</f>
        <v>0</v>
      </c>
      <c r="D248" s="8">
        <f>'Receta'!E248</f>
        <v>0</v>
      </c>
      <c r="E248" s="8" t="str">
        <f>IFERROR(VLOOKUP(D248,Materias_Primas[#All],2,0),"")</f>
        <v/>
      </c>
      <c r="F248" s="8">
        <f>'Receta'!C248</f>
        <v>0</v>
      </c>
      <c r="G248" s="8">
        <f>'Receta'!H248</f>
        <v>0</v>
      </c>
      <c r="H248" s="8" t="str">
        <f t="shared" si="0"/>
        <v/>
      </c>
      <c r="I248" s="8">
        <v>6</v>
      </c>
      <c r="J248" s="8" t="s">
        <v>213</v>
      </c>
      <c r="K248" s="8" t="e">
        <f t="shared" si="4"/>
        <v>#VALUE!</v>
      </c>
      <c r="L248" s="8" t="str">
        <f>IFERROR(VLOOKUP(D248,Materias_Primas[#All],5,0),"")</f>
        <v/>
      </c>
      <c r="M248" s="2"/>
      <c r="N248" s="2"/>
      <c r="O248" s="2"/>
      <c r="P248" s="2"/>
    </row>
    <row r="249" spans="1:16" ht="15.75" customHeight="1" x14ac:dyDescent="0.3">
      <c r="A249" s="8">
        <f>'Receta'!A249</f>
        <v>0</v>
      </c>
      <c r="B249" s="8" t="str">
        <f>IFERROR(VLOOKUP(A249,Productos[#All],2,0),"")</f>
        <v/>
      </c>
      <c r="C249" s="8">
        <f>SUMIF(Producción[[#All],[Producto]],A249,Producción[[#All],[Cant]])</f>
        <v>0</v>
      </c>
      <c r="D249" s="8">
        <f>'Receta'!E249</f>
        <v>0</v>
      </c>
      <c r="E249" s="8" t="str">
        <f>IFERROR(VLOOKUP(D249,Materias_Primas[#All],2,0),"")</f>
        <v/>
      </c>
      <c r="F249" s="8">
        <f>'Receta'!C249</f>
        <v>0</v>
      </c>
      <c r="G249" s="8">
        <f>'Receta'!H249</f>
        <v>0</v>
      </c>
      <c r="H249" s="8" t="str">
        <f t="shared" si="0"/>
        <v/>
      </c>
      <c r="I249" s="8">
        <v>6</v>
      </c>
      <c r="J249" s="8" t="s">
        <v>213</v>
      </c>
      <c r="K249" s="8" t="e">
        <f t="shared" si="4"/>
        <v>#VALUE!</v>
      </c>
      <c r="L249" s="8" t="str">
        <f>IFERROR(VLOOKUP(D249,Materias_Primas[#All],5,0),"")</f>
        <v/>
      </c>
      <c r="M249" s="2"/>
      <c r="N249" s="2"/>
      <c r="O249" s="2"/>
      <c r="P249" s="2"/>
    </row>
    <row r="250" spans="1:16" ht="15.75" customHeight="1" x14ac:dyDescent="0.3">
      <c r="A250" s="8">
        <f>'Receta'!A250</f>
        <v>0</v>
      </c>
      <c r="B250" s="8" t="str">
        <f>IFERROR(VLOOKUP(A250,Productos[#All],2,0),"")</f>
        <v/>
      </c>
      <c r="C250" s="8">
        <f>SUMIF(Producción[[#All],[Producto]],A250,Producción[[#All],[Cant]])</f>
        <v>0</v>
      </c>
      <c r="D250" s="8">
        <f>'Receta'!E250</f>
        <v>0</v>
      </c>
      <c r="E250" s="8" t="str">
        <f>IFERROR(VLOOKUP(D250,Materias_Primas[#All],2,0),"")</f>
        <v/>
      </c>
      <c r="F250" s="8">
        <f>'Receta'!C250</f>
        <v>0</v>
      </c>
      <c r="G250" s="8">
        <f>'Receta'!H250</f>
        <v>0</v>
      </c>
      <c r="H250" s="8" t="str">
        <f t="shared" si="0"/>
        <v/>
      </c>
      <c r="I250" s="8">
        <v>6</v>
      </c>
      <c r="J250" s="8" t="s">
        <v>213</v>
      </c>
      <c r="K250" s="8" t="e">
        <f t="shared" si="4"/>
        <v>#VALUE!</v>
      </c>
      <c r="L250" s="8" t="str">
        <f>IFERROR(VLOOKUP(D250,Materias_Primas[#All],5,0),"")</f>
        <v/>
      </c>
      <c r="M250" s="2"/>
      <c r="N250" s="2"/>
      <c r="O250" s="2"/>
      <c r="P250" s="2"/>
    </row>
    <row r="251" spans="1:16" ht="15.75" customHeight="1" x14ac:dyDescent="0.3">
      <c r="A251" s="8">
        <f>'Receta'!A251</f>
        <v>0</v>
      </c>
      <c r="B251" s="8" t="str">
        <f>IFERROR(VLOOKUP(A251,Productos[#All],2,0),"")</f>
        <v/>
      </c>
      <c r="C251" s="8">
        <f>SUMIF(Producción[[#All],[Producto]],A251,Producción[[#All],[Cant]])</f>
        <v>0</v>
      </c>
      <c r="D251" s="8">
        <f>'Receta'!E251</f>
        <v>0</v>
      </c>
      <c r="E251" s="8" t="str">
        <f>IFERROR(VLOOKUP(D251,Materias_Primas[#All],2,0),"")</f>
        <v/>
      </c>
      <c r="F251" s="8">
        <f>'Receta'!C251</f>
        <v>0</v>
      </c>
      <c r="G251" s="8">
        <f>'Receta'!H251</f>
        <v>0</v>
      </c>
      <c r="H251" s="8" t="str">
        <f t="shared" si="0"/>
        <v/>
      </c>
      <c r="I251" s="8">
        <v>6</v>
      </c>
      <c r="J251" s="8" t="s">
        <v>213</v>
      </c>
      <c r="K251" s="8" t="e">
        <f t="shared" si="4"/>
        <v>#VALUE!</v>
      </c>
      <c r="L251" s="8" t="str">
        <f>IFERROR(VLOOKUP(D251,Materias_Primas[#All],5,0),"")</f>
        <v/>
      </c>
      <c r="M251" s="2"/>
      <c r="N251" s="2"/>
      <c r="O251" s="2"/>
      <c r="P251" s="2"/>
    </row>
    <row r="252" spans="1:16" ht="15.75" customHeight="1" x14ac:dyDescent="0.3">
      <c r="A252" s="8">
        <f>'Receta'!A252</f>
        <v>0</v>
      </c>
      <c r="B252" s="8" t="str">
        <f>IFERROR(VLOOKUP(A252,Productos[#All],2,0),"")</f>
        <v/>
      </c>
      <c r="C252" s="8">
        <f>SUMIF(Producción[[#All],[Producto]],A252,Producción[[#All],[Cant]])</f>
        <v>0</v>
      </c>
      <c r="D252" s="8">
        <f>'Receta'!E252</f>
        <v>0</v>
      </c>
      <c r="E252" s="8" t="str">
        <f>IFERROR(VLOOKUP(D252,Materias_Primas[#All],2,0),"")</f>
        <v/>
      </c>
      <c r="F252" s="8">
        <f>'Receta'!C252</f>
        <v>0</v>
      </c>
      <c r="G252" s="8">
        <f>'Receta'!H252</f>
        <v>0</v>
      </c>
      <c r="H252" s="8" t="str">
        <f t="shared" si="0"/>
        <v/>
      </c>
      <c r="I252" s="8">
        <v>6</v>
      </c>
      <c r="J252" s="8" t="s">
        <v>213</v>
      </c>
      <c r="K252" s="8" t="e">
        <f t="shared" si="4"/>
        <v>#VALUE!</v>
      </c>
      <c r="L252" s="8" t="str">
        <f>IFERROR(VLOOKUP(D252,Materias_Primas[#All],5,0),"")</f>
        <v/>
      </c>
      <c r="M252" s="2"/>
      <c r="N252" s="2"/>
      <c r="O252" s="2"/>
      <c r="P252" s="2"/>
    </row>
    <row r="253" spans="1:16" ht="15.75" customHeight="1" x14ac:dyDescent="0.3">
      <c r="A253" s="8">
        <f>'Receta'!A253</f>
        <v>0</v>
      </c>
      <c r="B253" s="8" t="str">
        <f>IFERROR(VLOOKUP(A253,Productos[#All],2,0),"")</f>
        <v/>
      </c>
      <c r="C253" s="8">
        <f>SUMIF(Producción[[#All],[Producto]],A253,Producción[[#All],[Cant]])</f>
        <v>0</v>
      </c>
      <c r="D253" s="8">
        <f>'Receta'!E253</f>
        <v>0</v>
      </c>
      <c r="E253" s="8" t="str">
        <f>IFERROR(VLOOKUP(D253,Materias_Primas[#All],2,0),"")</f>
        <v/>
      </c>
      <c r="F253" s="8">
        <f>'Receta'!C253</f>
        <v>0</v>
      </c>
      <c r="G253" s="8">
        <f>'Receta'!H253</f>
        <v>0</v>
      </c>
      <c r="H253" s="8" t="str">
        <f t="shared" si="0"/>
        <v/>
      </c>
      <c r="I253" s="8">
        <v>6</v>
      </c>
      <c r="J253" s="8" t="s">
        <v>213</v>
      </c>
      <c r="K253" s="8" t="e">
        <f t="shared" si="4"/>
        <v>#VALUE!</v>
      </c>
      <c r="L253" s="8" t="str">
        <f>IFERROR(VLOOKUP(D253,Materias_Primas[#All],5,0),"")</f>
        <v/>
      </c>
      <c r="M253" s="2"/>
      <c r="N253" s="2"/>
      <c r="O253" s="2"/>
      <c r="P253" s="2"/>
    </row>
    <row r="254" spans="1:16" ht="15.75" customHeight="1" x14ac:dyDescent="0.3">
      <c r="A254" s="8">
        <f>'Receta'!A254</f>
        <v>0</v>
      </c>
      <c r="B254" s="8" t="str">
        <f>IFERROR(VLOOKUP(A254,Productos[#All],2,0),"")</f>
        <v/>
      </c>
      <c r="C254" s="8">
        <f>SUMIF(Producción[[#All],[Producto]],A254,Producción[[#All],[Cant]])</f>
        <v>0</v>
      </c>
      <c r="D254" s="8">
        <f>'Receta'!E254</f>
        <v>0</v>
      </c>
      <c r="E254" s="8" t="str">
        <f>IFERROR(VLOOKUP(D254,Materias_Primas[#All],2,0),"")</f>
        <v/>
      </c>
      <c r="F254" s="8">
        <f>'Receta'!C254</f>
        <v>0</v>
      </c>
      <c r="G254" s="8">
        <f>'Receta'!H254</f>
        <v>0</v>
      </c>
      <c r="H254" s="8" t="str">
        <f t="shared" si="0"/>
        <v/>
      </c>
      <c r="I254" s="8">
        <v>6</v>
      </c>
      <c r="J254" s="8" t="s">
        <v>213</v>
      </c>
      <c r="K254" s="8" t="e">
        <f t="shared" si="4"/>
        <v>#VALUE!</v>
      </c>
      <c r="L254" s="8" t="str">
        <f>IFERROR(VLOOKUP(D254,Materias_Primas[#All],5,0),"")</f>
        <v/>
      </c>
      <c r="M254" s="2"/>
      <c r="N254" s="2"/>
      <c r="O254" s="2"/>
      <c r="P254" s="2"/>
    </row>
    <row r="255" spans="1:16" ht="15.75" customHeight="1" x14ac:dyDescent="0.3">
      <c r="A255" s="8">
        <f>'Receta'!A255</f>
        <v>0</v>
      </c>
      <c r="B255" s="8" t="str">
        <f>IFERROR(VLOOKUP(A255,Productos[#All],2,0),"")</f>
        <v/>
      </c>
      <c r="C255" s="8">
        <f>SUMIF(Producción[[#All],[Producto]],A255,Producción[[#All],[Cant]])</f>
        <v>0</v>
      </c>
      <c r="D255" s="8">
        <f>'Receta'!E255</f>
        <v>0</v>
      </c>
      <c r="E255" s="8" t="str">
        <f>IFERROR(VLOOKUP(D255,Materias_Primas[#All],2,0),"")</f>
        <v/>
      </c>
      <c r="F255" s="8">
        <f>'Receta'!C255</f>
        <v>0</v>
      </c>
      <c r="G255" s="8">
        <f>'Receta'!H255</f>
        <v>0</v>
      </c>
      <c r="H255" s="8" t="str">
        <f t="shared" si="0"/>
        <v/>
      </c>
      <c r="I255" s="8">
        <v>6</v>
      </c>
      <c r="J255" s="8" t="s">
        <v>213</v>
      </c>
      <c r="K255" s="8" t="e">
        <f t="shared" si="4"/>
        <v>#VALUE!</v>
      </c>
      <c r="L255" s="8" t="str">
        <f>IFERROR(VLOOKUP(D255,Materias_Primas[#All],5,0),"")</f>
        <v/>
      </c>
      <c r="M255" s="2"/>
      <c r="N255" s="2"/>
      <c r="O255" s="2"/>
      <c r="P255" s="2"/>
    </row>
    <row r="256" spans="1:16" ht="15.75" customHeight="1" x14ac:dyDescent="0.3">
      <c r="A256" s="8">
        <f>'Receta'!A256</f>
        <v>0</v>
      </c>
      <c r="B256" s="8" t="str">
        <f>IFERROR(VLOOKUP(A256,Productos[#All],2,0),"")</f>
        <v/>
      </c>
      <c r="C256" s="8">
        <f>SUMIF(Producción[[#All],[Producto]],A256,Producción[[#All],[Cant]])</f>
        <v>0</v>
      </c>
      <c r="D256" s="8">
        <f>'Receta'!E256</f>
        <v>0</v>
      </c>
      <c r="E256" s="8" t="str">
        <f>IFERROR(VLOOKUP(D256,Materias_Primas[#All],2,0),"")</f>
        <v/>
      </c>
      <c r="F256" s="8">
        <f>'Receta'!C256</f>
        <v>0</v>
      </c>
      <c r="G256" s="8">
        <f>'Receta'!H256</f>
        <v>0</v>
      </c>
      <c r="H256" s="8" t="str">
        <f t="shared" si="0"/>
        <v/>
      </c>
      <c r="I256" s="8">
        <v>6</v>
      </c>
      <c r="J256" s="8" t="s">
        <v>213</v>
      </c>
      <c r="K256" s="8" t="e">
        <f t="shared" si="4"/>
        <v>#VALUE!</v>
      </c>
      <c r="L256" s="8" t="str">
        <f>IFERROR(VLOOKUP(D256,Materias_Primas[#All],5,0),"")</f>
        <v/>
      </c>
      <c r="M256" s="2"/>
      <c r="N256" s="2"/>
      <c r="O256" s="2"/>
      <c r="P256" s="2"/>
    </row>
    <row r="257" spans="1:16" ht="15.75" customHeight="1" x14ac:dyDescent="0.3">
      <c r="A257" s="8">
        <f>'Receta'!A257</f>
        <v>0</v>
      </c>
      <c r="B257" s="8" t="str">
        <f>IFERROR(VLOOKUP(A257,Productos[#All],2,0),"")</f>
        <v/>
      </c>
      <c r="C257" s="8">
        <f>SUMIF(Producción[[#All],[Producto]],A257,Producción[[#All],[Cant]])</f>
        <v>0</v>
      </c>
      <c r="D257" s="8">
        <f>'Receta'!E257</f>
        <v>0</v>
      </c>
      <c r="E257" s="8" t="str">
        <f>IFERROR(VLOOKUP(D257,Materias_Primas[#All],2,0),"")</f>
        <v/>
      </c>
      <c r="F257" s="8">
        <f>'Receta'!C257</f>
        <v>0</v>
      </c>
      <c r="G257" s="8">
        <f>'Receta'!H257</f>
        <v>0</v>
      </c>
      <c r="H257" s="8" t="str">
        <f t="shared" ref="H257:H511" si="5">IFERROR(G257/F257,"")</f>
        <v/>
      </c>
      <c r="I257" s="8">
        <v>6</v>
      </c>
      <c r="J257" s="8" t="s">
        <v>213</v>
      </c>
      <c r="K257" s="8" t="e">
        <f t="shared" si="4"/>
        <v>#VALUE!</v>
      </c>
      <c r="L257" s="8" t="str">
        <f>IFERROR(VLOOKUP(D257,Materias_Primas[#All],5,0),"")</f>
        <v/>
      </c>
      <c r="M257" s="2"/>
      <c r="N257" s="2"/>
      <c r="O257" s="2"/>
      <c r="P257" s="2"/>
    </row>
    <row r="258" spans="1:16" ht="15.75" customHeight="1" x14ac:dyDescent="0.3">
      <c r="A258" s="8">
        <f>'Receta'!A258</f>
        <v>0</v>
      </c>
      <c r="B258" s="8" t="str">
        <f>IFERROR(VLOOKUP(A258,Productos[#All],2,0),"")</f>
        <v/>
      </c>
      <c r="C258" s="8">
        <f>SUMIF(Producción[[#All],[Producto]],A258,Producción[[#All],[Cant]])</f>
        <v>0</v>
      </c>
      <c r="D258" s="8">
        <f>'Receta'!E258</f>
        <v>0</v>
      </c>
      <c r="E258" s="8" t="str">
        <f>IFERROR(VLOOKUP(D258,Materias_Primas[#All],2,0),"")</f>
        <v/>
      </c>
      <c r="F258" s="8">
        <f>'Receta'!C258</f>
        <v>0</v>
      </c>
      <c r="G258" s="8">
        <f>'Receta'!H258</f>
        <v>0</v>
      </c>
      <c r="H258" s="8" t="str">
        <f t="shared" si="5"/>
        <v/>
      </c>
      <c r="I258" s="8">
        <v>6</v>
      </c>
      <c r="J258" s="8" t="s">
        <v>213</v>
      </c>
      <c r="K258" s="8" t="e">
        <f t="shared" ref="K258:K321" si="6">C258*H258</f>
        <v>#VALUE!</v>
      </c>
      <c r="L258" s="8" t="str">
        <f>IFERROR(VLOOKUP(D258,Materias_Primas[#All],5,0),"")</f>
        <v/>
      </c>
      <c r="M258" s="2"/>
      <c r="N258" s="2"/>
      <c r="O258" s="2"/>
      <c r="P258" s="2"/>
    </row>
    <row r="259" spans="1:16" ht="15.75" customHeight="1" x14ac:dyDescent="0.3">
      <c r="A259" s="8">
        <f>'Receta'!A259</f>
        <v>0</v>
      </c>
      <c r="B259" s="8" t="str">
        <f>IFERROR(VLOOKUP(A259,Productos[#All],2,0),"")</f>
        <v/>
      </c>
      <c r="C259" s="8">
        <f>SUMIF(Producción[[#All],[Producto]],A259,Producción[[#All],[Cant]])</f>
        <v>0</v>
      </c>
      <c r="D259" s="8">
        <f>'Receta'!E259</f>
        <v>0</v>
      </c>
      <c r="E259" s="8" t="str">
        <f>IFERROR(VLOOKUP(D259,Materias_Primas[#All],2,0),"")</f>
        <v/>
      </c>
      <c r="F259" s="8">
        <f>'Receta'!C259</f>
        <v>0</v>
      </c>
      <c r="G259" s="8">
        <f>'Receta'!H259</f>
        <v>0</v>
      </c>
      <c r="H259" s="8" t="str">
        <f t="shared" si="5"/>
        <v/>
      </c>
      <c r="I259" s="8">
        <v>6</v>
      </c>
      <c r="J259" s="8" t="s">
        <v>213</v>
      </c>
      <c r="K259" s="8" t="e">
        <f t="shared" si="6"/>
        <v>#VALUE!</v>
      </c>
      <c r="L259" s="8" t="str">
        <f>IFERROR(VLOOKUP(D259,Materias_Primas[#All],5,0),"")</f>
        <v/>
      </c>
      <c r="M259" s="2"/>
      <c r="N259" s="2"/>
      <c r="O259" s="2"/>
      <c r="P259" s="2"/>
    </row>
    <row r="260" spans="1:16" ht="15.75" customHeight="1" x14ac:dyDescent="0.3">
      <c r="A260" s="8">
        <f>'Receta'!A260</f>
        <v>0</v>
      </c>
      <c r="B260" s="8" t="str">
        <f>IFERROR(VLOOKUP(A260,Productos[#All],2,0),"")</f>
        <v/>
      </c>
      <c r="C260" s="8">
        <f>SUMIF(Producción[[#All],[Producto]],A260,Producción[[#All],[Cant]])</f>
        <v>0</v>
      </c>
      <c r="D260" s="8">
        <f>'Receta'!E260</f>
        <v>0</v>
      </c>
      <c r="E260" s="8" t="str">
        <f>IFERROR(VLOOKUP(D260,Materias_Primas[#All],2,0),"")</f>
        <v/>
      </c>
      <c r="F260" s="8">
        <f>'Receta'!C260</f>
        <v>0</v>
      </c>
      <c r="G260" s="8">
        <f>'Receta'!H260</f>
        <v>0</v>
      </c>
      <c r="H260" s="8" t="str">
        <f t="shared" si="5"/>
        <v/>
      </c>
      <c r="I260" s="8">
        <v>6</v>
      </c>
      <c r="J260" s="8" t="s">
        <v>213</v>
      </c>
      <c r="K260" s="8" t="e">
        <f t="shared" si="6"/>
        <v>#VALUE!</v>
      </c>
      <c r="L260" s="8" t="str">
        <f>IFERROR(VLOOKUP(D260,Materias_Primas[#All],5,0),"")</f>
        <v/>
      </c>
      <c r="M260" s="2"/>
      <c r="N260" s="2"/>
      <c r="O260" s="2"/>
      <c r="P260" s="2"/>
    </row>
    <row r="261" spans="1:16" ht="15.75" customHeight="1" x14ac:dyDescent="0.3">
      <c r="A261" s="8">
        <f>'Receta'!A261</f>
        <v>0</v>
      </c>
      <c r="B261" s="8" t="str">
        <f>IFERROR(VLOOKUP(A261,Productos[#All],2,0),"")</f>
        <v/>
      </c>
      <c r="C261" s="8">
        <f>SUMIF(Producción[[#All],[Producto]],A261,Producción[[#All],[Cant]])</f>
        <v>0</v>
      </c>
      <c r="D261" s="8">
        <f>'Receta'!E261</f>
        <v>0</v>
      </c>
      <c r="E261" s="8" t="str">
        <f>IFERROR(VLOOKUP(D261,Materias_Primas[#All],2,0),"")</f>
        <v/>
      </c>
      <c r="F261" s="8">
        <f>'Receta'!C261</f>
        <v>0</v>
      </c>
      <c r="G261" s="8">
        <f>'Receta'!H261</f>
        <v>0</v>
      </c>
      <c r="H261" s="8" t="str">
        <f t="shared" si="5"/>
        <v/>
      </c>
      <c r="I261" s="8">
        <v>6</v>
      </c>
      <c r="J261" s="8" t="s">
        <v>213</v>
      </c>
      <c r="K261" s="8" t="e">
        <f t="shared" si="6"/>
        <v>#VALUE!</v>
      </c>
      <c r="L261" s="8" t="str">
        <f>IFERROR(VLOOKUP(D261,Materias_Primas[#All],5,0),"")</f>
        <v/>
      </c>
      <c r="M261" s="2"/>
      <c r="N261" s="2"/>
      <c r="O261" s="2"/>
      <c r="P261" s="2"/>
    </row>
    <row r="262" spans="1:16" ht="15.75" customHeight="1" x14ac:dyDescent="0.3">
      <c r="A262" s="8">
        <f>'Receta'!A262</f>
        <v>0</v>
      </c>
      <c r="B262" s="8" t="str">
        <f>IFERROR(VLOOKUP(A262,Productos[#All],2,0),"")</f>
        <v/>
      </c>
      <c r="C262" s="8">
        <f>SUMIF(Producción[[#All],[Producto]],A262,Producción[[#All],[Cant]])</f>
        <v>0</v>
      </c>
      <c r="D262" s="8">
        <f>'Receta'!E262</f>
        <v>0</v>
      </c>
      <c r="E262" s="8" t="str">
        <f>IFERROR(VLOOKUP(D262,Materias_Primas[#All],2,0),"")</f>
        <v/>
      </c>
      <c r="F262" s="8">
        <f>'Receta'!C262</f>
        <v>0</v>
      </c>
      <c r="G262" s="8">
        <f>'Receta'!H262</f>
        <v>0</v>
      </c>
      <c r="H262" s="8" t="str">
        <f t="shared" si="5"/>
        <v/>
      </c>
      <c r="I262" s="8">
        <v>6</v>
      </c>
      <c r="J262" s="8" t="s">
        <v>213</v>
      </c>
      <c r="K262" s="8" t="e">
        <f t="shared" si="6"/>
        <v>#VALUE!</v>
      </c>
      <c r="L262" s="8" t="str">
        <f>IFERROR(VLOOKUP(D262,Materias_Primas[#All],5,0),"")</f>
        <v/>
      </c>
      <c r="M262" s="2"/>
      <c r="N262" s="2"/>
      <c r="O262" s="2"/>
      <c r="P262" s="2"/>
    </row>
    <row r="263" spans="1:16" ht="15.75" customHeight="1" x14ac:dyDescent="0.3">
      <c r="A263" s="8">
        <f>'Receta'!A263</f>
        <v>0</v>
      </c>
      <c r="B263" s="8" t="str">
        <f>IFERROR(VLOOKUP(A263,Productos[#All],2,0),"")</f>
        <v/>
      </c>
      <c r="C263" s="8">
        <f>SUMIF(Producción[[#All],[Producto]],A263,Producción[[#All],[Cant]])</f>
        <v>0</v>
      </c>
      <c r="D263" s="8">
        <f>'Receta'!E263</f>
        <v>0</v>
      </c>
      <c r="E263" s="8" t="str">
        <f>IFERROR(VLOOKUP(D263,Materias_Primas[#All],2,0),"")</f>
        <v/>
      </c>
      <c r="F263" s="8">
        <f>'Receta'!C263</f>
        <v>0</v>
      </c>
      <c r="G263" s="8">
        <f>'Receta'!H263</f>
        <v>0</v>
      </c>
      <c r="H263" s="8" t="str">
        <f t="shared" si="5"/>
        <v/>
      </c>
      <c r="I263" s="8">
        <v>7</v>
      </c>
      <c r="J263" s="8" t="s">
        <v>213</v>
      </c>
      <c r="K263" s="8" t="e">
        <f t="shared" si="6"/>
        <v>#VALUE!</v>
      </c>
      <c r="L263" s="8" t="str">
        <f>IFERROR(VLOOKUP(D263,Materias_Primas[#All],5,0),"")</f>
        <v/>
      </c>
      <c r="M263" s="2"/>
      <c r="N263" s="2"/>
      <c r="O263" s="2"/>
      <c r="P263" s="2"/>
    </row>
    <row r="264" spans="1:16" ht="15.75" customHeight="1" x14ac:dyDescent="0.3">
      <c r="A264" s="8">
        <f>'Receta'!A264</f>
        <v>0</v>
      </c>
      <c r="B264" s="8" t="str">
        <f>IFERROR(VLOOKUP(A264,Productos[#All],2,0),"")</f>
        <v/>
      </c>
      <c r="C264" s="8">
        <f>SUMIF(Producción[[#All],[Producto]],A264,Producción[[#All],[Cant]])</f>
        <v>0</v>
      </c>
      <c r="D264" s="8">
        <f>'Receta'!E264</f>
        <v>0</v>
      </c>
      <c r="E264" s="8" t="str">
        <f>IFERROR(VLOOKUP(D264,Materias_Primas[#All],2,0),"")</f>
        <v/>
      </c>
      <c r="F264" s="8">
        <f>'Receta'!C264</f>
        <v>0</v>
      </c>
      <c r="G264" s="8">
        <f>'Receta'!H264</f>
        <v>0</v>
      </c>
      <c r="H264" s="8" t="str">
        <f t="shared" si="5"/>
        <v/>
      </c>
      <c r="I264" s="8">
        <v>7</v>
      </c>
      <c r="J264" s="8" t="s">
        <v>213</v>
      </c>
      <c r="K264" s="8" t="e">
        <f t="shared" si="6"/>
        <v>#VALUE!</v>
      </c>
      <c r="L264" s="8" t="str">
        <f>IFERROR(VLOOKUP(D264,Materias_Primas[#All],5,0),"")</f>
        <v/>
      </c>
      <c r="M264" s="2"/>
      <c r="N264" s="2"/>
      <c r="O264" s="2"/>
      <c r="P264" s="2"/>
    </row>
    <row r="265" spans="1:16" ht="15.75" customHeight="1" x14ac:dyDescent="0.3">
      <c r="A265" s="8">
        <f>'Receta'!A265</f>
        <v>0</v>
      </c>
      <c r="B265" s="8" t="str">
        <f>IFERROR(VLOOKUP(A265,Productos[#All],2,0),"")</f>
        <v/>
      </c>
      <c r="C265" s="8">
        <f>SUMIF(Producción[[#All],[Producto]],A265,Producción[[#All],[Cant]])</f>
        <v>0</v>
      </c>
      <c r="D265" s="8">
        <f>'Receta'!E265</f>
        <v>0</v>
      </c>
      <c r="E265" s="8" t="str">
        <f>IFERROR(VLOOKUP(D265,Materias_Primas[#All],2,0),"")</f>
        <v/>
      </c>
      <c r="F265" s="8">
        <f>'Receta'!C265</f>
        <v>0</v>
      </c>
      <c r="G265" s="8">
        <f>'Receta'!H265</f>
        <v>0</v>
      </c>
      <c r="H265" s="8" t="str">
        <f t="shared" si="5"/>
        <v/>
      </c>
      <c r="I265" s="8">
        <v>7</v>
      </c>
      <c r="J265" s="8" t="s">
        <v>213</v>
      </c>
      <c r="K265" s="8" t="e">
        <f t="shared" si="6"/>
        <v>#VALUE!</v>
      </c>
      <c r="L265" s="8" t="str">
        <f>IFERROR(VLOOKUP(D265,Materias_Primas[#All],5,0),"")</f>
        <v/>
      </c>
      <c r="M265" s="2"/>
      <c r="N265" s="2"/>
      <c r="O265" s="2"/>
      <c r="P265" s="2"/>
    </row>
    <row r="266" spans="1:16" ht="15.75" customHeight="1" x14ac:dyDescent="0.3">
      <c r="A266" s="8">
        <f>'Receta'!A266</f>
        <v>0</v>
      </c>
      <c r="B266" s="8" t="str">
        <f>IFERROR(VLOOKUP(A266,Productos[#All],2,0),"")</f>
        <v/>
      </c>
      <c r="C266" s="8">
        <f>SUMIF(Producción[[#All],[Producto]],A266,Producción[[#All],[Cant]])</f>
        <v>0</v>
      </c>
      <c r="D266" s="8">
        <f>'Receta'!E266</f>
        <v>0</v>
      </c>
      <c r="E266" s="8" t="str">
        <f>IFERROR(VLOOKUP(D266,Materias_Primas[#All],2,0),"")</f>
        <v/>
      </c>
      <c r="F266" s="8">
        <f>'Receta'!C266</f>
        <v>0</v>
      </c>
      <c r="G266" s="8">
        <f>'Receta'!H266</f>
        <v>0</v>
      </c>
      <c r="H266" s="8" t="str">
        <f t="shared" si="5"/>
        <v/>
      </c>
      <c r="I266" s="8">
        <v>7</v>
      </c>
      <c r="J266" s="8" t="s">
        <v>213</v>
      </c>
      <c r="K266" s="8" t="e">
        <f t="shared" si="6"/>
        <v>#VALUE!</v>
      </c>
      <c r="L266" s="8" t="str">
        <f>IFERROR(VLOOKUP(D266,Materias_Primas[#All],5,0),"")</f>
        <v/>
      </c>
      <c r="M266" s="2"/>
      <c r="N266" s="2"/>
      <c r="O266" s="2"/>
      <c r="P266" s="2"/>
    </row>
    <row r="267" spans="1:16" ht="15.75" customHeight="1" x14ac:dyDescent="0.3">
      <c r="A267" s="8">
        <f>'Receta'!A267</f>
        <v>0</v>
      </c>
      <c r="B267" s="8" t="str">
        <f>IFERROR(VLOOKUP(A267,Productos[#All],2,0),"")</f>
        <v/>
      </c>
      <c r="C267" s="8">
        <f>SUMIF(Producción[[#All],[Producto]],A267,Producción[[#All],[Cant]])</f>
        <v>0</v>
      </c>
      <c r="D267" s="8">
        <f>'Receta'!E267</f>
        <v>0</v>
      </c>
      <c r="E267" s="8" t="str">
        <f>IFERROR(VLOOKUP(D267,Materias_Primas[#All],2,0),"")</f>
        <v/>
      </c>
      <c r="F267" s="8">
        <f>'Receta'!C267</f>
        <v>0</v>
      </c>
      <c r="G267" s="8">
        <f>'Receta'!H267</f>
        <v>0</v>
      </c>
      <c r="H267" s="8" t="str">
        <f t="shared" si="5"/>
        <v/>
      </c>
      <c r="I267" s="8">
        <v>7</v>
      </c>
      <c r="J267" s="8" t="s">
        <v>213</v>
      </c>
      <c r="K267" s="8" t="e">
        <f t="shared" si="6"/>
        <v>#VALUE!</v>
      </c>
      <c r="L267" s="8" t="str">
        <f>IFERROR(VLOOKUP(D267,Materias_Primas[#All],5,0),"")</f>
        <v/>
      </c>
      <c r="M267" s="2"/>
      <c r="N267" s="2"/>
      <c r="O267" s="2"/>
      <c r="P267" s="2"/>
    </row>
    <row r="268" spans="1:16" ht="15.75" customHeight="1" x14ac:dyDescent="0.3">
      <c r="A268" s="8">
        <f>'Receta'!A268</f>
        <v>0</v>
      </c>
      <c r="B268" s="8" t="str">
        <f>IFERROR(VLOOKUP(A268,Productos[#All],2,0),"")</f>
        <v/>
      </c>
      <c r="C268" s="8">
        <f>SUMIF(Producción[[#All],[Producto]],A268,Producción[[#All],[Cant]])</f>
        <v>0</v>
      </c>
      <c r="D268" s="8">
        <f>'Receta'!E268</f>
        <v>0</v>
      </c>
      <c r="E268" s="8" t="str">
        <f>IFERROR(VLOOKUP(D268,Materias_Primas[#All],2,0),"")</f>
        <v/>
      </c>
      <c r="F268" s="8">
        <f>'Receta'!C268</f>
        <v>0</v>
      </c>
      <c r="G268" s="8">
        <f>'Receta'!H268</f>
        <v>0</v>
      </c>
      <c r="H268" s="8" t="str">
        <f t="shared" si="5"/>
        <v/>
      </c>
      <c r="I268" s="8">
        <v>7</v>
      </c>
      <c r="J268" s="8" t="s">
        <v>213</v>
      </c>
      <c r="K268" s="8" t="e">
        <f t="shared" si="6"/>
        <v>#VALUE!</v>
      </c>
      <c r="L268" s="8" t="str">
        <f>IFERROR(VLOOKUP(D268,Materias_Primas[#All],5,0),"")</f>
        <v/>
      </c>
      <c r="M268" s="2"/>
      <c r="N268" s="2"/>
      <c r="O268" s="2"/>
      <c r="P268" s="2"/>
    </row>
    <row r="269" spans="1:16" ht="15.75" customHeight="1" x14ac:dyDescent="0.3">
      <c r="A269" s="8">
        <f>'Receta'!A269</f>
        <v>0</v>
      </c>
      <c r="B269" s="8" t="str">
        <f>IFERROR(VLOOKUP(A269,Productos[#All],2,0),"")</f>
        <v/>
      </c>
      <c r="C269" s="8">
        <f>SUMIF(Producción[[#All],[Producto]],A269,Producción[[#All],[Cant]])</f>
        <v>0</v>
      </c>
      <c r="D269" s="8">
        <f>'Receta'!E269</f>
        <v>0</v>
      </c>
      <c r="E269" s="8" t="str">
        <f>IFERROR(VLOOKUP(D269,Materias_Primas[#All],2,0),"")</f>
        <v/>
      </c>
      <c r="F269" s="8">
        <f>'Receta'!C269</f>
        <v>0</v>
      </c>
      <c r="G269" s="8">
        <f>'Receta'!H269</f>
        <v>0</v>
      </c>
      <c r="H269" s="8" t="str">
        <f t="shared" si="5"/>
        <v/>
      </c>
      <c r="I269" s="8">
        <v>7</v>
      </c>
      <c r="J269" s="8" t="s">
        <v>213</v>
      </c>
      <c r="K269" s="8" t="e">
        <f t="shared" si="6"/>
        <v>#VALUE!</v>
      </c>
      <c r="L269" s="8" t="str">
        <f>IFERROR(VLOOKUP(D269,Materias_Primas[#All],5,0),"")</f>
        <v/>
      </c>
      <c r="M269" s="2"/>
      <c r="N269" s="2"/>
      <c r="O269" s="2"/>
      <c r="P269" s="2"/>
    </row>
    <row r="270" spans="1:16" ht="15.75" customHeight="1" x14ac:dyDescent="0.3">
      <c r="A270" s="8">
        <f>'Receta'!A270</f>
        <v>0</v>
      </c>
      <c r="B270" s="8" t="str">
        <f>IFERROR(VLOOKUP(A270,Productos[#All],2,0),"")</f>
        <v/>
      </c>
      <c r="C270" s="8">
        <f>SUMIF(Producción[[#All],[Producto]],A270,Producción[[#All],[Cant]])</f>
        <v>0</v>
      </c>
      <c r="D270" s="8">
        <f>'Receta'!E270</f>
        <v>0</v>
      </c>
      <c r="E270" s="8" t="str">
        <f>IFERROR(VLOOKUP(D270,Materias_Primas[#All],2,0),"")</f>
        <v/>
      </c>
      <c r="F270" s="8">
        <f>'Receta'!C270</f>
        <v>0</v>
      </c>
      <c r="G270" s="8">
        <f>'Receta'!H270</f>
        <v>0</v>
      </c>
      <c r="H270" s="8" t="str">
        <f t="shared" si="5"/>
        <v/>
      </c>
      <c r="I270" s="8">
        <v>7</v>
      </c>
      <c r="J270" s="8" t="s">
        <v>213</v>
      </c>
      <c r="K270" s="8" t="e">
        <f t="shared" si="6"/>
        <v>#VALUE!</v>
      </c>
      <c r="L270" s="8" t="str">
        <f>IFERROR(VLOOKUP(D270,Materias_Primas[#All],5,0),"")</f>
        <v/>
      </c>
      <c r="M270" s="2"/>
      <c r="N270" s="2"/>
      <c r="O270" s="2"/>
      <c r="P270" s="2"/>
    </row>
    <row r="271" spans="1:16" ht="15.75" customHeight="1" x14ac:dyDescent="0.3">
      <c r="A271" s="8">
        <f>'Receta'!A271</f>
        <v>0</v>
      </c>
      <c r="B271" s="8" t="str">
        <f>IFERROR(VLOOKUP(A271,Productos[#All],2,0),"")</f>
        <v/>
      </c>
      <c r="C271" s="8">
        <f>SUMIF(Producción[[#All],[Producto]],A271,Producción[[#All],[Cant]])</f>
        <v>0</v>
      </c>
      <c r="D271" s="8">
        <f>'Receta'!E271</f>
        <v>0</v>
      </c>
      <c r="E271" s="8" t="str">
        <f>IFERROR(VLOOKUP(D271,Materias_Primas[#All],2,0),"")</f>
        <v/>
      </c>
      <c r="F271" s="8">
        <f>'Receta'!C271</f>
        <v>0</v>
      </c>
      <c r="G271" s="8">
        <f>'Receta'!H271</f>
        <v>0</v>
      </c>
      <c r="H271" s="8" t="str">
        <f t="shared" si="5"/>
        <v/>
      </c>
      <c r="I271" s="8">
        <v>7</v>
      </c>
      <c r="J271" s="8" t="s">
        <v>213</v>
      </c>
      <c r="K271" s="8" t="e">
        <f t="shared" si="6"/>
        <v>#VALUE!</v>
      </c>
      <c r="L271" s="8" t="str">
        <f>IFERROR(VLOOKUP(D271,Materias_Primas[#All],5,0),"")</f>
        <v/>
      </c>
      <c r="M271" s="2"/>
      <c r="N271" s="2"/>
      <c r="O271" s="2"/>
      <c r="P271" s="2"/>
    </row>
    <row r="272" spans="1:16" ht="15.75" customHeight="1" x14ac:dyDescent="0.3">
      <c r="A272" s="8">
        <f>'Receta'!A272</f>
        <v>0</v>
      </c>
      <c r="B272" s="8" t="str">
        <f>IFERROR(VLOOKUP(A272,Productos[#All],2,0),"")</f>
        <v/>
      </c>
      <c r="C272" s="8">
        <f>SUMIF(Producción[[#All],[Producto]],A272,Producción[[#All],[Cant]])</f>
        <v>0</v>
      </c>
      <c r="D272" s="8">
        <f>'Receta'!E272</f>
        <v>0</v>
      </c>
      <c r="E272" s="8" t="str">
        <f>IFERROR(VLOOKUP(D272,Materias_Primas[#All],2,0),"")</f>
        <v/>
      </c>
      <c r="F272" s="8">
        <f>'Receta'!C272</f>
        <v>0</v>
      </c>
      <c r="G272" s="8">
        <f>'Receta'!H272</f>
        <v>0</v>
      </c>
      <c r="H272" s="8" t="str">
        <f t="shared" si="5"/>
        <v/>
      </c>
      <c r="I272" s="8">
        <v>7</v>
      </c>
      <c r="J272" s="8" t="s">
        <v>213</v>
      </c>
      <c r="K272" s="8" t="e">
        <f t="shared" si="6"/>
        <v>#VALUE!</v>
      </c>
      <c r="L272" s="8" t="str">
        <f>IFERROR(VLOOKUP(D272,Materias_Primas[#All],5,0),"")</f>
        <v/>
      </c>
      <c r="M272" s="2"/>
      <c r="N272" s="2"/>
      <c r="O272" s="2"/>
      <c r="P272" s="2"/>
    </row>
    <row r="273" spans="1:16" ht="15.75" customHeight="1" x14ac:dyDescent="0.3">
      <c r="A273" s="8">
        <f>'Receta'!A273</f>
        <v>0</v>
      </c>
      <c r="B273" s="8" t="str">
        <f>IFERROR(VLOOKUP(A273,Productos[#All],2,0),"")</f>
        <v/>
      </c>
      <c r="C273" s="8">
        <f>SUMIF(Producción[[#All],[Producto]],A273,Producción[[#All],[Cant]])</f>
        <v>0</v>
      </c>
      <c r="D273" s="8">
        <f>'Receta'!E273</f>
        <v>0</v>
      </c>
      <c r="E273" s="8" t="str">
        <f>IFERROR(VLOOKUP(D273,Materias_Primas[#All],2,0),"")</f>
        <v/>
      </c>
      <c r="F273" s="8">
        <f>'Receta'!C273</f>
        <v>0</v>
      </c>
      <c r="G273" s="8">
        <f>'Receta'!H273</f>
        <v>0</v>
      </c>
      <c r="H273" s="8" t="str">
        <f t="shared" si="5"/>
        <v/>
      </c>
      <c r="I273" s="8">
        <v>7</v>
      </c>
      <c r="J273" s="8" t="s">
        <v>213</v>
      </c>
      <c r="K273" s="8" t="e">
        <f t="shared" si="6"/>
        <v>#VALUE!</v>
      </c>
      <c r="L273" s="8" t="str">
        <f>IFERROR(VLOOKUP(D273,Materias_Primas[#All],5,0),"")</f>
        <v/>
      </c>
      <c r="M273" s="2"/>
      <c r="N273" s="2"/>
      <c r="O273" s="2"/>
      <c r="P273" s="2"/>
    </row>
    <row r="274" spans="1:16" ht="15.75" customHeight="1" x14ac:dyDescent="0.3">
      <c r="A274" s="8">
        <f>'Receta'!A274</f>
        <v>0</v>
      </c>
      <c r="B274" s="8" t="str">
        <f>IFERROR(VLOOKUP(A274,Productos[#All],2,0),"")</f>
        <v/>
      </c>
      <c r="C274" s="8">
        <f>SUMIF(Producción[[#All],[Producto]],A274,Producción[[#All],[Cant]])</f>
        <v>0</v>
      </c>
      <c r="D274" s="8">
        <f>'Receta'!E274</f>
        <v>0</v>
      </c>
      <c r="E274" s="8" t="str">
        <f>IFERROR(VLOOKUP(D274,Materias_Primas[#All],2,0),"")</f>
        <v/>
      </c>
      <c r="F274" s="8">
        <f>'Receta'!C274</f>
        <v>0</v>
      </c>
      <c r="G274" s="8">
        <f>'Receta'!H274</f>
        <v>0</v>
      </c>
      <c r="H274" s="8" t="str">
        <f t="shared" si="5"/>
        <v/>
      </c>
      <c r="I274" s="8">
        <v>7</v>
      </c>
      <c r="J274" s="8" t="s">
        <v>213</v>
      </c>
      <c r="K274" s="8" t="e">
        <f t="shared" si="6"/>
        <v>#VALUE!</v>
      </c>
      <c r="L274" s="8" t="str">
        <f>IFERROR(VLOOKUP(D274,Materias_Primas[#All],5,0),"")</f>
        <v/>
      </c>
      <c r="M274" s="2"/>
      <c r="N274" s="2"/>
      <c r="O274" s="2"/>
      <c r="P274" s="2"/>
    </row>
    <row r="275" spans="1:16" ht="15.75" customHeight="1" x14ac:dyDescent="0.3">
      <c r="A275" s="8">
        <f>'Receta'!A275</f>
        <v>0</v>
      </c>
      <c r="B275" s="8" t="str">
        <f>IFERROR(VLOOKUP(A275,Productos[#All],2,0),"")</f>
        <v/>
      </c>
      <c r="C275" s="8">
        <f>SUMIF(Producción[[#All],[Producto]],A275,Producción[[#All],[Cant]])</f>
        <v>0</v>
      </c>
      <c r="D275" s="8">
        <f>'Receta'!E275</f>
        <v>0</v>
      </c>
      <c r="E275" s="8" t="str">
        <f>IFERROR(VLOOKUP(D275,Materias_Primas[#All],2,0),"")</f>
        <v/>
      </c>
      <c r="F275" s="8">
        <f>'Receta'!C275</f>
        <v>0</v>
      </c>
      <c r="G275" s="8">
        <f>'Receta'!H275</f>
        <v>0</v>
      </c>
      <c r="H275" s="8" t="str">
        <f t="shared" si="5"/>
        <v/>
      </c>
      <c r="I275" s="8">
        <v>7</v>
      </c>
      <c r="J275" s="8" t="s">
        <v>213</v>
      </c>
      <c r="K275" s="8" t="e">
        <f t="shared" si="6"/>
        <v>#VALUE!</v>
      </c>
      <c r="L275" s="8" t="str">
        <f>IFERROR(VLOOKUP(D275,Materias_Primas[#All],5,0),"")</f>
        <v/>
      </c>
      <c r="M275" s="2"/>
      <c r="N275" s="2"/>
      <c r="O275" s="2"/>
      <c r="P275" s="2"/>
    </row>
    <row r="276" spans="1:16" ht="15.75" customHeight="1" x14ac:dyDescent="0.3">
      <c r="A276" s="8">
        <f>'Receta'!A276</f>
        <v>0</v>
      </c>
      <c r="B276" s="8" t="str">
        <f>IFERROR(VLOOKUP(A276,Productos[#All],2,0),"")</f>
        <v/>
      </c>
      <c r="C276" s="8">
        <f>SUMIF(Producción[[#All],[Producto]],A276,Producción[[#All],[Cant]])</f>
        <v>0</v>
      </c>
      <c r="D276" s="8">
        <f>'Receta'!E276</f>
        <v>0</v>
      </c>
      <c r="E276" s="8" t="str">
        <f>IFERROR(VLOOKUP(D276,Materias_Primas[#All],2,0),"")</f>
        <v/>
      </c>
      <c r="F276" s="8">
        <f>'Receta'!C276</f>
        <v>0</v>
      </c>
      <c r="G276" s="8">
        <f>'Receta'!H276</f>
        <v>0</v>
      </c>
      <c r="H276" s="8" t="str">
        <f t="shared" si="5"/>
        <v/>
      </c>
      <c r="I276" s="8">
        <v>7</v>
      </c>
      <c r="J276" s="8" t="s">
        <v>213</v>
      </c>
      <c r="K276" s="8" t="e">
        <f t="shared" si="6"/>
        <v>#VALUE!</v>
      </c>
      <c r="L276" s="8" t="str">
        <f>IFERROR(VLOOKUP(D276,Materias_Primas[#All],5,0),"")</f>
        <v/>
      </c>
      <c r="M276" s="2"/>
      <c r="N276" s="2"/>
      <c r="O276" s="2"/>
      <c r="P276" s="2"/>
    </row>
    <row r="277" spans="1:16" ht="15.75" customHeight="1" x14ac:dyDescent="0.3">
      <c r="A277" s="8">
        <f>'Receta'!A277</f>
        <v>0</v>
      </c>
      <c r="B277" s="8" t="str">
        <f>IFERROR(VLOOKUP(A277,Productos[#All],2,0),"")</f>
        <v/>
      </c>
      <c r="C277" s="8">
        <f>SUMIF(Producción[[#All],[Producto]],A277,Producción[[#All],[Cant]])</f>
        <v>0</v>
      </c>
      <c r="D277" s="8">
        <f>'Receta'!E277</f>
        <v>0</v>
      </c>
      <c r="E277" s="8" t="str">
        <f>IFERROR(VLOOKUP(D277,Materias_Primas[#All],2,0),"")</f>
        <v/>
      </c>
      <c r="F277" s="8">
        <f>'Receta'!C277</f>
        <v>0</v>
      </c>
      <c r="G277" s="8">
        <f>'Receta'!H277</f>
        <v>0</v>
      </c>
      <c r="H277" s="8" t="str">
        <f t="shared" si="5"/>
        <v/>
      </c>
      <c r="I277" s="8">
        <v>7</v>
      </c>
      <c r="J277" s="8" t="s">
        <v>213</v>
      </c>
      <c r="K277" s="8" t="e">
        <f t="shared" si="6"/>
        <v>#VALUE!</v>
      </c>
      <c r="L277" s="8" t="str">
        <f>IFERROR(VLOOKUP(D277,Materias_Primas[#All],5,0),"")</f>
        <v/>
      </c>
      <c r="M277" s="2"/>
      <c r="N277" s="2"/>
      <c r="O277" s="2"/>
      <c r="P277" s="2"/>
    </row>
    <row r="278" spans="1:16" ht="15.75" customHeight="1" x14ac:dyDescent="0.3">
      <c r="A278" s="8">
        <f>'Receta'!A278</f>
        <v>0</v>
      </c>
      <c r="B278" s="8" t="str">
        <f>IFERROR(VLOOKUP(A278,Productos[#All],2,0),"")</f>
        <v/>
      </c>
      <c r="C278" s="8">
        <f>SUMIF(Producción[[#All],[Producto]],A278,Producción[[#All],[Cant]])</f>
        <v>0</v>
      </c>
      <c r="D278" s="8">
        <f>'Receta'!E278</f>
        <v>0</v>
      </c>
      <c r="E278" s="8" t="str">
        <f>IFERROR(VLOOKUP(D278,Materias_Primas[#All],2,0),"")</f>
        <v/>
      </c>
      <c r="F278" s="8">
        <f>'Receta'!C278</f>
        <v>0</v>
      </c>
      <c r="G278" s="8">
        <f>'Receta'!H278</f>
        <v>0</v>
      </c>
      <c r="H278" s="8" t="str">
        <f t="shared" si="5"/>
        <v/>
      </c>
      <c r="I278" s="8">
        <v>7</v>
      </c>
      <c r="J278" s="8" t="s">
        <v>213</v>
      </c>
      <c r="K278" s="8" t="e">
        <f t="shared" si="6"/>
        <v>#VALUE!</v>
      </c>
      <c r="L278" s="8" t="str">
        <f>IFERROR(VLOOKUP(D278,Materias_Primas[#All],5,0),"")</f>
        <v/>
      </c>
      <c r="M278" s="2"/>
      <c r="N278" s="2"/>
      <c r="O278" s="2"/>
      <c r="P278" s="2"/>
    </row>
    <row r="279" spans="1:16" ht="15.75" customHeight="1" x14ac:dyDescent="0.3">
      <c r="A279" s="8">
        <f>'Receta'!A279</f>
        <v>0</v>
      </c>
      <c r="B279" s="8" t="str">
        <f>IFERROR(VLOOKUP(A279,Productos[#All],2,0),"")</f>
        <v/>
      </c>
      <c r="C279" s="8">
        <f>SUMIF(Producción[[#All],[Producto]],A279,Producción[[#All],[Cant]])</f>
        <v>0</v>
      </c>
      <c r="D279" s="8">
        <f>'Receta'!E279</f>
        <v>0</v>
      </c>
      <c r="E279" s="8" t="str">
        <f>IFERROR(VLOOKUP(D279,Materias_Primas[#All],2,0),"")</f>
        <v/>
      </c>
      <c r="F279" s="8">
        <f>'Receta'!C279</f>
        <v>0</v>
      </c>
      <c r="G279" s="8">
        <f>'Receta'!H279</f>
        <v>0</v>
      </c>
      <c r="H279" s="8" t="str">
        <f t="shared" si="5"/>
        <v/>
      </c>
      <c r="I279" s="8">
        <v>7</v>
      </c>
      <c r="J279" s="8" t="s">
        <v>213</v>
      </c>
      <c r="K279" s="8" t="e">
        <f t="shared" si="6"/>
        <v>#VALUE!</v>
      </c>
      <c r="L279" s="8" t="str">
        <f>IFERROR(VLOOKUP(D279,Materias_Primas[#All],5,0),"")</f>
        <v/>
      </c>
      <c r="M279" s="2"/>
      <c r="N279" s="2"/>
      <c r="O279" s="2"/>
      <c r="P279" s="2"/>
    </row>
    <row r="280" spans="1:16" ht="15.75" customHeight="1" x14ac:dyDescent="0.3">
      <c r="A280" s="8">
        <f>'Receta'!A280</f>
        <v>0</v>
      </c>
      <c r="B280" s="8" t="str">
        <f>IFERROR(VLOOKUP(A280,Productos[#All],2,0),"")</f>
        <v/>
      </c>
      <c r="C280" s="8">
        <f>SUMIF(Producción[[#All],[Producto]],A280,Producción[[#All],[Cant]])</f>
        <v>0</v>
      </c>
      <c r="D280" s="8">
        <f>'Receta'!E280</f>
        <v>0</v>
      </c>
      <c r="E280" s="8" t="str">
        <f>IFERROR(VLOOKUP(D280,Materias_Primas[#All],2,0),"")</f>
        <v/>
      </c>
      <c r="F280" s="8">
        <f>'Receta'!C280</f>
        <v>0</v>
      </c>
      <c r="G280" s="8">
        <f>'Receta'!H280</f>
        <v>0</v>
      </c>
      <c r="H280" s="8" t="str">
        <f t="shared" si="5"/>
        <v/>
      </c>
      <c r="I280" s="8">
        <v>7</v>
      </c>
      <c r="J280" s="8" t="s">
        <v>213</v>
      </c>
      <c r="K280" s="8" t="e">
        <f t="shared" si="6"/>
        <v>#VALUE!</v>
      </c>
      <c r="L280" s="8" t="str">
        <f>IFERROR(VLOOKUP(D280,Materias_Primas[#All],5,0),"")</f>
        <v/>
      </c>
      <c r="M280" s="2"/>
      <c r="N280" s="2"/>
      <c r="O280" s="2"/>
      <c r="P280" s="2"/>
    </row>
    <row r="281" spans="1:16" ht="15.75" customHeight="1" x14ac:dyDescent="0.3">
      <c r="A281" s="8">
        <f>'Receta'!A281</f>
        <v>0</v>
      </c>
      <c r="B281" s="8" t="str">
        <f>IFERROR(VLOOKUP(A281,Productos[#All],2,0),"")</f>
        <v/>
      </c>
      <c r="C281" s="8">
        <f>SUMIF(Producción[[#All],[Producto]],A281,Producción[[#All],[Cant]])</f>
        <v>0</v>
      </c>
      <c r="D281" s="8">
        <f>'Receta'!E281</f>
        <v>0</v>
      </c>
      <c r="E281" s="8" t="str">
        <f>IFERROR(VLOOKUP(D281,Materias_Primas[#All],2,0),"")</f>
        <v/>
      </c>
      <c r="F281" s="8">
        <f>'Receta'!C281</f>
        <v>0</v>
      </c>
      <c r="G281" s="8">
        <f>'Receta'!H281</f>
        <v>0</v>
      </c>
      <c r="H281" s="8" t="str">
        <f t="shared" si="5"/>
        <v/>
      </c>
      <c r="I281" s="8">
        <v>7</v>
      </c>
      <c r="J281" s="8" t="s">
        <v>213</v>
      </c>
      <c r="K281" s="8" t="e">
        <f t="shared" si="6"/>
        <v>#VALUE!</v>
      </c>
      <c r="L281" s="8" t="str">
        <f>IFERROR(VLOOKUP(D281,Materias_Primas[#All],5,0),"")</f>
        <v/>
      </c>
      <c r="M281" s="2"/>
      <c r="N281" s="2"/>
      <c r="O281" s="2"/>
      <c r="P281" s="2"/>
    </row>
    <row r="282" spans="1:16" ht="15.75" customHeight="1" x14ac:dyDescent="0.3">
      <c r="A282" s="8">
        <f>'Receta'!A282</f>
        <v>0</v>
      </c>
      <c r="B282" s="8" t="str">
        <f>IFERROR(VLOOKUP(A282,Productos[#All],2,0),"")</f>
        <v/>
      </c>
      <c r="C282" s="8">
        <f>SUMIF(Producción[[#All],[Producto]],A282,Producción[[#All],[Cant]])</f>
        <v>0</v>
      </c>
      <c r="D282" s="8">
        <f>'Receta'!E282</f>
        <v>0</v>
      </c>
      <c r="E282" s="8" t="str">
        <f>IFERROR(VLOOKUP(D282,Materias_Primas[#All],2,0),"")</f>
        <v/>
      </c>
      <c r="F282" s="8">
        <f>'Receta'!C282</f>
        <v>0</v>
      </c>
      <c r="G282" s="8">
        <f>'Receta'!H282</f>
        <v>0</v>
      </c>
      <c r="H282" s="8" t="str">
        <f t="shared" si="5"/>
        <v/>
      </c>
      <c r="I282" s="8">
        <v>7</v>
      </c>
      <c r="J282" s="8" t="s">
        <v>213</v>
      </c>
      <c r="K282" s="8" t="e">
        <f t="shared" si="6"/>
        <v>#VALUE!</v>
      </c>
      <c r="L282" s="8" t="str">
        <f>IFERROR(VLOOKUP(D282,Materias_Primas[#All],5,0),"")</f>
        <v/>
      </c>
      <c r="M282" s="2"/>
      <c r="N282" s="2"/>
      <c r="O282" s="2"/>
      <c r="P282" s="2"/>
    </row>
    <row r="283" spans="1:16" ht="15.75" customHeight="1" x14ac:dyDescent="0.3">
      <c r="A283" s="8">
        <f>'Receta'!A283</f>
        <v>0</v>
      </c>
      <c r="B283" s="8" t="str">
        <f>IFERROR(VLOOKUP(A283,Productos[#All],2,0),"")</f>
        <v/>
      </c>
      <c r="C283" s="8">
        <f>SUMIF(Producción[[#All],[Producto]],A283,Producción[[#All],[Cant]])</f>
        <v>0</v>
      </c>
      <c r="D283" s="8">
        <f>'Receta'!E283</f>
        <v>0</v>
      </c>
      <c r="E283" s="8" t="str">
        <f>IFERROR(VLOOKUP(D283,Materias_Primas[#All],2,0),"")</f>
        <v/>
      </c>
      <c r="F283" s="8">
        <f>'Receta'!C283</f>
        <v>0</v>
      </c>
      <c r="G283" s="8">
        <f>'Receta'!H283</f>
        <v>0</v>
      </c>
      <c r="H283" s="8" t="str">
        <f t="shared" si="5"/>
        <v/>
      </c>
      <c r="I283" s="8">
        <v>7</v>
      </c>
      <c r="J283" s="8" t="s">
        <v>213</v>
      </c>
      <c r="K283" s="8" t="e">
        <f t="shared" si="6"/>
        <v>#VALUE!</v>
      </c>
      <c r="L283" s="8" t="str">
        <f>IFERROR(VLOOKUP(D283,Materias_Primas[#All],5,0),"")</f>
        <v/>
      </c>
      <c r="M283" s="2"/>
      <c r="N283" s="2"/>
      <c r="O283" s="2"/>
      <c r="P283" s="2"/>
    </row>
    <row r="284" spans="1:16" ht="15.75" customHeight="1" x14ac:dyDescent="0.3">
      <c r="A284" s="8">
        <f>'Receta'!A284</f>
        <v>0</v>
      </c>
      <c r="B284" s="8" t="str">
        <f>IFERROR(VLOOKUP(A284,Productos[#All],2,0),"")</f>
        <v/>
      </c>
      <c r="C284" s="8">
        <f>SUMIF(Producción[[#All],[Producto]],A284,Producción[[#All],[Cant]])</f>
        <v>0</v>
      </c>
      <c r="D284" s="8">
        <f>'Receta'!E284</f>
        <v>0</v>
      </c>
      <c r="E284" s="8" t="str">
        <f>IFERROR(VLOOKUP(D284,Materias_Primas[#All],2,0),"")</f>
        <v/>
      </c>
      <c r="F284" s="8">
        <f>'Receta'!C284</f>
        <v>0</v>
      </c>
      <c r="G284" s="8">
        <f>'Receta'!H284</f>
        <v>0</v>
      </c>
      <c r="H284" s="8" t="str">
        <f t="shared" si="5"/>
        <v/>
      </c>
      <c r="I284" s="8">
        <v>7</v>
      </c>
      <c r="J284" s="8" t="s">
        <v>213</v>
      </c>
      <c r="K284" s="8" t="e">
        <f t="shared" si="6"/>
        <v>#VALUE!</v>
      </c>
      <c r="L284" s="8" t="str">
        <f>IFERROR(VLOOKUP(D284,Materias_Primas[#All],5,0),"")</f>
        <v/>
      </c>
      <c r="M284" s="2"/>
      <c r="N284" s="2"/>
      <c r="O284" s="2"/>
      <c r="P284" s="2"/>
    </row>
    <row r="285" spans="1:16" ht="15.75" customHeight="1" x14ac:dyDescent="0.3">
      <c r="A285" s="8">
        <f>'Receta'!A285</f>
        <v>0</v>
      </c>
      <c r="B285" s="8" t="str">
        <f>IFERROR(VLOOKUP(A285,Productos[#All],2,0),"")</f>
        <v/>
      </c>
      <c r="C285" s="8">
        <f>SUMIF(Producción[[#All],[Producto]],A285,Producción[[#All],[Cant]])</f>
        <v>0</v>
      </c>
      <c r="D285" s="8" t="str">
        <f>'Receta'!E285</f>
        <v>TURBANTE</v>
      </c>
      <c r="E285" s="8" t="str">
        <f>IFERROR(VLOOKUP(D285,Materias_Primas[#All],2,0),"")</f>
        <v/>
      </c>
      <c r="F285" s="8">
        <f>'Receta'!C285</f>
        <v>0</v>
      </c>
      <c r="G285" s="8">
        <f>'Receta'!H285</f>
        <v>0</v>
      </c>
      <c r="H285" s="8" t="str">
        <f t="shared" si="5"/>
        <v/>
      </c>
      <c r="I285" s="8">
        <v>7</v>
      </c>
      <c r="J285" s="8" t="s">
        <v>213</v>
      </c>
      <c r="K285" s="8" t="e">
        <f t="shared" si="6"/>
        <v>#VALUE!</v>
      </c>
      <c r="L285" s="8" t="str">
        <f>IFERROR(VLOOKUP(D285,Materias_Primas[#All],5,0),"")</f>
        <v/>
      </c>
      <c r="M285" s="2"/>
      <c r="N285" s="2"/>
      <c r="O285" s="2"/>
      <c r="P285" s="2"/>
    </row>
    <row r="286" spans="1:16" ht="15.75" customHeight="1" x14ac:dyDescent="0.3">
      <c r="A286" s="8">
        <f>'Receta'!A286</f>
        <v>0</v>
      </c>
      <c r="B286" s="8" t="str">
        <f>IFERROR(VLOOKUP(A286,Productos[#All],2,0),"")</f>
        <v/>
      </c>
      <c r="C286" s="8">
        <f>SUMIF(Producción[[#All],[Producto]],A286,Producción[[#All],[Cant]])</f>
        <v>0</v>
      </c>
      <c r="D286" s="8">
        <f>'Receta'!E286</f>
        <v>130</v>
      </c>
      <c r="E286" s="8" t="str">
        <f>IFERROR(VLOOKUP(D286,Materias_Primas[#All],2,0),"")</f>
        <v/>
      </c>
      <c r="F286" s="8" t="str">
        <f>'Receta'!C286</f>
        <v>CORTE</v>
      </c>
      <c r="G286" s="8">
        <f>'Receta'!H286</f>
        <v>0</v>
      </c>
      <c r="H286" s="8" t="str">
        <f t="shared" si="5"/>
        <v/>
      </c>
      <c r="I286" s="8">
        <v>7</v>
      </c>
      <c r="J286" s="8" t="s">
        <v>213</v>
      </c>
      <c r="K286" s="8" t="e">
        <f t="shared" si="6"/>
        <v>#VALUE!</v>
      </c>
      <c r="L286" s="8" t="str">
        <f>IFERROR(VLOOKUP(D286,Materias_Primas[#All],5,0),"")</f>
        <v/>
      </c>
      <c r="M286" s="2"/>
      <c r="N286" s="2"/>
      <c r="O286" s="2"/>
      <c r="P286" s="2"/>
    </row>
    <row r="287" spans="1:16" ht="15.75" customHeight="1" x14ac:dyDescent="0.3">
      <c r="A287" s="8">
        <f>'Receta'!A287</f>
        <v>0</v>
      </c>
      <c r="B287" s="8" t="str">
        <f>IFERROR(VLOOKUP(A287,Productos[#All],2,0),"")</f>
        <v/>
      </c>
      <c r="C287" s="8">
        <f>SUMIF(Producción[[#All],[Producto]],A287,Producción[[#All],[Cant]])</f>
        <v>0</v>
      </c>
      <c r="D287" s="8">
        <f>'Receta'!E287</f>
        <v>552.5</v>
      </c>
      <c r="E287" s="8" t="str">
        <f>IFERROR(VLOOKUP(D287,Materias_Primas[#All],2,0),"")</f>
        <v/>
      </c>
      <c r="F287" s="8" t="str">
        <f>'Receta'!C287</f>
        <v>CONFECCIÓN</v>
      </c>
      <c r="G287" s="8">
        <f>'Receta'!H287</f>
        <v>0</v>
      </c>
      <c r="H287" s="8" t="str">
        <f t="shared" si="5"/>
        <v/>
      </c>
      <c r="I287" s="8">
        <v>7</v>
      </c>
      <c r="J287" s="8" t="s">
        <v>213</v>
      </c>
      <c r="K287" s="8" t="e">
        <f t="shared" si="6"/>
        <v>#VALUE!</v>
      </c>
      <c r="L287" s="8" t="str">
        <f>IFERROR(VLOOKUP(D287,Materias_Primas[#All],5,0),"")</f>
        <v/>
      </c>
      <c r="M287" s="2"/>
      <c r="N287" s="2"/>
      <c r="O287" s="2"/>
      <c r="P287" s="2"/>
    </row>
    <row r="288" spans="1:16" ht="15.75" customHeight="1" x14ac:dyDescent="0.3">
      <c r="A288" s="8">
        <f>'Receta'!A288</f>
        <v>0</v>
      </c>
      <c r="B288" s="8" t="str">
        <f>IFERROR(VLOOKUP(A288,Productos[#All],2,0),"")</f>
        <v/>
      </c>
      <c r="C288" s="8">
        <f>SUMIF(Producción[[#All],[Producto]],A288,Producción[[#All],[Cant]])</f>
        <v>0</v>
      </c>
      <c r="D288" s="8">
        <f>'Receta'!E288</f>
        <v>195</v>
      </c>
      <c r="E288" s="8" t="str">
        <f>IFERROR(VLOOKUP(D288,Materias_Primas[#All],2,0),"")</f>
        <v/>
      </c>
      <c r="F288" s="8" t="str">
        <f>'Receta'!C288</f>
        <v>TERMINACIÓN</v>
      </c>
      <c r="G288" s="8">
        <f>'Receta'!H288</f>
        <v>0</v>
      </c>
      <c r="H288" s="8" t="str">
        <f t="shared" si="5"/>
        <v/>
      </c>
      <c r="I288" s="8">
        <v>7</v>
      </c>
      <c r="J288" s="8" t="s">
        <v>213</v>
      </c>
      <c r="K288" s="8" t="e">
        <f t="shared" si="6"/>
        <v>#VALUE!</v>
      </c>
      <c r="L288" s="8" t="str">
        <f>IFERROR(VLOOKUP(D288,Materias_Primas[#All],5,0),"")</f>
        <v/>
      </c>
      <c r="M288" s="2"/>
      <c r="N288" s="2"/>
      <c r="O288" s="2"/>
      <c r="P288" s="2"/>
    </row>
    <row r="289" spans="1:16" ht="15.75" customHeight="1" x14ac:dyDescent="0.3">
      <c r="A289" s="8">
        <f>'Receta'!A289</f>
        <v>0</v>
      </c>
      <c r="B289" s="8" t="str">
        <f>IFERROR(VLOOKUP(A289,Productos[#All],2,0),"")</f>
        <v/>
      </c>
      <c r="C289" s="8">
        <f>SUMIF(Producción[[#All],[Producto]],A289,Producción[[#All],[Cant]])</f>
        <v>0</v>
      </c>
      <c r="D289" s="8">
        <f>'Receta'!E289</f>
        <v>0</v>
      </c>
      <c r="E289" s="8" t="str">
        <f>IFERROR(VLOOKUP(D289,Materias_Primas[#All],2,0),"")</f>
        <v/>
      </c>
      <c r="F289" s="8" t="str">
        <f>'Receta'!C289</f>
        <v>PLANCHADO</v>
      </c>
      <c r="G289" s="8">
        <f>'Receta'!H289</f>
        <v>0</v>
      </c>
      <c r="H289" s="8" t="str">
        <f t="shared" si="5"/>
        <v/>
      </c>
      <c r="I289" s="8">
        <v>7</v>
      </c>
      <c r="J289" s="8" t="s">
        <v>213</v>
      </c>
      <c r="K289" s="8" t="e">
        <f t="shared" si="6"/>
        <v>#VALUE!</v>
      </c>
      <c r="L289" s="8" t="str">
        <f>IFERROR(VLOOKUP(D289,Materias_Primas[#All],5,0),"")</f>
        <v/>
      </c>
      <c r="M289" s="2"/>
      <c r="N289" s="2"/>
      <c r="O289" s="2"/>
      <c r="P289" s="2"/>
    </row>
    <row r="290" spans="1:16" ht="15.75" customHeight="1" x14ac:dyDescent="0.3">
      <c r="A290" s="8">
        <f>'Receta'!A290</f>
        <v>0</v>
      </c>
      <c r="B290" s="8" t="str">
        <f>IFERROR(VLOOKUP(A290,Productos[#All],2,0),"")</f>
        <v/>
      </c>
      <c r="C290" s="8">
        <f>SUMIF(Producción[[#All],[Producto]],A290,Producción[[#All],[Cant]])</f>
        <v>0</v>
      </c>
      <c r="D290" s="8">
        <f>'Receta'!E290</f>
        <v>877.5</v>
      </c>
      <c r="E290" s="8" t="str">
        <f>IFERROR(VLOOKUP(D290,Materias_Primas[#All],2,0),"")</f>
        <v/>
      </c>
      <c r="F290" s="8" t="str">
        <f>'Receta'!C290</f>
        <v>MO</v>
      </c>
      <c r="G290" s="8">
        <f>'Receta'!H290</f>
        <v>0</v>
      </c>
      <c r="H290" s="8" t="str">
        <f t="shared" si="5"/>
        <v/>
      </c>
      <c r="I290" s="8">
        <v>7</v>
      </c>
      <c r="J290" s="8" t="s">
        <v>213</v>
      </c>
      <c r="K290" s="8" t="e">
        <f t="shared" si="6"/>
        <v>#VALUE!</v>
      </c>
      <c r="L290" s="8" t="str">
        <f>IFERROR(VLOOKUP(D290,Materias_Primas[#All],5,0),"")</f>
        <v/>
      </c>
      <c r="M290" s="2"/>
      <c r="N290" s="2"/>
      <c r="O290" s="2"/>
      <c r="P290" s="2"/>
    </row>
    <row r="291" spans="1:16" ht="15.75" customHeight="1" x14ac:dyDescent="0.3">
      <c r="A291" s="8">
        <f>'Receta'!A291</f>
        <v>0</v>
      </c>
      <c r="B291" s="8" t="str">
        <f>IFERROR(VLOOKUP(A291,Productos[#All],2,0),"")</f>
        <v/>
      </c>
      <c r="C291" s="8">
        <f>SUMIF(Producción[[#All],[Producto]],A291,Producción[[#All],[Cant]])</f>
        <v>0</v>
      </c>
      <c r="D291" s="8">
        <f>'Receta'!E291</f>
        <v>12800</v>
      </c>
      <c r="E291" s="8" t="str">
        <f>IFERROR(VLOOKUP(D291,Materias_Primas[#All],2,0),"")</f>
        <v/>
      </c>
      <c r="F291" s="8">
        <f>'Receta'!C291</f>
        <v>0</v>
      </c>
      <c r="G291" s="8">
        <f>'Receta'!H291</f>
        <v>0</v>
      </c>
      <c r="H291" s="8" t="str">
        <f t="shared" si="5"/>
        <v/>
      </c>
      <c r="I291" s="8">
        <v>7</v>
      </c>
      <c r="J291" s="8" t="s">
        <v>213</v>
      </c>
      <c r="K291" s="8" t="e">
        <f t="shared" si="6"/>
        <v>#VALUE!</v>
      </c>
      <c r="L291" s="8" t="str">
        <f>IFERROR(VLOOKUP(D291,Materias_Primas[#All],5,0),"")</f>
        <v/>
      </c>
      <c r="M291" s="2"/>
      <c r="N291" s="2"/>
      <c r="O291" s="2"/>
      <c r="P291" s="2"/>
    </row>
    <row r="292" spans="1:16" ht="15.75" customHeight="1" x14ac:dyDescent="0.3">
      <c r="A292" s="8">
        <f>'Receta'!A292</f>
        <v>0</v>
      </c>
      <c r="B292" s="8" t="str">
        <f>IFERROR(VLOOKUP(A292,Productos[#All],2,0),"")</f>
        <v/>
      </c>
      <c r="C292" s="8">
        <f>SUMIF(Producción[[#All],[Producto]],A292,Producción[[#All],[Cant]])</f>
        <v>0</v>
      </c>
      <c r="D292" s="8" t="str">
        <f>'Receta'!E292</f>
        <v>TOALLA 160x80</v>
      </c>
      <c r="E292" s="8" t="str">
        <f>IFERROR(VLOOKUP(D292,Materias_Primas[#All],2,0),"")</f>
        <v/>
      </c>
      <c r="F292" s="8">
        <f>'Receta'!C292</f>
        <v>0</v>
      </c>
      <c r="G292" s="8">
        <f>'Receta'!H292</f>
        <v>0</v>
      </c>
      <c r="H292" s="8" t="str">
        <f t="shared" si="5"/>
        <v/>
      </c>
      <c r="I292" s="8">
        <v>7</v>
      </c>
      <c r="J292" s="8" t="s">
        <v>213</v>
      </c>
      <c r="K292" s="8" t="e">
        <f t="shared" si="6"/>
        <v>#VALUE!</v>
      </c>
      <c r="L292" s="8" t="str">
        <f>IFERROR(VLOOKUP(D292,Materias_Primas[#All],5,0),"")</f>
        <v/>
      </c>
      <c r="M292" s="2"/>
      <c r="N292" s="2"/>
      <c r="O292" s="2"/>
      <c r="P292" s="2"/>
    </row>
    <row r="293" spans="1:16" ht="15.75" customHeight="1" x14ac:dyDescent="0.3">
      <c r="A293" s="8">
        <f>'Receta'!A293</f>
        <v>0</v>
      </c>
      <c r="B293" s="8" t="str">
        <f>IFERROR(VLOOKUP(A293,Productos[#All],2,0),"")</f>
        <v/>
      </c>
      <c r="C293" s="8">
        <f>SUMIF(Producción[[#All],[Producto]],A293,Producción[[#All],[Cant]])</f>
        <v>0</v>
      </c>
      <c r="D293" s="8">
        <f>'Receta'!E293</f>
        <v>390</v>
      </c>
      <c r="E293" s="8" t="str">
        <f>IFERROR(VLOOKUP(D293,Materias_Primas[#All],2,0),"")</f>
        <v/>
      </c>
      <c r="F293" s="8" t="str">
        <f>'Receta'!C293</f>
        <v>CORTE</v>
      </c>
      <c r="G293" s="8">
        <f>'Receta'!H293</f>
        <v>0</v>
      </c>
      <c r="H293" s="8" t="str">
        <f t="shared" si="5"/>
        <v/>
      </c>
      <c r="I293" s="8">
        <v>7</v>
      </c>
      <c r="J293" s="8" t="s">
        <v>213</v>
      </c>
      <c r="K293" s="8" t="e">
        <f t="shared" si="6"/>
        <v>#VALUE!</v>
      </c>
      <c r="L293" s="8" t="str">
        <f>IFERROR(VLOOKUP(D293,Materias_Primas[#All],5,0),"")</f>
        <v/>
      </c>
      <c r="M293" s="2"/>
      <c r="N293" s="2"/>
      <c r="O293" s="2"/>
      <c r="P293" s="2"/>
    </row>
    <row r="294" spans="1:16" ht="15.75" customHeight="1" x14ac:dyDescent="0.3">
      <c r="A294" s="8">
        <f>'Receta'!A294</f>
        <v>0</v>
      </c>
      <c r="B294" s="8" t="str">
        <f>IFERROR(VLOOKUP(A294,Productos[#All],2,0),"")</f>
        <v/>
      </c>
      <c r="C294" s="8">
        <f>SUMIF(Producción[[#All],[Producto]],A294,Producción[[#All],[Cant]])</f>
        <v>0</v>
      </c>
      <c r="D294" s="8">
        <f>'Receta'!E294</f>
        <v>1300</v>
      </c>
      <c r="E294" s="8" t="str">
        <f>IFERROR(VLOOKUP(D294,Materias_Primas[#All],2,0),"")</f>
        <v/>
      </c>
      <c r="F294" s="8" t="str">
        <f>'Receta'!C294</f>
        <v>CONFECCIÓN</v>
      </c>
      <c r="G294" s="8">
        <f>'Receta'!H294</f>
        <v>0</v>
      </c>
      <c r="H294" s="8" t="str">
        <f t="shared" si="5"/>
        <v/>
      </c>
      <c r="I294" s="8">
        <v>7</v>
      </c>
      <c r="J294" s="8" t="s">
        <v>213</v>
      </c>
      <c r="K294" s="8" t="e">
        <f t="shared" si="6"/>
        <v>#VALUE!</v>
      </c>
      <c r="L294" s="8" t="str">
        <f>IFERROR(VLOOKUP(D294,Materias_Primas[#All],5,0),"")</f>
        <v/>
      </c>
      <c r="M294" s="2"/>
      <c r="N294" s="2"/>
      <c r="O294" s="2"/>
      <c r="P294" s="2"/>
    </row>
    <row r="295" spans="1:16" ht="15.75" customHeight="1" x14ac:dyDescent="0.3">
      <c r="A295" s="8">
        <f>'Receta'!A295</f>
        <v>0</v>
      </c>
      <c r="B295" s="8" t="str">
        <f>IFERROR(VLOOKUP(A295,Productos[#All],2,0),"")</f>
        <v/>
      </c>
      <c r="C295" s="8">
        <f>SUMIF(Producción[[#All],[Producto]],A295,Producción[[#All],[Cant]])</f>
        <v>0</v>
      </c>
      <c r="D295" s="8">
        <f>'Receta'!E295</f>
        <v>0</v>
      </c>
      <c r="E295" s="8" t="str">
        <f>IFERROR(VLOOKUP(D295,Materias_Primas[#All],2,0),"")</f>
        <v/>
      </c>
      <c r="F295" s="8" t="str">
        <f>'Receta'!C295</f>
        <v>TERMINACIÓN</v>
      </c>
      <c r="G295" s="8">
        <f>'Receta'!H295</f>
        <v>0</v>
      </c>
      <c r="H295" s="8" t="str">
        <f t="shared" si="5"/>
        <v/>
      </c>
      <c r="I295" s="8">
        <v>7</v>
      </c>
      <c r="J295" s="8" t="s">
        <v>213</v>
      </c>
      <c r="K295" s="8" t="e">
        <f t="shared" si="6"/>
        <v>#VALUE!</v>
      </c>
      <c r="L295" s="8" t="str">
        <f>IFERROR(VLOOKUP(D295,Materias_Primas[#All],5,0),"")</f>
        <v/>
      </c>
      <c r="M295" s="2"/>
      <c r="N295" s="2"/>
      <c r="O295" s="2"/>
      <c r="P295" s="2"/>
    </row>
    <row r="296" spans="1:16" ht="15.75" customHeight="1" x14ac:dyDescent="0.3">
      <c r="A296" s="8">
        <f>'Receta'!A297</f>
        <v>0</v>
      </c>
      <c r="B296" s="8" t="str">
        <f>IFERROR(VLOOKUP(A296,Productos[#All],2,0),"")</f>
        <v/>
      </c>
      <c r="C296" s="8">
        <f>SUMIF(Producción[[#All],[Producto]],A296,Producción[[#All],[Cant]])</f>
        <v>0</v>
      </c>
      <c r="D296" s="8">
        <f>'Receta'!E297</f>
        <v>0</v>
      </c>
      <c r="E296" s="8" t="str">
        <f>IFERROR(VLOOKUP(D296,Materias_Primas[#All],2,0),"")</f>
        <v/>
      </c>
      <c r="F296" s="8" t="str">
        <f>'Receta'!C297</f>
        <v>PLANCHADO</v>
      </c>
      <c r="G296" s="8">
        <f>'Receta'!H297</f>
        <v>0</v>
      </c>
      <c r="H296" s="8" t="str">
        <f t="shared" si="5"/>
        <v/>
      </c>
      <c r="I296" s="8">
        <v>7</v>
      </c>
      <c r="J296" s="8" t="s">
        <v>213</v>
      </c>
      <c r="K296" s="8" t="e">
        <f t="shared" si="6"/>
        <v>#VALUE!</v>
      </c>
      <c r="L296" s="8" t="str">
        <f>IFERROR(VLOOKUP(D296,Materias_Primas[#All],5,0),"")</f>
        <v/>
      </c>
      <c r="M296" s="2"/>
      <c r="N296" s="2"/>
      <c r="O296" s="2"/>
      <c r="P296" s="2"/>
    </row>
    <row r="297" spans="1:16" ht="15.75" customHeight="1" x14ac:dyDescent="0.3">
      <c r="A297" s="8">
        <f>'Receta'!A298</f>
        <v>0</v>
      </c>
      <c r="B297" s="8" t="str">
        <f>IFERROR(VLOOKUP(A297,Productos[#All],2,0),"")</f>
        <v/>
      </c>
      <c r="C297" s="8">
        <f>SUMIF(Producción[[#All],[Producto]],A297,Producción[[#All],[Cant]])</f>
        <v>0</v>
      </c>
      <c r="D297" s="8">
        <f>'Receta'!E298</f>
        <v>1820</v>
      </c>
      <c r="E297" s="8" t="str">
        <f>IFERROR(VLOOKUP(D297,Materias_Primas[#All],2,0),"")</f>
        <v/>
      </c>
      <c r="F297" s="8" t="str">
        <f>'Receta'!C298</f>
        <v>MO</v>
      </c>
      <c r="G297" s="8">
        <f>'Receta'!H298</f>
        <v>0</v>
      </c>
      <c r="H297" s="8" t="str">
        <f t="shared" si="5"/>
        <v/>
      </c>
      <c r="I297" s="8">
        <v>7</v>
      </c>
      <c r="J297" s="8" t="s">
        <v>213</v>
      </c>
      <c r="K297" s="8" t="e">
        <f t="shared" si="6"/>
        <v>#VALUE!</v>
      </c>
      <c r="L297" s="8" t="str">
        <f>IFERROR(VLOOKUP(D297,Materias_Primas[#All],5,0),"")</f>
        <v/>
      </c>
      <c r="M297" s="2"/>
      <c r="N297" s="2"/>
      <c r="O297" s="2"/>
      <c r="P297" s="2"/>
    </row>
    <row r="298" spans="1:16" ht="15.75" customHeight="1" x14ac:dyDescent="0.3">
      <c r="A298" s="8">
        <f>'Receta'!A299</f>
        <v>0</v>
      </c>
      <c r="B298" s="8" t="str">
        <f>IFERROR(VLOOKUP(A298,Productos[#All],2,0),"")</f>
        <v/>
      </c>
      <c r="C298" s="8">
        <f>SUMIF(Producción[[#All],[Producto]],A298,Producción[[#All],[Cant]])</f>
        <v>0</v>
      </c>
      <c r="D298" s="8">
        <f>'Receta'!E299</f>
        <v>0</v>
      </c>
      <c r="E298" s="8" t="str">
        <f>IFERROR(VLOOKUP(D298,Materias_Primas[#All],2,0),"")</f>
        <v/>
      </c>
      <c r="F298" s="8">
        <f>'Receta'!C299</f>
        <v>0</v>
      </c>
      <c r="G298" s="8">
        <f>'Receta'!H299</f>
        <v>0</v>
      </c>
      <c r="H298" s="8" t="str">
        <f t="shared" si="5"/>
        <v/>
      </c>
      <c r="I298" s="8">
        <v>7</v>
      </c>
      <c r="J298" s="8" t="s">
        <v>213</v>
      </c>
      <c r="K298" s="8" t="e">
        <f t="shared" si="6"/>
        <v>#VALUE!</v>
      </c>
      <c r="L298" s="8" t="str">
        <f>IFERROR(VLOOKUP(D298,Materias_Primas[#All],5,0),"")</f>
        <v/>
      </c>
      <c r="M298" s="2"/>
      <c r="N298" s="2"/>
      <c r="O298" s="2"/>
      <c r="P298" s="2"/>
    </row>
    <row r="299" spans="1:16" ht="15.75" customHeight="1" x14ac:dyDescent="0.3">
      <c r="A299" s="8">
        <f>'Receta'!A300</f>
        <v>0</v>
      </c>
      <c r="B299" s="8" t="str">
        <f>IFERROR(VLOOKUP(A299,Productos[#All],2,0),"")</f>
        <v/>
      </c>
      <c r="C299" s="8">
        <f>SUMIF(Producción[[#All],[Producto]],A299,Producción[[#All],[Cant]])</f>
        <v>0</v>
      </c>
      <c r="D299" s="8">
        <f>'Receta'!E300</f>
        <v>0</v>
      </c>
      <c r="E299" s="8" t="str">
        <f>IFERROR(VLOOKUP(D299,Materias_Primas[#All],2,0),"")</f>
        <v/>
      </c>
      <c r="F299" s="8">
        <f>'Receta'!C300</f>
        <v>0</v>
      </c>
      <c r="G299" s="8">
        <f>'Receta'!H300</f>
        <v>0</v>
      </c>
      <c r="H299" s="8" t="str">
        <f t="shared" si="5"/>
        <v/>
      </c>
      <c r="I299" s="8">
        <v>7</v>
      </c>
      <c r="J299" s="8" t="s">
        <v>213</v>
      </c>
      <c r="K299" s="8" t="e">
        <f t="shared" si="6"/>
        <v>#VALUE!</v>
      </c>
      <c r="L299" s="8" t="str">
        <f>IFERROR(VLOOKUP(D299,Materias_Primas[#All],5,0),"")</f>
        <v/>
      </c>
      <c r="M299" s="2"/>
      <c r="N299" s="2"/>
      <c r="O299" s="2"/>
      <c r="P299" s="2"/>
    </row>
    <row r="300" spans="1:16" ht="15.75" customHeight="1" x14ac:dyDescent="0.3">
      <c r="A300" s="8">
        <f>'Receta'!A301</f>
        <v>0</v>
      </c>
      <c r="B300" s="8" t="str">
        <f>IFERROR(VLOOKUP(A300,Productos[#All],2,0),"")</f>
        <v/>
      </c>
      <c r="C300" s="8">
        <f>SUMIF(Producción[[#All],[Producto]],A300,Producción[[#All],[Cant]])</f>
        <v>0</v>
      </c>
      <c r="D300" s="8">
        <f>'Receta'!E301</f>
        <v>0</v>
      </c>
      <c r="E300" s="8" t="str">
        <f>IFERROR(VLOOKUP(D300,Materias_Primas[#All],2,0),"")</f>
        <v/>
      </c>
      <c r="F300" s="8">
        <f>'Receta'!C301</f>
        <v>0</v>
      </c>
      <c r="G300" s="8">
        <f>'Receta'!H301</f>
        <v>0</v>
      </c>
      <c r="H300" s="8" t="str">
        <f t="shared" si="5"/>
        <v/>
      </c>
      <c r="I300" s="8">
        <v>7</v>
      </c>
      <c r="J300" s="8" t="s">
        <v>213</v>
      </c>
      <c r="K300" s="8" t="e">
        <f t="shared" si="6"/>
        <v>#VALUE!</v>
      </c>
      <c r="L300" s="8" t="str">
        <f>IFERROR(VLOOKUP(D300,Materias_Primas[#All],5,0),"")</f>
        <v/>
      </c>
      <c r="M300" s="2"/>
      <c r="N300" s="2"/>
      <c r="O300" s="2"/>
      <c r="P300" s="2"/>
    </row>
    <row r="301" spans="1:16" ht="15.75" customHeight="1" x14ac:dyDescent="0.3">
      <c r="A301" s="8">
        <f>'Receta'!A302</f>
        <v>0</v>
      </c>
      <c r="B301" s="8" t="str">
        <f>IFERROR(VLOOKUP(A301,Productos[#All],2,0),"")</f>
        <v/>
      </c>
      <c r="C301" s="8">
        <f>SUMIF(Producción[[#All],[Producto]],A301,Producción[[#All],[Cant]])</f>
        <v>0</v>
      </c>
      <c r="D301" s="8">
        <f>'Receta'!E302</f>
        <v>3200</v>
      </c>
      <c r="E301" s="8" t="str">
        <f>IFERROR(VLOOKUP(D301,Materias_Primas[#All],2,0),"")</f>
        <v/>
      </c>
      <c r="F301" s="8">
        <f>'Receta'!C302</f>
        <v>0</v>
      </c>
      <c r="G301" s="8">
        <f>'Receta'!H302</f>
        <v>0</v>
      </c>
      <c r="H301" s="8" t="str">
        <f t="shared" si="5"/>
        <v/>
      </c>
      <c r="I301" s="8">
        <v>7</v>
      </c>
      <c r="J301" s="8" t="s">
        <v>213</v>
      </c>
      <c r="K301" s="8" t="e">
        <f t="shared" si="6"/>
        <v>#VALUE!</v>
      </c>
      <c r="L301" s="8" t="str">
        <f>IFERROR(VLOOKUP(D301,Materias_Primas[#All],5,0),"")</f>
        <v/>
      </c>
      <c r="M301" s="2"/>
      <c r="N301" s="2"/>
      <c r="O301" s="2"/>
      <c r="P301" s="2"/>
    </row>
    <row r="302" spans="1:16" ht="15.75" customHeight="1" x14ac:dyDescent="0.3">
      <c r="A302" s="8">
        <f>'Receta'!A303</f>
        <v>0</v>
      </c>
      <c r="B302" s="8" t="str">
        <f>IFERROR(VLOOKUP(A302,Productos[#All],2,0),"")</f>
        <v/>
      </c>
      <c r="C302" s="8">
        <f>SUMIF(Producción[[#All],[Producto]],A302,Producción[[#All],[Cant]])</f>
        <v>0</v>
      </c>
      <c r="D302" s="8">
        <f>'Receta'!E303</f>
        <v>0</v>
      </c>
      <c r="E302" s="8" t="str">
        <f>IFERROR(VLOOKUP(D302,Materias_Primas[#All],2,0),"")</f>
        <v/>
      </c>
      <c r="F302" s="8" t="str">
        <f>'Receta'!C303</f>
        <v>CORTE</v>
      </c>
      <c r="G302" s="8">
        <f>'Receta'!H303</f>
        <v>8</v>
      </c>
      <c r="H302" s="8" t="str">
        <f t="shared" si="5"/>
        <v/>
      </c>
      <c r="I302" s="8">
        <v>7</v>
      </c>
      <c r="J302" s="8" t="s">
        <v>213</v>
      </c>
      <c r="K302" s="8" t="e">
        <f t="shared" si="6"/>
        <v>#VALUE!</v>
      </c>
      <c r="L302" s="8" t="str">
        <f>IFERROR(VLOOKUP(D302,Materias_Primas[#All],5,0),"")</f>
        <v/>
      </c>
      <c r="M302" s="2"/>
      <c r="N302" s="2"/>
      <c r="O302" s="2"/>
      <c r="P302" s="2"/>
    </row>
    <row r="303" spans="1:16" ht="15.75" customHeight="1" x14ac:dyDescent="0.3">
      <c r="A303" s="8">
        <f>'Receta'!A304</f>
        <v>0</v>
      </c>
      <c r="B303" s="8" t="str">
        <f>IFERROR(VLOOKUP(A303,Productos[#All],2,0),"")</f>
        <v/>
      </c>
      <c r="C303" s="8">
        <f>SUMIF(Producción[[#All],[Producto]],A303,Producción[[#All],[Cant]])</f>
        <v>0</v>
      </c>
      <c r="D303" s="8">
        <f>'Receta'!E304</f>
        <v>0</v>
      </c>
      <c r="E303" s="8" t="str">
        <f>IFERROR(VLOOKUP(D303,Materias_Primas[#All],2,0),"")</f>
        <v/>
      </c>
      <c r="F303" s="8" t="str">
        <f>'Receta'!C304</f>
        <v>CONFECCIÓN</v>
      </c>
      <c r="G303" s="8">
        <f>'Receta'!H304</f>
        <v>3</v>
      </c>
      <c r="H303" s="8" t="str">
        <f t="shared" si="5"/>
        <v/>
      </c>
      <c r="I303" s="8">
        <v>7</v>
      </c>
      <c r="J303" s="8" t="s">
        <v>213</v>
      </c>
      <c r="K303" s="8" t="e">
        <f t="shared" si="6"/>
        <v>#VALUE!</v>
      </c>
      <c r="L303" s="8" t="str">
        <f>IFERROR(VLOOKUP(D303,Materias_Primas[#All],5,0),"")</f>
        <v/>
      </c>
      <c r="M303" s="2"/>
      <c r="N303" s="2"/>
      <c r="O303" s="2"/>
      <c r="P303" s="2"/>
    </row>
    <row r="304" spans="1:16" ht="15.75" customHeight="1" x14ac:dyDescent="0.3">
      <c r="A304" s="8">
        <f>'Receta'!A305</f>
        <v>0</v>
      </c>
      <c r="B304" s="8" t="str">
        <f>IFERROR(VLOOKUP(A304,Productos[#All],2,0),"")</f>
        <v/>
      </c>
      <c r="C304" s="8">
        <f>SUMIF(Producción[[#All],[Producto]],A304,Producción[[#All],[Cant]])</f>
        <v>0</v>
      </c>
      <c r="D304" s="8">
        <f>'Receta'!E305</f>
        <v>0</v>
      </c>
      <c r="E304" s="8" t="str">
        <f>IFERROR(VLOOKUP(D304,Materias_Primas[#All],2,0),"")</f>
        <v/>
      </c>
      <c r="F304" s="8" t="str">
        <f>'Receta'!C305</f>
        <v>TERMINACIÓN</v>
      </c>
      <c r="G304" s="8">
        <f>'Receta'!H305</f>
        <v>0</v>
      </c>
      <c r="H304" s="8" t="str">
        <f t="shared" si="5"/>
        <v/>
      </c>
      <c r="I304" s="8">
        <v>7</v>
      </c>
      <c r="J304" s="8" t="s">
        <v>213</v>
      </c>
      <c r="K304" s="8" t="e">
        <f t="shared" si="6"/>
        <v>#VALUE!</v>
      </c>
      <c r="L304" s="8" t="str">
        <f>IFERROR(VLOOKUP(D304,Materias_Primas[#All],5,0),"")</f>
        <v/>
      </c>
      <c r="M304" s="2"/>
      <c r="N304" s="2"/>
      <c r="O304" s="2"/>
      <c r="P304" s="2"/>
    </row>
    <row r="305" spans="1:16" ht="15.75" customHeight="1" x14ac:dyDescent="0.3">
      <c r="A305" s="8">
        <f>'Receta'!A306</f>
        <v>0</v>
      </c>
      <c r="B305" s="8" t="str">
        <f>IFERROR(VLOOKUP(A305,Productos[#All],2,0),"")</f>
        <v/>
      </c>
      <c r="C305" s="8">
        <f>SUMIF(Producción[[#All],[Producto]],A305,Producción[[#All],[Cant]])</f>
        <v>0</v>
      </c>
      <c r="D305" s="8">
        <f>'Receta'!E306</f>
        <v>0</v>
      </c>
      <c r="E305" s="8" t="str">
        <f>IFERROR(VLOOKUP(D305,Materias_Primas[#All],2,0),"")</f>
        <v/>
      </c>
      <c r="F305" s="8" t="str">
        <f>'Receta'!C306</f>
        <v>PREPARADO</v>
      </c>
      <c r="G305" s="8">
        <f>'Receta'!H306</f>
        <v>2</v>
      </c>
      <c r="H305" s="8" t="str">
        <f t="shared" si="5"/>
        <v/>
      </c>
      <c r="I305" s="8">
        <v>7</v>
      </c>
      <c r="J305" s="8" t="s">
        <v>213</v>
      </c>
      <c r="K305" s="8" t="e">
        <f t="shared" si="6"/>
        <v>#VALUE!</v>
      </c>
      <c r="L305" s="8" t="str">
        <f>IFERROR(VLOOKUP(D305,Materias_Primas[#All],5,0),"")</f>
        <v/>
      </c>
      <c r="M305" s="2"/>
      <c r="N305" s="2"/>
      <c r="O305" s="2"/>
      <c r="P305" s="2"/>
    </row>
    <row r="306" spans="1:16" ht="15.75" customHeight="1" x14ac:dyDescent="0.3">
      <c r="A306" s="8">
        <f>'Receta'!A307</f>
        <v>0</v>
      </c>
      <c r="B306" s="8" t="str">
        <f>IFERROR(VLOOKUP(A306,Productos[#All],2,0),"")</f>
        <v/>
      </c>
      <c r="C306" s="8">
        <f>SUMIF(Producción[[#All],[Producto]],A306,Producción[[#All],[Cant]])</f>
        <v>0</v>
      </c>
      <c r="D306" s="8">
        <f>'Receta'!E307</f>
        <v>0</v>
      </c>
      <c r="E306" s="8" t="str">
        <f>IFERROR(VLOOKUP(D306,Materias_Primas[#All],2,0),"")</f>
        <v/>
      </c>
      <c r="F306" s="8" t="str">
        <f>'Receta'!C307</f>
        <v>PLANCHADO</v>
      </c>
      <c r="G306" s="8">
        <f>'Receta'!H307</f>
        <v>0</v>
      </c>
      <c r="H306" s="8" t="str">
        <f t="shared" si="5"/>
        <v/>
      </c>
      <c r="I306" s="8">
        <v>7</v>
      </c>
      <c r="J306" s="8" t="s">
        <v>213</v>
      </c>
      <c r="K306" s="8" t="e">
        <f t="shared" si="6"/>
        <v>#VALUE!</v>
      </c>
      <c r="L306" s="8" t="str">
        <f>IFERROR(VLOOKUP(D306,Materias_Primas[#All],5,0),"")</f>
        <v/>
      </c>
      <c r="M306" s="2"/>
      <c r="N306" s="2"/>
      <c r="O306" s="2"/>
      <c r="P306" s="2"/>
    </row>
    <row r="307" spans="1:16" ht="15.75" customHeight="1" x14ac:dyDescent="0.3">
      <c r="A307" s="8">
        <f>'Receta'!A308</f>
        <v>0</v>
      </c>
      <c r="B307" s="8" t="str">
        <f>IFERROR(VLOOKUP(A307,Productos[#All],2,0),"")</f>
        <v/>
      </c>
      <c r="C307" s="8">
        <f>SUMIF(Producción[[#All],[Producto]],A307,Producción[[#All],[Cant]])</f>
        <v>0</v>
      </c>
      <c r="D307" s="8">
        <f>'Receta'!E308</f>
        <v>0</v>
      </c>
      <c r="E307" s="8" t="str">
        <f>IFERROR(VLOOKUP(D307,Materias_Primas[#All],2,0),"")</f>
        <v/>
      </c>
      <c r="F307" s="8">
        <f>'Receta'!C308</f>
        <v>0</v>
      </c>
      <c r="G307" s="8">
        <f>'Receta'!H308</f>
        <v>0</v>
      </c>
      <c r="H307" s="8" t="str">
        <f t="shared" si="5"/>
        <v/>
      </c>
      <c r="I307" s="8">
        <v>7</v>
      </c>
      <c r="J307" s="8" t="s">
        <v>213</v>
      </c>
      <c r="K307" s="8" t="e">
        <f t="shared" si="6"/>
        <v>#VALUE!</v>
      </c>
      <c r="L307" s="8" t="str">
        <f>IFERROR(VLOOKUP(D307,Materias_Primas[#All],5,0),"")</f>
        <v/>
      </c>
      <c r="M307" s="2"/>
      <c r="N307" s="2"/>
      <c r="O307" s="2"/>
      <c r="P307" s="2"/>
    </row>
    <row r="308" spans="1:16" ht="15.75" customHeight="1" x14ac:dyDescent="0.3">
      <c r="A308" s="8">
        <f>'Receta'!A309</f>
        <v>0</v>
      </c>
      <c r="B308" s="8" t="str">
        <f>IFERROR(VLOOKUP(A308,Productos[#All],2,0),"")</f>
        <v/>
      </c>
      <c r="C308" s="8">
        <f>SUMIF(Producción[[#All],[Producto]],A308,Producción[[#All],[Cant]])</f>
        <v>0</v>
      </c>
      <c r="D308" s="8">
        <f>'Receta'!E309</f>
        <v>0</v>
      </c>
      <c r="E308" s="8" t="str">
        <f>IFERROR(VLOOKUP(D308,Materias_Primas[#All],2,0),"")</f>
        <v/>
      </c>
      <c r="F308" s="8">
        <f>'Receta'!C309</f>
        <v>0</v>
      </c>
      <c r="G308" s="8">
        <f>'Receta'!H309</f>
        <v>0</v>
      </c>
      <c r="H308" s="8" t="str">
        <f t="shared" si="5"/>
        <v/>
      </c>
      <c r="I308" s="8">
        <v>7</v>
      </c>
      <c r="J308" s="8" t="s">
        <v>213</v>
      </c>
      <c r="K308" s="8" t="e">
        <f t="shared" si="6"/>
        <v>#VALUE!</v>
      </c>
      <c r="L308" s="8" t="str">
        <f>IFERROR(VLOOKUP(D308,Materias_Primas[#All],5,0),"")</f>
        <v/>
      </c>
      <c r="M308" s="2"/>
      <c r="N308" s="2"/>
      <c r="O308" s="2"/>
      <c r="P308" s="2"/>
    </row>
    <row r="309" spans="1:16" ht="15.75" customHeight="1" x14ac:dyDescent="0.3">
      <c r="A309" s="8">
        <f>'Receta'!A310</f>
        <v>0</v>
      </c>
      <c r="B309" s="8" t="str">
        <f>IFERROR(VLOOKUP(A309,Productos[#All],2,0),"")</f>
        <v/>
      </c>
      <c r="C309" s="8">
        <f>SUMIF(Producción[[#All],[Producto]],A309,Producción[[#All],[Cant]])</f>
        <v>0</v>
      </c>
      <c r="D309" s="8">
        <f>'Receta'!E310</f>
        <v>0</v>
      </c>
      <c r="E309" s="8" t="str">
        <f>IFERROR(VLOOKUP(D309,Materias_Primas[#All],2,0),"")</f>
        <v/>
      </c>
      <c r="F309" s="8">
        <f>'Receta'!C310</f>
        <v>0</v>
      </c>
      <c r="G309" s="8">
        <f>'Receta'!H310</f>
        <v>0</v>
      </c>
      <c r="H309" s="8" t="str">
        <f t="shared" si="5"/>
        <v/>
      </c>
      <c r="I309" s="8">
        <v>7</v>
      </c>
      <c r="J309" s="8" t="s">
        <v>213</v>
      </c>
      <c r="K309" s="8" t="e">
        <f t="shared" si="6"/>
        <v>#VALUE!</v>
      </c>
      <c r="L309" s="8" t="str">
        <f>IFERROR(VLOOKUP(D309,Materias_Primas[#All],5,0),"")</f>
        <v/>
      </c>
      <c r="M309" s="2"/>
      <c r="N309" s="2"/>
      <c r="O309" s="2"/>
      <c r="P309" s="2"/>
    </row>
    <row r="310" spans="1:16" ht="15.75" customHeight="1" x14ac:dyDescent="0.3">
      <c r="A310" s="8">
        <f>'Receta'!A311</f>
        <v>0</v>
      </c>
      <c r="B310" s="8" t="str">
        <f>IFERROR(VLOOKUP(A310,Productos[#All],2,0),"")</f>
        <v/>
      </c>
      <c r="C310" s="8">
        <f>SUMIF(Producción[[#All],[Producto]],A310,Producción[[#All],[Cant]])</f>
        <v>0</v>
      </c>
      <c r="D310" s="8">
        <f>'Receta'!E311</f>
        <v>0</v>
      </c>
      <c r="E310" s="8" t="str">
        <f>IFERROR(VLOOKUP(D310,Materias_Primas[#All],2,0),"")</f>
        <v/>
      </c>
      <c r="F310" s="8">
        <f>'Receta'!C311</f>
        <v>0</v>
      </c>
      <c r="G310" s="8">
        <f>'Receta'!H311</f>
        <v>0</v>
      </c>
      <c r="H310" s="8" t="str">
        <f t="shared" si="5"/>
        <v/>
      </c>
      <c r="I310" s="8">
        <v>7</v>
      </c>
      <c r="J310" s="8" t="s">
        <v>213</v>
      </c>
      <c r="K310" s="8" t="e">
        <f t="shared" si="6"/>
        <v>#VALUE!</v>
      </c>
      <c r="L310" s="8" t="str">
        <f>IFERROR(VLOOKUP(D310,Materias_Primas[#All],5,0),"")</f>
        <v/>
      </c>
      <c r="M310" s="2"/>
      <c r="N310" s="2"/>
      <c r="O310" s="2"/>
      <c r="P310" s="2"/>
    </row>
    <row r="311" spans="1:16" ht="15.75" customHeight="1" x14ac:dyDescent="0.3">
      <c r="A311" s="8">
        <f>'Receta'!A312</f>
        <v>0</v>
      </c>
      <c r="B311" s="8" t="str">
        <f>IFERROR(VLOOKUP(A311,Productos[#All],2,0),"")</f>
        <v/>
      </c>
      <c r="C311" s="8">
        <f>SUMIF(Producción[[#All],[Producto]],A311,Producción[[#All],[Cant]])</f>
        <v>0</v>
      </c>
      <c r="D311" s="8">
        <f>'Receta'!E312</f>
        <v>0</v>
      </c>
      <c r="E311" s="8" t="str">
        <f>IFERROR(VLOOKUP(D311,Materias_Primas[#All],2,0),"")</f>
        <v/>
      </c>
      <c r="F311" s="8">
        <f>'Receta'!C312</f>
        <v>0</v>
      </c>
      <c r="G311" s="8">
        <f>'Receta'!H312</f>
        <v>0</v>
      </c>
      <c r="H311" s="8" t="str">
        <f t="shared" si="5"/>
        <v/>
      </c>
      <c r="I311" s="8">
        <v>7</v>
      </c>
      <c r="J311" s="8" t="s">
        <v>213</v>
      </c>
      <c r="K311" s="8" t="e">
        <f t="shared" si="6"/>
        <v>#VALUE!</v>
      </c>
      <c r="L311" s="8" t="str">
        <f>IFERROR(VLOOKUP(D311,Materias_Primas[#All],5,0),"")</f>
        <v/>
      </c>
      <c r="M311" s="2"/>
      <c r="N311" s="2"/>
      <c r="O311" s="2"/>
      <c r="P311" s="2"/>
    </row>
    <row r="312" spans="1:16" ht="15.75" customHeight="1" x14ac:dyDescent="0.3">
      <c r="A312" s="8">
        <f>'Receta'!A313</f>
        <v>0</v>
      </c>
      <c r="B312" s="8" t="str">
        <f>IFERROR(VLOOKUP(A312,Productos[#All],2,0),"")</f>
        <v/>
      </c>
      <c r="C312" s="8">
        <f>SUMIF(Producción[[#All],[Producto]],A312,Producción[[#All],[Cant]])</f>
        <v>0</v>
      </c>
      <c r="D312" s="8">
        <f>'Receta'!E313</f>
        <v>0</v>
      </c>
      <c r="E312" s="8" t="str">
        <f>IFERROR(VLOOKUP(D312,Materias_Primas[#All],2,0),"")</f>
        <v/>
      </c>
      <c r="F312" s="8">
        <f>'Receta'!C313</f>
        <v>0</v>
      </c>
      <c r="G312" s="8">
        <f>'Receta'!H313</f>
        <v>0</v>
      </c>
      <c r="H312" s="8" t="str">
        <f t="shared" si="5"/>
        <v/>
      </c>
      <c r="I312" s="8">
        <v>7</v>
      </c>
      <c r="J312" s="8" t="s">
        <v>213</v>
      </c>
      <c r="K312" s="8" t="e">
        <f t="shared" si="6"/>
        <v>#VALUE!</v>
      </c>
      <c r="L312" s="8" t="str">
        <f>IFERROR(VLOOKUP(D312,Materias_Primas[#All],5,0),"")</f>
        <v/>
      </c>
      <c r="M312" s="2"/>
      <c r="N312" s="2"/>
      <c r="O312" s="2"/>
      <c r="P312" s="2"/>
    </row>
    <row r="313" spans="1:16" ht="15.75" customHeight="1" x14ac:dyDescent="0.3">
      <c r="A313" s="8">
        <f>'Receta'!A314</f>
        <v>0</v>
      </c>
      <c r="B313" s="8" t="str">
        <f>IFERROR(VLOOKUP(A313,Productos[#All],2,0),"")</f>
        <v/>
      </c>
      <c r="C313" s="8">
        <f>SUMIF(Producción[[#All],[Producto]],A313,Producción[[#All],[Cant]])</f>
        <v>0</v>
      </c>
      <c r="D313" s="8">
        <f>'Receta'!E314</f>
        <v>0</v>
      </c>
      <c r="E313" s="8" t="str">
        <f>IFERROR(VLOOKUP(D313,Materias_Primas[#All],2,0),"")</f>
        <v/>
      </c>
      <c r="F313" s="8">
        <f>'Receta'!C314</f>
        <v>0</v>
      </c>
      <c r="G313" s="8">
        <f>'Receta'!H314</f>
        <v>0</v>
      </c>
      <c r="H313" s="8" t="str">
        <f t="shared" si="5"/>
        <v/>
      </c>
      <c r="I313" s="8">
        <v>7</v>
      </c>
      <c r="J313" s="8" t="s">
        <v>213</v>
      </c>
      <c r="K313" s="8" t="e">
        <f t="shared" si="6"/>
        <v>#VALUE!</v>
      </c>
      <c r="L313" s="8" t="str">
        <f>IFERROR(VLOOKUP(D313,Materias_Primas[#All],5,0),"")</f>
        <v/>
      </c>
      <c r="M313" s="2"/>
      <c r="N313" s="2"/>
      <c r="O313" s="2"/>
      <c r="P313" s="2"/>
    </row>
    <row r="314" spans="1:16" ht="15.75" customHeight="1" x14ac:dyDescent="0.3">
      <c r="A314" s="8">
        <f>'Receta'!A315</f>
        <v>0</v>
      </c>
      <c r="B314" s="8" t="str">
        <f>IFERROR(VLOOKUP(A314,Productos[#All],2,0),"")</f>
        <v/>
      </c>
      <c r="C314" s="8">
        <f>SUMIF(Producción[[#All],[Producto]],A314,Producción[[#All],[Cant]])</f>
        <v>0</v>
      </c>
      <c r="D314" s="8">
        <f>'Receta'!E315</f>
        <v>0</v>
      </c>
      <c r="E314" s="8" t="str">
        <f>IFERROR(VLOOKUP(D314,Materias_Primas[#All],2,0),"")</f>
        <v/>
      </c>
      <c r="F314" s="8">
        <f>'Receta'!C315</f>
        <v>0</v>
      </c>
      <c r="G314" s="8">
        <f>'Receta'!H315</f>
        <v>0</v>
      </c>
      <c r="H314" s="8" t="str">
        <f t="shared" si="5"/>
        <v/>
      </c>
      <c r="I314" s="8">
        <v>7</v>
      </c>
      <c r="J314" s="8" t="s">
        <v>213</v>
      </c>
      <c r="K314" s="8" t="e">
        <f t="shared" si="6"/>
        <v>#VALUE!</v>
      </c>
      <c r="L314" s="8" t="str">
        <f>IFERROR(VLOOKUP(D314,Materias_Primas[#All],5,0),"")</f>
        <v/>
      </c>
      <c r="M314" s="2"/>
      <c r="N314" s="2"/>
      <c r="O314" s="2"/>
      <c r="P314" s="2"/>
    </row>
    <row r="315" spans="1:16" ht="15.75" customHeight="1" x14ac:dyDescent="0.3">
      <c r="A315" s="8">
        <f>'Receta'!A316</f>
        <v>0</v>
      </c>
      <c r="B315" s="8" t="str">
        <f>IFERROR(VLOOKUP(A315,Productos[#All],2,0),"")</f>
        <v/>
      </c>
      <c r="C315" s="8">
        <f>SUMIF(Producción[[#All],[Producto]],A315,Producción[[#All],[Cant]])</f>
        <v>0</v>
      </c>
      <c r="D315" s="8">
        <f>'Receta'!E316</f>
        <v>0</v>
      </c>
      <c r="E315" s="8" t="str">
        <f>IFERROR(VLOOKUP(D315,Materias_Primas[#All],2,0),"")</f>
        <v/>
      </c>
      <c r="F315" s="8">
        <f>'Receta'!C316</f>
        <v>0</v>
      </c>
      <c r="G315" s="8">
        <f>'Receta'!H316</f>
        <v>0</v>
      </c>
      <c r="H315" s="8" t="str">
        <f t="shared" si="5"/>
        <v/>
      </c>
      <c r="I315" s="8">
        <v>7</v>
      </c>
      <c r="J315" s="8" t="s">
        <v>213</v>
      </c>
      <c r="K315" s="8" t="e">
        <f t="shared" si="6"/>
        <v>#VALUE!</v>
      </c>
      <c r="L315" s="8" t="str">
        <f>IFERROR(VLOOKUP(D315,Materias_Primas[#All],5,0),"")</f>
        <v/>
      </c>
      <c r="M315" s="2"/>
      <c r="N315" s="2"/>
      <c r="O315" s="2"/>
      <c r="P315" s="2"/>
    </row>
    <row r="316" spans="1:16" ht="15.75" customHeight="1" x14ac:dyDescent="0.3">
      <c r="A316" s="8">
        <f>'Receta'!A317</f>
        <v>0</v>
      </c>
      <c r="B316" s="8" t="str">
        <f>IFERROR(VLOOKUP(A316,Productos[#All],2,0),"")</f>
        <v/>
      </c>
      <c r="C316" s="8">
        <f>SUMIF(Producción[[#All],[Producto]],A316,Producción[[#All],[Cant]])</f>
        <v>0</v>
      </c>
      <c r="D316" s="8">
        <f>'Receta'!E317</f>
        <v>0</v>
      </c>
      <c r="E316" s="8" t="str">
        <f>IFERROR(VLOOKUP(D316,Materias_Primas[#All],2,0),"")</f>
        <v/>
      </c>
      <c r="F316" s="8">
        <f>'Receta'!C317</f>
        <v>0</v>
      </c>
      <c r="G316" s="8">
        <f>'Receta'!H317</f>
        <v>0</v>
      </c>
      <c r="H316" s="8" t="str">
        <f t="shared" si="5"/>
        <v/>
      </c>
      <c r="I316" s="8">
        <v>8</v>
      </c>
      <c r="J316" s="8" t="s">
        <v>213</v>
      </c>
      <c r="K316" s="8" t="e">
        <f t="shared" si="6"/>
        <v>#VALUE!</v>
      </c>
      <c r="L316" s="8" t="str">
        <f>IFERROR(VLOOKUP(D316,Materias_Primas[#All],5,0),"")</f>
        <v/>
      </c>
      <c r="M316" s="2"/>
      <c r="N316" s="2"/>
      <c r="O316" s="2"/>
      <c r="P316" s="2"/>
    </row>
    <row r="317" spans="1:16" ht="15.75" customHeight="1" x14ac:dyDescent="0.3">
      <c r="A317" s="8">
        <f>'Receta'!A318</f>
        <v>0</v>
      </c>
      <c r="B317" s="8" t="str">
        <f>IFERROR(VLOOKUP(A317,Productos[#All],2,0),"")</f>
        <v/>
      </c>
      <c r="C317" s="8">
        <f>SUMIF(Producción[[#All],[Producto]],A317,Producción[[#All],[Cant]])</f>
        <v>0</v>
      </c>
      <c r="D317" s="8">
        <f>'Receta'!E318</f>
        <v>0</v>
      </c>
      <c r="E317" s="8" t="str">
        <f>IFERROR(VLOOKUP(D317,Materias_Primas[#All],2,0),"")</f>
        <v/>
      </c>
      <c r="F317" s="8">
        <f>'Receta'!C318</f>
        <v>0</v>
      </c>
      <c r="G317" s="8">
        <f>'Receta'!H318</f>
        <v>0</v>
      </c>
      <c r="H317" s="8" t="str">
        <f t="shared" si="5"/>
        <v/>
      </c>
      <c r="I317" s="8">
        <v>8</v>
      </c>
      <c r="J317" s="8" t="s">
        <v>213</v>
      </c>
      <c r="K317" s="8" t="e">
        <f t="shared" si="6"/>
        <v>#VALUE!</v>
      </c>
      <c r="L317" s="8" t="str">
        <f>IFERROR(VLOOKUP(D317,Materias_Primas[#All],5,0),"")</f>
        <v/>
      </c>
      <c r="M317" s="2"/>
      <c r="N317" s="2"/>
      <c r="O317" s="2"/>
      <c r="P317" s="2"/>
    </row>
    <row r="318" spans="1:16" ht="15.75" customHeight="1" x14ac:dyDescent="0.3">
      <c r="A318" s="8">
        <f>'Receta'!A319</f>
        <v>0</v>
      </c>
      <c r="B318" s="8" t="str">
        <f>IFERROR(VLOOKUP(A318,Productos[#All],2,0),"")</f>
        <v/>
      </c>
      <c r="C318" s="8">
        <f>SUMIF(Producción[[#All],[Producto]],A318,Producción[[#All],[Cant]])</f>
        <v>0</v>
      </c>
      <c r="D318" s="8">
        <f>'Receta'!E319</f>
        <v>0</v>
      </c>
      <c r="E318" s="8" t="str">
        <f>IFERROR(VLOOKUP(D318,Materias_Primas[#All],2,0),"")</f>
        <v/>
      </c>
      <c r="F318" s="8">
        <f>'Receta'!C319</f>
        <v>0</v>
      </c>
      <c r="G318" s="8">
        <f>'Receta'!H319</f>
        <v>0</v>
      </c>
      <c r="H318" s="8" t="str">
        <f t="shared" si="5"/>
        <v/>
      </c>
      <c r="I318" s="8">
        <v>8</v>
      </c>
      <c r="J318" s="8" t="s">
        <v>213</v>
      </c>
      <c r="K318" s="8" t="e">
        <f t="shared" si="6"/>
        <v>#VALUE!</v>
      </c>
      <c r="L318" s="8" t="str">
        <f>IFERROR(VLOOKUP(D318,Materias_Primas[#All],5,0),"")</f>
        <v/>
      </c>
      <c r="M318" s="2"/>
      <c r="N318" s="2"/>
      <c r="O318" s="2"/>
      <c r="P318" s="2"/>
    </row>
    <row r="319" spans="1:16" ht="15.75" customHeight="1" x14ac:dyDescent="0.3">
      <c r="A319" s="8">
        <f>'Receta'!A320</f>
        <v>0</v>
      </c>
      <c r="B319" s="8" t="str">
        <f>IFERROR(VLOOKUP(A319,Productos[#All],2,0),"")</f>
        <v/>
      </c>
      <c r="C319" s="8">
        <f>SUMIF(Producción[[#All],[Producto]],A319,Producción[[#All],[Cant]])</f>
        <v>0</v>
      </c>
      <c r="D319" s="8">
        <f>'Receta'!E320</f>
        <v>0</v>
      </c>
      <c r="E319" s="8" t="str">
        <f>IFERROR(VLOOKUP(D319,Materias_Primas[#All],2,0),"")</f>
        <v/>
      </c>
      <c r="F319" s="8">
        <f>'Receta'!C320</f>
        <v>0</v>
      </c>
      <c r="G319" s="8">
        <f>'Receta'!H320</f>
        <v>0</v>
      </c>
      <c r="H319" s="8" t="str">
        <f t="shared" si="5"/>
        <v/>
      </c>
      <c r="I319" s="8">
        <v>8</v>
      </c>
      <c r="J319" s="8" t="s">
        <v>213</v>
      </c>
      <c r="K319" s="8" t="e">
        <f t="shared" si="6"/>
        <v>#VALUE!</v>
      </c>
      <c r="L319" s="8" t="str">
        <f>IFERROR(VLOOKUP(D319,Materias_Primas[#All],5,0),"")</f>
        <v/>
      </c>
      <c r="M319" s="2"/>
      <c r="N319" s="2"/>
      <c r="O319" s="2"/>
      <c r="P319" s="2"/>
    </row>
    <row r="320" spans="1:16" ht="15.75" customHeight="1" x14ac:dyDescent="0.3">
      <c r="A320" s="8">
        <f>'Receta'!A321</f>
        <v>0</v>
      </c>
      <c r="B320" s="8" t="str">
        <f>IFERROR(VLOOKUP(A320,Productos[#All],2,0),"")</f>
        <v/>
      </c>
      <c r="C320" s="8">
        <f>SUMIF(Producción[[#All],[Producto]],A320,Producción[[#All],[Cant]])</f>
        <v>0</v>
      </c>
      <c r="D320" s="8">
        <f>'Receta'!E321</f>
        <v>0</v>
      </c>
      <c r="E320" s="8" t="str">
        <f>IFERROR(VLOOKUP(D320,Materias_Primas[#All],2,0),"")</f>
        <v/>
      </c>
      <c r="F320" s="8">
        <f>'Receta'!C321</f>
        <v>0</v>
      </c>
      <c r="G320" s="8">
        <f>'Receta'!H321</f>
        <v>0</v>
      </c>
      <c r="H320" s="8" t="str">
        <f t="shared" si="5"/>
        <v/>
      </c>
      <c r="I320" s="8">
        <v>8</v>
      </c>
      <c r="J320" s="8" t="s">
        <v>213</v>
      </c>
      <c r="K320" s="8" t="e">
        <f t="shared" si="6"/>
        <v>#VALUE!</v>
      </c>
      <c r="L320" s="8" t="str">
        <f>IFERROR(VLOOKUP(D320,Materias_Primas[#All],5,0),"")</f>
        <v/>
      </c>
      <c r="M320" s="2"/>
      <c r="N320" s="2"/>
      <c r="O320" s="2"/>
      <c r="P320" s="2"/>
    </row>
    <row r="321" spans="1:16" ht="15.75" customHeight="1" x14ac:dyDescent="0.3">
      <c r="A321" s="8">
        <f>'Receta'!A322</f>
        <v>0</v>
      </c>
      <c r="B321" s="8" t="str">
        <f>IFERROR(VLOOKUP(A321,Productos[#All],2,0),"")</f>
        <v/>
      </c>
      <c r="C321" s="8">
        <f>SUMIF(Producción[[#All],[Producto]],A321,Producción[[#All],[Cant]])</f>
        <v>0</v>
      </c>
      <c r="D321" s="8">
        <f>'Receta'!E322</f>
        <v>0</v>
      </c>
      <c r="E321" s="8" t="str">
        <f>IFERROR(VLOOKUP(D321,Materias_Primas[#All],2,0),"")</f>
        <v/>
      </c>
      <c r="F321" s="8">
        <f>'Receta'!C322</f>
        <v>0</v>
      </c>
      <c r="G321" s="8">
        <f>'Receta'!H322</f>
        <v>0</v>
      </c>
      <c r="H321" s="8" t="str">
        <f t="shared" si="5"/>
        <v/>
      </c>
      <c r="I321" s="8">
        <v>8</v>
      </c>
      <c r="J321" s="8" t="s">
        <v>213</v>
      </c>
      <c r="K321" s="8" t="e">
        <f t="shared" si="6"/>
        <v>#VALUE!</v>
      </c>
      <c r="L321" s="8" t="str">
        <f>IFERROR(VLOOKUP(D321,Materias_Primas[#All],5,0),"")</f>
        <v/>
      </c>
      <c r="M321" s="2"/>
      <c r="N321" s="2"/>
      <c r="O321" s="2"/>
      <c r="P321" s="2"/>
    </row>
    <row r="322" spans="1:16" ht="15.75" customHeight="1" x14ac:dyDescent="0.3">
      <c r="A322" s="8">
        <f>'Receta'!A323</f>
        <v>0</v>
      </c>
      <c r="B322" s="8" t="str">
        <f>IFERROR(VLOOKUP(A322,Productos[#All],2,0),"")</f>
        <v/>
      </c>
      <c r="C322" s="8">
        <f>SUMIF(Producción[[#All],[Producto]],A322,Producción[[#All],[Cant]])</f>
        <v>0</v>
      </c>
      <c r="D322" s="8">
        <f>'Receta'!E323</f>
        <v>0</v>
      </c>
      <c r="E322" s="8" t="str">
        <f>IFERROR(VLOOKUP(D322,Materias_Primas[#All],2,0),"")</f>
        <v/>
      </c>
      <c r="F322" s="8">
        <f>'Receta'!C323</f>
        <v>0</v>
      </c>
      <c r="G322" s="8">
        <f>'Receta'!H323</f>
        <v>0</v>
      </c>
      <c r="H322" s="8" t="str">
        <f t="shared" si="5"/>
        <v/>
      </c>
      <c r="I322" s="8">
        <v>8</v>
      </c>
      <c r="J322" s="8" t="s">
        <v>213</v>
      </c>
      <c r="K322" s="8" t="e">
        <f t="shared" ref="K322:K385" si="7">C322*H322</f>
        <v>#VALUE!</v>
      </c>
      <c r="L322" s="8" t="str">
        <f>IFERROR(VLOOKUP(D322,Materias_Primas[#All],5,0),"")</f>
        <v/>
      </c>
      <c r="M322" s="2"/>
      <c r="N322" s="2"/>
      <c r="O322" s="2"/>
      <c r="P322" s="2"/>
    </row>
    <row r="323" spans="1:16" ht="15.75" customHeight="1" x14ac:dyDescent="0.3">
      <c r="A323" s="8">
        <f>'Receta'!A324</f>
        <v>0</v>
      </c>
      <c r="B323" s="8" t="str">
        <f>IFERROR(VLOOKUP(A323,Productos[#All],2,0),"")</f>
        <v/>
      </c>
      <c r="C323" s="8">
        <f>SUMIF(Producción[[#All],[Producto]],A323,Producción[[#All],[Cant]])</f>
        <v>0</v>
      </c>
      <c r="D323" s="8">
        <f>'Receta'!E324</f>
        <v>0</v>
      </c>
      <c r="E323" s="8" t="str">
        <f>IFERROR(VLOOKUP(D323,Materias_Primas[#All],2,0),"")</f>
        <v/>
      </c>
      <c r="F323" s="8">
        <f>'Receta'!C324</f>
        <v>0</v>
      </c>
      <c r="G323" s="8">
        <f>'Receta'!H324</f>
        <v>0</v>
      </c>
      <c r="H323" s="8" t="str">
        <f t="shared" si="5"/>
        <v/>
      </c>
      <c r="I323" s="8">
        <v>8</v>
      </c>
      <c r="J323" s="8" t="s">
        <v>213</v>
      </c>
      <c r="K323" s="8" t="e">
        <f t="shared" si="7"/>
        <v>#VALUE!</v>
      </c>
      <c r="L323" s="8" t="str">
        <f>IFERROR(VLOOKUP(D323,Materias_Primas[#All],5,0),"")</f>
        <v/>
      </c>
      <c r="M323" s="2"/>
      <c r="N323" s="2"/>
      <c r="O323" s="2"/>
      <c r="P323" s="2"/>
    </row>
    <row r="324" spans="1:16" ht="15.75" customHeight="1" x14ac:dyDescent="0.3">
      <c r="A324" s="8">
        <f>'Receta'!A325</f>
        <v>0</v>
      </c>
      <c r="B324" s="8" t="str">
        <f>IFERROR(VLOOKUP(A324,Productos[#All],2,0),"")</f>
        <v/>
      </c>
      <c r="C324" s="8">
        <f>SUMIF(Producción[[#All],[Producto]],A324,Producción[[#All],[Cant]])</f>
        <v>0</v>
      </c>
      <c r="D324" s="8">
        <f>'Receta'!E325</f>
        <v>0</v>
      </c>
      <c r="E324" s="8" t="str">
        <f>IFERROR(VLOOKUP(D324,Materias_Primas[#All],2,0),"")</f>
        <v/>
      </c>
      <c r="F324" s="8">
        <f>'Receta'!C325</f>
        <v>0</v>
      </c>
      <c r="G324" s="8">
        <f>'Receta'!H325</f>
        <v>0</v>
      </c>
      <c r="H324" s="8" t="str">
        <f t="shared" si="5"/>
        <v/>
      </c>
      <c r="I324" s="8">
        <v>8</v>
      </c>
      <c r="J324" s="8" t="s">
        <v>213</v>
      </c>
      <c r="K324" s="8" t="e">
        <f t="shared" si="7"/>
        <v>#VALUE!</v>
      </c>
      <c r="L324" s="8" t="str">
        <f>IFERROR(VLOOKUP(D324,Materias_Primas[#All],5,0),"")</f>
        <v/>
      </c>
      <c r="M324" s="2"/>
      <c r="N324" s="2"/>
      <c r="O324" s="2"/>
      <c r="P324" s="2"/>
    </row>
    <row r="325" spans="1:16" ht="15.75" customHeight="1" x14ac:dyDescent="0.3">
      <c r="A325" s="8">
        <f>'Receta'!A326</f>
        <v>0</v>
      </c>
      <c r="B325" s="8" t="str">
        <f>IFERROR(VLOOKUP(A325,Productos[#All],2,0),"")</f>
        <v/>
      </c>
      <c r="C325" s="8">
        <f>SUMIF(Producción[[#All],[Producto]],A325,Producción[[#All],[Cant]])</f>
        <v>0</v>
      </c>
      <c r="D325" s="8">
        <f>'Receta'!E326</f>
        <v>0</v>
      </c>
      <c r="E325" s="8" t="str">
        <f>IFERROR(VLOOKUP(D325,Materias_Primas[#All],2,0),"")</f>
        <v/>
      </c>
      <c r="F325" s="8">
        <f>'Receta'!C326</f>
        <v>0</v>
      </c>
      <c r="G325" s="8">
        <f>'Receta'!H326</f>
        <v>0</v>
      </c>
      <c r="H325" s="8" t="str">
        <f t="shared" si="5"/>
        <v/>
      </c>
      <c r="I325" s="8">
        <v>8</v>
      </c>
      <c r="J325" s="8" t="s">
        <v>213</v>
      </c>
      <c r="K325" s="8" t="e">
        <f t="shared" si="7"/>
        <v>#VALUE!</v>
      </c>
      <c r="L325" s="8" t="str">
        <f>IFERROR(VLOOKUP(D325,Materias_Primas[#All],5,0),"")</f>
        <v/>
      </c>
      <c r="M325" s="2"/>
      <c r="N325" s="2"/>
      <c r="O325" s="2"/>
      <c r="P325" s="2"/>
    </row>
    <row r="326" spans="1:16" ht="15.75" customHeight="1" x14ac:dyDescent="0.3">
      <c r="A326" s="8">
        <f>'Receta'!A327</f>
        <v>0</v>
      </c>
      <c r="B326" s="8" t="str">
        <f>IFERROR(VLOOKUP(A326,Productos[#All],2,0),"")</f>
        <v/>
      </c>
      <c r="C326" s="8">
        <f>SUMIF(Producción[[#All],[Producto]],A326,Producción[[#All],[Cant]])</f>
        <v>0</v>
      </c>
      <c r="D326" s="8">
        <f>'Receta'!E327</f>
        <v>0</v>
      </c>
      <c r="E326" s="8" t="str">
        <f>IFERROR(VLOOKUP(D326,Materias_Primas[#All],2,0),"")</f>
        <v/>
      </c>
      <c r="F326" s="8">
        <f>'Receta'!C327</f>
        <v>0</v>
      </c>
      <c r="G326" s="8">
        <f>'Receta'!H327</f>
        <v>0</v>
      </c>
      <c r="H326" s="8" t="str">
        <f t="shared" si="5"/>
        <v/>
      </c>
      <c r="I326" s="8">
        <v>8</v>
      </c>
      <c r="J326" s="8" t="s">
        <v>213</v>
      </c>
      <c r="K326" s="8" t="e">
        <f t="shared" si="7"/>
        <v>#VALUE!</v>
      </c>
      <c r="L326" s="8" t="str">
        <f>IFERROR(VLOOKUP(D326,Materias_Primas[#All],5,0),"")</f>
        <v/>
      </c>
      <c r="M326" s="2"/>
      <c r="N326" s="2"/>
      <c r="O326" s="2"/>
      <c r="P326" s="2"/>
    </row>
    <row r="327" spans="1:16" ht="15.75" customHeight="1" x14ac:dyDescent="0.3">
      <c r="A327" s="8">
        <f>'Receta'!A328</f>
        <v>0</v>
      </c>
      <c r="B327" s="8" t="str">
        <f>IFERROR(VLOOKUP(A327,Productos[#All],2,0),"")</f>
        <v/>
      </c>
      <c r="C327" s="8">
        <f>SUMIF(Producción[[#All],[Producto]],A327,Producción[[#All],[Cant]])</f>
        <v>0</v>
      </c>
      <c r="D327" s="8">
        <f>'Receta'!E328</f>
        <v>0</v>
      </c>
      <c r="E327" s="8" t="str">
        <f>IFERROR(VLOOKUP(D327,Materias_Primas[#All],2,0),"")</f>
        <v/>
      </c>
      <c r="F327" s="8">
        <f>'Receta'!C328</f>
        <v>0</v>
      </c>
      <c r="G327" s="8">
        <f>'Receta'!H328</f>
        <v>0</v>
      </c>
      <c r="H327" s="8" t="str">
        <f t="shared" si="5"/>
        <v/>
      </c>
      <c r="I327" s="8">
        <v>8</v>
      </c>
      <c r="J327" s="8" t="s">
        <v>213</v>
      </c>
      <c r="K327" s="8" t="e">
        <f t="shared" si="7"/>
        <v>#VALUE!</v>
      </c>
      <c r="L327" s="8" t="str">
        <f>IFERROR(VLOOKUP(D327,Materias_Primas[#All],5,0),"")</f>
        <v/>
      </c>
      <c r="M327" s="2"/>
      <c r="N327" s="2"/>
      <c r="O327" s="2"/>
      <c r="P327" s="2"/>
    </row>
    <row r="328" spans="1:16" ht="15.75" customHeight="1" x14ac:dyDescent="0.3">
      <c r="A328" s="8">
        <f>'Receta'!A329</f>
        <v>0</v>
      </c>
      <c r="B328" s="8" t="str">
        <f>IFERROR(VLOOKUP(A328,Productos[#All],2,0),"")</f>
        <v/>
      </c>
      <c r="C328" s="8">
        <f>SUMIF(Producción[[#All],[Producto]],A328,Producción[[#All],[Cant]])</f>
        <v>0</v>
      </c>
      <c r="D328" s="8">
        <f>'Receta'!E329</f>
        <v>0</v>
      </c>
      <c r="E328" s="8" t="str">
        <f>IFERROR(VLOOKUP(D328,Materias_Primas[#All],2,0),"")</f>
        <v/>
      </c>
      <c r="F328" s="8">
        <f>'Receta'!C329</f>
        <v>0</v>
      </c>
      <c r="G328" s="8">
        <f>'Receta'!H329</f>
        <v>0</v>
      </c>
      <c r="H328" s="8" t="str">
        <f t="shared" si="5"/>
        <v/>
      </c>
      <c r="I328" s="8">
        <v>8</v>
      </c>
      <c r="J328" s="8" t="s">
        <v>213</v>
      </c>
      <c r="K328" s="8" t="e">
        <f t="shared" si="7"/>
        <v>#VALUE!</v>
      </c>
      <c r="L328" s="8" t="str">
        <f>IFERROR(VLOOKUP(D328,Materias_Primas[#All],5,0),"")</f>
        <v/>
      </c>
      <c r="M328" s="2"/>
      <c r="N328" s="2"/>
      <c r="O328" s="2"/>
      <c r="P328" s="2"/>
    </row>
    <row r="329" spans="1:16" ht="15.75" customHeight="1" x14ac:dyDescent="0.3">
      <c r="A329" s="8">
        <f>'Receta'!A330</f>
        <v>0</v>
      </c>
      <c r="B329" s="8" t="str">
        <f>IFERROR(VLOOKUP(A329,Productos[#All],2,0),"")</f>
        <v/>
      </c>
      <c r="C329" s="8">
        <f>SUMIF(Producción[[#All],[Producto]],A329,Producción[[#All],[Cant]])</f>
        <v>0</v>
      </c>
      <c r="D329" s="8">
        <f>'Receta'!E330</f>
        <v>0</v>
      </c>
      <c r="E329" s="8" t="str">
        <f>IFERROR(VLOOKUP(D329,Materias_Primas[#All],2,0),"")</f>
        <v/>
      </c>
      <c r="F329" s="8">
        <f>'Receta'!C330</f>
        <v>0</v>
      </c>
      <c r="G329" s="8">
        <f>'Receta'!H330</f>
        <v>0</v>
      </c>
      <c r="H329" s="8" t="str">
        <f t="shared" si="5"/>
        <v/>
      </c>
      <c r="I329" s="8">
        <v>8</v>
      </c>
      <c r="J329" s="8" t="s">
        <v>213</v>
      </c>
      <c r="K329" s="8" t="e">
        <f t="shared" si="7"/>
        <v>#VALUE!</v>
      </c>
      <c r="L329" s="8" t="str">
        <f>IFERROR(VLOOKUP(D329,Materias_Primas[#All],5,0),"")</f>
        <v/>
      </c>
      <c r="M329" s="2"/>
      <c r="N329" s="2"/>
      <c r="O329" s="2"/>
      <c r="P329" s="2"/>
    </row>
    <row r="330" spans="1:16" ht="15.75" customHeight="1" x14ac:dyDescent="0.3">
      <c r="A330" s="8">
        <f>'Receta'!A331</f>
        <v>0</v>
      </c>
      <c r="B330" s="8" t="str">
        <f>IFERROR(VLOOKUP(A330,Productos[#All],2,0),"")</f>
        <v/>
      </c>
      <c r="C330" s="8">
        <f>SUMIF(Producción[[#All],[Producto]],A330,Producción[[#All],[Cant]])</f>
        <v>0</v>
      </c>
      <c r="D330" s="8">
        <f>'Receta'!E331</f>
        <v>0</v>
      </c>
      <c r="E330" s="8" t="str">
        <f>IFERROR(VLOOKUP(D330,Materias_Primas[#All],2,0),"")</f>
        <v/>
      </c>
      <c r="F330" s="8">
        <f>'Receta'!C331</f>
        <v>0</v>
      </c>
      <c r="G330" s="8">
        <f>'Receta'!H331</f>
        <v>0</v>
      </c>
      <c r="H330" s="8" t="str">
        <f t="shared" si="5"/>
        <v/>
      </c>
      <c r="I330" s="8">
        <v>8</v>
      </c>
      <c r="J330" s="8" t="s">
        <v>213</v>
      </c>
      <c r="K330" s="8" t="e">
        <f t="shared" si="7"/>
        <v>#VALUE!</v>
      </c>
      <c r="L330" s="8" t="str">
        <f>IFERROR(VLOOKUP(D330,Materias_Primas[#All],5,0),"")</f>
        <v/>
      </c>
      <c r="M330" s="2"/>
      <c r="N330" s="2"/>
      <c r="O330" s="2"/>
      <c r="P330" s="2"/>
    </row>
    <row r="331" spans="1:16" ht="15.75" customHeight="1" x14ac:dyDescent="0.3">
      <c r="A331" s="8">
        <f>'Receta'!A332</f>
        <v>0</v>
      </c>
      <c r="B331" s="8" t="str">
        <f>IFERROR(VLOOKUP(A331,Productos[#All],2,0),"")</f>
        <v/>
      </c>
      <c r="C331" s="8">
        <f>SUMIF(Producción[[#All],[Producto]],A331,Producción[[#All],[Cant]])</f>
        <v>0</v>
      </c>
      <c r="D331" s="8">
        <f>'Receta'!E332</f>
        <v>0</v>
      </c>
      <c r="E331" s="8" t="str">
        <f>IFERROR(VLOOKUP(D331,Materias_Primas[#All],2,0),"")</f>
        <v/>
      </c>
      <c r="F331" s="8">
        <f>'Receta'!C332</f>
        <v>0</v>
      </c>
      <c r="G331" s="8">
        <f>'Receta'!H332</f>
        <v>0</v>
      </c>
      <c r="H331" s="8" t="str">
        <f t="shared" si="5"/>
        <v/>
      </c>
      <c r="I331" s="8">
        <v>8</v>
      </c>
      <c r="J331" s="8" t="s">
        <v>213</v>
      </c>
      <c r="K331" s="8" t="e">
        <f t="shared" si="7"/>
        <v>#VALUE!</v>
      </c>
      <c r="L331" s="8" t="str">
        <f>IFERROR(VLOOKUP(D331,Materias_Primas[#All],5,0),"")</f>
        <v/>
      </c>
      <c r="M331" s="2"/>
      <c r="N331" s="2"/>
      <c r="O331" s="2"/>
      <c r="P331" s="2"/>
    </row>
    <row r="332" spans="1:16" ht="15.75" customHeight="1" x14ac:dyDescent="0.3">
      <c r="A332" s="8">
        <f>'Receta'!A333</f>
        <v>0</v>
      </c>
      <c r="B332" s="8" t="str">
        <f>IFERROR(VLOOKUP(A332,Productos[#All],2,0),"")</f>
        <v/>
      </c>
      <c r="C332" s="8">
        <f>SUMIF(Producción[[#All],[Producto]],A332,Producción[[#All],[Cant]])</f>
        <v>0</v>
      </c>
      <c r="D332" s="8">
        <f>'Receta'!E333</f>
        <v>0</v>
      </c>
      <c r="E332" s="8" t="str">
        <f>IFERROR(VLOOKUP(D332,Materias_Primas[#All],2,0),"")</f>
        <v/>
      </c>
      <c r="F332" s="8">
        <f>'Receta'!C333</f>
        <v>0</v>
      </c>
      <c r="G332" s="8">
        <f>'Receta'!H333</f>
        <v>0</v>
      </c>
      <c r="H332" s="8" t="str">
        <f t="shared" si="5"/>
        <v/>
      </c>
      <c r="I332" s="8">
        <v>8</v>
      </c>
      <c r="J332" s="8" t="s">
        <v>213</v>
      </c>
      <c r="K332" s="8" t="e">
        <f t="shared" si="7"/>
        <v>#VALUE!</v>
      </c>
      <c r="L332" s="8" t="str">
        <f>IFERROR(VLOOKUP(D332,Materias_Primas[#All],5,0),"")</f>
        <v/>
      </c>
      <c r="M332" s="2"/>
      <c r="N332" s="2"/>
      <c r="O332" s="2"/>
      <c r="P332" s="2"/>
    </row>
    <row r="333" spans="1:16" ht="15.75" customHeight="1" x14ac:dyDescent="0.3">
      <c r="A333" s="8">
        <f>'Receta'!A334</f>
        <v>0</v>
      </c>
      <c r="B333" s="8" t="str">
        <f>IFERROR(VLOOKUP(A333,Productos[#All],2,0),"")</f>
        <v/>
      </c>
      <c r="C333" s="8">
        <f>SUMIF(Producción[[#All],[Producto]],A333,Producción[[#All],[Cant]])</f>
        <v>0</v>
      </c>
      <c r="D333" s="8">
        <f>'Receta'!E334</f>
        <v>0</v>
      </c>
      <c r="E333" s="8" t="str">
        <f>IFERROR(VLOOKUP(D333,Materias_Primas[#All],2,0),"")</f>
        <v/>
      </c>
      <c r="F333" s="8">
        <f>'Receta'!C334</f>
        <v>0</v>
      </c>
      <c r="G333" s="8">
        <f>'Receta'!H334</f>
        <v>0</v>
      </c>
      <c r="H333" s="8" t="str">
        <f t="shared" si="5"/>
        <v/>
      </c>
      <c r="I333" s="8">
        <v>8</v>
      </c>
      <c r="J333" s="8" t="s">
        <v>213</v>
      </c>
      <c r="K333" s="8" t="e">
        <f t="shared" si="7"/>
        <v>#VALUE!</v>
      </c>
      <c r="L333" s="8" t="str">
        <f>IFERROR(VLOOKUP(D333,Materias_Primas[#All],5,0),"")</f>
        <v/>
      </c>
      <c r="M333" s="2"/>
      <c r="N333" s="2"/>
      <c r="O333" s="2"/>
      <c r="P333" s="2"/>
    </row>
    <row r="334" spans="1:16" ht="15.75" customHeight="1" x14ac:dyDescent="0.3">
      <c r="A334" s="8">
        <f>'Receta'!A335</f>
        <v>0</v>
      </c>
      <c r="B334" s="8" t="str">
        <f>IFERROR(VLOOKUP(A334,Productos[#All],2,0),"")</f>
        <v/>
      </c>
      <c r="C334" s="8">
        <f>SUMIF(Producción[[#All],[Producto]],A334,Producción[[#All],[Cant]])</f>
        <v>0</v>
      </c>
      <c r="D334" s="8">
        <f>'Receta'!E335</f>
        <v>0</v>
      </c>
      <c r="E334" s="8" t="str">
        <f>IFERROR(VLOOKUP(D334,Materias_Primas[#All],2,0),"")</f>
        <v/>
      </c>
      <c r="F334" s="8">
        <f>'Receta'!C335</f>
        <v>0</v>
      </c>
      <c r="G334" s="8">
        <f>'Receta'!H335</f>
        <v>0</v>
      </c>
      <c r="H334" s="8" t="str">
        <f t="shared" si="5"/>
        <v/>
      </c>
      <c r="I334" s="8">
        <v>8</v>
      </c>
      <c r="J334" s="8" t="s">
        <v>213</v>
      </c>
      <c r="K334" s="8" t="e">
        <f t="shared" si="7"/>
        <v>#VALUE!</v>
      </c>
      <c r="L334" s="8" t="str">
        <f>IFERROR(VLOOKUP(D334,Materias_Primas[#All],5,0),"")</f>
        <v/>
      </c>
      <c r="M334" s="2"/>
      <c r="N334" s="2"/>
      <c r="O334" s="2"/>
      <c r="P334" s="2"/>
    </row>
    <row r="335" spans="1:16" ht="15.75" customHeight="1" x14ac:dyDescent="0.3">
      <c r="A335" s="8">
        <f>'Receta'!A336</f>
        <v>0</v>
      </c>
      <c r="B335" s="8" t="str">
        <f>IFERROR(VLOOKUP(A335,Productos[#All],2,0),"")</f>
        <v/>
      </c>
      <c r="C335" s="8">
        <f>SUMIF(Producción[[#All],[Producto]],A335,Producción[[#All],[Cant]])</f>
        <v>0</v>
      </c>
      <c r="D335" s="8">
        <f>'Receta'!E336</f>
        <v>0</v>
      </c>
      <c r="E335" s="8" t="str">
        <f>IFERROR(VLOOKUP(D335,Materias_Primas[#All],2,0),"")</f>
        <v/>
      </c>
      <c r="F335" s="8">
        <f>'Receta'!C336</f>
        <v>0</v>
      </c>
      <c r="G335" s="8">
        <f>'Receta'!H336</f>
        <v>0</v>
      </c>
      <c r="H335" s="8" t="str">
        <f t="shared" si="5"/>
        <v/>
      </c>
      <c r="I335" s="8">
        <v>8</v>
      </c>
      <c r="J335" s="8" t="s">
        <v>213</v>
      </c>
      <c r="K335" s="8" t="e">
        <f t="shared" si="7"/>
        <v>#VALUE!</v>
      </c>
      <c r="L335" s="8" t="str">
        <f>IFERROR(VLOOKUP(D335,Materias_Primas[#All],5,0),"")</f>
        <v/>
      </c>
      <c r="M335" s="2"/>
      <c r="N335" s="2"/>
      <c r="O335" s="2"/>
      <c r="P335" s="2"/>
    </row>
    <row r="336" spans="1:16" ht="15.75" customHeight="1" x14ac:dyDescent="0.3">
      <c r="A336" s="8">
        <f>'Receta'!A337</f>
        <v>0</v>
      </c>
      <c r="B336" s="8" t="str">
        <f>IFERROR(VLOOKUP(A336,Productos[#All],2,0),"")</f>
        <v/>
      </c>
      <c r="C336" s="8">
        <f>SUMIF(Producción[[#All],[Producto]],A336,Producción[[#All],[Cant]])</f>
        <v>0</v>
      </c>
      <c r="D336" s="8">
        <f>'Receta'!E337</f>
        <v>0</v>
      </c>
      <c r="E336" s="8" t="str">
        <f>IFERROR(VLOOKUP(D336,Materias_Primas[#All],2,0),"")</f>
        <v/>
      </c>
      <c r="F336" s="8">
        <f>'Receta'!C337</f>
        <v>0</v>
      </c>
      <c r="G336" s="8">
        <f>'Receta'!H337</f>
        <v>0</v>
      </c>
      <c r="H336" s="8" t="str">
        <f t="shared" si="5"/>
        <v/>
      </c>
      <c r="I336" s="8">
        <v>8</v>
      </c>
      <c r="J336" s="8" t="s">
        <v>213</v>
      </c>
      <c r="K336" s="8" t="e">
        <f t="shared" si="7"/>
        <v>#VALUE!</v>
      </c>
      <c r="L336" s="8" t="str">
        <f>IFERROR(VLOOKUP(D336,Materias_Primas[#All],5,0),"")</f>
        <v/>
      </c>
      <c r="M336" s="2"/>
      <c r="N336" s="2"/>
      <c r="O336" s="2"/>
      <c r="P336" s="2"/>
    </row>
    <row r="337" spans="1:16" ht="15.75" customHeight="1" x14ac:dyDescent="0.3">
      <c r="A337" s="8">
        <f>'Receta'!A338</f>
        <v>0</v>
      </c>
      <c r="B337" s="8" t="str">
        <f>IFERROR(VLOOKUP(A337,Productos[#All],2,0),"")</f>
        <v/>
      </c>
      <c r="C337" s="8">
        <f>SUMIF(Producción[[#All],[Producto]],A337,Producción[[#All],[Cant]])</f>
        <v>0</v>
      </c>
      <c r="D337" s="8">
        <f>'Receta'!E338</f>
        <v>0</v>
      </c>
      <c r="E337" s="8" t="str">
        <f>IFERROR(VLOOKUP(D337,Materias_Primas[#All],2,0),"")</f>
        <v/>
      </c>
      <c r="F337" s="8">
        <f>'Receta'!C338</f>
        <v>0</v>
      </c>
      <c r="G337" s="8">
        <f>'Receta'!H338</f>
        <v>0</v>
      </c>
      <c r="H337" s="8" t="str">
        <f t="shared" si="5"/>
        <v/>
      </c>
      <c r="I337" s="8">
        <v>8</v>
      </c>
      <c r="J337" s="8" t="s">
        <v>213</v>
      </c>
      <c r="K337" s="8" t="e">
        <f t="shared" si="7"/>
        <v>#VALUE!</v>
      </c>
      <c r="L337" s="8" t="str">
        <f>IFERROR(VLOOKUP(D337,Materias_Primas[#All],5,0),"")</f>
        <v/>
      </c>
      <c r="M337" s="2"/>
      <c r="N337" s="2"/>
      <c r="O337" s="2"/>
      <c r="P337" s="2"/>
    </row>
    <row r="338" spans="1:16" ht="15.75" customHeight="1" x14ac:dyDescent="0.3">
      <c r="A338" s="8">
        <f>'Receta'!A339</f>
        <v>0</v>
      </c>
      <c r="B338" s="8" t="str">
        <f>IFERROR(VLOOKUP(A338,Productos[#All],2,0),"")</f>
        <v/>
      </c>
      <c r="C338" s="8">
        <f>SUMIF(Producción[[#All],[Producto]],A338,Producción[[#All],[Cant]])</f>
        <v>0</v>
      </c>
      <c r="D338" s="8">
        <f>'Receta'!E339</f>
        <v>0</v>
      </c>
      <c r="E338" s="8" t="str">
        <f>IFERROR(VLOOKUP(D338,Materias_Primas[#All],2,0),"")</f>
        <v/>
      </c>
      <c r="F338" s="8">
        <f>'Receta'!C339</f>
        <v>0</v>
      </c>
      <c r="G338" s="8">
        <f>'Receta'!H339</f>
        <v>0</v>
      </c>
      <c r="H338" s="8" t="str">
        <f t="shared" si="5"/>
        <v/>
      </c>
      <c r="I338" s="8">
        <v>8</v>
      </c>
      <c r="J338" s="8" t="s">
        <v>213</v>
      </c>
      <c r="K338" s="8" t="e">
        <f t="shared" si="7"/>
        <v>#VALUE!</v>
      </c>
      <c r="L338" s="8" t="str">
        <f>IFERROR(VLOOKUP(D338,Materias_Primas[#All],5,0),"")</f>
        <v/>
      </c>
      <c r="M338" s="2"/>
      <c r="N338" s="2"/>
      <c r="O338" s="2"/>
      <c r="P338" s="2"/>
    </row>
    <row r="339" spans="1:16" ht="15.75" customHeight="1" x14ac:dyDescent="0.3">
      <c r="A339" s="8">
        <f>'Receta'!A340</f>
        <v>0</v>
      </c>
      <c r="B339" s="8" t="str">
        <f>IFERROR(VLOOKUP(A339,Productos[#All],2,0),"")</f>
        <v/>
      </c>
      <c r="C339" s="8">
        <f>SUMIF(Producción[[#All],[Producto]],A339,Producción[[#All],[Cant]])</f>
        <v>0</v>
      </c>
      <c r="D339" s="8">
        <f>'Receta'!E340</f>
        <v>0</v>
      </c>
      <c r="E339" s="8" t="str">
        <f>IFERROR(VLOOKUP(D339,Materias_Primas[#All],2,0),"")</f>
        <v/>
      </c>
      <c r="F339" s="8">
        <f>'Receta'!C340</f>
        <v>0</v>
      </c>
      <c r="G339" s="8">
        <f>'Receta'!H340</f>
        <v>0</v>
      </c>
      <c r="H339" s="8" t="str">
        <f t="shared" si="5"/>
        <v/>
      </c>
      <c r="I339" s="8">
        <v>8</v>
      </c>
      <c r="J339" s="8" t="s">
        <v>213</v>
      </c>
      <c r="K339" s="8" t="e">
        <f t="shared" si="7"/>
        <v>#VALUE!</v>
      </c>
      <c r="L339" s="8" t="str">
        <f>IFERROR(VLOOKUP(D339,Materias_Primas[#All],5,0),"")</f>
        <v/>
      </c>
      <c r="M339" s="2"/>
      <c r="N339" s="2"/>
      <c r="O339" s="2"/>
      <c r="P339" s="2"/>
    </row>
    <row r="340" spans="1:16" ht="15.75" customHeight="1" x14ac:dyDescent="0.3">
      <c r="A340" s="8">
        <f>'Receta'!A341</f>
        <v>0</v>
      </c>
      <c r="B340" s="8" t="str">
        <f>IFERROR(VLOOKUP(A340,Productos[#All],2,0),"")</f>
        <v/>
      </c>
      <c r="C340" s="8">
        <f>SUMIF(Producción[[#All],[Producto]],A340,Producción[[#All],[Cant]])</f>
        <v>0</v>
      </c>
      <c r="D340" s="8">
        <f>'Receta'!E341</f>
        <v>0</v>
      </c>
      <c r="E340" s="8" t="str">
        <f>IFERROR(VLOOKUP(D340,Materias_Primas[#All],2,0),"")</f>
        <v/>
      </c>
      <c r="F340" s="8">
        <f>'Receta'!C341</f>
        <v>0</v>
      </c>
      <c r="G340" s="8">
        <f>'Receta'!H341</f>
        <v>0</v>
      </c>
      <c r="H340" s="8" t="str">
        <f t="shared" si="5"/>
        <v/>
      </c>
      <c r="I340" s="8">
        <v>8</v>
      </c>
      <c r="J340" s="8" t="s">
        <v>213</v>
      </c>
      <c r="K340" s="8" t="e">
        <f t="shared" si="7"/>
        <v>#VALUE!</v>
      </c>
      <c r="L340" s="8" t="str">
        <f>IFERROR(VLOOKUP(D340,Materias_Primas[#All],5,0),"")</f>
        <v/>
      </c>
      <c r="M340" s="2"/>
      <c r="N340" s="2"/>
      <c r="O340" s="2"/>
      <c r="P340" s="2"/>
    </row>
    <row r="341" spans="1:16" ht="15.75" customHeight="1" x14ac:dyDescent="0.3">
      <c r="A341" s="8">
        <f>'Receta'!A342</f>
        <v>0</v>
      </c>
      <c r="B341" s="8" t="str">
        <f>IFERROR(VLOOKUP(A341,Productos[#All],2,0),"")</f>
        <v/>
      </c>
      <c r="C341" s="8">
        <f>SUMIF(Producción[[#All],[Producto]],A341,Producción[[#All],[Cant]])</f>
        <v>0</v>
      </c>
      <c r="D341" s="8">
        <f>'Receta'!E342</f>
        <v>0</v>
      </c>
      <c r="E341" s="8" t="str">
        <f>IFERROR(VLOOKUP(D341,Materias_Primas[#All],2,0),"")</f>
        <v/>
      </c>
      <c r="F341" s="8">
        <f>'Receta'!C342</f>
        <v>0</v>
      </c>
      <c r="G341" s="8">
        <f>'Receta'!H342</f>
        <v>0</v>
      </c>
      <c r="H341" s="8" t="str">
        <f t="shared" si="5"/>
        <v/>
      </c>
      <c r="I341" s="8">
        <v>8</v>
      </c>
      <c r="J341" s="8" t="s">
        <v>213</v>
      </c>
      <c r="K341" s="8" t="e">
        <f t="shared" si="7"/>
        <v>#VALUE!</v>
      </c>
      <c r="L341" s="8" t="str">
        <f>IFERROR(VLOOKUP(D341,Materias_Primas[#All],5,0),"")</f>
        <v/>
      </c>
      <c r="M341" s="2"/>
      <c r="N341" s="2"/>
      <c r="O341" s="2"/>
      <c r="P341" s="2"/>
    </row>
    <row r="342" spans="1:16" ht="15.75" customHeight="1" x14ac:dyDescent="0.3">
      <c r="A342" s="8">
        <f>'Receta'!A343</f>
        <v>0</v>
      </c>
      <c r="B342" s="8" t="str">
        <f>IFERROR(VLOOKUP(A342,Productos[#All],2,0),"")</f>
        <v/>
      </c>
      <c r="C342" s="8">
        <f>SUMIF(Producción[[#All],[Producto]],A342,Producción[[#All],[Cant]])</f>
        <v>0</v>
      </c>
      <c r="D342" s="8">
        <f>'Receta'!E343</f>
        <v>0</v>
      </c>
      <c r="E342" s="8" t="str">
        <f>IFERROR(VLOOKUP(D342,Materias_Primas[#All],2,0),"")</f>
        <v/>
      </c>
      <c r="F342" s="8">
        <f>'Receta'!C343</f>
        <v>0</v>
      </c>
      <c r="G342" s="8">
        <f>'Receta'!H343</f>
        <v>0</v>
      </c>
      <c r="H342" s="8" t="str">
        <f t="shared" si="5"/>
        <v/>
      </c>
      <c r="I342" s="8">
        <v>8</v>
      </c>
      <c r="J342" s="8" t="s">
        <v>213</v>
      </c>
      <c r="K342" s="8" t="e">
        <f t="shared" si="7"/>
        <v>#VALUE!</v>
      </c>
      <c r="L342" s="8" t="str">
        <f>IFERROR(VLOOKUP(D342,Materias_Primas[#All],5,0),"")</f>
        <v/>
      </c>
      <c r="M342" s="2"/>
      <c r="N342" s="2"/>
      <c r="O342" s="2"/>
      <c r="P342" s="2"/>
    </row>
    <row r="343" spans="1:16" ht="15.75" customHeight="1" x14ac:dyDescent="0.3">
      <c r="A343" s="8">
        <f>'Receta'!A344</f>
        <v>0</v>
      </c>
      <c r="B343" s="8" t="str">
        <f>IFERROR(VLOOKUP(A343,Productos[#All],2,0),"")</f>
        <v/>
      </c>
      <c r="C343" s="8">
        <f>SUMIF(Producción[[#All],[Producto]],A343,Producción[[#All],[Cant]])</f>
        <v>0</v>
      </c>
      <c r="D343" s="8">
        <f>'Receta'!E344</f>
        <v>0</v>
      </c>
      <c r="E343" s="8" t="str">
        <f>IFERROR(VLOOKUP(D343,Materias_Primas[#All],2,0),"")</f>
        <v/>
      </c>
      <c r="F343" s="8">
        <f>'Receta'!C344</f>
        <v>0</v>
      </c>
      <c r="G343" s="8">
        <f>'Receta'!H344</f>
        <v>0</v>
      </c>
      <c r="H343" s="8" t="str">
        <f t="shared" si="5"/>
        <v/>
      </c>
      <c r="I343" s="8">
        <v>8</v>
      </c>
      <c r="J343" s="8" t="s">
        <v>213</v>
      </c>
      <c r="K343" s="8" t="e">
        <f t="shared" si="7"/>
        <v>#VALUE!</v>
      </c>
      <c r="L343" s="8" t="str">
        <f>IFERROR(VLOOKUP(D343,Materias_Primas[#All],5,0),"")</f>
        <v/>
      </c>
      <c r="M343" s="2"/>
      <c r="N343" s="2"/>
      <c r="O343" s="2"/>
      <c r="P343" s="2"/>
    </row>
    <row r="344" spans="1:16" ht="15.75" customHeight="1" x14ac:dyDescent="0.3">
      <c r="A344" s="8">
        <f>'Receta'!A345</f>
        <v>0</v>
      </c>
      <c r="B344" s="8" t="str">
        <f>IFERROR(VLOOKUP(A344,Productos[#All],2,0),"")</f>
        <v/>
      </c>
      <c r="C344" s="8">
        <f>SUMIF(Producción[[#All],[Producto]],A344,Producción[[#All],[Cant]])</f>
        <v>0</v>
      </c>
      <c r="D344" s="8">
        <f>'Receta'!E345</f>
        <v>0</v>
      </c>
      <c r="E344" s="8" t="str">
        <f>IFERROR(VLOOKUP(D344,Materias_Primas[#All],2,0),"")</f>
        <v/>
      </c>
      <c r="F344" s="8">
        <f>'Receta'!C345</f>
        <v>0</v>
      </c>
      <c r="G344" s="8">
        <f>'Receta'!H345</f>
        <v>0</v>
      </c>
      <c r="H344" s="8" t="str">
        <f t="shared" si="5"/>
        <v/>
      </c>
      <c r="I344" s="8">
        <v>8</v>
      </c>
      <c r="J344" s="8" t="s">
        <v>213</v>
      </c>
      <c r="K344" s="8" t="e">
        <f t="shared" si="7"/>
        <v>#VALUE!</v>
      </c>
      <c r="L344" s="8" t="str">
        <f>IFERROR(VLOOKUP(D344,Materias_Primas[#All],5,0),"")</f>
        <v/>
      </c>
      <c r="M344" s="2"/>
      <c r="N344" s="2"/>
      <c r="O344" s="2"/>
      <c r="P344" s="2"/>
    </row>
    <row r="345" spans="1:16" ht="15.75" customHeight="1" x14ac:dyDescent="0.3">
      <c r="A345" s="8">
        <f>'Receta'!A346</f>
        <v>0</v>
      </c>
      <c r="B345" s="8" t="str">
        <f>IFERROR(VLOOKUP(A345,Productos[#All],2,0),"")</f>
        <v/>
      </c>
      <c r="C345" s="8">
        <f>SUMIF(Producción[[#All],[Producto]],A345,Producción[[#All],[Cant]])</f>
        <v>0</v>
      </c>
      <c r="D345" s="8">
        <f>'Receta'!E346</f>
        <v>0</v>
      </c>
      <c r="E345" s="8" t="str">
        <f>IFERROR(VLOOKUP(D345,Materias_Primas[#All],2,0),"")</f>
        <v/>
      </c>
      <c r="F345" s="8">
        <f>'Receta'!C346</f>
        <v>0</v>
      </c>
      <c r="G345" s="8">
        <f>'Receta'!H346</f>
        <v>0</v>
      </c>
      <c r="H345" s="8" t="str">
        <f t="shared" si="5"/>
        <v/>
      </c>
      <c r="I345" s="8">
        <v>9</v>
      </c>
      <c r="J345" s="8" t="s">
        <v>213</v>
      </c>
      <c r="K345" s="8" t="e">
        <f t="shared" si="7"/>
        <v>#VALUE!</v>
      </c>
      <c r="L345" s="8" t="str">
        <f>IFERROR(VLOOKUP(D345,Materias_Primas[#All],5,0),"")</f>
        <v/>
      </c>
      <c r="M345" s="2"/>
      <c r="N345" s="2"/>
      <c r="O345" s="2"/>
      <c r="P345" s="2"/>
    </row>
    <row r="346" spans="1:16" ht="15.75" customHeight="1" x14ac:dyDescent="0.3">
      <c r="A346" s="8">
        <f>'Receta'!A347</f>
        <v>0</v>
      </c>
      <c r="B346" s="8" t="str">
        <f>IFERROR(VLOOKUP(A346,Productos[#All],2,0),"")</f>
        <v/>
      </c>
      <c r="C346" s="8">
        <f>SUMIF(Producción[[#All],[Producto]],A346,Producción[[#All],[Cant]])</f>
        <v>0</v>
      </c>
      <c r="D346" s="8">
        <f>'Receta'!E347</f>
        <v>0</v>
      </c>
      <c r="E346" s="8" t="str">
        <f>IFERROR(VLOOKUP(D346,Materias_Primas[#All],2,0),"")</f>
        <v/>
      </c>
      <c r="F346" s="8">
        <f>'Receta'!C347</f>
        <v>0</v>
      </c>
      <c r="G346" s="8">
        <f>'Receta'!H347</f>
        <v>0</v>
      </c>
      <c r="H346" s="8" t="str">
        <f t="shared" si="5"/>
        <v/>
      </c>
      <c r="I346" s="8">
        <v>9</v>
      </c>
      <c r="J346" s="8" t="s">
        <v>213</v>
      </c>
      <c r="K346" s="8" t="e">
        <f t="shared" si="7"/>
        <v>#VALUE!</v>
      </c>
      <c r="L346" s="8" t="str">
        <f>IFERROR(VLOOKUP(D346,Materias_Primas[#All],5,0),"")</f>
        <v/>
      </c>
      <c r="M346" s="2"/>
      <c r="N346" s="2"/>
      <c r="O346" s="2"/>
      <c r="P346" s="2"/>
    </row>
    <row r="347" spans="1:16" ht="15.75" customHeight="1" x14ac:dyDescent="0.3">
      <c r="A347" s="8">
        <f>'Receta'!A348</f>
        <v>0</v>
      </c>
      <c r="B347" s="8" t="str">
        <f>IFERROR(VLOOKUP(A347,Productos[#All],2,0),"")</f>
        <v/>
      </c>
      <c r="C347" s="8">
        <f>SUMIF(Producción[[#All],[Producto]],A347,Producción[[#All],[Cant]])</f>
        <v>0</v>
      </c>
      <c r="D347" s="8">
        <f>'Receta'!E348</f>
        <v>0</v>
      </c>
      <c r="E347" s="8" t="str">
        <f>IFERROR(VLOOKUP(D347,Materias_Primas[#All],2,0),"")</f>
        <v/>
      </c>
      <c r="F347" s="8">
        <f>'Receta'!C348</f>
        <v>0</v>
      </c>
      <c r="G347" s="8">
        <f>'Receta'!H348</f>
        <v>0</v>
      </c>
      <c r="H347" s="8" t="str">
        <f t="shared" si="5"/>
        <v/>
      </c>
      <c r="I347" s="8">
        <v>9</v>
      </c>
      <c r="J347" s="8" t="s">
        <v>213</v>
      </c>
      <c r="K347" s="8" t="e">
        <f t="shared" si="7"/>
        <v>#VALUE!</v>
      </c>
      <c r="L347" s="8" t="str">
        <f>IFERROR(VLOOKUP(D347,Materias_Primas[#All],5,0),"")</f>
        <v/>
      </c>
      <c r="M347" s="2"/>
      <c r="N347" s="2"/>
      <c r="O347" s="2"/>
      <c r="P347" s="2"/>
    </row>
    <row r="348" spans="1:16" ht="15.75" customHeight="1" x14ac:dyDescent="0.3">
      <c r="A348" s="8">
        <f>'Receta'!A349</f>
        <v>0</v>
      </c>
      <c r="B348" s="8" t="str">
        <f>IFERROR(VLOOKUP(A348,Productos[#All],2,0),"")</f>
        <v/>
      </c>
      <c r="C348" s="8">
        <f>SUMIF(Producción[[#All],[Producto]],A348,Producción[[#All],[Cant]])</f>
        <v>0</v>
      </c>
      <c r="D348" s="8">
        <f>'Receta'!E349</f>
        <v>0</v>
      </c>
      <c r="E348" s="8" t="str">
        <f>IFERROR(VLOOKUP(D348,Materias_Primas[#All],2,0),"")</f>
        <v/>
      </c>
      <c r="F348" s="8">
        <f>'Receta'!C349</f>
        <v>0</v>
      </c>
      <c r="G348" s="8">
        <f>'Receta'!H349</f>
        <v>0</v>
      </c>
      <c r="H348" s="8" t="str">
        <f t="shared" si="5"/>
        <v/>
      </c>
      <c r="I348" s="8">
        <v>9</v>
      </c>
      <c r="J348" s="8" t="s">
        <v>213</v>
      </c>
      <c r="K348" s="8" t="e">
        <f t="shared" si="7"/>
        <v>#VALUE!</v>
      </c>
      <c r="L348" s="8" t="str">
        <f>IFERROR(VLOOKUP(D348,Materias_Primas[#All],5,0),"")</f>
        <v/>
      </c>
      <c r="M348" s="2"/>
      <c r="N348" s="2"/>
      <c r="O348" s="2"/>
      <c r="P348" s="2"/>
    </row>
    <row r="349" spans="1:16" ht="15.75" customHeight="1" x14ac:dyDescent="0.3">
      <c r="A349" s="8">
        <f>'Receta'!A350</f>
        <v>0</v>
      </c>
      <c r="B349" s="8" t="str">
        <f>IFERROR(VLOOKUP(A349,Productos[#All],2,0),"")</f>
        <v/>
      </c>
      <c r="C349" s="8">
        <f>SUMIF(Producción[[#All],[Producto]],A349,Producción[[#All],[Cant]])</f>
        <v>0</v>
      </c>
      <c r="D349" s="8">
        <f>'Receta'!E350</f>
        <v>0</v>
      </c>
      <c r="E349" s="8" t="str">
        <f>IFERROR(VLOOKUP(D349,Materias_Primas[#All],2,0),"")</f>
        <v/>
      </c>
      <c r="F349" s="8">
        <f>'Receta'!C350</f>
        <v>0</v>
      </c>
      <c r="G349" s="8">
        <f>'Receta'!H350</f>
        <v>0</v>
      </c>
      <c r="H349" s="8" t="str">
        <f t="shared" si="5"/>
        <v/>
      </c>
      <c r="I349" s="8">
        <v>9</v>
      </c>
      <c r="J349" s="8" t="s">
        <v>213</v>
      </c>
      <c r="K349" s="8" t="e">
        <f t="shared" si="7"/>
        <v>#VALUE!</v>
      </c>
      <c r="L349" s="8" t="str">
        <f>IFERROR(VLOOKUP(D349,Materias_Primas[#All],5,0),"")</f>
        <v/>
      </c>
      <c r="M349" s="2"/>
      <c r="N349" s="2"/>
      <c r="O349" s="2"/>
      <c r="P349" s="2"/>
    </row>
    <row r="350" spans="1:16" ht="15.75" customHeight="1" x14ac:dyDescent="0.3">
      <c r="A350" s="8">
        <f>'Receta'!A351</f>
        <v>0</v>
      </c>
      <c r="B350" s="8" t="str">
        <f>IFERROR(VLOOKUP(A350,Productos[#All],2,0),"")</f>
        <v/>
      </c>
      <c r="C350" s="8">
        <f>SUMIF(Producción[[#All],[Producto]],A350,Producción[[#All],[Cant]])</f>
        <v>0</v>
      </c>
      <c r="D350" s="8">
        <f>'Receta'!E351</f>
        <v>0</v>
      </c>
      <c r="E350" s="8" t="str">
        <f>IFERROR(VLOOKUP(D350,Materias_Primas[#All],2,0),"")</f>
        <v/>
      </c>
      <c r="F350" s="8">
        <f>'Receta'!C351</f>
        <v>0</v>
      </c>
      <c r="G350" s="8">
        <f>'Receta'!H351</f>
        <v>0</v>
      </c>
      <c r="H350" s="8" t="str">
        <f t="shared" si="5"/>
        <v/>
      </c>
      <c r="I350" s="8">
        <v>9</v>
      </c>
      <c r="J350" s="8" t="s">
        <v>213</v>
      </c>
      <c r="K350" s="8" t="e">
        <f t="shared" si="7"/>
        <v>#VALUE!</v>
      </c>
      <c r="L350" s="8" t="str">
        <f>IFERROR(VLOOKUP(D350,Materias_Primas[#All],5,0),"")</f>
        <v/>
      </c>
      <c r="M350" s="2"/>
      <c r="N350" s="2"/>
      <c r="O350" s="2"/>
      <c r="P350" s="2"/>
    </row>
    <row r="351" spans="1:16" ht="15.75" customHeight="1" x14ac:dyDescent="0.3">
      <c r="A351" s="8">
        <f>'Receta'!A352</f>
        <v>0</v>
      </c>
      <c r="B351" s="8" t="str">
        <f>IFERROR(VLOOKUP(A351,Productos[#All],2,0),"")</f>
        <v/>
      </c>
      <c r="C351" s="8">
        <f>SUMIF(Producción[[#All],[Producto]],A351,Producción[[#All],[Cant]])</f>
        <v>0</v>
      </c>
      <c r="D351" s="8">
        <f>'Receta'!E352</f>
        <v>0</v>
      </c>
      <c r="E351" s="8" t="str">
        <f>IFERROR(VLOOKUP(D351,Materias_Primas[#All],2,0),"")</f>
        <v/>
      </c>
      <c r="F351" s="8">
        <f>'Receta'!C352</f>
        <v>0</v>
      </c>
      <c r="G351" s="8">
        <f>'Receta'!H352</f>
        <v>0</v>
      </c>
      <c r="H351" s="8" t="str">
        <f t="shared" si="5"/>
        <v/>
      </c>
      <c r="I351" s="8">
        <v>9</v>
      </c>
      <c r="J351" s="8" t="s">
        <v>213</v>
      </c>
      <c r="K351" s="8" t="e">
        <f t="shared" si="7"/>
        <v>#VALUE!</v>
      </c>
      <c r="L351" s="8" t="str">
        <f>IFERROR(VLOOKUP(D351,Materias_Primas[#All],5,0),"")</f>
        <v/>
      </c>
      <c r="M351" s="2"/>
      <c r="N351" s="2"/>
      <c r="O351" s="2"/>
      <c r="P351" s="2"/>
    </row>
    <row r="352" spans="1:16" ht="15.75" customHeight="1" x14ac:dyDescent="0.3">
      <c r="A352" s="8">
        <f>'Receta'!A353</f>
        <v>0</v>
      </c>
      <c r="B352" s="8" t="str">
        <f>IFERROR(VLOOKUP(A352,Productos[#All],2,0),"")</f>
        <v/>
      </c>
      <c r="C352" s="8">
        <f>SUMIF(Producción[[#All],[Producto]],A352,Producción[[#All],[Cant]])</f>
        <v>0</v>
      </c>
      <c r="D352" s="8">
        <f>'Receta'!E353</f>
        <v>0</v>
      </c>
      <c r="E352" s="8" t="str">
        <f>IFERROR(VLOOKUP(D352,Materias_Primas[#All],2,0),"")</f>
        <v/>
      </c>
      <c r="F352" s="8">
        <f>'Receta'!C353</f>
        <v>0</v>
      </c>
      <c r="G352" s="8">
        <f>'Receta'!H353</f>
        <v>0</v>
      </c>
      <c r="H352" s="8" t="str">
        <f t="shared" si="5"/>
        <v/>
      </c>
      <c r="I352" s="8">
        <v>9</v>
      </c>
      <c r="J352" s="8" t="s">
        <v>213</v>
      </c>
      <c r="K352" s="8" t="e">
        <f t="shared" si="7"/>
        <v>#VALUE!</v>
      </c>
      <c r="L352" s="8" t="str">
        <f>IFERROR(VLOOKUP(D352,Materias_Primas[#All],5,0),"")</f>
        <v/>
      </c>
      <c r="M352" s="2"/>
      <c r="N352" s="2"/>
      <c r="O352" s="2"/>
      <c r="P352" s="2"/>
    </row>
    <row r="353" spans="1:16" ht="15.75" customHeight="1" x14ac:dyDescent="0.3">
      <c r="A353" s="8">
        <f>'Receta'!A354</f>
        <v>0</v>
      </c>
      <c r="B353" s="8" t="str">
        <f>IFERROR(VLOOKUP(A353,Productos[#All],2,0),"")</f>
        <v/>
      </c>
      <c r="C353" s="8">
        <f>SUMIF(Producción[[#All],[Producto]],A353,Producción[[#All],[Cant]])</f>
        <v>0</v>
      </c>
      <c r="D353" s="8">
        <f>'Receta'!E354</f>
        <v>0</v>
      </c>
      <c r="E353" s="8" t="str">
        <f>IFERROR(VLOOKUP(D353,Materias_Primas[#All],2,0),"")</f>
        <v/>
      </c>
      <c r="F353" s="8">
        <f>'Receta'!C354</f>
        <v>0</v>
      </c>
      <c r="G353" s="8">
        <f>'Receta'!H354</f>
        <v>0</v>
      </c>
      <c r="H353" s="8" t="str">
        <f t="shared" si="5"/>
        <v/>
      </c>
      <c r="I353" s="8">
        <v>9</v>
      </c>
      <c r="J353" s="8" t="s">
        <v>213</v>
      </c>
      <c r="K353" s="8" t="e">
        <f t="shared" si="7"/>
        <v>#VALUE!</v>
      </c>
      <c r="L353" s="8" t="str">
        <f>IFERROR(VLOOKUP(D353,Materias_Primas[#All],5,0),"")</f>
        <v/>
      </c>
      <c r="M353" s="2"/>
      <c r="N353" s="2"/>
      <c r="O353" s="2"/>
      <c r="P353" s="2"/>
    </row>
    <row r="354" spans="1:16" ht="15.75" customHeight="1" x14ac:dyDescent="0.3">
      <c r="A354" s="8">
        <f>'Receta'!A355</f>
        <v>0</v>
      </c>
      <c r="B354" s="8" t="str">
        <f>IFERROR(VLOOKUP(A354,Productos[#All],2,0),"")</f>
        <v/>
      </c>
      <c r="C354" s="8">
        <f>SUMIF(Producción[[#All],[Producto]],A354,Producción[[#All],[Cant]])</f>
        <v>0</v>
      </c>
      <c r="D354" s="8">
        <f>'Receta'!E355</f>
        <v>0</v>
      </c>
      <c r="E354" s="8" t="str">
        <f>IFERROR(VLOOKUP(D354,Materias_Primas[#All],2,0),"")</f>
        <v/>
      </c>
      <c r="F354" s="8">
        <f>'Receta'!C355</f>
        <v>0</v>
      </c>
      <c r="G354" s="8">
        <f>'Receta'!H355</f>
        <v>0</v>
      </c>
      <c r="H354" s="8" t="str">
        <f t="shared" si="5"/>
        <v/>
      </c>
      <c r="I354" s="8">
        <v>9</v>
      </c>
      <c r="J354" s="8" t="s">
        <v>213</v>
      </c>
      <c r="K354" s="8" t="e">
        <f t="shared" si="7"/>
        <v>#VALUE!</v>
      </c>
      <c r="L354" s="8" t="str">
        <f>IFERROR(VLOOKUP(D354,Materias_Primas[#All],5,0),"")</f>
        <v/>
      </c>
      <c r="M354" s="2"/>
      <c r="N354" s="2"/>
      <c r="O354" s="2"/>
      <c r="P354" s="2"/>
    </row>
    <row r="355" spans="1:16" ht="15.75" customHeight="1" x14ac:dyDescent="0.3">
      <c r="A355" s="8">
        <f>'Receta'!A356</f>
        <v>0</v>
      </c>
      <c r="B355" s="8" t="str">
        <f>IFERROR(VLOOKUP(A355,Productos[#All],2,0),"")</f>
        <v/>
      </c>
      <c r="C355" s="8">
        <f>SUMIF(Producción[[#All],[Producto]],A355,Producción[[#All],[Cant]])</f>
        <v>0</v>
      </c>
      <c r="D355" s="8">
        <f>'Receta'!E356</f>
        <v>0</v>
      </c>
      <c r="E355" s="8" t="str">
        <f>IFERROR(VLOOKUP(D355,Materias_Primas[#All],2,0),"")</f>
        <v/>
      </c>
      <c r="F355" s="8">
        <f>'Receta'!C356</f>
        <v>0</v>
      </c>
      <c r="G355" s="8">
        <f>'Receta'!H356</f>
        <v>0</v>
      </c>
      <c r="H355" s="8" t="str">
        <f t="shared" si="5"/>
        <v/>
      </c>
      <c r="I355" s="8">
        <v>9</v>
      </c>
      <c r="J355" s="8" t="s">
        <v>213</v>
      </c>
      <c r="K355" s="8" t="e">
        <f t="shared" si="7"/>
        <v>#VALUE!</v>
      </c>
      <c r="L355" s="8" t="str">
        <f>IFERROR(VLOOKUP(D355,Materias_Primas[#All],5,0),"")</f>
        <v/>
      </c>
      <c r="M355" s="2"/>
      <c r="N355" s="2"/>
      <c r="O355" s="2"/>
      <c r="P355" s="2"/>
    </row>
    <row r="356" spans="1:16" ht="15.75" customHeight="1" x14ac:dyDescent="0.3">
      <c r="A356" s="8">
        <f>'Receta'!A357</f>
        <v>0</v>
      </c>
      <c r="B356" s="8" t="str">
        <f>IFERROR(VLOOKUP(A356,Productos[#All],2,0),"")</f>
        <v/>
      </c>
      <c r="C356" s="8">
        <f>SUMIF(Producción[[#All],[Producto]],A356,Producción[[#All],[Cant]])</f>
        <v>0</v>
      </c>
      <c r="D356" s="8">
        <f>'Receta'!E357</f>
        <v>0</v>
      </c>
      <c r="E356" s="8" t="str">
        <f>IFERROR(VLOOKUP(D356,Materias_Primas[#All],2,0),"")</f>
        <v/>
      </c>
      <c r="F356" s="8">
        <f>'Receta'!C357</f>
        <v>0</v>
      </c>
      <c r="G356" s="8">
        <f>'Receta'!H357</f>
        <v>0</v>
      </c>
      <c r="H356" s="8" t="str">
        <f t="shared" si="5"/>
        <v/>
      </c>
      <c r="I356" s="8">
        <v>9</v>
      </c>
      <c r="J356" s="8" t="s">
        <v>213</v>
      </c>
      <c r="K356" s="8" t="e">
        <f t="shared" si="7"/>
        <v>#VALUE!</v>
      </c>
      <c r="L356" s="8" t="str">
        <f>IFERROR(VLOOKUP(D356,Materias_Primas[#All],5,0),"")</f>
        <v/>
      </c>
      <c r="M356" s="2"/>
      <c r="N356" s="2"/>
      <c r="O356" s="2"/>
      <c r="P356" s="2"/>
    </row>
    <row r="357" spans="1:16" ht="15.75" customHeight="1" x14ac:dyDescent="0.3">
      <c r="A357" s="8">
        <f>'Receta'!A358</f>
        <v>0</v>
      </c>
      <c r="B357" s="8" t="str">
        <f>IFERROR(VLOOKUP(A357,Productos[#All],2,0),"")</f>
        <v/>
      </c>
      <c r="C357" s="8">
        <f>SUMIF(Producción[[#All],[Producto]],A357,Producción[[#All],[Cant]])</f>
        <v>0</v>
      </c>
      <c r="D357" s="8">
        <f>'Receta'!E358</f>
        <v>0</v>
      </c>
      <c r="E357" s="8" t="str">
        <f>IFERROR(VLOOKUP(D357,Materias_Primas[#All],2,0),"")</f>
        <v/>
      </c>
      <c r="F357" s="8">
        <f>'Receta'!C358</f>
        <v>0</v>
      </c>
      <c r="G357" s="8">
        <f>'Receta'!H358</f>
        <v>0</v>
      </c>
      <c r="H357" s="8" t="str">
        <f t="shared" si="5"/>
        <v/>
      </c>
      <c r="I357" s="8">
        <v>9</v>
      </c>
      <c r="J357" s="8" t="s">
        <v>213</v>
      </c>
      <c r="K357" s="8" t="e">
        <f t="shared" si="7"/>
        <v>#VALUE!</v>
      </c>
      <c r="L357" s="8" t="str">
        <f>IFERROR(VLOOKUP(D357,Materias_Primas[#All],5,0),"")</f>
        <v/>
      </c>
      <c r="M357" s="2"/>
      <c r="N357" s="2"/>
      <c r="O357" s="2"/>
      <c r="P357" s="2"/>
    </row>
    <row r="358" spans="1:16" ht="15.75" customHeight="1" x14ac:dyDescent="0.3">
      <c r="A358" s="8">
        <f>'Receta'!A359</f>
        <v>0</v>
      </c>
      <c r="B358" s="8" t="str">
        <f>IFERROR(VLOOKUP(A358,Productos[#All],2,0),"")</f>
        <v/>
      </c>
      <c r="C358" s="8">
        <f>SUMIF(Producción[[#All],[Producto]],A358,Producción[[#All],[Cant]])</f>
        <v>0</v>
      </c>
      <c r="D358" s="8">
        <f>'Receta'!E359</f>
        <v>0</v>
      </c>
      <c r="E358" s="8" t="str">
        <f>IFERROR(VLOOKUP(D358,Materias_Primas[#All],2,0),"")</f>
        <v/>
      </c>
      <c r="F358" s="8">
        <f>'Receta'!C359</f>
        <v>0</v>
      </c>
      <c r="G358" s="8">
        <f>'Receta'!H359</f>
        <v>0</v>
      </c>
      <c r="H358" s="8" t="str">
        <f t="shared" si="5"/>
        <v/>
      </c>
      <c r="I358" s="8">
        <v>9</v>
      </c>
      <c r="J358" s="8" t="s">
        <v>213</v>
      </c>
      <c r="K358" s="8" t="e">
        <f t="shared" si="7"/>
        <v>#VALUE!</v>
      </c>
      <c r="L358" s="8" t="str">
        <f>IFERROR(VLOOKUP(D358,Materias_Primas[#All],5,0),"")</f>
        <v/>
      </c>
      <c r="M358" s="2"/>
      <c r="N358" s="2"/>
      <c r="O358" s="2"/>
      <c r="P358" s="2"/>
    </row>
    <row r="359" spans="1:16" ht="15.75" customHeight="1" x14ac:dyDescent="0.3">
      <c r="A359" s="8">
        <f>'Receta'!A360</f>
        <v>0</v>
      </c>
      <c r="B359" s="8" t="str">
        <f>IFERROR(VLOOKUP(A359,Productos[#All],2,0),"")</f>
        <v/>
      </c>
      <c r="C359" s="8">
        <f>SUMIF(Producción[[#All],[Producto]],A359,Producción[[#All],[Cant]])</f>
        <v>0</v>
      </c>
      <c r="D359" s="8">
        <f>'Receta'!E360</f>
        <v>0</v>
      </c>
      <c r="E359" s="8" t="str">
        <f>IFERROR(VLOOKUP(D359,Materias_Primas[#All],2,0),"")</f>
        <v/>
      </c>
      <c r="F359" s="8">
        <f>'Receta'!C360</f>
        <v>0</v>
      </c>
      <c r="G359" s="8">
        <f>'Receta'!H360</f>
        <v>0</v>
      </c>
      <c r="H359" s="8" t="str">
        <f t="shared" si="5"/>
        <v/>
      </c>
      <c r="I359" s="8">
        <v>10</v>
      </c>
      <c r="J359" s="8" t="s">
        <v>213</v>
      </c>
      <c r="K359" s="8" t="e">
        <f t="shared" si="7"/>
        <v>#VALUE!</v>
      </c>
      <c r="L359" s="8" t="str">
        <f>IFERROR(VLOOKUP(D359,Materias_Primas[#All],5,0),"")</f>
        <v/>
      </c>
      <c r="M359" s="2"/>
      <c r="N359" s="2"/>
      <c r="O359" s="2"/>
      <c r="P359" s="2"/>
    </row>
    <row r="360" spans="1:16" ht="15.75" customHeight="1" x14ac:dyDescent="0.3">
      <c r="A360" s="8">
        <f>'Receta'!A361</f>
        <v>0</v>
      </c>
      <c r="B360" s="8" t="str">
        <f>IFERROR(VLOOKUP(A360,Productos[#All],2,0),"")</f>
        <v/>
      </c>
      <c r="C360" s="8">
        <f>SUMIF(Producción[[#All],[Producto]],A360,Producción[[#All],[Cant]])</f>
        <v>0</v>
      </c>
      <c r="D360" s="8">
        <f>'Receta'!E361</f>
        <v>0</v>
      </c>
      <c r="E360" s="8" t="str">
        <f>IFERROR(VLOOKUP(D360,Materias_Primas[#All],2,0),"")</f>
        <v/>
      </c>
      <c r="F360" s="8">
        <f>'Receta'!C361</f>
        <v>0</v>
      </c>
      <c r="G360" s="8">
        <f>'Receta'!H361</f>
        <v>0</v>
      </c>
      <c r="H360" s="8" t="str">
        <f t="shared" si="5"/>
        <v/>
      </c>
      <c r="I360" s="8">
        <v>10</v>
      </c>
      <c r="J360" s="8" t="s">
        <v>213</v>
      </c>
      <c r="K360" s="8" t="e">
        <f t="shared" si="7"/>
        <v>#VALUE!</v>
      </c>
      <c r="L360" s="8" t="str">
        <f>IFERROR(VLOOKUP(D360,Materias_Primas[#All],5,0),"")</f>
        <v/>
      </c>
      <c r="M360" s="2"/>
      <c r="N360" s="2"/>
      <c r="O360" s="2"/>
      <c r="P360" s="2"/>
    </row>
    <row r="361" spans="1:16" ht="15.75" customHeight="1" x14ac:dyDescent="0.3">
      <c r="A361" s="8">
        <f>'Receta'!A362</f>
        <v>0</v>
      </c>
      <c r="B361" s="8" t="str">
        <f>IFERROR(VLOOKUP(A361,Productos[#All],2,0),"")</f>
        <v/>
      </c>
      <c r="C361" s="8">
        <f>SUMIF(Producción[[#All],[Producto]],A361,Producción[[#All],[Cant]])</f>
        <v>0</v>
      </c>
      <c r="D361" s="8">
        <f>'Receta'!E362</f>
        <v>0</v>
      </c>
      <c r="E361" s="8" t="str">
        <f>IFERROR(VLOOKUP(D361,Materias_Primas[#All],2,0),"")</f>
        <v/>
      </c>
      <c r="F361" s="8">
        <f>'Receta'!C362</f>
        <v>0</v>
      </c>
      <c r="G361" s="8">
        <f>'Receta'!H362</f>
        <v>0</v>
      </c>
      <c r="H361" s="8" t="str">
        <f t="shared" si="5"/>
        <v/>
      </c>
      <c r="I361" s="8">
        <v>10</v>
      </c>
      <c r="J361" s="8" t="s">
        <v>213</v>
      </c>
      <c r="K361" s="8" t="e">
        <f t="shared" si="7"/>
        <v>#VALUE!</v>
      </c>
      <c r="L361" s="8" t="str">
        <f>IFERROR(VLOOKUP(D361,Materias_Primas[#All],5,0),"")</f>
        <v/>
      </c>
      <c r="M361" s="2"/>
      <c r="N361" s="2"/>
      <c r="O361" s="2"/>
      <c r="P361" s="2"/>
    </row>
    <row r="362" spans="1:16" ht="15.75" customHeight="1" x14ac:dyDescent="0.3">
      <c r="A362" s="8">
        <f>'Receta'!A363</f>
        <v>0</v>
      </c>
      <c r="B362" s="8" t="str">
        <f>IFERROR(VLOOKUP(A362,Productos[#All],2,0),"")</f>
        <v/>
      </c>
      <c r="C362" s="8">
        <f>SUMIF(Producción[[#All],[Producto]],A362,Producción[[#All],[Cant]])</f>
        <v>0</v>
      </c>
      <c r="D362" s="8">
        <f>'Receta'!E363</f>
        <v>0</v>
      </c>
      <c r="E362" s="8" t="str">
        <f>IFERROR(VLOOKUP(D362,Materias_Primas[#All],2,0),"")</f>
        <v/>
      </c>
      <c r="F362" s="8">
        <f>'Receta'!C363</f>
        <v>0</v>
      </c>
      <c r="G362" s="8">
        <f>'Receta'!H363</f>
        <v>0</v>
      </c>
      <c r="H362" s="8" t="str">
        <f t="shared" si="5"/>
        <v/>
      </c>
      <c r="I362" s="8">
        <v>10</v>
      </c>
      <c r="J362" s="8" t="s">
        <v>213</v>
      </c>
      <c r="K362" s="8" t="e">
        <f t="shared" si="7"/>
        <v>#VALUE!</v>
      </c>
      <c r="L362" s="8" t="str">
        <f>IFERROR(VLOOKUP(D362,Materias_Primas[#All],5,0),"")</f>
        <v/>
      </c>
      <c r="M362" s="2"/>
      <c r="N362" s="2"/>
      <c r="O362" s="2"/>
      <c r="P362" s="2"/>
    </row>
    <row r="363" spans="1:16" ht="15.75" customHeight="1" x14ac:dyDescent="0.3">
      <c r="A363" s="8">
        <f>'Receta'!A364</f>
        <v>0</v>
      </c>
      <c r="B363" s="8" t="str">
        <f>IFERROR(VLOOKUP(A363,Productos[#All],2,0),"")</f>
        <v/>
      </c>
      <c r="C363" s="8">
        <f>SUMIF(Producción[[#All],[Producto]],A363,Producción[[#All],[Cant]])</f>
        <v>0</v>
      </c>
      <c r="D363" s="8">
        <f>'Receta'!E364</f>
        <v>0</v>
      </c>
      <c r="E363" s="8" t="str">
        <f>IFERROR(VLOOKUP(D363,Materias_Primas[#All],2,0),"")</f>
        <v/>
      </c>
      <c r="F363" s="8">
        <f>'Receta'!C364</f>
        <v>0</v>
      </c>
      <c r="G363" s="8">
        <f>'Receta'!H364</f>
        <v>0</v>
      </c>
      <c r="H363" s="8" t="str">
        <f t="shared" si="5"/>
        <v/>
      </c>
      <c r="I363" s="8">
        <v>10</v>
      </c>
      <c r="J363" s="8" t="s">
        <v>213</v>
      </c>
      <c r="K363" s="8" t="e">
        <f t="shared" si="7"/>
        <v>#VALUE!</v>
      </c>
      <c r="L363" s="8" t="str">
        <f>IFERROR(VLOOKUP(D363,Materias_Primas[#All],5,0),"")</f>
        <v/>
      </c>
      <c r="M363" s="2"/>
      <c r="N363" s="2"/>
      <c r="O363" s="2"/>
      <c r="P363" s="2"/>
    </row>
    <row r="364" spans="1:16" ht="15.75" customHeight="1" x14ac:dyDescent="0.3">
      <c r="A364" s="8">
        <f>'Receta'!A365</f>
        <v>0</v>
      </c>
      <c r="B364" s="8" t="str">
        <f>IFERROR(VLOOKUP(A364,Productos[#All],2,0),"")</f>
        <v/>
      </c>
      <c r="C364" s="8">
        <f>SUMIF(Producción[[#All],[Producto]],A364,Producción[[#All],[Cant]])</f>
        <v>0</v>
      </c>
      <c r="D364" s="8">
        <f>'Receta'!E365</f>
        <v>0</v>
      </c>
      <c r="E364" s="8" t="str">
        <f>IFERROR(VLOOKUP(D364,Materias_Primas[#All],2,0),"")</f>
        <v/>
      </c>
      <c r="F364" s="8">
        <f>'Receta'!C365</f>
        <v>0</v>
      </c>
      <c r="G364" s="8">
        <f>'Receta'!H365</f>
        <v>0</v>
      </c>
      <c r="H364" s="8" t="str">
        <f t="shared" si="5"/>
        <v/>
      </c>
      <c r="I364" s="8">
        <v>10</v>
      </c>
      <c r="J364" s="8" t="s">
        <v>213</v>
      </c>
      <c r="K364" s="8" t="e">
        <f t="shared" si="7"/>
        <v>#VALUE!</v>
      </c>
      <c r="L364" s="8" t="str">
        <f>IFERROR(VLOOKUP(D364,Materias_Primas[#All],5,0),"")</f>
        <v/>
      </c>
      <c r="M364" s="2"/>
      <c r="N364" s="2"/>
      <c r="O364" s="2"/>
      <c r="P364" s="2"/>
    </row>
    <row r="365" spans="1:16" ht="15.75" customHeight="1" x14ac:dyDescent="0.3">
      <c r="A365" s="8">
        <f>'Receta'!A366</f>
        <v>0</v>
      </c>
      <c r="B365" s="8" t="str">
        <f>IFERROR(VLOOKUP(A365,Productos[#All],2,0),"")</f>
        <v/>
      </c>
      <c r="C365" s="8">
        <f>SUMIF(Producción[[#All],[Producto]],A365,Producción[[#All],[Cant]])</f>
        <v>0</v>
      </c>
      <c r="D365" s="8">
        <f>'Receta'!E366</f>
        <v>0</v>
      </c>
      <c r="E365" s="8" t="str">
        <f>IFERROR(VLOOKUP(D365,Materias_Primas[#All],2,0),"")</f>
        <v/>
      </c>
      <c r="F365" s="8">
        <f>'Receta'!C366</f>
        <v>0</v>
      </c>
      <c r="G365" s="8">
        <f>'Receta'!H366</f>
        <v>0</v>
      </c>
      <c r="H365" s="8" t="str">
        <f t="shared" si="5"/>
        <v/>
      </c>
      <c r="I365" s="8">
        <v>10</v>
      </c>
      <c r="J365" s="8" t="s">
        <v>213</v>
      </c>
      <c r="K365" s="8" t="e">
        <f t="shared" si="7"/>
        <v>#VALUE!</v>
      </c>
      <c r="L365" s="8" t="str">
        <f>IFERROR(VLOOKUP(D365,Materias_Primas[#All],5,0),"")</f>
        <v/>
      </c>
      <c r="M365" s="2"/>
      <c r="N365" s="2"/>
      <c r="O365" s="2"/>
      <c r="P365" s="2"/>
    </row>
    <row r="366" spans="1:16" ht="15.75" customHeight="1" x14ac:dyDescent="0.3">
      <c r="A366" s="8">
        <f>'Receta'!A367</f>
        <v>0</v>
      </c>
      <c r="B366" s="8" t="str">
        <f>IFERROR(VLOOKUP(A366,Productos[#All],2,0),"")</f>
        <v/>
      </c>
      <c r="C366" s="8">
        <f>SUMIF(Producción[[#All],[Producto]],A366,Producción[[#All],[Cant]])</f>
        <v>0</v>
      </c>
      <c r="D366" s="8">
        <f>'Receta'!E367</f>
        <v>0</v>
      </c>
      <c r="E366" s="8" t="str">
        <f>IFERROR(VLOOKUP(D366,Materias_Primas[#All],2,0),"")</f>
        <v/>
      </c>
      <c r="F366" s="8">
        <f>'Receta'!C367</f>
        <v>0</v>
      </c>
      <c r="G366" s="8">
        <f>'Receta'!H367</f>
        <v>0</v>
      </c>
      <c r="H366" s="8" t="str">
        <f t="shared" si="5"/>
        <v/>
      </c>
      <c r="I366" s="8">
        <v>10</v>
      </c>
      <c r="J366" s="8" t="s">
        <v>213</v>
      </c>
      <c r="K366" s="8" t="e">
        <f t="shared" si="7"/>
        <v>#VALUE!</v>
      </c>
      <c r="L366" s="8" t="str">
        <f>IFERROR(VLOOKUP(D366,Materias_Primas[#All],5,0),"")</f>
        <v/>
      </c>
      <c r="M366" s="2"/>
      <c r="N366" s="2"/>
      <c r="O366" s="2"/>
      <c r="P366" s="2"/>
    </row>
    <row r="367" spans="1:16" ht="15.75" customHeight="1" x14ac:dyDescent="0.3">
      <c r="A367" s="8">
        <f>'Receta'!A368</f>
        <v>0</v>
      </c>
      <c r="B367" s="8" t="str">
        <f>IFERROR(VLOOKUP(A367,Productos[#All],2,0),"")</f>
        <v/>
      </c>
      <c r="C367" s="8">
        <f>SUMIF(Producción[[#All],[Producto]],A367,Producción[[#All],[Cant]])</f>
        <v>0</v>
      </c>
      <c r="D367" s="8">
        <f>'Receta'!E368</f>
        <v>0</v>
      </c>
      <c r="E367" s="8" t="str">
        <f>IFERROR(VLOOKUP(D367,Materias_Primas[#All],2,0),"")</f>
        <v/>
      </c>
      <c r="F367" s="8">
        <f>'Receta'!C368</f>
        <v>0</v>
      </c>
      <c r="G367" s="8">
        <f>'Receta'!H368</f>
        <v>0</v>
      </c>
      <c r="H367" s="8" t="str">
        <f t="shared" si="5"/>
        <v/>
      </c>
      <c r="I367" s="8">
        <v>10</v>
      </c>
      <c r="J367" s="8" t="s">
        <v>213</v>
      </c>
      <c r="K367" s="8" t="e">
        <f t="shared" si="7"/>
        <v>#VALUE!</v>
      </c>
      <c r="L367" s="8" t="str">
        <f>IFERROR(VLOOKUP(D367,Materias_Primas[#All],5,0),"")</f>
        <v/>
      </c>
      <c r="M367" s="2"/>
      <c r="N367" s="2"/>
      <c r="O367" s="2"/>
      <c r="P367" s="2"/>
    </row>
    <row r="368" spans="1:16" ht="15.75" customHeight="1" x14ac:dyDescent="0.3">
      <c r="A368" s="8">
        <f>'Receta'!A369</f>
        <v>0</v>
      </c>
      <c r="B368" s="8" t="str">
        <f>IFERROR(VLOOKUP(A368,Productos[#All],2,0),"")</f>
        <v/>
      </c>
      <c r="C368" s="8">
        <f>SUMIF(Producción[[#All],[Producto]],A368,Producción[[#All],[Cant]])</f>
        <v>0</v>
      </c>
      <c r="D368" s="8">
        <f>'Receta'!E369</f>
        <v>0</v>
      </c>
      <c r="E368" s="8" t="str">
        <f>IFERROR(VLOOKUP(D368,Materias_Primas[#All],2,0),"")</f>
        <v/>
      </c>
      <c r="F368" s="8">
        <f>'Receta'!C369</f>
        <v>0</v>
      </c>
      <c r="G368" s="8">
        <f>'Receta'!H369</f>
        <v>0</v>
      </c>
      <c r="H368" s="8" t="str">
        <f t="shared" si="5"/>
        <v/>
      </c>
      <c r="I368" s="8">
        <v>10</v>
      </c>
      <c r="J368" s="8" t="s">
        <v>213</v>
      </c>
      <c r="K368" s="8" t="e">
        <f t="shared" si="7"/>
        <v>#VALUE!</v>
      </c>
      <c r="L368" s="8" t="str">
        <f>IFERROR(VLOOKUP(D368,Materias_Primas[#All],5,0),"")</f>
        <v/>
      </c>
      <c r="M368" s="2"/>
      <c r="N368" s="2"/>
      <c r="O368" s="2"/>
      <c r="P368" s="2"/>
    </row>
    <row r="369" spans="1:16" ht="15.75" customHeight="1" x14ac:dyDescent="0.3">
      <c r="A369" s="8">
        <f>'Receta'!A370</f>
        <v>0</v>
      </c>
      <c r="B369" s="8" t="str">
        <f>IFERROR(VLOOKUP(A369,Productos[#All],2,0),"")</f>
        <v/>
      </c>
      <c r="C369" s="8">
        <f>SUMIF(Producción[[#All],[Producto]],A369,Producción[[#All],[Cant]])</f>
        <v>0</v>
      </c>
      <c r="D369" s="8">
        <f>'Receta'!E370</f>
        <v>0</v>
      </c>
      <c r="E369" s="8" t="str">
        <f>IFERROR(VLOOKUP(D369,Materias_Primas[#All],2,0),"")</f>
        <v/>
      </c>
      <c r="F369" s="8">
        <f>'Receta'!C370</f>
        <v>0</v>
      </c>
      <c r="G369" s="8">
        <f>'Receta'!H370</f>
        <v>0</v>
      </c>
      <c r="H369" s="8" t="str">
        <f t="shared" si="5"/>
        <v/>
      </c>
      <c r="I369" s="8">
        <v>10</v>
      </c>
      <c r="J369" s="8" t="s">
        <v>213</v>
      </c>
      <c r="K369" s="8" t="e">
        <f t="shared" si="7"/>
        <v>#VALUE!</v>
      </c>
      <c r="L369" s="8" t="str">
        <f>IFERROR(VLOOKUP(D369,Materias_Primas[#All],5,0),"")</f>
        <v/>
      </c>
      <c r="M369" s="2"/>
      <c r="N369" s="2"/>
      <c r="O369" s="2"/>
      <c r="P369" s="2"/>
    </row>
    <row r="370" spans="1:16" ht="15.75" customHeight="1" x14ac:dyDescent="0.3">
      <c r="A370" s="8">
        <f>'Receta'!A371</f>
        <v>0</v>
      </c>
      <c r="B370" s="8" t="str">
        <f>IFERROR(VLOOKUP(A370,Productos[#All],2,0),"")</f>
        <v/>
      </c>
      <c r="C370" s="8">
        <f>SUMIF(Producción[[#All],[Producto]],A370,Producción[[#All],[Cant]])</f>
        <v>0</v>
      </c>
      <c r="D370" s="8">
        <f>'Receta'!E371</f>
        <v>0</v>
      </c>
      <c r="E370" s="8" t="str">
        <f>IFERROR(VLOOKUP(D370,Materias_Primas[#All],2,0),"")</f>
        <v/>
      </c>
      <c r="F370" s="8">
        <f>'Receta'!C371</f>
        <v>0</v>
      </c>
      <c r="G370" s="8">
        <f>'Receta'!H371</f>
        <v>0</v>
      </c>
      <c r="H370" s="8" t="str">
        <f t="shared" si="5"/>
        <v/>
      </c>
      <c r="I370" s="8">
        <v>10</v>
      </c>
      <c r="J370" s="8" t="s">
        <v>213</v>
      </c>
      <c r="K370" s="8" t="e">
        <f t="shared" si="7"/>
        <v>#VALUE!</v>
      </c>
      <c r="L370" s="8" t="str">
        <f>IFERROR(VLOOKUP(D370,Materias_Primas[#All],5,0),"")</f>
        <v/>
      </c>
      <c r="M370" s="2"/>
      <c r="N370" s="2"/>
      <c r="O370" s="2"/>
      <c r="P370" s="2"/>
    </row>
    <row r="371" spans="1:16" ht="15.75" customHeight="1" x14ac:dyDescent="0.3">
      <c r="A371" s="8">
        <f>'Receta'!A372</f>
        <v>0</v>
      </c>
      <c r="B371" s="8" t="str">
        <f>IFERROR(VLOOKUP(A371,Productos[#All],2,0),"")</f>
        <v/>
      </c>
      <c r="C371" s="8">
        <f>SUMIF(Producción[[#All],[Producto]],A371,Producción[[#All],[Cant]])</f>
        <v>0</v>
      </c>
      <c r="D371" s="8">
        <f>'Receta'!E372</f>
        <v>0</v>
      </c>
      <c r="E371" s="8" t="str">
        <f>IFERROR(VLOOKUP(D371,Materias_Primas[#All],2,0),"")</f>
        <v/>
      </c>
      <c r="F371" s="8">
        <f>'Receta'!C372</f>
        <v>0</v>
      </c>
      <c r="G371" s="8">
        <f>'Receta'!H372</f>
        <v>0</v>
      </c>
      <c r="H371" s="8" t="str">
        <f t="shared" si="5"/>
        <v/>
      </c>
      <c r="I371" s="8">
        <v>10</v>
      </c>
      <c r="J371" s="8" t="s">
        <v>213</v>
      </c>
      <c r="K371" s="8" t="e">
        <f t="shared" si="7"/>
        <v>#VALUE!</v>
      </c>
      <c r="L371" s="8" t="str">
        <f>IFERROR(VLOOKUP(D371,Materias_Primas[#All],5,0),"")</f>
        <v/>
      </c>
      <c r="M371" s="2"/>
      <c r="N371" s="2"/>
      <c r="O371" s="2"/>
      <c r="P371" s="2"/>
    </row>
    <row r="372" spans="1:16" ht="15.75" customHeight="1" x14ac:dyDescent="0.3">
      <c r="A372" s="8">
        <f>'Receta'!A373</f>
        <v>0</v>
      </c>
      <c r="B372" s="8" t="str">
        <f>IFERROR(VLOOKUP(A372,Productos[#All],2,0),"")</f>
        <v/>
      </c>
      <c r="C372" s="8">
        <f>SUMIF(Producción[[#All],[Producto]],A372,Producción[[#All],[Cant]])</f>
        <v>0</v>
      </c>
      <c r="D372" s="8">
        <f>'Receta'!E373</f>
        <v>0</v>
      </c>
      <c r="E372" s="8" t="str">
        <f>IFERROR(VLOOKUP(D372,Materias_Primas[#All],2,0),"")</f>
        <v/>
      </c>
      <c r="F372" s="8">
        <f>'Receta'!C373</f>
        <v>0</v>
      </c>
      <c r="G372" s="8">
        <f>'Receta'!H373</f>
        <v>0</v>
      </c>
      <c r="H372" s="8" t="str">
        <f t="shared" si="5"/>
        <v/>
      </c>
      <c r="I372" s="8">
        <v>10</v>
      </c>
      <c r="J372" s="8" t="s">
        <v>213</v>
      </c>
      <c r="K372" s="8" t="e">
        <f t="shared" si="7"/>
        <v>#VALUE!</v>
      </c>
      <c r="L372" s="8" t="str">
        <f>IFERROR(VLOOKUP(D372,Materias_Primas[#All],5,0),"")</f>
        <v/>
      </c>
      <c r="M372" s="2"/>
      <c r="N372" s="2"/>
      <c r="O372" s="2"/>
      <c r="P372" s="2"/>
    </row>
    <row r="373" spans="1:16" ht="15.75" customHeight="1" x14ac:dyDescent="0.3">
      <c r="A373" s="8">
        <f>'Receta'!A374</f>
        <v>0</v>
      </c>
      <c r="B373" s="8" t="str">
        <f>IFERROR(VLOOKUP(A373,Productos[#All],2,0),"")</f>
        <v/>
      </c>
      <c r="C373" s="8">
        <f>SUMIF(Producción[[#All],[Producto]],A373,Producción[[#All],[Cant]])</f>
        <v>0</v>
      </c>
      <c r="D373" s="8">
        <f>'Receta'!E374</f>
        <v>0</v>
      </c>
      <c r="E373" s="8" t="str">
        <f>IFERROR(VLOOKUP(D373,Materias_Primas[#All],2,0),"")</f>
        <v/>
      </c>
      <c r="F373" s="8">
        <f>'Receta'!C374</f>
        <v>0</v>
      </c>
      <c r="G373" s="8">
        <f>'Receta'!H374</f>
        <v>0</v>
      </c>
      <c r="H373" s="8" t="str">
        <f t="shared" si="5"/>
        <v/>
      </c>
      <c r="I373" s="8">
        <v>10</v>
      </c>
      <c r="J373" s="8" t="s">
        <v>213</v>
      </c>
      <c r="K373" s="8" t="e">
        <f t="shared" si="7"/>
        <v>#VALUE!</v>
      </c>
      <c r="L373" s="8" t="str">
        <f>IFERROR(VLOOKUP(D373,Materias_Primas[#All],5,0),"")</f>
        <v/>
      </c>
      <c r="M373" s="2"/>
      <c r="N373" s="2"/>
      <c r="O373" s="2"/>
      <c r="P373" s="2"/>
    </row>
    <row r="374" spans="1:16" ht="15.75" customHeight="1" x14ac:dyDescent="0.3">
      <c r="A374" s="8">
        <f>'Receta'!A375</f>
        <v>0</v>
      </c>
      <c r="B374" s="8" t="str">
        <f>IFERROR(VLOOKUP(A374,Productos[#All],2,0),"")</f>
        <v/>
      </c>
      <c r="C374" s="8">
        <f>SUMIF(Producción[[#All],[Producto]],A374,Producción[[#All],[Cant]])</f>
        <v>0</v>
      </c>
      <c r="D374" s="8">
        <f>'Receta'!E375</f>
        <v>0</v>
      </c>
      <c r="E374" s="8" t="str">
        <f>IFERROR(VLOOKUP(D374,Materias_Primas[#All],2,0),"")</f>
        <v/>
      </c>
      <c r="F374" s="8">
        <f>'Receta'!C375</f>
        <v>0</v>
      </c>
      <c r="G374" s="8">
        <f>'Receta'!H375</f>
        <v>0</v>
      </c>
      <c r="H374" s="8" t="str">
        <f t="shared" si="5"/>
        <v/>
      </c>
      <c r="I374" s="8">
        <v>10</v>
      </c>
      <c r="J374" s="8" t="s">
        <v>213</v>
      </c>
      <c r="K374" s="8" t="e">
        <f t="shared" si="7"/>
        <v>#VALUE!</v>
      </c>
      <c r="L374" s="8" t="str">
        <f>IFERROR(VLOOKUP(D374,Materias_Primas[#All],5,0),"")</f>
        <v/>
      </c>
      <c r="M374" s="2"/>
      <c r="N374" s="2"/>
      <c r="O374" s="2"/>
      <c r="P374" s="2"/>
    </row>
    <row r="375" spans="1:16" ht="15.75" customHeight="1" x14ac:dyDescent="0.3">
      <c r="A375" s="8">
        <f>'Receta'!A376</f>
        <v>0</v>
      </c>
      <c r="B375" s="8" t="str">
        <f>IFERROR(VLOOKUP(A375,Productos[#All],2,0),"")</f>
        <v/>
      </c>
      <c r="C375" s="8">
        <f>SUMIF(Producción[[#All],[Producto]],A375,Producción[[#All],[Cant]])</f>
        <v>0</v>
      </c>
      <c r="D375" s="8">
        <f>'Receta'!E376</f>
        <v>0</v>
      </c>
      <c r="E375" s="8" t="str">
        <f>IFERROR(VLOOKUP(D375,Materias_Primas[#All],2,0),"")</f>
        <v/>
      </c>
      <c r="F375" s="8">
        <f>'Receta'!C376</f>
        <v>0</v>
      </c>
      <c r="G375" s="8">
        <f>'Receta'!H376</f>
        <v>0</v>
      </c>
      <c r="H375" s="8" t="str">
        <f t="shared" si="5"/>
        <v/>
      </c>
      <c r="I375" s="8">
        <v>10</v>
      </c>
      <c r="J375" s="8" t="s">
        <v>213</v>
      </c>
      <c r="K375" s="8" t="e">
        <f t="shared" si="7"/>
        <v>#VALUE!</v>
      </c>
      <c r="L375" s="8" t="str">
        <f>IFERROR(VLOOKUP(D375,Materias_Primas[#All],5,0),"")</f>
        <v/>
      </c>
      <c r="M375" s="2"/>
      <c r="N375" s="2"/>
      <c r="O375" s="2"/>
      <c r="P375" s="2"/>
    </row>
    <row r="376" spans="1:16" ht="15.75" customHeight="1" x14ac:dyDescent="0.3">
      <c r="A376" s="8">
        <f>'Receta'!A377</f>
        <v>0</v>
      </c>
      <c r="B376" s="8" t="str">
        <f>IFERROR(VLOOKUP(A376,Productos[#All],2,0),"")</f>
        <v/>
      </c>
      <c r="C376" s="8">
        <f>SUMIF(Producción[[#All],[Producto]],A376,Producción[[#All],[Cant]])</f>
        <v>0</v>
      </c>
      <c r="D376" s="8">
        <f>'Receta'!E377</f>
        <v>0</v>
      </c>
      <c r="E376" s="8" t="str">
        <f>IFERROR(VLOOKUP(D376,Materias_Primas[#All],2,0),"")</f>
        <v/>
      </c>
      <c r="F376" s="8">
        <f>'Receta'!C377</f>
        <v>0</v>
      </c>
      <c r="G376" s="8">
        <f>'Receta'!H377</f>
        <v>0</v>
      </c>
      <c r="H376" s="8" t="str">
        <f t="shared" si="5"/>
        <v/>
      </c>
      <c r="I376" s="8">
        <v>11</v>
      </c>
      <c r="J376" s="8" t="s">
        <v>213</v>
      </c>
      <c r="K376" s="8" t="e">
        <f t="shared" si="7"/>
        <v>#VALUE!</v>
      </c>
      <c r="L376" s="8" t="str">
        <f>IFERROR(VLOOKUP(D376,Materias_Primas[#All],5,0),"")</f>
        <v/>
      </c>
      <c r="M376" s="2"/>
      <c r="N376" s="2"/>
      <c r="O376" s="2"/>
      <c r="P376" s="2"/>
    </row>
    <row r="377" spans="1:16" ht="15.75" customHeight="1" x14ac:dyDescent="0.3">
      <c r="A377" s="8">
        <f>'Receta'!A378</f>
        <v>0</v>
      </c>
      <c r="B377" s="8" t="str">
        <f>IFERROR(VLOOKUP(A377,Productos[#All],2,0),"")</f>
        <v/>
      </c>
      <c r="C377" s="8">
        <f>SUMIF(Producción[[#All],[Producto]],A377,Producción[[#All],[Cant]])</f>
        <v>0</v>
      </c>
      <c r="D377" s="8">
        <f>'Receta'!E378</f>
        <v>0</v>
      </c>
      <c r="E377" s="8" t="str">
        <f>IFERROR(VLOOKUP(D377,Materias_Primas[#All],2,0),"")</f>
        <v/>
      </c>
      <c r="F377" s="8">
        <f>'Receta'!C378</f>
        <v>0</v>
      </c>
      <c r="G377" s="8">
        <f>'Receta'!H378</f>
        <v>0</v>
      </c>
      <c r="H377" s="8" t="str">
        <f t="shared" si="5"/>
        <v/>
      </c>
      <c r="I377" s="8">
        <v>11</v>
      </c>
      <c r="J377" s="8" t="s">
        <v>213</v>
      </c>
      <c r="K377" s="8" t="e">
        <f t="shared" si="7"/>
        <v>#VALUE!</v>
      </c>
      <c r="L377" s="8" t="str">
        <f>IFERROR(VLOOKUP(D377,Materias_Primas[#All],5,0),"")</f>
        <v/>
      </c>
      <c r="M377" s="2"/>
      <c r="N377" s="2"/>
      <c r="O377" s="2"/>
      <c r="P377" s="2"/>
    </row>
    <row r="378" spans="1:16" ht="15.75" customHeight="1" x14ac:dyDescent="0.3">
      <c r="A378" s="8">
        <f>'Receta'!A379</f>
        <v>0</v>
      </c>
      <c r="B378" s="8" t="str">
        <f>IFERROR(VLOOKUP(A378,Productos[#All],2,0),"")</f>
        <v/>
      </c>
      <c r="C378" s="8">
        <f>SUMIF(Producción[[#All],[Producto]],A378,Producción[[#All],[Cant]])</f>
        <v>0</v>
      </c>
      <c r="D378" s="8">
        <f>'Receta'!E379</f>
        <v>0</v>
      </c>
      <c r="E378" s="8" t="str">
        <f>IFERROR(VLOOKUP(D378,Materias_Primas[#All],2,0),"")</f>
        <v/>
      </c>
      <c r="F378" s="8">
        <f>'Receta'!C379</f>
        <v>0</v>
      </c>
      <c r="G378" s="8">
        <f>'Receta'!H379</f>
        <v>0</v>
      </c>
      <c r="H378" s="8" t="str">
        <f t="shared" si="5"/>
        <v/>
      </c>
      <c r="I378" s="8">
        <v>11</v>
      </c>
      <c r="J378" s="8" t="s">
        <v>213</v>
      </c>
      <c r="K378" s="8" t="e">
        <f t="shared" si="7"/>
        <v>#VALUE!</v>
      </c>
      <c r="L378" s="8" t="str">
        <f>IFERROR(VLOOKUP(D378,Materias_Primas[#All],5,0),"")</f>
        <v/>
      </c>
      <c r="M378" s="2"/>
      <c r="N378" s="2"/>
      <c r="O378" s="2"/>
      <c r="P378" s="2"/>
    </row>
    <row r="379" spans="1:16" ht="15.75" customHeight="1" x14ac:dyDescent="0.3">
      <c r="A379" s="8">
        <f>'Receta'!A380</f>
        <v>0</v>
      </c>
      <c r="B379" s="8" t="str">
        <f>IFERROR(VLOOKUP(A379,Productos[#All],2,0),"")</f>
        <v/>
      </c>
      <c r="C379" s="8">
        <f>SUMIF(Producción[[#All],[Producto]],A379,Producción[[#All],[Cant]])</f>
        <v>0</v>
      </c>
      <c r="D379" s="8">
        <f>'Receta'!E380</f>
        <v>0</v>
      </c>
      <c r="E379" s="8" t="str">
        <f>IFERROR(VLOOKUP(D379,Materias_Primas[#All],2,0),"")</f>
        <v/>
      </c>
      <c r="F379" s="8">
        <f>'Receta'!C380</f>
        <v>0</v>
      </c>
      <c r="G379" s="8">
        <f>'Receta'!H380</f>
        <v>0</v>
      </c>
      <c r="H379" s="8" t="str">
        <f t="shared" si="5"/>
        <v/>
      </c>
      <c r="I379" s="8">
        <v>11</v>
      </c>
      <c r="J379" s="8" t="s">
        <v>213</v>
      </c>
      <c r="K379" s="8" t="e">
        <f t="shared" si="7"/>
        <v>#VALUE!</v>
      </c>
      <c r="L379" s="8" t="str">
        <f>IFERROR(VLOOKUP(D379,Materias_Primas[#All],5,0),"")</f>
        <v/>
      </c>
      <c r="M379" s="2"/>
      <c r="N379" s="2"/>
      <c r="O379" s="2"/>
      <c r="P379" s="2"/>
    </row>
    <row r="380" spans="1:16" ht="15.75" customHeight="1" x14ac:dyDescent="0.3">
      <c r="A380" s="8">
        <f>'Receta'!A381</f>
        <v>0</v>
      </c>
      <c r="B380" s="8" t="str">
        <f>IFERROR(VLOOKUP(A380,Productos[#All],2,0),"")</f>
        <v/>
      </c>
      <c r="C380" s="8">
        <f>SUMIF(Producción[[#All],[Producto]],A380,Producción[[#All],[Cant]])</f>
        <v>0</v>
      </c>
      <c r="D380" s="8">
        <f>'Receta'!E381</f>
        <v>0</v>
      </c>
      <c r="E380" s="8" t="str">
        <f>IFERROR(VLOOKUP(D380,Materias_Primas[#All],2,0),"")</f>
        <v/>
      </c>
      <c r="F380" s="8">
        <f>'Receta'!C381</f>
        <v>0</v>
      </c>
      <c r="G380" s="8">
        <f>'Receta'!H381</f>
        <v>0</v>
      </c>
      <c r="H380" s="8" t="str">
        <f t="shared" si="5"/>
        <v/>
      </c>
      <c r="I380" s="8">
        <v>11</v>
      </c>
      <c r="J380" s="8" t="s">
        <v>213</v>
      </c>
      <c r="K380" s="8" t="e">
        <f t="shared" si="7"/>
        <v>#VALUE!</v>
      </c>
      <c r="L380" s="8" t="str">
        <f>IFERROR(VLOOKUP(D380,Materias_Primas[#All],5,0),"")</f>
        <v/>
      </c>
      <c r="M380" s="2"/>
      <c r="N380" s="2"/>
      <c r="O380" s="2"/>
      <c r="P380" s="2"/>
    </row>
    <row r="381" spans="1:16" ht="15.75" customHeight="1" x14ac:dyDescent="0.3">
      <c r="A381" s="8">
        <f>'Receta'!A382</f>
        <v>0</v>
      </c>
      <c r="B381" s="8" t="str">
        <f>IFERROR(VLOOKUP(A381,Productos[#All],2,0),"")</f>
        <v/>
      </c>
      <c r="C381" s="8">
        <f>SUMIF(Producción[[#All],[Producto]],A381,Producción[[#All],[Cant]])</f>
        <v>0</v>
      </c>
      <c r="D381" s="8">
        <f>'Receta'!E382</f>
        <v>0</v>
      </c>
      <c r="E381" s="8" t="str">
        <f>IFERROR(VLOOKUP(D381,Materias_Primas[#All],2,0),"")</f>
        <v/>
      </c>
      <c r="F381" s="8">
        <f>'Receta'!C382</f>
        <v>0</v>
      </c>
      <c r="G381" s="8">
        <f>'Receta'!H382</f>
        <v>0</v>
      </c>
      <c r="H381" s="8" t="str">
        <f t="shared" si="5"/>
        <v/>
      </c>
      <c r="I381" s="8">
        <v>11</v>
      </c>
      <c r="J381" s="8" t="s">
        <v>213</v>
      </c>
      <c r="K381" s="8" t="e">
        <f t="shared" si="7"/>
        <v>#VALUE!</v>
      </c>
      <c r="L381" s="8" t="str">
        <f>IFERROR(VLOOKUP(D381,Materias_Primas[#All],5,0),"")</f>
        <v/>
      </c>
      <c r="M381" s="2"/>
      <c r="N381" s="2"/>
      <c r="O381" s="2"/>
      <c r="P381" s="2"/>
    </row>
    <row r="382" spans="1:16" ht="15.75" customHeight="1" x14ac:dyDescent="0.3">
      <c r="A382" s="8">
        <f>'Receta'!A383</f>
        <v>0</v>
      </c>
      <c r="B382" s="8" t="str">
        <f>IFERROR(VLOOKUP(A382,Productos[#All],2,0),"")</f>
        <v/>
      </c>
      <c r="C382" s="8">
        <f>SUMIF(Producción[[#All],[Producto]],A382,Producción[[#All],[Cant]])</f>
        <v>0</v>
      </c>
      <c r="D382" s="8">
        <f>'Receta'!E383</f>
        <v>0</v>
      </c>
      <c r="E382" s="8" t="str">
        <f>IFERROR(VLOOKUP(D382,Materias_Primas[#All],2,0),"")</f>
        <v/>
      </c>
      <c r="F382" s="8">
        <f>'Receta'!C383</f>
        <v>0</v>
      </c>
      <c r="G382" s="8">
        <f>'Receta'!H383</f>
        <v>0</v>
      </c>
      <c r="H382" s="8" t="str">
        <f t="shared" si="5"/>
        <v/>
      </c>
      <c r="I382" s="8">
        <v>11</v>
      </c>
      <c r="J382" s="8" t="s">
        <v>213</v>
      </c>
      <c r="K382" s="8" t="e">
        <f t="shared" si="7"/>
        <v>#VALUE!</v>
      </c>
      <c r="L382" s="8" t="str">
        <f>IFERROR(VLOOKUP(D382,Materias_Primas[#All],5,0),"")</f>
        <v/>
      </c>
      <c r="M382" s="2"/>
      <c r="N382" s="2"/>
      <c r="O382" s="2"/>
      <c r="P382" s="2"/>
    </row>
    <row r="383" spans="1:16" ht="15.75" customHeight="1" x14ac:dyDescent="0.3">
      <c r="A383" s="8">
        <f>'Receta'!A384</f>
        <v>0</v>
      </c>
      <c r="B383" s="8" t="str">
        <f>IFERROR(VLOOKUP(A383,Productos[#All],2,0),"")</f>
        <v/>
      </c>
      <c r="C383" s="8">
        <f>SUMIF(Producción[[#All],[Producto]],A383,Producción[[#All],[Cant]])</f>
        <v>0</v>
      </c>
      <c r="D383" s="8">
        <f>'Receta'!E384</f>
        <v>0</v>
      </c>
      <c r="E383" s="8" t="str">
        <f>IFERROR(VLOOKUP(D383,Materias_Primas[#All],2,0),"")</f>
        <v/>
      </c>
      <c r="F383" s="8">
        <f>'Receta'!C384</f>
        <v>0</v>
      </c>
      <c r="G383" s="8">
        <f>'Receta'!H384</f>
        <v>0</v>
      </c>
      <c r="H383" s="8" t="str">
        <f t="shared" si="5"/>
        <v/>
      </c>
      <c r="I383" s="8">
        <v>11</v>
      </c>
      <c r="J383" s="8" t="s">
        <v>213</v>
      </c>
      <c r="K383" s="8" t="e">
        <f t="shared" si="7"/>
        <v>#VALUE!</v>
      </c>
      <c r="L383" s="8" t="str">
        <f>IFERROR(VLOOKUP(D383,Materias_Primas[#All],5,0),"")</f>
        <v/>
      </c>
      <c r="M383" s="2"/>
      <c r="N383" s="2"/>
      <c r="O383" s="2"/>
      <c r="P383" s="2"/>
    </row>
    <row r="384" spans="1:16" ht="15.75" customHeight="1" x14ac:dyDescent="0.3">
      <c r="A384" s="8">
        <f>'Receta'!A385</f>
        <v>0</v>
      </c>
      <c r="B384" s="8" t="str">
        <f>IFERROR(VLOOKUP(A384,Productos[#All],2,0),"")</f>
        <v/>
      </c>
      <c r="C384" s="8">
        <f>SUMIF(Producción[[#All],[Producto]],A384,Producción[[#All],[Cant]])</f>
        <v>0</v>
      </c>
      <c r="D384" s="8">
        <f>'Receta'!E385</f>
        <v>0</v>
      </c>
      <c r="E384" s="8" t="str">
        <f>IFERROR(VLOOKUP(D384,Materias_Primas[#All],2,0),"")</f>
        <v/>
      </c>
      <c r="F384" s="8">
        <f>'Receta'!C385</f>
        <v>0</v>
      </c>
      <c r="G384" s="8">
        <f>'Receta'!H385</f>
        <v>0</v>
      </c>
      <c r="H384" s="8" t="str">
        <f t="shared" si="5"/>
        <v/>
      </c>
      <c r="I384" s="8">
        <v>11</v>
      </c>
      <c r="J384" s="8" t="s">
        <v>213</v>
      </c>
      <c r="K384" s="8" t="e">
        <f t="shared" si="7"/>
        <v>#VALUE!</v>
      </c>
      <c r="L384" s="8" t="str">
        <f>IFERROR(VLOOKUP(D384,Materias_Primas[#All],5,0),"")</f>
        <v/>
      </c>
      <c r="M384" s="2"/>
      <c r="N384" s="2"/>
      <c r="O384" s="2"/>
      <c r="P384" s="2"/>
    </row>
    <row r="385" spans="1:16" ht="15.75" customHeight="1" x14ac:dyDescent="0.3">
      <c r="A385" s="8">
        <f>'Receta'!A386</f>
        <v>0</v>
      </c>
      <c r="B385" s="8" t="str">
        <f>IFERROR(VLOOKUP(A385,Productos[#All],2,0),"")</f>
        <v/>
      </c>
      <c r="C385" s="8">
        <f>SUMIF(Producción[[#All],[Producto]],A385,Producción[[#All],[Cant]])</f>
        <v>0</v>
      </c>
      <c r="D385" s="8">
        <f>'Receta'!E386</f>
        <v>0</v>
      </c>
      <c r="E385" s="8" t="str">
        <f>IFERROR(VLOOKUP(D385,Materias_Primas[#All],2,0),"")</f>
        <v/>
      </c>
      <c r="F385" s="8">
        <f>'Receta'!C386</f>
        <v>0</v>
      </c>
      <c r="G385" s="8">
        <f>'Receta'!H386</f>
        <v>0</v>
      </c>
      <c r="H385" s="8" t="str">
        <f t="shared" si="5"/>
        <v/>
      </c>
      <c r="I385" s="8">
        <v>11</v>
      </c>
      <c r="J385" s="8" t="s">
        <v>213</v>
      </c>
      <c r="K385" s="8" t="e">
        <f t="shared" si="7"/>
        <v>#VALUE!</v>
      </c>
      <c r="L385" s="8" t="str">
        <f>IFERROR(VLOOKUP(D385,Materias_Primas[#All],5,0),"")</f>
        <v/>
      </c>
      <c r="M385" s="2"/>
      <c r="N385" s="2"/>
      <c r="O385" s="2"/>
      <c r="P385" s="2"/>
    </row>
    <row r="386" spans="1:16" ht="15.75" customHeight="1" x14ac:dyDescent="0.3">
      <c r="A386" s="8">
        <f>'Receta'!A387</f>
        <v>0</v>
      </c>
      <c r="B386" s="8" t="str">
        <f>IFERROR(VLOOKUP(A386,Productos[#All],2,0),"")</f>
        <v/>
      </c>
      <c r="C386" s="8">
        <f>SUMIF(Producción[[#All],[Producto]],A386,Producción[[#All],[Cant]])</f>
        <v>0</v>
      </c>
      <c r="D386" s="8">
        <f>'Receta'!E387</f>
        <v>0</v>
      </c>
      <c r="E386" s="8" t="str">
        <f>IFERROR(VLOOKUP(D386,Materias_Primas[#All],2,0),"")</f>
        <v/>
      </c>
      <c r="F386" s="8">
        <f>'Receta'!C387</f>
        <v>0</v>
      </c>
      <c r="G386" s="8">
        <f>'Receta'!H387</f>
        <v>0</v>
      </c>
      <c r="H386" s="8" t="str">
        <f t="shared" si="5"/>
        <v/>
      </c>
      <c r="I386" s="8">
        <v>11</v>
      </c>
      <c r="J386" s="8" t="s">
        <v>213</v>
      </c>
      <c r="K386" s="8" t="e">
        <f t="shared" ref="K386:K449" si="8">C386*H386</f>
        <v>#VALUE!</v>
      </c>
      <c r="L386" s="8" t="str">
        <f>IFERROR(VLOOKUP(D386,Materias_Primas[#All],5,0),"")</f>
        <v/>
      </c>
      <c r="M386" s="2"/>
      <c r="N386" s="2"/>
      <c r="O386" s="2"/>
      <c r="P386" s="2"/>
    </row>
    <row r="387" spans="1:16" ht="15.75" customHeight="1" x14ac:dyDescent="0.3">
      <c r="A387" s="8">
        <f>'Receta'!A388</f>
        <v>0</v>
      </c>
      <c r="B387" s="8" t="str">
        <f>IFERROR(VLOOKUP(A387,Productos[#All],2,0),"")</f>
        <v/>
      </c>
      <c r="C387" s="8">
        <f>SUMIF(Producción[[#All],[Producto]],A387,Producción[[#All],[Cant]])</f>
        <v>0</v>
      </c>
      <c r="D387" s="8">
        <f>'Receta'!E388</f>
        <v>0</v>
      </c>
      <c r="E387" s="8" t="str">
        <f>IFERROR(VLOOKUP(D387,Materias_Primas[#All],2,0),"")</f>
        <v/>
      </c>
      <c r="F387" s="8">
        <f>'Receta'!C388</f>
        <v>0</v>
      </c>
      <c r="G387" s="8">
        <f>'Receta'!H388</f>
        <v>0</v>
      </c>
      <c r="H387" s="8" t="str">
        <f t="shared" si="5"/>
        <v/>
      </c>
      <c r="I387" s="8">
        <v>11</v>
      </c>
      <c r="J387" s="8" t="s">
        <v>213</v>
      </c>
      <c r="K387" s="8" t="e">
        <f t="shared" si="8"/>
        <v>#VALUE!</v>
      </c>
      <c r="L387" s="8" t="str">
        <f>IFERROR(VLOOKUP(D387,Materias_Primas[#All],5,0),"")</f>
        <v/>
      </c>
      <c r="M387" s="2"/>
      <c r="N387" s="2"/>
      <c r="O387" s="2"/>
      <c r="P387" s="2"/>
    </row>
    <row r="388" spans="1:16" ht="15.75" customHeight="1" x14ac:dyDescent="0.3">
      <c r="A388" s="8">
        <f>'Receta'!A389</f>
        <v>0</v>
      </c>
      <c r="B388" s="8" t="str">
        <f>IFERROR(VLOOKUP(A388,Productos[#All],2,0),"")</f>
        <v/>
      </c>
      <c r="C388" s="8">
        <f>SUMIF(Producción[[#All],[Producto]],A388,Producción[[#All],[Cant]])</f>
        <v>0</v>
      </c>
      <c r="D388" s="8">
        <f>'Receta'!E389</f>
        <v>0</v>
      </c>
      <c r="E388" s="8" t="str">
        <f>IFERROR(VLOOKUP(D388,Materias_Primas[#All],2,0),"")</f>
        <v/>
      </c>
      <c r="F388" s="8">
        <f>'Receta'!C389</f>
        <v>0</v>
      </c>
      <c r="G388" s="8">
        <f>'Receta'!H389</f>
        <v>0</v>
      </c>
      <c r="H388" s="8" t="str">
        <f t="shared" si="5"/>
        <v/>
      </c>
      <c r="I388" s="8">
        <v>11</v>
      </c>
      <c r="J388" s="8" t="s">
        <v>213</v>
      </c>
      <c r="K388" s="8" t="e">
        <f t="shared" si="8"/>
        <v>#VALUE!</v>
      </c>
      <c r="L388" s="8" t="str">
        <f>IFERROR(VLOOKUP(D388,Materias_Primas[#All],5,0),"")</f>
        <v/>
      </c>
      <c r="M388" s="2"/>
      <c r="N388" s="2"/>
      <c r="O388" s="2"/>
      <c r="P388" s="2"/>
    </row>
    <row r="389" spans="1:16" ht="15.75" customHeight="1" x14ac:dyDescent="0.3">
      <c r="A389" s="8">
        <f>'Receta'!A390</f>
        <v>0</v>
      </c>
      <c r="B389" s="8" t="str">
        <f>IFERROR(VLOOKUP(A389,Productos[#All],2,0),"")</f>
        <v/>
      </c>
      <c r="C389" s="8">
        <f>SUMIF(Producción[[#All],[Producto]],A389,Producción[[#All],[Cant]])</f>
        <v>0</v>
      </c>
      <c r="D389" s="8">
        <f>'Receta'!E390</f>
        <v>0</v>
      </c>
      <c r="E389" s="8" t="str">
        <f>IFERROR(VLOOKUP(D389,Materias_Primas[#All],2,0),"")</f>
        <v/>
      </c>
      <c r="F389" s="8">
        <f>'Receta'!C390</f>
        <v>0</v>
      </c>
      <c r="G389" s="8">
        <f>'Receta'!H390</f>
        <v>0</v>
      </c>
      <c r="H389" s="8" t="str">
        <f t="shared" si="5"/>
        <v/>
      </c>
      <c r="I389" s="8">
        <v>11</v>
      </c>
      <c r="J389" s="8" t="s">
        <v>213</v>
      </c>
      <c r="K389" s="8" t="e">
        <f t="shared" si="8"/>
        <v>#VALUE!</v>
      </c>
      <c r="L389" s="8" t="str">
        <f>IFERROR(VLOOKUP(D389,Materias_Primas[#All],5,0),"")</f>
        <v/>
      </c>
      <c r="M389" s="2"/>
      <c r="N389" s="2"/>
      <c r="O389" s="2"/>
      <c r="P389" s="2"/>
    </row>
    <row r="390" spans="1:16" ht="15.75" customHeight="1" x14ac:dyDescent="0.3">
      <c r="A390" s="8">
        <f>'Receta'!A391</f>
        <v>0</v>
      </c>
      <c r="B390" s="8" t="str">
        <f>IFERROR(VLOOKUP(A390,Productos[#All],2,0),"")</f>
        <v/>
      </c>
      <c r="C390" s="8">
        <f>SUMIF(Producción[[#All],[Producto]],A390,Producción[[#All],[Cant]])</f>
        <v>0</v>
      </c>
      <c r="D390" s="8">
        <f>'Receta'!E391</f>
        <v>0</v>
      </c>
      <c r="E390" s="8" t="str">
        <f>IFERROR(VLOOKUP(D390,Materias_Primas[#All],2,0),"")</f>
        <v/>
      </c>
      <c r="F390" s="8">
        <f>'Receta'!C391</f>
        <v>0</v>
      </c>
      <c r="G390" s="8">
        <f>'Receta'!H391</f>
        <v>0</v>
      </c>
      <c r="H390" s="8" t="str">
        <f t="shared" si="5"/>
        <v/>
      </c>
      <c r="I390" s="8">
        <v>11</v>
      </c>
      <c r="J390" s="8" t="s">
        <v>213</v>
      </c>
      <c r="K390" s="8" t="e">
        <f t="shared" si="8"/>
        <v>#VALUE!</v>
      </c>
      <c r="L390" s="8" t="str">
        <f>IFERROR(VLOOKUP(D390,Materias_Primas[#All],5,0),"")</f>
        <v/>
      </c>
      <c r="M390" s="2"/>
      <c r="N390" s="2"/>
      <c r="O390" s="2"/>
      <c r="P390" s="2"/>
    </row>
    <row r="391" spans="1:16" ht="15.75" customHeight="1" x14ac:dyDescent="0.3">
      <c r="A391" s="8">
        <f>'Receta'!A392</f>
        <v>0</v>
      </c>
      <c r="B391" s="8" t="str">
        <f>IFERROR(VLOOKUP(A391,Productos[#All],2,0),"")</f>
        <v/>
      </c>
      <c r="C391" s="8">
        <f>SUMIF(Producción[[#All],[Producto]],A391,Producción[[#All],[Cant]])</f>
        <v>0</v>
      </c>
      <c r="D391" s="8">
        <f>'Receta'!E392</f>
        <v>0</v>
      </c>
      <c r="E391" s="8" t="str">
        <f>IFERROR(VLOOKUP(D391,Materias_Primas[#All],2,0),"")</f>
        <v/>
      </c>
      <c r="F391" s="8">
        <f>'Receta'!C392</f>
        <v>0</v>
      </c>
      <c r="G391" s="8">
        <f>'Receta'!H392</f>
        <v>0</v>
      </c>
      <c r="H391" s="8" t="str">
        <f t="shared" si="5"/>
        <v/>
      </c>
      <c r="I391" s="8">
        <v>11</v>
      </c>
      <c r="J391" s="8" t="s">
        <v>213</v>
      </c>
      <c r="K391" s="8" t="e">
        <f t="shared" si="8"/>
        <v>#VALUE!</v>
      </c>
      <c r="L391" s="8" t="str">
        <f>IFERROR(VLOOKUP(D391,Materias_Primas[#All],5,0),"")</f>
        <v/>
      </c>
      <c r="M391" s="2"/>
      <c r="N391" s="2"/>
      <c r="O391" s="2"/>
      <c r="P391" s="2"/>
    </row>
    <row r="392" spans="1:16" ht="15.75" customHeight="1" x14ac:dyDescent="0.3">
      <c r="A392" s="8">
        <f>'Receta'!A393</f>
        <v>0</v>
      </c>
      <c r="B392" s="8" t="str">
        <f>IFERROR(VLOOKUP(A392,Productos[#All],2,0),"")</f>
        <v/>
      </c>
      <c r="C392" s="8">
        <f>SUMIF(Producción[[#All],[Producto]],A392,Producción[[#All],[Cant]])</f>
        <v>0</v>
      </c>
      <c r="D392" s="8">
        <f>'Receta'!E393</f>
        <v>0</v>
      </c>
      <c r="E392" s="8" t="str">
        <f>IFERROR(VLOOKUP(D392,Materias_Primas[#All],2,0),"")</f>
        <v/>
      </c>
      <c r="F392" s="8">
        <f>'Receta'!C393</f>
        <v>0</v>
      </c>
      <c r="G392" s="8">
        <f>'Receta'!H393</f>
        <v>0</v>
      </c>
      <c r="H392" s="8" t="str">
        <f t="shared" si="5"/>
        <v/>
      </c>
      <c r="I392" s="8">
        <v>11</v>
      </c>
      <c r="J392" s="8" t="s">
        <v>213</v>
      </c>
      <c r="K392" s="8" t="e">
        <f t="shared" si="8"/>
        <v>#VALUE!</v>
      </c>
      <c r="L392" s="8" t="str">
        <f>IFERROR(VLOOKUP(D392,Materias_Primas[#All],5,0),"")</f>
        <v/>
      </c>
      <c r="M392" s="2"/>
      <c r="N392" s="2"/>
      <c r="O392" s="2"/>
      <c r="P392" s="2"/>
    </row>
    <row r="393" spans="1:16" ht="15.75" customHeight="1" x14ac:dyDescent="0.3">
      <c r="A393" s="8">
        <f>'Receta'!A394</f>
        <v>0</v>
      </c>
      <c r="B393" s="8" t="str">
        <f>IFERROR(VLOOKUP(A393,Productos[#All],2,0),"")</f>
        <v/>
      </c>
      <c r="C393" s="8">
        <f>SUMIF(Producción[[#All],[Producto]],A393,Producción[[#All],[Cant]])</f>
        <v>0</v>
      </c>
      <c r="D393" s="8">
        <f>'Receta'!E394</f>
        <v>0</v>
      </c>
      <c r="E393" s="8" t="str">
        <f>IFERROR(VLOOKUP(D393,Materias_Primas[#All],2,0),"")</f>
        <v/>
      </c>
      <c r="F393" s="8">
        <f>'Receta'!C394</f>
        <v>0</v>
      </c>
      <c r="G393" s="8">
        <f>'Receta'!H394</f>
        <v>0</v>
      </c>
      <c r="H393" s="8" t="str">
        <f t="shared" si="5"/>
        <v/>
      </c>
      <c r="I393" s="8">
        <v>12</v>
      </c>
      <c r="J393" s="8" t="s">
        <v>213</v>
      </c>
      <c r="K393" s="8" t="e">
        <f t="shared" si="8"/>
        <v>#VALUE!</v>
      </c>
      <c r="L393" s="8" t="str">
        <f>IFERROR(VLOOKUP(D393,Materias_Primas[#All],5,0),"")</f>
        <v/>
      </c>
      <c r="M393" s="2"/>
      <c r="N393" s="2"/>
      <c r="O393" s="2"/>
      <c r="P393" s="2"/>
    </row>
    <row r="394" spans="1:16" ht="15.75" customHeight="1" x14ac:dyDescent="0.3">
      <c r="A394" s="8">
        <f>'Receta'!A395</f>
        <v>0</v>
      </c>
      <c r="B394" s="8" t="str">
        <f>IFERROR(VLOOKUP(A394,Productos[#All],2,0),"")</f>
        <v/>
      </c>
      <c r="C394" s="8">
        <f>SUMIF(Producción[[#All],[Producto]],A394,Producción[[#All],[Cant]])</f>
        <v>0</v>
      </c>
      <c r="D394" s="8">
        <f>'Receta'!E395</f>
        <v>0</v>
      </c>
      <c r="E394" s="8" t="str">
        <f>IFERROR(VLOOKUP(D394,Materias_Primas[#All],2,0),"")</f>
        <v/>
      </c>
      <c r="F394" s="8">
        <f>'Receta'!C395</f>
        <v>0</v>
      </c>
      <c r="G394" s="8">
        <f>'Receta'!H395</f>
        <v>0</v>
      </c>
      <c r="H394" s="8" t="str">
        <f t="shared" si="5"/>
        <v/>
      </c>
      <c r="I394" s="8">
        <v>12</v>
      </c>
      <c r="J394" s="8" t="s">
        <v>213</v>
      </c>
      <c r="K394" s="8" t="e">
        <f t="shared" si="8"/>
        <v>#VALUE!</v>
      </c>
      <c r="L394" s="8" t="str">
        <f>IFERROR(VLOOKUP(D394,Materias_Primas[#All],5,0),"")</f>
        <v/>
      </c>
      <c r="M394" s="2"/>
      <c r="N394" s="2"/>
      <c r="O394" s="2"/>
      <c r="P394" s="2"/>
    </row>
    <row r="395" spans="1:16" ht="15.75" customHeight="1" x14ac:dyDescent="0.3">
      <c r="A395" s="8">
        <f>'Receta'!A396</f>
        <v>0</v>
      </c>
      <c r="B395" s="8" t="str">
        <f>IFERROR(VLOOKUP(A395,Productos[#All],2,0),"")</f>
        <v/>
      </c>
      <c r="C395" s="8">
        <f>SUMIF(Producción[[#All],[Producto]],A395,Producción[[#All],[Cant]])</f>
        <v>0</v>
      </c>
      <c r="D395" s="8">
        <f>'Receta'!E396</f>
        <v>0</v>
      </c>
      <c r="E395" s="8" t="str">
        <f>IFERROR(VLOOKUP(D395,Materias_Primas[#All],2,0),"")</f>
        <v/>
      </c>
      <c r="F395" s="8">
        <f>'Receta'!C396</f>
        <v>0</v>
      </c>
      <c r="G395" s="8">
        <f>'Receta'!H396</f>
        <v>0</v>
      </c>
      <c r="H395" s="8" t="str">
        <f t="shared" si="5"/>
        <v/>
      </c>
      <c r="I395" s="8">
        <v>12</v>
      </c>
      <c r="J395" s="8" t="s">
        <v>213</v>
      </c>
      <c r="K395" s="8" t="e">
        <f t="shared" si="8"/>
        <v>#VALUE!</v>
      </c>
      <c r="L395" s="8" t="str">
        <f>IFERROR(VLOOKUP(D395,Materias_Primas[#All],5,0),"")</f>
        <v/>
      </c>
      <c r="M395" s="2"/>
      <c r="N395" s="2"/>
      <c r="O395" s="2"/>
      <c r="P395" s="2"/>
    </row>
    <row r="396" spans="1:16" ht="15.75" customHeight="1" x14ac:dyDescent="0.3">
      <c r="A396" s="8">
        <f>'Receta'!A397</f>
        <v>0</v>
      </c>
      <c r="B396" s="8" t="str">
        <f>IFERROR(VLOOKUP(A396,Productos[#All],2,0),"")</f>
        <v/>
      </c>
      <c r="C396" s="8">
        <f>SUMIF(Producción[[#All],[Producto]],A396,Producción[[#All],[Cant]])</f>
        <v>0</v>
      </c>
      <c r="D396" s="8">
        <f>'Receta'!E397</f>
        <v>0</v>
      </c>
      <c r="E396" s="8" t="str">
        <f>IFERROR(VLOOKUP(D396,Materias_Primas[#All],2,0),"")</f>
        <v/>
      </c>
      <c r="F396" s="8">
        <f>'Receta'!C397</f>
        <v>0</v>
      </c>
      <c r="G396" s="8">
        <f>'Receta'!H397</f>
        <v>0</v>
      </c>
      <c r="H396" s="8" t="str">
        <f t="shared" si="5"/>
        <v/>
      </c>
      <c r="I396" s="8">
        <v>12</v>
      </c>
      <c r="J396" s="8" t="s">
        <v>213</v>
      </c>
      <c r="K396" s="8" t="e">
        <f t="shared" si="8"/>
        <v>#VALUE!</v>
      </c>
      <c r="L396" s="8" t="str">
        <f>IFERROR(VLOOKUP(D396,Materias_Primas[#All],5,0),"")</f>
        <v/>
      </c>
      <c r="M396" s="2"/>
      <c r="N396" s="2"/>
      <c r="O396" s="2"/>
      <c r="P396" s="2"/>
    </row>
    <row r="397" spans="1:16" ht="15.75" customHeight="1" x14ac:dyDescent="0.3">
      <c r="A397" s="8">
        <f>'Receta'!A398</f>
        <v>0</v>
      </c>
      <c r="B397" s="8" t="str">
        <f>IFERROR(VLOOKUP(A397,Productos[#All],2,0),"")</f>
        <v/>
      </c>
      <c r="C397" s="8">
        <f>SUMIF(Producción[[#All],[Producto]],A397,Producción[[#All],[Cant]])</f>
        <v>0</v>
      </c>
      <c r="D397" s="8">
        <f>'Receta'!E398</f>
        <v>0</v>
      </c>
      <c r="E397" s="8" t="str">
        <f>IFERROR(VLOOKUP(D397,Materias_Primas[#All],2,0),"")</f>
        <v/>
      </c>
      <c r="F397" s="8">
        <f>'Receta'!C398</f>
        <v>0</v>
      </c>
      <c r="G397" s="8">
        <f>'Receta'!H398</f>
        <v>0</v>
      </c>
      <c r="H397" s="8" t="str">
        <f t="shared" si="5"/>
        <v/>
      </c>
      <c r="I397" s="8">
        <v>12</v>
      </c>
      <c r="J397" s="8" t="s">
        <v>213</v>
      </c>
      <c r="K397" s="8" t="e">
        <f t="shared" si="8"/>
        <v>#VALUE!</v>
      </c>
      <c r="L397" s="8" t="str">
        <f>IFERROR(VLOOKUP(D397,Materias_Primas[#All],5,0),"")</f>
        <v/>
      </c>
      <c r="M397" s="2"/>
      <c r="N397" s="2"/>
      <c r="O397" s="2"/>
      <c r="P397" s="2"/>
    </row>
    <row r="398" spans="1:16" ht="15.75" customHeight="1" x14ac:dyDescent="0.3">
      <c r="A398" s="8">
        <f>'Receta'!A399</f>
        <v>0</v>
      </c>
      <c r="B398" s="8" t="str">
        <f>IFERROR(VLOOKUP(A398,Productos[#All],2,0),"")</f>
        <v/>
      </c>
      <c r="C398" s="8">
        <f>SUMIF(Producción[[#All],[Producto]],A398,Producción[[#All],[Cant]])</f>
        <v>0</v>
      </c>
      <c r="D398" s="8">
        <f>'Receta'!E399</f>
        <v>0</v>
      </c>
      <c r="E398" s="8" t="str">
        <f>IFERROR(VLOOKUP(D398,Materias_Primas[#All],2,0),"")</f>
        <v/>
      </c>
      <c r="F398" s="8">
        <f>'Receta'!C399</f>
        <v>0</v>
      </c>
      <c r="G398" s="8">
        <f>'Receta'!H399</f>
        <v>0</v>
      </c>
      <c r="H398" s="8" t="str">
        <f t="shared" si="5"/>
        <v/>
      </c>
      <c r="I398" s="8">
        <v>12</v>
      </c>
      <c r="J398" s="8" t="s">
        <v>213</v>
      </c>
      <c r="K398" s="8" t="e">
        <f t="shared" si="8"/>
        <v>#VALUE!</v>
      </c>
      <c r="L398" s="8" t="str">
        <f>IFERROR(VLOOKUP(D398,Materias_Primas[#All],5,0),"")</f>
        <v/>
      </c>
      <c r="M398" s="2"/>
      <c r="N398" s="2"/>
      <c r="O398" s="2"/>
      <c r="P398" s="2"/>
    </row>
    <row r="399" spans="1:16" ht="15.75" customHeight="1" x14ac:dyDescent="0.3">
      <c r="A399" s="8">
        <f>'Receta'!A400</f>
        <v>0</v>
      </c>
      <c r="B399" s="8" t="str">
        <f>IFERROR(VLOOKUP(A399,Productos[#All],2,0),"")</f>
        <v/>
      </c>
      <c r="C399" s="8">
        <f>SUMIF(Producción[[#All],[Producto]],A399,Producción[[#All],[Cant]])</f>
        <v>0</v>
      </c>
      <c r="D399" s="8">
        <f>'Receta'!E400</f>
        <v>0</v>
      </c>
      <c r="E399" s="8" t="str">
        <f>IFERROR(VLOOKUP(D399,Materias_Primas[#All],2,0),"")</f>
        <v/>
      </c>
      <c r="F399" s="8">
        <f>'Receta'!C400</f>
        <v>0</v>
      </c>
      <c r="G399" s="8">
        <f>'Receta'!H400</f>
        <v>0</v>
      </c>
      <c r="H399" s="8" t="str">
        <f t="shared" si="5"/>
        <v/>
      </c>
      <c r="I399" s="8">
        <v>12</v>
      </c>
      <c r="J399" s="8" t="s">
        <v>213</v>
      </c>
      <c r="K399" s="8" t="e">
        <f t="shared" si="8"/>
        <v>#VALUE!</v>
      </c>
      <c r="L399" s="8" t="str">
        <f>IFERROR(VLOOKUP(D399,Materias_Primas[#All],5,0),"")</f>
        <v/>
      </c>
      <c r="M399" s="2"/>
      <c r="N399" s="2"/>
      <c r="O399" s="2"/>
      <c r="P399" s="2"/>
    </row>
    <row r="400" spans="1:16" ht="15.75" customHeight="1" x14ac:dyDescent="0.3">
      <c r="A400" s="8">
        <f>'Receta'!A401</f>
        <v>0</v>
      </c>
      <c r="B400" s="8" t="str">
        <f>IFERROR(VLOOKUP(A400,Productos[#All],2,0),"")</f>
        <v/>
      </c>
      <c r="C400" s="8">
        <f>SUMIF(Producción[[#All],[Producto]],A400,Producción[[#All],[Cant]])</f>
        <v>0</v>
      </c>
      <c r="D400" s="8">
        <f>'Receta'!E401</f>
        <v>0</v>
      </c>
      <c r="E400" s="8" t="str">
        <f>IFERROR(VLOOKUP(D400,Materias_Primas[#All],2,0),"")</f>
        <v/>
      </c>
      <c r="F400" s="8">
        <f>'Receta'!C401</f>
        <v>0</v>
      </c>
      <c r="G400" s="8">
        <f>'Receta'!H401</f>
        <v>0</v>
      </c>
      <c r="H400" s="8" t="str">
        <f t="shared" si="5"/>
        <v/>
      </c>
      <c r="I400" s="8">
        <v>12</v>
      </c>
      <c r="J400" s="8" t="s">
        <v>213</v>
      </c>
      <c r="K400" s="8" t="e">
        <f t="shared" si="8"/>
        <v>#VALUE!</v>
      </c>
      <c r="L400" s="8" t="str">
        <f>IFERROR(VLOOKUP(D400,Materias_Primas[#All],5,0),"")</f>
        <v/>
      </c>
      <c r="M400" s="2"/>
      <c r="N400" s="2"/>
      <c r="O400" s="2"/>
      <c r="P400" s="2"/>
    </row>
    <row r="401" spans="1:16" ht="15.75" customHeight="1" x14ac:dyDescent="0.3">
      <c r="A401" s="8">
        <f>'Receta'!A402</f>
        <v>0</v>
      </c>
      <c r="B401" s="8" t="str">
        <f>IFERROR(VLOOKUP(A401,Productos[#All],2,0),"")</f>
        <v/>
      </c>
      <c r="C401" s="8">
        <f>SUMIF(Producción[[#All],[Producto]],A401,Producción[[#All],[Cant]])</f>
        <v>0</v>
      </c>
      <c r="D401" s="8">
        <f>'Receta'!E402</f>
        <v>0</v>
      </c>
      <c r="E401" s="8" t="str">
        <f>IFERROR(VLOOKUP(D401,Materias_Primas[#All],2,0),"")</f>
        <v/>
      </c>
      <c r="F401" s="8">
        <f>'Receta'!C402</f>
        <v>0</v>
      </c>
      <c r="G401" s="8">
        <f>'Receta'!H402</f>
        <v>0</v>
      </c>
      <c r="H401" s="8" t="str">
        <f t="shared" si="5"/>
        <v/>
      </c>
      <c r="I401" s="8">
        <v>12</v>
      </c>
      <c r="J401" s="8" t="s">
        <v>213</v>
      </c>
      <c r="K401" s="8" t="e">
        <f t="shared" si="8"/>
        <v>#VALUE!</v>
      </c>
      <c r="L401" s="8" t="str">
        <f>IFERROR(VLOOKUP(D401,Materias_Primas[#All],5,0),"")</f>
        <v/>
      </c>
      <c r="M401" s="2"/>
      <c r="N401" s="2"/>
      <c r="O401" s="2"/>
      <c r="P401" s="2"/>
    </row>
    <row r="402" spans="1:16" ht="15.75" customHeight="1" x14ac:dyDescent="0.3">
      <c r="A402" s="8">
        <f>'Receta'!A403</f>
        <v>0</v>
      </c>
      <c r="B402" s="8" t="str">
        <f>IFERROR(VLOOKUP(A402,Productos[#All],2,0),"")</f>
        <v/>
      </c>
      <c r="C402" s="8">
        <f>SUMIF(Producción[[#All],[Producto]],A402,Producción[[#All],[Cant]])</f>
        <v>0</v>
      </c>
      <c r="D402" s="8">
        <f>'Receta'!E403</f>
        <v>0</v>
      </c>
      <c r="E402" s="8" t="str">
        <f>IFERROR(VLOOKUP(D402,Materias_Primas[#All],2,0),"")</f>
        <v/>
      </c>
      <c r="F402" s="8">
        <f>'Receta'!C403</f>
        <v>0</v>
      </c>
      <c r="G402" s="8">
        <f>'Receta'!H403</f>
        <v>0</v>
      </c>
      <c r="H402" s="8" t="str">
        <f t="shared" si="5"/>
        <v/>
      </c>
      <c r="I402" s="8">
        <v>12</v>
      </c>
      <c r="J402" s="8" t="s">
        <v>213</v>
      </c>
      <c r="K402" s="8" t="e">
        <f t="shared" si="8"/>
        <v>#VALUE!</v>
      </c>
      <c r="L402" s="8" t="str">
        <f>IFERROR(VLOOKUP(D402,Materias_Primas[#All],5,0),"")</f>
        <v/>
      </c>
      <c r="M402" s="2"/>
      <c r="N402" s="2"/>
      <c r="O402" s="2"/>
      <c r="P402" s="2"/>
    </row>
    <row r="403" spans="1:16" ht="15.75" customHeight="1" x14ac:dyDescent="0.3">
      <c r="A403" s="8">
        <f>'Receta'!A404</f>
        <v>0</v>
      </c>
      <c r="B403" s="8" t="str">
        <f>IFERROR(VLOOKUP(A403,Productos[#All],2,0),"")</f>
        <v/>
      </c>
      <c r="C403" s="8">
        <f>SUMIF(Producción[[#All],[Producto]],A403,Producción[[#All],[Cant]])</f>
        <v>0</v>
      </c>
      <c r="D403" s="8">
        <f>'Receta'!E404</f>
        <v>0</v>
      </c>
      <c r="E403" s="8" t="str">
        <f>IFERROR(VLOOKUP(D403,Materias_Primas[#All],2,0),"")</f>
        <v/>
      </c>
      <c r="F403" s="8">
        <f>'Receta'!C404</f>
        <v>0</v>
      </c>
      <c r="G403" s="8">
        <f>'Receta'!H404</f>
        <v>0</v>
      </c>
      <c r="H403" s="8" t="str">
        <f t="shared" si="5"/>
        <v/>
      </c>
      <c r="I403" s="8">
        <v>12</v>
      </c>
      <c r="J403" s="8" t="s">
        <v>213</v>
      </c>
      <c r="K403" s="8" t="e">
        <f t="shared" si="8"/>
        <v>#VALUE!</v>
      </c>
      <c r="L403" s="8" t="str">
        <f>IFERROR(VLOOKUP(D403,Materias_Primas[#All],5,0),"")</f>
        <v/>
      </c>
      <c r="M403" s="2"/>
      <c r="N403" s="2"/>
      <c r="O403" s="2"/>
      <c r="P403" s="2"/>
    </row>
    <row r="404" spans="1:16" ht="15.75" customHeight="1" x14ac:dyDescent="0.3">
      <c r="A404" s="8">
        <f>'Receta'!A405</f>
        <v>0</v>
      </c>
      <c r="B404" s="8" t="str">
        <f>IFERROR(VLOOKUP(A404,Productos[#All],2,0),"")</f>
        <v/>
      </c>
      <c r="C404" s="8">
        <f>SUMIF(Producción[[#All],[Producto]],A404,Producción[[#All],[Cant]])</f>
        <v>0</v>
      </c>
      <c r="D404" s="8">
        <f>'Receta'!E405</f>
        <v>0</v>
      </c>
      <c r="E404" s="8" t="str">
        <f>IFERROR(VLOOKUP(D404,Materias_Primas[#All],2,0),"")</f>
        <v/>
      </c>
      <c r="F404" s="8">
        <f>'Receta'!C405</f>
        <v>0</v>
      </c>
      <c r="G404" s="8">
        <f>'Receta'!H405</f>
        <v>0</v>
      </c>
      <c r="H404" s="8" t="str">
        <f t="shared" si="5"/>
        <v/>
      </c>
      <c r="I404" s="8">
        <v>12</v>
      </c>
      <c r="J404" s="8" t="s">
        <v>213</v>
      </c>
      <c r="K404" s="8" t="e">
        <f t="shared" si="8"/>
        <v>#VALUE!</v>
      </c>
      <c r="L404" s="8" t="str">
        <f>IFERROR(VLOOKUP(D404,Materias_Primas[#All],5,0),"")</f>
        <v/>
      </c>
      <c r="M404" s="2"/>
      <c r="N404" s="2"/>
      <c r="O404" s="2"/>
      <c r="P404" s="2"/>
    </row>
    <row r="405" spans="1:16" ht="15.75" customHeight="1" x14ac:dyDescent="0.3">
      <c r="A405" s="8">
        <f>'Receta'!A406</f>
        <v>0</v>
      </c>
      <c r="B405" s="8" t="str">
        <f>IFERROR(VLOOKUP(A405,Productos[#All],2,0),"")</f>
        <v/>
      </c>
      <c r="C405" s="8">
        <f>SUMIF(Producción[[#All],[Producto]],A405,Producción[[#All],[Cant]])</f>
        <v>0</v>
      </c>
      <c r="D405" s="8">
        <f>'Receta'!E406</f>
        <v>0</v>
      </c>
      <c r="E405" s="8" t="str">
        <f>IFERROR(VLOOKUP(D405,Materias_Primas[#All],2,0),"")</f>
        <v/>
      </c>
      <c r="F405" s="8">
        <f>'Receta'!C406</f>
        <v>0</v>
      </c>
      <c r="G405" s="8">
        <f>'Receta'!H406</f>
        <v>0</v>
      </c>
      <c r="H405" s="8" t="str">
        <f t="shared" si="5"/>
        <v/>
      </c>
      <c r="I405" s="8">
        <v>12</v>
      </c>
      <c r="J405" s="8" t="s">
        <v>213</v>
      </c>
      <c r="K405" s="8" t="e">
        <f t="shared" si="8"/>
        <v>#VALUE!</v>
      </c>
      <c r="L405" s="8" t="str">
        <f>IFERROR(VLOOKUP(D405,Materias_Primas[#All],5,0),"")</f>
        <v/>
      </c>
      <c r="M405" s="2"/>
      <c r="N405" s="2"/>
      <c r="O405" s="2"/>
      <c r="P405" s="2"/>
    </row>
    <row r="406" spans="1:16" ht="15.75" customHeight="1" x14ac:dyDescent="0.3">
      <c r="A406" s="8">
        <f>'Receta'!A407</f>
        <v>0</v>
      </c>
      <c r="B406" s="8" t="str">
        <f>IFERROR(VLOOKUP(A406,Productos[#All],2,0),"")</f>
        <v/>
      </c>
      <c r="C406" s="8">
        <f>SUMIF(Producción[[#All],[Producto]],A406,Producción[[#All],[Cant]])</f>
        <v>0</v>
      </c>
      <c r="D406" s="8">
        <f>'Receta'!E407</f>
        <v>0</v>
      </c>
      <c r="E406" s="8" t="str">
        <f>IFERROR(VLOOKUP(D406,Materias_Primas[#All],2,0),"")</f>
        <v/>
      </c>
      <c r="F406" s="8">
        <f>'Receta'!C407</f>
        <v>0</v>
      </c>
      <c r="G406" s="8">
        <f>'Receta'!H407</f>
        <v>0</v>
      </c>
      <c r="H406" s="8" t="str">
        <f t="shared" si="5"/>
        <v/>
      </c>
      <c r="I406" s="8">
        <v>12</v>
      </c>
      <c r="J406" s="8" t="s">
        <v>213</v>
      </c>
      <c r="K406" s="8" t="e">
        <f t="shared" si="8"/>
        <v>#VALUE!</v>
      </c>
      <c r="L406" s="8" t="str">
        <f>IFERROR(VLOOKUP(D406,Materias_Primas[#All],5,0),"")</f>
        <v/>
      </c>
      <c r="M406" s="2"/>
      <c r="N406" s="2"/>
      <c r="O406" s="2"/>
      <c r="P406" s="2"/>
    </row>
    <row r="407" spans="1:16" ht="15.75" customHeight="1" x14ac:dyDescent="0.3">
      <c r="A407" s="8">
        <f>'Receta'!A408</f>
        <v>0</v>
      </c>
      <c r="B407" s="8" t="str">
        <f>IFERROR(VLOOKUP(A407,Productos[#All],2,0),"")</f>
        <v/>
      </c>
      <c r="C407" s="8">
        <f>SUMIF(Producción[[#All],[Producto]],A407,Producción[[#All],[Cant]])</f>
        <v>0</v>
      </c>
      <c r="D407" s="8">
        <f>'Receta'!E408</f>
        <v>0</v>
      </c>
      <c r="E407" s="8" t="str">
        <f>IFERROR(VLOOKUP(D407,Materias_Primas[#All],2,0),"")</f>
        <v/>
      </c>
      <c r="F407" s="8">
        <f>'Receta'!C408</f>
        <v>0</v>
      </c>
      <c r="G407" s="8">
        <f>'Receta'!H408</f>
        <v>0</v>
      </c>
      <c r="H407" s="8" t="str">
        <f t="shared" si="5"/>
        <v/>
      </c>
      <c r="I407" s="8">
        <v>12</v>
      </c>
      <c r="J407" s="8" t="s">
        <v>213</v>
      </c>
      <c r="K407" s="8" t="e">
        <f t="shared" si="8"/>
        <v>#VALUE!</v>
      </c>
      <c r="L407" s="8" t="str">
        <f>IFERROR(VLOOKUP(D407,Materias_Primas[#All],5,0),"")</f>
        <v/>
      </c>
      <c r="M407" s="2"/>
      <c r="N407" s="2"/>
      <c r="O407" s="2"/>
      <c r="P407" s="2"/>
    </row>
    <row r="408" spans="1:16" ht="15.75" customHeight="1" x14ac:dyDescent="0.3">
      <c r="A408" s="8">
        <f>'Receta'!A409</f>
        <v>0</v>
      </c>
      <c r="B408" s="8" t="str">
        <f>IFERROR(VLOOKUP(A408,Productos[#All],2,0),"")</f>
        <v/>
      </c>
      <c r="C408" s="8">
        <f>SUMIF(Producción[[#All],[Producto]],A408,Producción[[#All],[Cant]])</f>
        <v>0</v>
      </c>
      <c r="D408" s="8">
        <f>'Receta'!E409</f>
        <v>0</v>
      </c>
      <c r="E408" s="8" t="str">
        <f>IFERROR(VLOOKUP(D408,Materias_Primas[#All],2,0),"")</f>
        <v/>
      </c>
      <c r="F408" s="8">
        <f>'Receta'!C409</f>
        <v>0</v>
      </c>
      <c r="G408" s="8">
        <f>'Receta'!H409</f>
        <v>0</v>
      </c>
      <c r="H408" s="8" t="str">
        <f t="shared" si="5"/>
        <v/>
      </c>
      <c r="I408" s="8">
        <v>12</v>
      </c>
      <c r="J408" s="8" t="s">
        <v>213</v>
      </c>
      <c r="K408" s="8" t="e">
        <f t="shared" si="8"/>
        <v>#VALUE!</v>
      </c>
      <c r="L408" s="8" t="str">
        <f>IFERROR(VLOOKUP(D408,Materias_Primas[#All],5,0),"")</f>
        <v/>
      </c>
      <c r="M408" s="2"/>
      <c r="N408" s="2"/>
      <c r="O408" s="2"/>
      <c r="P408" s="2"/>
    </row>
    <row r="409" spans="1:16" ht="15.75" customHeight="1" x14ac:dyDescent="0.3">
      <c r="A409" s="8">
        <f>'Receta'!A410</f>
        <v>0</v>
      </c>
      <c r="B409" s="8" t="str">
        <f>IFERROR(VLOOKUP(A409,Productos[#All],2,0),"")</f>
        <v/>
      </c>
      <c r="C409" s="8">
        <f>SUMIF(Producción[[#All],[Producto]],A409,Producción[[#All],[Cant]])</f>
        <v>0</v>
      </c>
      <c r="D409" s="8">
        <f>'Receta'!E410</f>
        <v>0</v>
      </c>
      <c r="E409" s="8" t="str">
        <f>IFERROR(VLOOKUP(D409,Materias_Primas[#All],2,0),"")</f>
        <v/>
      </c>
      <c r="F409" s="8">
        <f>'Receta'!C410</f>
        <v>0</v>
      </c>
      <c r="G409" s="8">
        <f>'Receta'!H410</f>
        <v>0</v>
      </c>
      <c r="H409" s="8" t="str">
        <f t="shared" si="5"/>
        <v/>
      </c>
      <c r="I409" s="8">
        <v>12</v>
      </c>
      <c r="J409" s="8" t="s">
        <v>213</v>
      </c>
      <c r="K409" s="8" t="e">
        <f t="shared" si="8"/>
        <v>#VALUE!</v>
      </c>
      <c r="L409" s="8" t="str">
        <f>IFERROR(VLOOKUP(D409,Materias_Primas[#All],5,0),"")</f>
        <v/>
      </c>
      <c r="M409" s="2"/>
      <c r="N409" s="2"/>
      <c r="O409" s="2"/>
      <c r="P409" s="2"/>
    </row>
    <row r="410" spans="1:16" ht="15.75" customHeight="1" x14ac:dyDescent="0.3">
      <c r="A410" s="8">
        <f>'Receta'!A411</f>
        <v>0</v>
      </c>
      <c r="B410" s="8" t="str">
        <f>IFERROR(VLOOKUP(A410,Productos[#All],2,0),"")</f>
        <v/>
      </c>
      <c r="C410" s="8">
        <f>SUMIF(Producción[[#All],[Producto]],A410,Producción[[#All],[Cant]])</f>
        <v>0</v>
      </c>
      <c r="D410" s="8">
        <f>'Receta'!E411</f>
        <v>0</v>
      </c>
      <c r="E410" s="8" t="str">
        <f>IFERROR(VLOOKUP(D410,Materias_Primas[#All],2,0),"")</f>
        <v/>
      </c>
      <c r="F410" s="8">
        <f>'Receta'!C411</f>
        <v>0</v>
      </c>
      <c r="G410" s="8">
        <f>'Receta'!H411</f>
        <v>0</v>
      </c>
      <c r="H410" s="8" t="str">
        <f t="shared" si="5"/>
        <v/>
      </c>
      <c r="I410" s="8">
        <v>13</v>
      </c>
      <c r="J410" s="8" t="s">
        <v>213</v>
      </c>
      <c r="K410" s="8" t="e">
        <f t="shared" si="8"/>
        <v>#VALUE!</v>
      </c>
      <c r="L410" s="8" t="str">
        <f>IFERROR(VLOOKUP(D410,Materias_Primas[#All],5,0),"")</f>
        <v/>
      </c>
      <c r="M410" s="2"/>
      <c r="N410" s="2"/>
      <c r="O410" s="2"/>
      <c r="P410" s="2"/>
    </row>
    <row r="411" spans="1:16" ht="15.75" customHeight="1" x14ac:dyDescent="0.3">
      <c r="A411" s="8">
        <f>'Receta'!A412</f>
        <v>0</v>
      </c>
      <c r="B411" s="8" t="str">
        <f>IFERROR(VLOOKUP(A411,Productos[#All],2,0),"")</f>
        <v/>
      </c>
      <c r="C411" s="8">
        <f>SUMIF(Producción[[#All],[Producto]],A411,Producción[[#All],[Cant]])</f>
        <v>0</v>
      </c>
      <c r="D411" s="8">
        <f>'Receta'!E412</f>
        <v>0</v>
      </c>
      <c r="E411" s="8" t="str">
        <f>IFERROR(VLOOKUP(D411,Materias_Primas[#All],2,0),"")</f>
        <v/>
      </c>
      <c r="F411" s="8">
        <f>'Receta'!C412</f>
        <v>0</v>
      </c>
      <c r="G411" s="8">
        <f>'Receta'!H412</f>
        <v>0</v>
      </c>
      <c r="H411" s="8" t="str">
        <f t="shared" si="5"/>
        <v/>
      </c>
      <c r="I411" s="8">
        <v>13</v>
      </c>
      <c r="J411" s="8" t="s">
        <v>213</v>
      </c>
      <c r="K411" s="8" t="e">
        <f t="shared" si="8"/>
        <v>#VALUE!</v>
      </c>
      <c r="L411" s="8" t="str">
        <f>IFERROR(VLOOKUP(D411,Materias_Primas[#All],5,0),"")</f>
        <v/>
      </c>
      <c r="M411" s="2"/>
      <c r="N411" s="2"/>
      <c r="O411" s="2"/>
      <c r="P411" s="2"/>
    </row>
    <row r="412" spans="1:16" ht="15.75" customHeight="1" x14ac:dyDescent="0.3">
      <c r="A412" s="8">
        <f>'Receta'!A413</f>
        <v>0</v>
      </c>
      <c r="B412" s="8" t="str">
        <f>IFERROR(VLOOKUP(A412,Productos[#All],2,0),"")</f>
        <v/>
      </c>
      <c r="C412" s="8">
        <f>SUMIF(Producción[[#All],[Producto]],A412,Producción[[#All],[Cant]])</f>
        <v>0</v>
      </c>
      <c r="D412" s="8">
        <f>'Receta'!E413</f>
        <v>0</v>
      </c>
      <c r="E412" s="8" t="str">
        <f>IFERROR(VLOOKUP(D412,Materias_Primas[#All],2,0),"")</f>
        <v/>
      </c>
      <c r="F412" s="8">
        <f>'Receta'!C413</f>
        <v>0</v>
      </c>
      <c r="G412" s="8">
        <f>'Receta'!H413</f>
        <v>0</v>
      </c>
      <c r="H412" s="8" t="str">
        <f t="shared" si="5"/>
        <v/>
      </c>
      <c r="I412" s="8">
        <v>13</v>
      </c>
      <c r="J412" s="8" t="s">
        <v>213</v>
      </c>
      <c r="K412" s="8" t="e">
        <f t="shared" si="8"/>
        <v>#VALUE!</v>
      </c>
      <c r="L412" s="8" t="str">
        <f>IFERROR(VLOOKUP(D412,Materias_Primas[#All],5,0),"")</f>
        <v/>
      </c>
      <c r="M412" s="2"/>
      <c r="N412" s="2"/>
      <c r="O412" s="2"/>
      <c r="P412" s="2"/>
    </row>
    <row r="413" spans="1:16" ht="15.75" customHeight="1" x14ac:dyDescent="0.3">
      <c r="A413" s="8">
        <f>'Receta'!A414</f>
        <v>0</v>
      </c>
      <c r="B413" s="8" t="str">
        <f>IFERROR(VLOOKUP(A413,Productos[#All],2,0),"")</f>
        <v/>
      </c>
      <c r="C413" s="8">
        <f>SUMIF(Producción[[#All],[Producto]],A413,Producción[[#All],[Cant]])</f>
        <v>0</v>
      </c>
      <c r="D413" s="8">
        <f>'Receta'!E414</f>
        <v>0</v>
      </c>
      <c r="E413" s="8" t="str">
        <f>IFERROR(VLOOKUP(D413,Materias_Primas[#All],2,0),"")</f>
        <v/>
      </c>
      <c r="F413" s="8">
        <f>'Receta'!C414</f>
        <v>0</v>
      </c>
      <c r="G413" s="8">
        <f>'Receta'!H414</f>
        <v>0</v>
      </c>
      <c r="H413" s="8" t="str">
        <f t="shared" si="5"/>
        <v/>
      </c>
      <c r="I413" s="8">
        <v>13</v>
      </c>
      <c r="J413" s="8" t="s">
        <v>213</v>
      </c>
      <c r="K413" s="8" t="e">
        <f t="shared" si="8"/>
        <v>#VALUE!</v>
      </c>
      <c r="L413" s="8" t="str">
        <f>IFERROR(VLOOKUP(D413,Materias_Primas[#All],5,0),"")</f>
        <v/>
      </c>
      <c r="M413" s="2"/>
      <c r="N413" s="2"/>
      <c r="O413" s="2"/>
      <c r="P413" s="2"/>
    </row>
    <row r="414" spans="1:16" ht="15.75" customHeight="1" x14ac:dyDescent="0.3">
      <c r="A414" s="8">
        <f>'Receta'!A415</f>
        <v>0</v>
      </c>
      <c r="B414" s="8" t="str">
        <f>IFERROR(VLOOKUP(A414,Productos[#All],2,0),"")</f>
        <v/>
      </c>
      <c r="C414" s="8">
        <f>SUMIF(Producción[[#All],[Producto]],A414,Producción[[#All],[Cant]])</f>
        <v>0</v>
      </c>
      <c r="D414" s="8">
        <f>'Receta'!E415</f>
        <v>0</v>
      </c>
      <c r="E414" s="8" t="str">
        <f>IFERROR(VLOOKUP(D414,Materias_Primas[#All],2,0),"")</f>
        <v/>
      </c>
      <c r="F414" s="8">
        <f>'Receta'!C415</f>
        <v>0</v>
      </c>
      <c r="G414" s="8">
        <f>'Receta'!H415</f>
        <v>0</v>
      </c>
      <c r="H414" s="8" t="str">
        <f t="shared" si="5"/>
        <v/>
      </c>
      <c r="I414" s="8">
        <v>13</v>
      </c>
      <c r="J414" s="8" t="s">
        <v>213</v>
      </c>
      <c r="K414" s="8" t="e">
        <f t="shared" si="8"/>
        <v>#VALUE!</v>
      </c>
      <c r="L414" s="8" t="str">
        <f>IFERROR(VLOOKUP(D414,Materias_Primas[#All],5,0),"")</f>
        <v/>
      </c>
      <c r="M414" s="2"/>
      <c r="N414" s="2"/>
      <c r="O414" s="2"/>
      <c r="P414" s="2"/>
    </row>
    <row r="415" spans="1:16" ht="15.75" customHeight="1" x14ac:dyDescent="0.3">
      <c r="A415" s="8">
        <f>'Receta'!A416</f>
        <v>0</v>
      </c>
      <c r="B415" s="8" t="str">
        <f>IFERROR(VLOOKUP(A415,Productos[#All],2,0),"")</f>
        <v/>
      </c>
      <c r="C415" s="8">
        <f>SUMIF(Producción[[#All],[Producto]],A415,Producción[[#All],[Cant]])</f>
        <v>0</v>
      </c>
      <c r="D415" s="8">
        <f>'Receta'!E416</f>
        <v>0</v>
      </c>
      <c r="E415" s="8" t="str">
        <f>IFERROR(VLOOKUP(D415,Materias_Primas[#All],2,0),"")</f>
        <v/>
      </c>
      <c r="F415" s="8">
        <f>'Receta'!C416</f>
        <v>0</v>
      </c>
      <c r="G415" s="8">
        <f>'Receta'!H416</f>
        <v>0</v>
      </c>
      <c r="H415" s="8" t="str">
        <f t="shared" si="5"/>
        <v/>
      </c>
      <c r="I415" s="8">
        <v>13</v>
      </c>
      <c r="J415" s="8" t="s">
        <v>213</v>
      </c>
      <c r="K415" s="8" t="e">
        <f t="shared" si="8"/>
        <v>#VALUE!</v>
      </c>
      <c r="L415" s="8" t="str">
        <f>IFERROR(VLOOKUP(D415,Materias_Primas[#All],5,0),"")</f>
        <v/>
      </c>
      <c r="M415" s="2"/>
      <c r="N415" s="2"/>
      <c r="O415" s="2"/>
      <c r="P415" s="2"/>
    </row>
    <row r="416" spans="1:16" ht="15.75" customHeight="1" x14ac:dyDescent="0.3">
      <c r="A416" s="8">
        <f>'Receta'!A417</f>
        <v>0</v>
      </c>
      <c r="B416" s="8" t="str">
        <f>IFERROR(VLOOKUP(A416,Productos[#All],2,0),"")</f>
        <v/>
      </c>
      <c r="C416" s="8">
        <f>SUMIF(Producción[[#All],[Producto]],A416,Producción[[#All],[Cant]])</f>
        <v>0</v>
      </c>
      <c r="D416" s="8">
        <f>'Receta'!E417</f>
        <v>0</v>
      </c>
      <c r="E416" s="8" t="str">
        <f>IFERROR(VLOOKUP(D416,Materias_Primas[#All],2,0),"")</f>
        <v/>
      </c>
      <c r="F416" s="8">
        <f>'Receta'!C417</f>
        <v>0</v>
      </c>
      <c r="G416" s="8">
        <f>'Receta'!H417</f>
        <v>0</v>
      </c>
      <c r="H416" s="8" t="str">
        <f t="shared" si="5"/>
        <v/>
      </c>
      <c r="I416" s="8">
        <v>13</v>
      </c>
      <c r="J416" s="8" t="s">
        <v>213</v>
      </c>
      <c r="K416" s="8" t="e">
        <f t="shared" si="8"/>
        <v>#VALUE!</v>
      </c>
      <c r="L416" s="8" t="str">
        <f>IFERROR(VLOOKUP(D416,Materias_Primas[#All],5,0),"")</f>
        <v/>
      </c>
      <c r="M416" s="2"/>
      <c r="N416" s="2"/>
      <c r="O416" s="2"/>
      <c r="P416" s="2"/>
    </row>
    <row r="417" spans="1:16" ht="15.75" customHeight="1" x14ac:dyDescent="0.3">
      <c r="A417" s="8">
        <f>'Receta'!A418</f>
        <v>0</v>
      </c>
      <c r="B417" s="8" t="str">
        <f>IFERROR(VLOOKUP(A417,Productos[#All],2,0),"")</f>
        <v/>
      </c>
      <c r="C417" s="8">
        <f>SUMIF(Producción[[#All],[Producto]],A417,Producción[[#All],[Cant]])</f>
        <v>0</v>
      </c>
      <c r="D417" s="8">
        <f>'Receta'!E418</f>
        <v>0</v>
      </c>
      <c r="E417" s="8" t="str">
        <f>IFERROR(VLOOKUP(D417,Materias_Primas[#All],2,0),"")</f>
        <v/>
      </c>
      <c r="F417" s="8">
        <f>'Receta'!C418</f>
        <v>0</v>
      </c>
      <c r="G417" s="8">
        <f>'Receta'!H418</f>
        <v>0</v>
      </c>
      <c r="H417" s="8" t="str">
        <f t="shared" si="5"/>
        <v/>
      </c>
      <c r="I417" s="8">
        <v>13</v>
      </c>
      <c r="J417" s="8" t="s">
        <v>213</v>
      </c>
      <c r="K417" s="8" t="e">
        <f t="shared" si="8"/>
        <v>#VALUE!</v>
      </c>
      <c r="L417" s="8" t="str">
        <f>IFERROR(VLOOKUP(D417,Materias_Primas[#All],5,0),"")</f>
        <v/>
      </c>
      <c r="M417" s="2"/>
      <c r="N417" s="2"/>
      <c r="O417" s="2"/>
      <c r="P417" s="2"/>
    </row>
    <row r="418" spans="1:16" ht="15.75" customHeight="1" x14ac:dyDescent="0.3">
      <c r="A418" s="8">
        <f>'Receta'!A419</f>
        <v>0</v>
      </c>
      <c r="B418" s="8" t="str">
        <f>IFERROR(VLOOKUP(A418,Productos[#All],2,0),"")</f>
        <v/>
      </c>
      <c r="C418" s="8">
        <f>SUMIF(Producción[[#All],[Producto]],A418,Producción[[#All],[Cant]])</f>
        <v>0</v>
      </c>
      <c r="D418" s="8">
        <f>'Receta'!E419</f>
        <v>0</v>
      </c>
      <c r="E418" s="8" t="str">
        <f>IFERROR(VLOOKUP(D418,Materias_Primas[#All],2,0),"")</f>
        <v/>
      </c>
      <c r="F418" s="8">
        <f>'Receta'!C419</f>
        <v>0</v>
      </c>
      <c r="G418" s="8">
        <f>'Receta'!H419</f>
        <v>0</v>
      </c>
      <c r="H418" s="8" t="str">
        <f t="shared" si="5"/>
        <v/>
      </c>
      <c r="I418" s="8">
        <v>13</v>
      </c>
      <c r="J418" s="8" t="s">
        <v>213</v>
      </c>
      <c r="K418" s="8" t="e">
        <f t="shared" si="8"/>
        <v>#VALUE!</v>
      </c>
      <c r="L418" s="8" t="str">
        <f>IFERROR(VLOOKUP(D418,Materias_Primas[#All],5,0),"")</f>
        <v/>
      </c>
      <c r="M418" s="2"/>
      <c r="N418" s="2"/>
      <c r="O418" s="2"/>
      <c r="P418" s="2"/>
    </row>
    <row r="419" spans="1:16" ht="15.75" customHeight="1" x14ac:dyDescent="0.3">
      <c r="A419" s="8">
        <f>'Receta'!A420</f>
        <v>0</v>
      </c>
      <c r="B419" s="8" t="str">
        <f>IFERROR(VLOOKUP(A419,Productos[#All],2,0),"")</f>
        <v/>
      </c>
      <c r="C419" s="8">
        <f>SUMIF(Producción[[#All],[Producto]],A419,Producción[[#All],[Cant]])</f>
        <v>0</v>
      </c>
      <c r="D419" s="8">
        <f>'Receta'!E420</f>
        <v>0</v>
      </c>
      <c r="E419" s="8" t="str">
        <f>IFERROR(VLOOKUP(D419,Materias_Primas[#All],2,0),"")</f>
        <v/>
      </c>
      <c r="F419" s="8">
        <f>'Receta'!C420</f>
        <v>0</v>
      </c>
      <c r="G419" s="8">
        <f>'Receta'!H420</f>
        <v>0</v>
      </c>
      <c r="H419" s="8" t="str">
        <f t="shared" si="5"/>
        <v/>
      </c>
      <c r="I419" s="8">
        <v>13</v>
      </c>
      <c r="J419" s="8" t="s">
        <v>213</v>
      </c>
      <c r="K419" s="8" t="e">
        <f t="shared" si="8"/>
        <v>#VALUE!</v>
      </c>
      <c r="L419" s="8" t="str">
        <f>IFERROR(VLOOKUP(D419,Materias_Primas[#All],5,0),"")</f>
        <v/>
      </c>
      <c r="M419" s="2"/>
      <c r="N419" s="2"/>
      <c r="O419" s="2"/>
      <c r="P419" s="2"/>
    </row>
    <row r="420" spans="1:16" ht="15.75" customHeight="1" x14ac:dyDescent="0.3">
      <c r="A420" s="8">
        <f>'Receta'!A421</f>
        <v>0</v>
      </c>
      <c r="B420" s="8" t="str">
        <f>IFERROR(VLOOKUP(A420,Productos[#All],2,0),"")</f>
        <v/>
      </c>
      <c r="C420" s="8">
        <f>SUMIF(Producción[[#All],[Producto]],A420,Producción[[#All],[Cant]])</f>
        <v>0</v>
      </c>
      <c r="D420" s="8">
        <f>'Receta'!E421</f>
        <v>0</v>
      </c>
      <c r="E420" s="8" t="str">
        <f>IFERROR(VLOOKUP(D420,Materias_Primas[#All],2,0),"")</f>
        <v/>
      </c>
      <c r="F420" s="8">
        <f>'Receta'!C421</f>
        <v>0</v>
      </c>
      <c r="G420" s="8">
        <f>'Receta'!H421</f>
        <v>0</v>
      </c>
      <c r="H420" s="8" t="str">
        <f t="shared" si="5"/>
        <v/>
      </c>
      <c r="I420" s="8">
        <v>13</v>
      </c>
      <c r="J420" s="8" t="s">
        <v>213</v>
      </c>
      <c r="K420" s="8" t="e">
        <f t="shared" si="8"/>
        <v>#VALUE!</v>
      </c>
      <c r="L420" s="8" t="str">
        <f>IFERROR(VLOOKUP(D420,Materias_Primas[#All],5,0),"")</f>
        <v/>
      </c>
      <c r="M420" s="2"/>
      <c r="N420" s="2"/>
      <c r="O420" s="2"/>
      <c r="P420" s="2"/>
    </row>
    <row r="421" spans="1:16" ht="15.75" customHeight="1" x14ac:dyDescent="0.3">
      <c r="A421" s="8">
        <f>'Receta'!A422</f>
        <v>0</v>
      </c>
      <c r="B421" s="8" t="str">
        <f>IFERROR(VLOOKUP(A421,Productos[#All],2,0),"")</f>
        <v/>
      </c>
      <c r="C421" s="8">
        <f>SUMIF(Producción[[#All],[Producto]],A421,Producción[[#All],[Cant]])</f>
        <v>0</v>
      </c>
      <c r="D421" s="8">
        <f>'Receta'!E422</f>
        <v>0</v>
      </c>
      <c r="E421" s="8" t="str">
        <f>IFERROR(VLOOKUP(D421,Materias_Primas[#All],2,0),"")</f>
        <v/>
      </c>
      <c r="F421" s="8">
        <f>'Receta'!C422</f>
        <v>0</v>
      </c>
      <c r="G421" s="8">
        <f>'Receta'!H422</f>
        <v>0</v>
      </c>
      <c r="H421" s="8" t="str">
        <f t="shared" si="5"/>
        <v/>
      </c>
      <c r="I421" s="8">
        <v>13</v>
      </c>
      <c r="J421" s="8" t="s">
        <v>213</v>
      </c>
      <c r="K421" s="8" t="e">
        <f t="shared" si="8"/>
        <v>#VALUE!</v>
      </c>
      <c r="L421" s="8" t="str">
        <f>IFERROR(VLOOKUP(D421,Materias_Primas[#All],5,0),"")</f>
        <v/>
      </c>
      <c r="M421" s="2"/>
      <c r="N421" s="2"/>
      <c r="O421" s="2"/>
      <c r="P421" s="2"/>
    </row>
    <row r="422" spans="1:16" ht="15.75" customHeight="1" x14ac:dyDescent="0.3">
      <c r="A422" s="8">
        <f>'Receta'!A423</f>
        <v>0</v>
      </c>
      <c r="B422" s="8" t="str">
        <f>IFERROR(VLOOKUP(A422,Productos[#All],2,0),"")</f>
        <v/>
      </c>
      <c r="C422" s="8">
        <f>SUMIF(Producción[[#All],[Producto]],A422,Producción[[#All],[Cant]])</f>
        <v>0</v>
      </c>
      <c r="D422" s="8">
        <f>'Receta'!E423</f>
        <v>0</v>
      </c>
      <c r="E422" s="8" t="str">
        <f>IFERROR(VLOOKUP(D422,Materias_Primas[#All],2,0),"")</f>
        <v/>
      </c>
      <c r="F422" s="8">
        <f>'Receta'!C423</f>
        <v>0</v>
      </c>
      <c r="G422" s="8">
        <f>'Receta'!H423</f>
        <v>0</v>
      </c>
      <c r="H422" s="8" t="str">
        <f t="shared" si="5"/>
        <v/>
      </c>
      <c r="I422" s="8">
        <v>13</v>
      </c>
      <c r="J422" s="8" t="s">
        <v>213</v>
      </c>
      <c r="K422" s="8" t="e">
        <f t="shared" si="8"/>
        <v>#VALUE!</v>
      </c>
      <c r="L422" s="8" t="str">
        <f>IFERROR(VLOOKUP(D422,Materias_Primas[#All],5,0),"")</f>
        <v/>
      </c>
      <c r="M422" s="2"/>
      <c r="N422" s="2"/>
      <c r="O422" s="2"/>
      <c r="P422" s="2"/>
    </row>
    <row r="423" spans="1:16" ht="15.75" customHeight="1" x14ac:dyDescent="0.3">
      <c r="A423" s="8">
        <f>'Receta'!A424</f>
        <v>0</v>
      </c>
      <c r="B423" s="8" t="str">
        <f>IFERROR(VLOOKUP(A423,Productos[#All],2,0),"")</f>
        <v/>
      </c>
      <c r="C423" s="8">
        <f>SUMIF(Producción[[#All],[Producto]],A423,Producción[[#All],[Cant]])</f>
        <v>0</v>
      </c>
      <c r="D423" s="8">
        <f>'Receta'!E424</f>
        <v>0</v>
      </c>
      <c r="E423" s="8" t="str">
        <f>IFERROR(VLOOKUP(D423,Materias_Primas[#All],2,0),"")</f>
        <v/>
      </c>
      <c r="F423" s="8">
        <f>'Receta'!C424</f>
        <v>0</v>
      </c>
      <c r="G423" s="8">
        <f>'Receta'!H424</f>
        <v>0</v>
      </c>
      <c r="H423" s="8" t="str">
        <f t="shared" si="5"/>
        <v/>
      </c>
      <c r="I423" s="8">
        <v>13</v>
      </c>
      <c r="J423" s="8" t="s">
        <v>213</v>
      </c>
      <c r="K423" s="8" t="e">
        <f t="shared" si="8"/>
        <v>#VALUE!</v>
      </c>
      <c r="L423" s="8" t="str">
        <f>IFERROR(VLOOKUP(D423,Materias_Primas[#All],5,0),"")</f>
        <v/>
      </c>
      <c r="M423" s="2"/>
      <c r="N423" s="2"/>
      <c r="O423" s="2"/>
      <c r="P423" s="2"/>
    </row>
    <row r="424" spans="1:16" ht="15.75" customHeight="1" x14ac:dyDescent="0.3">
      <c r="A424" s="8">
        <f>'Receta'!A425</f>
        <v>0</v>
      </c>
      <c r="B424" s="8" t="str">
        <f>IFERROR(VLOOKUP(A424,Productos[#All],2,0),"")</f>
        <v/>
      </c>
      <c r="C424" s="8">
        <f>SUMIF(Producción[[#All],[Producto]],A424,Producción[[#All],[Cant]])</f>
        <v>0</v>
      </c>
      <c r="D424" s="8">
        <f>'Receta'!E425</f>
        <v>0</v>
      </c>
      <c r="E424" s="8" t="str">
        <f>IFERROR(VLOOKUP(D424,Materias_Primas[#All],2,0),"")</f>
        <v/>
      </c>
      <c r="F424" s="8">
        <f>'Receta'!C425</f>
        <v>0</v>
      </c>
      <c r="G424" s="8">
        <f>'Receta'!H425</f>
        <v>0</v>
      </c>
      <c r="H424" s="8" t="str">
        <f t="shared" si="5"/>
        <v/>
      </c>
      <c r="I424" s="8">
        <v>13</v>
      </c>
      <c r="J424" s="8" t="s">
        <v>213</v>
      </c>
      <c r="K424" s="8" t="e">
        <f t="shared" si="8"/>
        <v>#VALUE!</v>
      </c>
      <c r="L424" s="8" t="str">
        <f>IFERROR(VLOOKUP(D424,Materias_Primas[#All],5,0),"")</f>
        <v/>
      </c>
      <c r="M424" s="2"/>
      <c r="N424" s="2"/>
      <c r="O424" s="2"/>
      <c r="P424" s="2"/>
    </row>
    <row r="425" spans="1:16" ht="15.75" customHeight="1" x14ac:dyDescent="0.3">
      <c r="A425" s="8">
        <f>'Receta'!A426</f>
        <v>0</v>
      </c>
      <c r="B425" s="8" t="str">
        <f>IFERROR(VLOOKUP(A425,Productos[#All],2,0),"")</f>
        <v/>
      </c>
      <c r="C425" s="8">
        <f>SUMIF(Producción[[#All],[Producto]],A425,Producción[[#All],[Cant]])</f>
        <v>0</v>
      </c>
      <c r="D425" s="8">
        <f>'Receta'!E426</f>
        <v>0</v>
      </c>
      <c r="E425" s="8" t="str">
        <f>IFERROR(VLOOKUP(D425,Materias_Primas[#All],2,0),"")</f>
        <v/>
      </c>
      <c r="F425" s="8">
        <f>'Receta'!C426</f>
        <v>0</v>
      </c>
      <c r="G425" s="8">
        <f>'Receta'!H426</f>
        <v>0</v>
      </c>
      <c r="H425" s="8" t="str">
        <f t="shared" si="5"/>
        <v/>
      </c>
      <c r="I425" s="8">
        <v>13</v>
      </c>
      <c r="J425" s="8" t="s">
        <v>213</v>
      </c>
      <c r="K425" s="8" t="e">
        <f t="shared" si="8"/>
        <v>#VALUE!</v>
      </c>
      <c r="L425" s="8" t="str">
        <f>IFERROR(VLOOKUP(D425,Materias_Primas[#All],5,0),"")</f>
        <v/>
      </c>
      <c r="M425" s="2"/>
      <c r="N425" s="2"/>
      <c r="O425" s="2"/>
      <c r="P425" s="2"/>
    </row>
    <row r="426" spans="1:16" ht="15.75" customHeight="1" x14ac:dyDescent="0.3">
      <c r="A426" s="8">
        <f>'Receta'!A427</f>
        <v>0</v>
      </c>
      <c r="B426" s="8" t="str">
        <f>IFERROR(VLOOKUP(A426,Productos[#All],2,0),"")</f>
        <v/>
      </c>
      <c r="C426" s="8">
        <f>SUMIF(Producción[[#All],[Producto]],A426,Producción[[#All],[Cant]])</f>
        <v>0</v>
      </c>
      <c r="D426" s="8">
        <f>'Receta'!E427</f>
        <v>0</v>
      </c>
      <c r="E426" s="8" t="str">
        <f>IFERROR(VLOOKUP(D426,Materias_Primas[#All],2,0),"")</f>
        <v/>
      </c>
      <c r="F426" s="8">
        <f>'Receta'!C427</f>
        <v>0</v>
      </c>
      <c r="G426" s="8">
        <f>'Receta'!H427</f>
        <v>0</v>
      </c>
      <c r="H426" s="8" t="str">
        <f t="shared" si="5"/>
        <v/>
      </c>
      <c r="I426" s="8">
        <v>13</v>
      </c>
      <c r="J426" s="8" t="s">
        <v>213</v>
      </c>
      <c r="K426" s="8" t="e">
        <f t="shared" si="8"/>
        <v>#VALUE!</v>
      </c>
      <c r="L426" s="8" t="str">
        <f>IFERROR(VLOOKUP(D426,Materias_Primas[#All],5,0),"")</f>
        <v/>
      </c>
      <c r="M426" s="2"/>
      <c r="N426" s="2"/>
      <c r="O426" s="2"/>
      <c r="P426" s="2"/>
    </row>
    <row r="427" spans="1:16" ht="15.75" customHeight="1" x14ac:dyDescent="0.3">
      <c r="A427" s="8">
        <f>'Receta'!A428</f>
        <v>0</v>
      </c>
      <c r="B427" s="8" t="str">
        <f>IFERROR(VLOOKUP(A427,Productos[#All],2,0),"")</f>
        <v/>
      </c>
      <c r="C427" s="8">
        <f>SUMIF(Producción[[#All],[Producto]],A427,Producción[[#All],[Cant]])</f>
        <v>0</v>
      </c>
      <c r="D427" s="8">
        <f>'Receta'!E428</f>
        <v>0</v>
      </c>
      <c r="E427" s="8" t="str">
        <f>IFERROR(VLOOKUP(D427,Materias_Primas[#All],2,0),"")</f>
        <v/>
      </c>
      <c r="F427" s="8">
        <f>'Receta'!C428</f>
        <v>0</v>
      </c>
      <c r="G427" s="8">
        <f>'Receta'!H428</f>
        <v>0</v>
      </c>
      <c r="H427" s="8" t="str">
        <f t="shared" si="5"/>
        <v/>
      </c>
      <c r="I427" s="8">
        <v>13</v>
      </c>
      <c r="J427" s="8" t="s">
        <v>213</v>
      </c>
      <c r="K427" s="8" t="e">
        <f t="shared" si="8"/>
        <v>#VALUE!</v>
      </c>
      <c r="L427" s="8" t="str">
        <f>IFERROR(VLOOKUP(D427,Materias_Primas[#All],5,0),"")</f>
        <v/>
      </c>
      <c r="M427" s="2"/>
      <c r="N427" s="2"/>
      <c r="O427" s="2"/>
      <c r="P427" s="2"/>
    </row>
    <row r="428" spans="1:16" ht="15.75" customHeight="1" x14ac:dyDescent="0.3">
      <c r="A428" s="8">
        <f>'Receta'!A429</f>
        <v>0</v>
      </c>
      <c r="B428" s="8" t="str">
        <f>IFERROR(VLOOKUP(A428,Productos[#All],2,0),"")</f>
        <v/>
      </c>
      <c r="C428" s="8">
        <f>SUMIF(Producción[[#All],[Producto]],A428,Producción[[#All],[Cant]])</f>
        <v>0</v>
      </c>
      <c r="D428" s="8">
        <f>'Receta'!E429</f>
        <v>0</v>
      </c>
      <c r="E428" s="8" t="str">
        <f>IFERROR(VLOOKUP(D428,Materias_Primas[#All],2,0),"")</f>
        <v/>
      </c>
      <c r="F428" s="8">
        <f>'Receta'!C429</f>
        <v>0</v>
      </c>
      <c r="G428" s="8">
        <f>'Receta'!H429</f>
        <v>0</v>
      </c>
      <c r="H428" s="8" t="str">
        <f t="shared" si="5"/>
        <v/>
      </c>
      <c r="I428" s="8">
        <v>13</v>
      </c>
      <c r="J428" s="8" t="s">
        <v>213</v>
      </c>
      <c r="K428" s="8" t="e">
        <f t="shared" si="8"/>
        <v>#VALUE!</v>
      </c>
      <c r="L428" s="8" t="str">
        <f>IFERROR(VLOOKUP(D428,Materias_Primas[#All],5,0),"")</f>
        <v/>
      </c>
      <c r="M428" s="2"/>
      <c r="N428" s="2"/>
      <c r="O428" s="2"/>
      <c r="P428" s="2"/>
    </row>
    <row r="429" spans="1:16" ht="15.75" customHeight="1" x14ac:dyDescent="0.3">
      <c r="A429" s="8">
        <f>'Receta'!A430</f>
        <v>0</v>
      </c>
      <c r="B429" s="8" t="str">
        <f>IFERROR(VLOOKUP(A429,Productos[#All],2,0),"")</f>
        <v/>
      </c>
      <c r="C429" s="8">
        <f>SUMIF(Producción[[#All],[Producto]],A429,Producción[[#All],[Cant]])</f>
        <v>0</v>
      </c>
      <c r="D429" s="8">
        <f>'Receta'!E430</f>
        <v>0</v>
      </c>
      <c r="E429" s="8" t="str">
        <f>IFERROR(VLOOKUP(D429,Materias_Primas[#All],2,0),"")</f>
        <v/>
      </c>
      <c r="F429" s="8">
        <f>'Receta'!C430</f>
        <v>0</v>
      </c>
      <c r="G429" s="8">
        <f>'Receta'!H430</f>
        <v>0</v>
      </c>
      <c r="H429" s="8" t="str">
        <f t="shared" si="5"/>
        <v/>
      </c>
      <c r="I429" s="8">
        <v>13</v>
      </c>
      <c r="J429" s="8" t="s">
        <v>213</v>
      </c>
      <c r="K429" s="8" t="e">
        <f t="shared" si="8"/>
        <v>#VALUE!</v>
      </c>
      <c r="L429" s="8" t="str">
        <f>IFERROR(VLOOKUP(D429,Materias_Primas[#All],5,0),"")</f>
        <v/>
      </c>
      <c r="M429" s="2"/>
      <c r="N429" s="2"/>
      <c r="O429" s="2"/>
      <c r="P429" s="2"/>
    </row>
    <row r="430" spans="1:16" ht="15.75" customHeight="1" x14ac:dyDescent="0.3">
      <c r="A430" s="8">
        <f>'Receta'!A431</f>
        <v>0</v>
      </c>
      <c r="B430" s="8" t="str">
        <f>IFERROR(VLOOKUP(A430,Productos[#All],2,0),"")</f>
        <v/>
      </c>
      <c r="C430" s="8">
        <f>SUMIF(Producción[[#All],[Producto]],A430,Producción[[#All],[Cant]])</f>
        <v>0</v>
      </c>
      <c r="D430" s="8">
        <f>'Receta'!E431</f>
        <v>0</v>
      </c>
      <c r="E430" s="8" t="str">
        <f>IFERROR(VLOOKUP(D430,Materias_Primas[#All],2,0),"")</f>
        <v/>
      </c>
      <c r="F430" s="8">
        <f>'Receta'!C431</f>
        <v>0</v>
      </c>
      <c r="G430" s="8">
        <f>'Receta'!H431</f>
        <v>0</v>
      </c>
      <c r="H430" s="8" t="str">
        <f t="shared" si="5"/>
        <v/>
      </c>
      <c r="I430" s="8">
        <v>13</v>
      </c>
      <c r="J430" s="8" t="s">
        <v>213</v>
      </c>
      <c r="K430" s="8" t="e">
        <f t="shared" si="8"/>
        <v>#VALUE!</v>
      </c>
      <c r="L430" s="8" t="str">
        <f>IFERROR(VLOOKUP(D430,Materias_Primas[#All],5,0),"")</f>
        <v/>
      </c>
      <c r="M430" s="2"/>
      <c r="N430" s="2"/>
      <c r="O430" s="2"/>
      <c r="P430" s="2"/>
    </row>
    <row r="431" spans="1:16" ht="15.75" customHeight="1" x14ac:dyDescent="0.3">
      <c r="A431" s="8">
        <f>'Receta'!A432</f>
        <v>0</v>
      </c>
      <c r="B431" s="8" t="str">
        <f>IFERROR(VLOOKUP(A431,Productos[#All],2,0),"")</f>
        <v/>
      </c>
      <c r="C431" s="8">
        <f>SUMIF(Producción[[#All],[Producto]],A431,Producción[[#All],[Cant]])</f>
        <v>0</v>
      </c>
      <c r="D431" s="8">
        <f>'Receta'!E432</f>
        <v>0</v>
      </c>
      <c r="E431" s="8" t="str">
        <f>IFERROR(VLOOKUP(D431,Materias_Primas[#All],2,0),"")</f>
        <v/>
      </c>
      <c r="F431" s="8">
        <f>'Receta'!C432</f>
        <v>0</v>
      </c>
      <c r="G431" s="8">
        <f>'Receta'!H432</f>
        <v>0</v>
      </c>
      <c r="H431" s="8" t="str">
        <f t="shared" si="5"/>
        <v/>
      </c>
      <c r="I431" s="8">
        <v>13</v>
      </c>
      <c r="J431" s="8" t="s">
        <v>213</v>
      </c>
      <c r="K431" s="8" t="e">
        <f t="shared" si="8"/>
        <v>#VALUE!</v>
      </c>
      <c r="L431" s="8" t="str">
        <f>IFERROR(VLOOKUP(D431,Materias_Primas[#All],5,0),"")</f>
        <v/>
      </c>
      <c r="M431" s="2"/>
      <c r="N431" s="2"/>
      <c r="O431" s="2"/>
      <c r="P431" s="2"/>
    </row>
    <row r="432" spans="1:16" ht="15.75" customHeight="1" x14ac:dyDescent="0.3">
      <c r="A432" s="8">
        <f>'Receta'!A433</f>
        <v>0</v>
      </c>
      <c r="B432" s="8" t="str">
        <f>IFERROR(VLOOKUP(A432,Productos[#All],2,0),"")</f>
        <v/>
      </c>
      <c r="C432" s="8">
        <f>SUMIF(Producción[[#All],[Producto]],A432,Producción[[#All],[Cant]])</f>
        <v>0</v>
      </c>
      <c r="D432" s="8">
        <f>'Receta'!E433</f>
        <v>0</v>
      </c>
      <c r="E432" s="8" t="str">
        <f>IFERROR(VLOOKUP(D432,Materias_Primas[#All],2,0),"")</f>
        <v/>
      </c>
      <c r="F432" s="8">
        <f>'Receta'!C433</f>
        <v>0</v>
      </c>
      <c r="G432" s="8">
        <f>'Receta'!H433</f>
        <v>0</v>
      </c>
      <c r="H432" s="8" t="str">
        <f t="shared" si="5"/>
        <v/>
      </c>
      <c r="I432" s="8">
        <v>13</v>
      </c>
      <c r="J432" s="8" t="s">
        <v>213</v>
      </c>
      <c r="K432" s="8" t="e">
        <f t="shared" si="8"/>
        <v>#VALUE!</v>
      </c>
      <c r="L432" s="8" t="str">
        <f>IFERROR(VLOOKUP(D432,Materias_Primas[#All],5,0),"")</f>
        <v/>
      </c>
      <c r="M432" s="2"/>
      <c r="N432" s="2"/>
      <c r="O432" s="2"/>
      <c r="P432" s="2"/>
    </row>
    <row r="433" spans="1:16" ht="15.75" customHeight="1" x14ac:dyDescent="0.3">
      <c r="A433" s="8">
        <f>'Receta'!A434</f>
        <v>0</v>
      </c>
      <c r="B433" s="8" t="str">
        <f>IFERROR(VLOOKUP(A433,Productos[#All],2,0),"")</f>
        <v/>
      </c>
      <c r="C433" s="8">
        <f>SUMIF(Producción[[#All],[Producto]],A433,Producción[[#All],[Cant]])</f>
        <v>0</v>
      </c>
      <c r="D433" s="8">
        <f>'Receta'!E434</f>
        <v>0</v>
      </c>
      <c r="E433" s="8" t="str">
        <f>IFERROR(VLOOKUP(D433,Materias_Primas[#All],2,0),"")</f>
        <v/>
      </c>
      <c r="F433" s="8">
        <f>'Receta'!C434</f>
        <v>0</v>
      </c>
      <c r="G433" s="8">
        <f>'Receta'!H434</f>
        <v>0</v>
      </c>
      <c r="H433" s="8" t="str">
        <f t="shared" si="5"/>
        <v/>
      </c>
      <c r="I433" s="8">
        <v>13</v>
      </c>
      <c r="J433" s="8" t="s">
        <v>213</v>
      </c>
      <c r="K433" s="8" t="e">
        <f t="shared" si="8"/>
        <v>#VALUE!</v>
      </c>
      <c r="L433" s="8" t="str">
        <f>IFERROR(VLOOKUP(D433,Materias_Primas[#All],5,0),"")</f>
        <v/>
      </c>
      <c r="M433" s="2"/>
      <c r="N433" s="2"/>
      <c r="O433" s="2"/>
      <c r="P433" s="2"/>
    </row>
    <row r="434" spans="1:16" ht="15.75" customHeight="1" x14ac:dyDescent="0.3">
      <c r="A434" s="8">
        <f>'Receta'!A435</f>
        <v>0</v>
      </c>
      <c r="B434" s="8" t="str">
        <f>IFERROR(VLOOKUP(A434,Productos[#All],2,0),"")</f>
        <v/>
      </c>
      <c r="C434" s="8">
        <f>SUMIF(Producción[[#All],[Producto]],A434,Producción[[#All],[Cant]])</f>
        <v>0</v>
      </c>
      <c r="D434" s="8">
        <f>'Receta'!E435</f>
        <v>0</v>
      </c>
      <c r="E434" s="8" t="str">
        <f>IFERROR(VLOOKUP(D434,Materias_Primas[#All],2,0),"")</f>
        <v/>
      </c>
      <c r="F434" s="8">
        <f>'Receta'!C435</f>
        <v>0</v>
      </c>
      <c r="G434" s="8">
        <f>'Receta'!H435</f>
        <v>0</v>
      </c>
      <c r="H434" s="8" t="str">
        <f t="shared" si="5"/>
        <v/>
      </c>
      <c r="I434" s="8">
        <v>13</v>
      </c>
      <c r="J434" s="8" t="s">
        <v>213</v>
      </c>
      <c r="K434" s="8" t="e">
        <f t="shared" si="8"/>
        <v>#VALUE!</v>
      </c>
      <c r="L434" s="8" t="str">
        <f>IFERROR(VLOOKUP(D434,Materias_Primas[#All],5,0),"")</f>
        <v/>
      </c>
      <c r="M434" s="2"/>
      <c r="N434" s="2"/>
      <c r="O434" s="2"/>
      <c r="P434" s="2"/>
    </row>
    <row r="435" spans="1:16" ht="15.75" customHeight="1" x14ac:dyDescent="0.3">
      <c r="A435" s="8">
        <f>'Receta'!A436</f>
        <v>0</v>
      </c>
      <c r="B435" s="8" t="str">
        <f>IFERROR(VLOOKUP(A435,Productos[#All],2,0),"")</f>
        <v/>
      </c>
      <c r="C435" s="8">
        <f>SUMIF(Producción[[#All],[Producto]],A435,Producción[[#All],[Cant]])</f>
        <v>0</v>
      </c>
      <c r="D435" s="8">
        <f>'Receta'!E436</f>
        <v>0</v>
      </c>
      <c r="E435" s="8" t="str">
        <f>IFERROR(VLOOKUP(D435,Materias_Primas[#All],2,0),"")</f>
        <v/>
      </c>
      <c r="F435" s="8">
        <f>'Receta'!C436</f>
        <v>0</v>
      </c>
      <c r="G435" s="8">
        <f>'Receta'!H436</f>
        <v>0</v>
      </c>
      <c r="H435" s="8" t="str">
        <f t="shared" si="5"/>
        <v/>
      </c>
      <c r="I435" s="8">
        <v>13</v>
      </c>
      <c r="J435" s="8" t="s">
        <v>213</v>
      </c>
      <c r="K435" s="8" t="e">
        <f t="shared" si="8"/>
        <v>#VALUE!</v>
      </c>
      <c r="L435" s="8" t="str">
        <f>IFERROR(VLOOKUP(D435,Materias_Primas[#All],5,0),"")</f>
        <v/>
      </c>
      <c r="M435" s="2"/>
      <c r="N435" s="2"/>
      <c r="O435" s="2"/>
      <c r="P435" s="2"/>
    </row>
    <row r="436" spans="1:16" ht="15.75" customHeight="1" x14ac:dyDescent="0.3">
      <c r="A436" s="8">
        <f>'Receta'!A437</f>
        <v>0</v>
      </c>
      <c r="B436" s="8" t="str">
        <f>IFERROR(VLOOKUP(A436,Productos[#All],2,0),"")</f>
        <v/>
      </c>
      <c r="C436" s="8">
        <f>SUMIF(Producción[[#All],[Producto]],A436,Producción[[#All],[Cant]])</f>
        <v>0</v>
      </c>
      <c r="D436" s="8">
        <f>'Receta'!E437</f>
        <v>0</v>
      </c>
      <c r="E436" s="8" t="str">
        <f>IFERROR(VLOOKUP(D436,Materias_Primas[#All],2,0),"")</f>
        <v/>
      </c>
      <c r="F436" s="8">
        <f>'Receta'!C437</f>
        <v>0</v>
      </c>
      <c r="G436" s="8">
        <f>'Receta'!H437</f>
        <v>0</v>
      </c>
      <c r="H436" s="8" t="str">
        <f t="shared" si="5"/>
        <v/>
      </c>
      <c r="I436" s="8">
        <v>13</v>
      </c>
      <c r="J436" s="8" t="s">
        <v>213</v>
      </c>
      <c r="K436" s="8" t="e">
        <f t="shared" si="8"/>
        <v>#VALUE!</v>
      </c>
      <c r="L436" s="8" t="str">
        <f>IFERROR(VLOOKUP(D436,Materias_Primas[#All],5,0),"")</f>
        <v/>
      </c>
      <c r="M436" s="2"/>
      <c r="N436" s="2"/>
      <c r="O436" s="2"/>
      <c r="P436" s="2"/>
    </row>
    <row r="437" spans="1:16" ht="15.75" customHeight="1" x14ac:dyDescent="0.3">
      <c r="A437" s="8">
        <f>'Receta'!A438</f>
        <v>0</v>
      </c>
      <c r="B437" s="8" t="str">
        <f>IFERROR(VLOOKUP(A437,Productos[#All],2,0),"")</f>
        <v/>
      </c>
      <c r="C437" s="8">
        <f>SUMIF(Producción[[#All],[Producto]],A437,Producción[[#All],[Cant]])</f>
        <v>0</v>
      </c>
      <c r="D437" s="8">
        <f>'Receta'!E438</f>
        <v>0</v>
      </c>
      <c r="E437" s="8" t="str">
        <f>IFERROR(VLOOKUP(D437,Materias_Primas[#All],2,0),"")</f>
        <v/>
      </c>
      <c r="F437" s="8">
        <f>'Receta'!C438</f>
        <v>0</v>
      </c>
      <c r="G437" s="8">
        <f>'Receta'!H438</f>
        <v>0</v>
      </c>
      <c r="H437" s="8" t="str">
        <f t="shared" si="5"/>
        <v/>
      </c>
      <c r="I437" s="8">
        <v>13</v>
      </c>
      <c r="J437" s="8" t="s">
        <v>213</v>
      </c>
      <c r="K437" s="8" t="e">
        <f t="shared" si="8"/>
        <v>#VALUE!</v>
      </c>
      <c r="L437" s="8" t="str">
        <f>IFERROR(VLOOKUP(D437,Materias_Primas[#All],5,0),"")</f>
        <v/>
      </c>
      <c r="M437" s="2"/>
      <c r="N437" s="2"/>
      <c r="O437" s="2"/>
      <c r="P437" s="2"/>
    </row>
    <row r="438" spans="1:16" ht="15.75" customHeight="1" x14ac:dyDescent="0.3">
      <c r="A438" s="8">
        <f>'Receta'!A439</f>
        <v>0</v>
      </c>
      <c r="B438" s="8" t="str">
        <f>IFERROR(VLOOKUP(A438,Productos[#All],2,0),"")</f>
        <v/>
      </c>
      <c r="C438" s="8">
        <f>SUMIF(Producción[[#All],[Producto]],A438,Producción[[#All],[Cant]])</f>
        <v>0</v>
      </c>
      <c r="D438" s="8">
        <f>'Receta'!E439</f>
        <v>0</v>
      </c>
      <c r="E438" s="8" t="str">
        <f>IFERROR(VLOOKUP(D438,Materias_Primas[#All],2,0),"")</f>
        <v/>
      </c>
      <c r="F438" s="8">
        <f>'Receta'!C439</f>
        <v>0</v>
      </c>
      <c r="G438" s="8">
        <f>'Receta'!H439</f>
        <v>0</v>
      </c>
      <c r="H438" s="8" t="str">
        <f t="shared" si="5"/>
        <v/>
      </c>
      <c r="I438" s="8">
        <v>13</v>
      </c>
      <c r="J438" s="8" t="s">
        <v>213</v>
      </c>
      <c r="K438" s="8" t="e">
        <f t="shared" si="8"/>
        <v>#VALUE!</v>
      </c>
      <c r="L438" s="8" t="str">
        <f>IFERROR(VLOOKUP(D438,Materias_Primas[#All],5,0),"")</f>
        <v/>
      </c>
      <c r="M438" s="2"/>
      <c r="N438" s="2"/>
      <c r="O438" s="2"/>
      <c r="P438" s="2"/>
    </row>
    <row r="439" spans="1:16" ht="15.75" customHeight="1" x14ac:dyDescent="0.3">
      <c r="A439" s="8">
        <f>'Receta'!A440</f>
        <v>0</v>
      </c>
      <c r="B439" s="8" t="str">
        <f>IFERROR(VLOOKUP(A439,Productos[#All],2,0),"")</f>
        <v/>
      </c>
      <c r="C439" s="8">
        <f>SUMIF(Producción[[#All],[Producto]],A439,Producción[[#All],[Cant]])</f>
        <v>0</v>
      </c>
      <c r="D439" s="8">
        <f>'Receta'!E440</f>
        <v>0</v>
      </c>
      <c r="E439" s="8" t="str">
        <f>IFERROR(VLOOKUP(D439,Materias_Primas[#All],2,0),"")</f>
        <v/>
      </c>
      <c r="F439" s="8">
        <f>'Receta'!C440</f>
        <v>0</v>
      </c>
      <c r="G439" s="8">
        <f>'Receta'!H440</f>
        <v>0</v>
      </c>
      <c r="H439" s="8" t="str">
        <f t="shared" si="5"/>
        <v/>
      </c>
      <c r="I439" s="8">
        <v>13</v>
      </c>
      <c r="J439" s="8" t="s">
        <v>213</v>
      </c>
      <c r="K439" s="8" t="e">
        <f t="shared" si="8"/>
        <v>#VALUE!</v>
      </c>
      <c r="L439" s="8" t="str">
        <f>IFERROR(VLOOKUP(D439,Materias_Primas[#All],5,0),"")</f>
        <v/>
      </c>
      <c r="M439" s="2"/>
      <c r="N439" s="2"/>
      <c r="O439" s="2"/>
      <c r="P439" s="2"/>
    </row>
    <row r="440" spans="1:16" ht="15.75" customHeight="1" x14ac:dyDescent="0.3">
      <c r="A440" s="8">
        <f>'Receta'!A441</f>
        <v>0</v>
      </c>
      <c r="B440" s="8" t="str">
        <f>IFERROR(VLOOKUP(A440,Productos[#All],2,0),"")</f>
        <v/>
      </c>
      <c r="C440" s="8">
        <f>SUMIF(Producción[[#All],[Producto]],A440,Producción[[#All],[Cant]])</f>
        <v>0</v>
      </c>
      <c r="D440" s="8">
        <f>'Receta'!E441</f>
        <v>0</v>
      </c>
      <c r="E440" s="8" t="str">
        <f>IFERROR(VLOOKUP(D440,Materias_Primas[#All],2,0),"")</f>
        <v/>
      </c>
      <c r="F440" s="8">
        <f>'Receta'!C441</f>
        <v>0</v>
      </c>
      <c r="G440" s="8">
        <f>'Receta'!H441</f>
        <v>0</v>
      </c>
      <c r="H440" s="8" t="str">
        <f t="shared" si="5"/>
        <v/>
      </c>
      <c r="I440" s="8">
        <v>13</v>
      </c>
      <c r="J440" s="8" t="s">
        <v>213</v>
      </c>
      <c r="K440" s="8" t="e">
        <f t="shared" si="8"/>
        <v>#VALUE!</v>
      </c>
      <c r="L440" s="8" t="str">
        <f>IFERROR(VLOOKUP(D440,Materias_Primas[#All],5,0),"")</f>
        <v/>
      </c>
      <c r="M440" s="2"/>
      <c r="N440" s="2"/>
      <c r="O440" s="2"/>
      <c r="P440" s="2"/>
    </row>
    <row r="441" spans="1:16" ht="15.75" customHeight="1" x14ac:dyDescent="0.3">
      <c r="A441" s="8">
        <f>'Receta'!A442</f>
        <v>0</v>
      </c>
      <c r="B441" s="8" t="str">
        <f>IFERROR(VLOOKUP(A441,Productos[#All],2,0),"")</f>
        <v/>
      </c>
      <c r="C441" s="8">
        <f>SUMIF(Producción[[#All],[Producto]],A441,Producción[[#All],[Cant]])</f>
        <v>0</v>
      </c>
      <c r="D441" s="8">
        <f>'Receta'!E442</f>
        <v>0</v>
      </c>
      <c r="E441" s="8" t="str">
        <f>IFERROR(VLOOKUP(D441,Materias_Primas[#All],2,0),"")</f>
        <v/>
      </c>
      <c r="F441" s="8">
        <f>'Receta'!C442</f>
        <v>0</v>
      </c>
      <c r="G441" s="8">
        <f>'Receta'!H442</f>
        <v>0</v>
      </c>
      <c r="H441" s="8" t="str">
        <f t="shared" si="5"/>
        <v/>
      </c>
      <c r="I441" s="8">
        <v>13</v>
      </c>
      <c r="J441" s="8" t="s">
        <v>213</v>
      </c>
      <c r="K441" s="8" t="e">
        <f t="shared" si="8"/>
        <v>#VALUE!</v>
      </c>
      <c r="L441" s="8" t="str">
        <f>IFERROR(VLOOKUP(D441,Materias_Primas[#All],5,0),"")</f>
        <v/>
      </c>
      <c r="M441" s="2"/>
      <c r="N441" s="2"/>
      <c r="O441" s="2"/>
      <c r="P441" s="2"/>
    </row>
    <row r="442" spans="1:16" ht="15.75" customHeight="1" x14ac:dyDescent="0.3">
      <c r="A442" s="8">
        <f>'Receta'!A443</f>
        <v>0</v>
      </c>
      <c r="B442" s="8" t="str">
        <f>IFERROR(VLOOKUP(A442,Productos[#All],2,0),"")</f>
        <v/>
      </c>
      <c r="C442" s="8">
        <f>SUMIF(Producción[[#All],[Producto]],A442,Producción[[#All],[Cant]])</f>
        <v>0</v>
      </c>
      <c r="D442" s="8">
        <f>'Receta'!E443</f>
        <v>0</v>
      </c>
      <c r="E442" s="8" t="str">
        <f>IFERROR(VLOOKUP(D442,Materias_Primas[#All],2,0),"")</f>
        <v/>
      </c>
      <c r="F442" s="8">
        <f>'Receta'!C443</f>
        <v>0</v>
      </c>
      <c r="G442" s="8">
        <f>'Receta'!H443</f>
        <v>0</v>
      </c>
      <c r="H442" s="8" t="str">
        <f t="shared" si="5"/>
        <v/>
      </c>
      <c r="I442" s="8">
        <v>13</v>
      </c>
      <c r="J442" s="8" t="s">
        <v>213</v>
      </c>
      <c r="K442" s="8" t="e">
        <f t="shared" si="8"/>
        <v>#VALUE!</v>
      </c>
      <c r="L442" s="8" t="str">
        <f>IFERROR(VLOOKUP(D442,Materias_Primas[#All],5,0),"")</f>
        <v/>
      </c>
      <c r="M442" s="2"/>
      <c r="N442" s="2"/>
      <c r="O442" s="2"/>
      <c r="P442" s="2"/>
    </row>
    <row r="443" spans="1:16" ht="15.75" customHeight="1" x14ac:dyDescent="0.3">
      <c r="A443" s="8">
        <f>'Receta'!A444</f>
        <v>0</v>
      </c>
      <c r="B443" s="8" t="str">
        <f>IFERROR(VLOOKUP(A443,Productos[#All],2,0),"")</f>
        <v/>
      </c>
      <c r="C443" s="8">
        <f>SUMIF(Producción[[#All],[Producto]],A443,Producción[[#All],[Cant]])</f>
        <v>0</v>
      </c>
      <c r="D443" s="8">
        <f>'Receta'!E444</f>
        <v>0</v>
      </c>
      <c r="E443" s="8" t="str">
        <f>IFERROR(VLOOKUP(D443,Materias_Primas[#All],2,0),"")</f>
        <v/>
      </c>
      <c r="F443" s="8">
        <f>'Receta'!C444</f>
        <v>0</v>
      </c>
      <c r="G443" s="8">
        <f>'Receta'!H444</f>
        <v>0</v>
      </c>
      <c r="H443" s="8" t="str">
        <f t="shared" si="5"/>
        <v/>
      </c>
      <c r="I443" s="8">
        <v>14</v>
      </c>
      <c r="J443" s="8" t="s">
        <v>213</v>
      </c>
      <c r="K443" s="8" t="e">
        <f t="shared" si="8"/>
        <v>#VALUE!</v>
      </c>
      <c r="L443" s="8" t="str">
        <f>IFERROR(VLOOKUP(D443,Materias_Primas[#All],5,0),"")</f>
        <v/>
      </c>
      <c r="M443" s="2"/>
      <c r="N443" s="2"/>
      <c r="O443" s="2"/>
      <c r="P443" s="2"/>
    </row>
    <row r="444" spans="1:16" ht="15.75" customHeight="1" x14ac:dyDescent="0.3">
      <c r="A444" s="8">
        <f>'Receta'!A445</f>
        <v>0</v>
      </c>
      <c r="B444" s="8" t="str">
        <f>IFERROR(VLOOKUP(A444,Productos[#All],2,0),"")</f>
        <v/>
      </c>
      <c r="C444" s="8">
        <f>SUMIF(Producción[[#All],[Producto]],A444,Producción[[#All],[Cant]])</f>
        <v>0</v>
      </c>
      <c r="D444" s="8">
        <f>'Receta'!E445</f>
        <v>0</v>
      </c>
      <c r="E444" s="8" t="str">
        <f>IFERROR(VLOOKUP(D444,Materias_Primas[#All],2,0),"")</f>
        <v/>
      </c>
      <c r="F444" s="8">
        <f>'Receta'!C445</f>
        <v>0</v>
      </c>
      <c r="G444" s="8">
        <f>'Receta'!H445</f>
        <v>0</v>
      </c>
      <c r="H444" s="8" t="str">
        <f t="shared" si="5"/>
        <v/>
      </c>
      <c r="I444" s="8">
        <v>14</v>
      </c>
      <c r="J444" s="8" t="s">
        <v>213</v>
      </c>
      <c r="K444" s="8" t="e">
        <f t="shared" si="8"/>
        <v>#VALUE!</v>
      </c>
      <c r="L444" s="8" t="str">
        <f>IFERROR(VLOOKUP(D444,Materias_Primas[#All],5,0),"")</f>
        <v/>
      </c>
      <c r="M444" s="2"/>
      <c r="N444" s="2"/>
      <c r="O444" s="2"/>
      <c r="P444" s="2"/>
    </row>
    <row r="445" spans="1:16" ht="15.75" customHeight="1" x14ac:dyDescent="0.3">
      <c r="A445" s="8">
        <f>'Receta'!A446</f>
        <v>0</v>
      </c>
      <c r="B445" s="8" t="str">
        <f>IFERROR(VLOOKUP(A445,Productos[#All],2,0),"")</f>
        <v/>
      </c>
      <c r="C445" s="8">
        <f>SUMIF(Producción[[#All],[Producto]],A445,Producción[[#All],[Cant]])</f>
        <v>0</v>
      </c>
      <c r="D445" s="8">
        <f>'Receta'!E446</f>
        <v>0</v>
      </c>
      <c r="E445" s="8" t="str">
        <f>IFERROR(VLOOKUP(D445,Materias_Primas[#All],2,0),"")</f>
        <v/>
      </c>
      <c r="F445" s="8">
        <f>'Receta'!C446</f>
        <v>0</v>
      </c>
      <c r="G445" s="8">
        <f>'Receta'!H446</f>
        <v>0</v>
      </c>
      <c r="H445" s="8" t="str">
        <f t="shared" si="5"/>
        <v/>
      </c>
      <c r="I445" s="8">
        <v>14</v>
      </c>
      <c r="J445" s="8" t="s">
        <v>213</v>
      </c>
      <c r="K445" s="8" t="e">
        <f t="shared" si="8"/>
        <v>#VALUE!</v>
      </c>
      <c r="L445" s="8" t="str">
        <f>IFERROR(VLOOKUP(D445,Materias_Primas[#All],5,0),"")</f>
        <v/>
      </c>
      <c r="M445" s="2"/>
      <c r="N445" s="2"/>
      <c r="O445" s="2"/>
      <c r="P445" s="2"/>
    </row>
    <row r="446" spans="1:16" ht="15.75" customHeight="1" x14ac:dyDescent="0.3">
      <c r="A446" s="8">
        <f>'Receta'!A447</f>
        <v>0</v>
      </c>
      <c r="B446" s="8" t="str">
        <f>IFERROR(VLOOKUP(A446,Productos[#All],2,0),"")</f>
        <v/>
      </c>
      <c r="C446" s="8">
        <f>SUMIF(Producción[[#All],[Producto]],A446,Producción[[#All],[Cant]])</f>
        <v>0</v>
      </c>
      <c r="D446" s="8">
        <f>'Receta'!E447</f>
        <v>0</v>
      </c>
      <c r="E446" s="8" t="str">
        <f>IFERROR(VLOOKUP(D446,Materias_Primas[#All],2,0),"")</f>
        <v/>
      </c>
      <c r="F446" s="8">
        <f>'Receta'!C447</f>
        <v>0</v>
      </c>
      <c r="G446" s="8">
        <f>'Receta'!H447</f>
        <v>0</v>
      </c>
      <c r="H446" s="8" t="str">
        <f t="shared" si="5"/>
        <v/>
      </c>
      <c r="I446" s="8">
        <v>14</v>
      </c>
      <c r="J446" s="8" t="s">
        <v>213</v>
      </c>
      <c r="K446" s="8" t="e">
        <f t="shared" si="8"/>
        <v>#VALUE!</v>
      </c>
      <c r="L446" s="8" t="str">
        <f>IFERROR(VLOOKUP(D446,Materias_Primas[#All],5,0),"")</f>
        <v/>
      </c>
      <c r="M446" s="2"/>
      <c r="N446" s="2"/>
      <c r="O446" s="2"/>
      <c r="P446" s="2"/>
    </row>
    <row r="447" spans="1:16" ht="15.75" customHeight="1" x14ac:dyDescent="0.3">
      <c r="A447" s="8">
        <f>'Receta'!A448</f>
        <v>0</v>
      </c>
      <c r="B447" s="8" t="str">
        <f>IFERROR(VLOOKUP(A447,Productos[#All],2,0),"")</f>
        <v/>
      </c>
      <c r="C447" s="8">
        <f>SUMIF(Producción[[#All],[Producto]],A447,Producción[[#All],[Cant]])</f>
        <v>0</v>
      </c>
      <c r="D447" s="8">
        <f>'Receta'!E448</f>
        <v>0</v>
      </c>
      <c r="E447" s="8" t="str">
        <f>IFERROR(VLOOKUP(D447,Materias_Primas[#All],2,0),"")</f>
        <v/>
      </c>
      <c r="F447" s="8">
        <f>'Receta'!C448</f>
        <v>0</v>
      </c>
      <c r="G447" s="8">
        <f>'Receta'!H448</f>
        <v>0</v>
      </c>
      <c r="H447" s="8" t="str">
        <f t="shared" si="5"/>
        <v/>
      </c>
      <c r="I447" s="8">
        <v>14</v>
      </c>
      <c r="J447" s="8" t="s">
        <v>213</v>
      </c>
      <c r="K447" s="8" t="e">
        <f t="shared" si="8"/>
        <v>#VALUE!</v>
      </c>
      <c r="L447" s="8" t="str">
        <f>IFERROR(VLOOKUP(D447,Materias_Primas[#All],5,0),"")</f>
        <v/>
      </c>
      <c r="M447" s="2"/>
      <c r="N447" s="2"/>
      <c r="O447" s="2"/>
      <c r="P447" s="2"/>
    </row>
    <row r="448" spans="1:16" ht="15.75" customHeight="1" x14ac:dyDescent="0.3">
      <c r="A448" s="8">
        <f>'Receta'!A449</f>
        <v>0</v>
      </c>
      <c r="B448" s="8" t="str">
        <f>IFERROR(VLOOKUP(A448,Productos[#All],2,0),"")</f>
        <v/>
      </c>
      <c r="C448" s="8">
        <f>SUMIF(Producción[[#All],[Producto]],A448,Producción[[#All],[Cant]])</f>
        <v>0</v>
      </c>
      <c r="D448" s="8">
        <f>'Receta'!E449</f>
        <v>0</v>
      </c>
      <c r="E448" s="8" t="str">
        <f>IFERROR(VLOOKUP(D448,Materias_Primas[#All],2,0),"")</f>
        <v/>
      </c>
      <c r="F448" s="8">
        <f>'Receta'!C449</f>
        <v>0</v>
      </c>
      <c r="G448" s="8">
        <f>'Receta'!H449</f>
        <v>0</v>
      </c>
      <c r="H448" s="8" t="str">
        <f t="shared" si="5"/>
        <v/>
      </c>
      <c r="I448" s="8">
        <v>14</v>
      </c>
      <c r="J448" s="8" t="s">
        <v>213</v>
      </c>
      <c r="K448" s="8" t="e">
        <f t="shared" si="8"/>
        <v>#VALUE!</v>
      </c>
      <c r="L448" s="8" t="str">
        <f>IFERROR(VLOOKUP(D448,Materias_Primas[#All],5,0),"")</f>
        <v/>
      </c>
      <c r="M448" s="2"/>
      <c r="N448" s="2"/>
      <c r="O448" s="2"/>
      <c r="P448" s="2"/>
    </row>
    <row r="449" spans="1:16" ht="15.75" customHeight="1" x14ac:dyDescent="0.3">
      <c r="A449" s="8">
        <f>'Receta'!A450</f>
        <v>0</v>
      </c>
      <c r="B449" s="8" t="str">
        <f>IFERROR(VLOOKUP(A449,Productos[#All],2,0),"")</f>
        <v/>
      </c>
      <c r="C449" s="8">
        <f>SUMIF(Producción[[#All],[Producto]],A449,Producción[[#All],[Cant]])</f>
        <v>0</v>
      </c>
      <c r="D449" s="8">
        <f>'Receta'!E450</f>
        <v>0</v>
      </c>
      <c r="E449" s="8" t="str">
        <f>IFERROR(VLOOKUP(D449,Materias_Primas[#All],2,0),"")</f>
        <v/>
      </c>
      <c r="F449" s="8">
        <f>'Receta'!C450</f>
        <v>0</v>
      </c>
      <c r="G449" s="8">
        <f>'Receta'!H450</f>
        <v>0</v>
      </c>
      <c r="H449" s="8" t="str">
        <f t="shared" si="5"/>
        <v/>
      </c>
      <c r="I449" s="8">
        <v>14</v>
      </c>
      <c r="J449" s="8" t="s">
        <v>213</v>
      </c>
      <c r="K449" s="8" t="e">
        <f t="shared" si="8"/>
        <v>#VALUE!</v>
      </c>
      <c r="L449" s="8" t="str">
        <f>IFERROR(VLOOKUP(D449,Materias_Primas[#All],5,0),"")</f>
        <v/>
      </c>
      <c r="M449" s="2"/>
      <c r="N449" s="2"/>
      <c r="O449" s="2"/>
      <c r="P449" s="2"/>
    </row>
    <row r="450" spans="1:16" ht="15.75" customHeight="1" x14ac:dyDescent="0.3">
      <c r="A450" s="8">
        <f>'Receta'!A451</f>
        <v>0</v>
      </c>
      <c r="B450" s="8" t="str">
        <f>IFERROR(VLOOKUP(A450,Productos[#All],2,0),"")</f>
        <v/>
      </c>
      <c r="C450" s="8">
        <f>SUMIF(Producción[[#All],[Producto]],A450,Producción[[#All],[Cant]])</f>
        <v>0</v>
      </c>
      <c r="D450" s="8">
        <f>'Receta'!E451</f>
        <v>0</v>
      </c>
      <c r="E450" s="8" t="str">
        <f>IFERROR(VLOOKUP(D450,Materias_Primas[#All],2,0),"")</f>
        <v/>
      </c>
      <c r="F450" s="8">
        <f>'Receta'!C451</f>
        <v>0</v>
      </c>
      <c r="G450" s="8">
        <f>'Receta'!H451</f>
        <v>0</v>
      </c>
      <c r="H450" s="8" t="str">
        <f t="shared" si="5"/>
        <v/>
      </c>
      <c r="I450" s="8">
        <v>14</v>
      </c>
      <c r="J450" s="8" t="s">
        <v>213</v>
      </c>
      <c r="K450" s="8" t="e">
        <f t="shared" ref="K450:K513" si="9">C450*H450</f>
        <v>#VALUE!</v>
      </c>
      <c r="L450" s="8" t="str">
        <f>IFERROR(VLOOKUP(D450,Materias_Primas[#All],5,0),"")</f>
        <v/>
      </c>
      <c r="M450" s="2"/>
      <c r="N450" s="2"/>
      <c r="O450" s="2"/>
      <c r="P450" s="2"/>
    </row>
    <row r="451" spans="1:16" ht="15.75" customHeight="1" x14ac:dyDescent="0.3">
      <c r="A451" s="8">
        <f>'Receta'!A452</f>
        <v>0</v>
      </c>
      <c r="B451" s="8" t="str">
        <f>IFERROR(VLOOKUP(A451,Productos[#All],2,0),"")</f>
        <v/>
      </c>
      <c r="C451" s="8">
        <f>SUMIF(Producción[[#All],[Producto]],A451,Producción[[#All],[Cant]])</f>
        <v>0</v>
      </c>
      <c r="D451" s="8">
        <f>'Receta'!E452</f>
        <v>0</v>
      </c>
      <c r="E451" s="8" t="str">
        <f>IFERROR(VLOOKUP(D451,Materias_Primas[#All],2,0),"")</f>
        <v/>
      </c>
      <c r="F451" s="8">
        <f>'Receta'!C452</f>
        <v>0</v>
      </c>
      <c r="G451" s="8">
        <f>'Receta'!H452</f>
        <v>0</v>
      </c>
      <c r="H451" s="8" t="str">
        <f t="shared" si="5"/>
        <v/>
      </c>
      <c r="I451" s="8">
        <v>14</v>
      </c>
      <c r="J451" s="8" t="s">
        <v>213</v>
      </c>
      <c r="K451" s="8" t="e">
        <f t="shared" si="9"/>
        <v>#VALUE!</v>
      </c>
      <c r="L451" s="8" t="str">
        <f>IFERROR(VLOOKUP(D451,Materias_Primas[#All],5,0),"")</f>
        <v/>
      </c>
      <c r="M451" s="2"/>
      <c r="N451" s="2"/>
      <c r="O451" s="2"/>
      <c r="P451" s="2"/>
    </row>
    <row r="452" spans="1:16" ht="15.75" customHeight="1" x14ac:dyDescent="0.3">
      <c r="A452" s="8">
        <f>'Receta'!A453</f>
        <v>0</v>
      </c>
      <c r="B452" s="8" t="str">
        <f>IFERROR(VLOOKUP(A452,Productos[#All],2,0),"")</f>
        <v/>
      </c>
      <c r="C452" s="8">
        <f>SUMIF(Producción[[#All],[Producto]],A452,Producción[[#All],[Cant]])</f>
        <v>0</v>
      </c>
      <c r="D452" s="8">
        <f>'Receta'!E453</f>
        <v>0</v>
      </c>
      <c r="E452" s="8" t="str">
        <f>IFERROR(VLOOKUP(D452,Materias_Primas[#All],2,0),"")</f>
        <v/>
      </c>
      <c r="F452" s="8">
        <f>'Receta'!C453</f>
        <v>0</v>
      </c>
      <c r="G452" s="8">
        <f>'Receta'!H453</f>
        <v>0</v>
      </c>
      <c r="H452" s="8" t="str">
        <f t="shared" si="5"/>
        <v/>
      </c>
      <c r="I452" s="8">
        <v>14</v>
      </c>
      <c r="J452" s="8" t="s">
        <v>213</v>
      </c>
      <c r="K452" s="8" t="e">
        <f t="shared" si="9"/>
        <v>#VALUE!</v>
      </c>
      <c r="L452" s="8" t="str">
        <f>IFERROR(VLOOKUP(D452,Materias_Primas[#All],5,0),"")</f>
        <v/>
      </c>
      <c r="M452" s="2"/>
      <c r="N452" s="2"/>
      <c r="O452" s="2"/>
      <c r="P452" s="2"/>
    </row>
    <row r="453" spans="1:16" ht="15.75" customHeight="1" x14ac:dyDescent="0.3">
      <c r="A453" s="8">
        <f>'Receta'!A454</f>
        <v>0</v>
      </c>
      <c r="B453" s="8" t="str">
        <f>IFERROR(VLOOKUP(A453,Productos[#All],2,0),"")</f>
        <v/>
      </c>
      <c r="C453" s="8">
        <f>SUMIF(Producción[[#All],[Producto]],A453,Producción[[#All],[Cant]])</f>
        <v>0</v>
      </c>
      <c r="D453" s="8">
        <f>'Receta'!E454</f>
        <v>0</v>
      </c>
      <c r="E453" s="8" t="str">
        <f>IFERROR(VLOOKUP(D453,Materias_Primas[#All],2,0),"")</f>
        <v/>
      </c>
      <c r="F453" s="8">
        <f>'Receta'!C454</f>
        <v>0</v>
      </c>
      <c r="G453" s="8">
        <f>'Receta'!H454</f>
        <v>0</v>
      </c>
      <c r="H453" s="8" t="str">
        <f t="shared" si="5"/>
        <v/>
      </c>
      <c r="I453" s="8">
        <v>14</v>
      </c>
      <c r="J453" s="8" t="s">
        <v>213</v>
      </c>
      <c r="K453" s="8" t="e">
        <f t="shared" si="9"/>
        <v>#VALUE!</v>
      </c>
      <c r="L453" s="8" t="str">
        <f>IFERROR(VLOOKUP(D453,Materias_Primas[#All],5,0),"")</f>
        <v/>
      </c>
      <c r="M453" s="2"/>
      <c r="N453" s="2"/>
      <c r="O453" s="2"/>
      <c r="P453" s="2"/>
    </row>
    <row r="454" spans="1:16" ht="15.75" customHeight="1" x14ac:dyDescent="0.3">
      <c r="A454" s="8">
        <f>'Receta'!A455</f>
        <v>0</v>
      </c>
      <c r="B454" s="8" t="str">
        <f>IFERROR(VLOOKUP(A454,Productos[#All],2,0),"")</f>
        <v/>
      </c>
      <c r="C454" s="8">
        <f>SUMIF(Producción[[#All],[Producto]],A454,Producción[[#All],[Cant]])</f>
        <v>0</v>
      </c>
      <c r="D454" s="8">
        <f>'Receta'!E455</f>
        <v>0</v>
      </c>
      <c r="E454" s="8" t="str">
        <f>IFERROR(VLOOKUP(D454,Materias_Primas[#All],2,0),"")</f>
        <v/>
      </c>
      <c r="F454" s="8">
        <f>'Receta'!C455</f>
        <v>0</v>
      </c>
      <c r="G454" s="8">
        <f>'Receta'!H455</f>
        <v>0</v>
      </c>
      <c r="H454" s="8" t="str">
        <f t="shared" si="5"/>
        <v/>
      </c>
      <c r="I454" s="8">
        <v>14</v>
      </c>
      <c r="J454" s="8" t="s">
        <v>213</v>
      </c>
      <c r="K454" s="8" t="e">
        <f t="shared" si="9"/>
        <v>#VALUE!</v>
      </c>
      <c r="L454" s="8" t="str">
        <f>IFERROR(VLOOKUP(D454,Materias_Primas[#All],5,0),"")</f>
        <v/>
      </c>
      <c r="M454" s="2"/>
      <c r="N454" s="2"/>
      <c r="O454" s="2"/>
      <c r="P454" s="2"/>
    </row>
    <row r="455" spans="1:16" ht="15.75" customHeight="1" x14ac:dyDescent="0.3">
      <c r="A455" s="8">
        <f>'Receta'!A456</f>
        <v>0</v>
      </c>
      <c r="B455" s="8" t="str">
        <f>IFERROR(VLOOKUP(A455,Productos[#All],2,0),"")</f>
        <v/>
      </c>
      <c r="C455" s="8">
        <f>SUMIF(Producción[[#All],[Producto]],A455,Producción[[#All],[Cant]])</f>
        <v>0</v>
      </c>
      <c r="D455" s="8">
        <f>'Receta'!E456</f>
        <v>0</v>
      </c>
      <c r="E455" s="8" t="str">
        <f>IFERROR(VLOOKUP(D455,Materias_Primas[#All],2,0),"")</f>
        <v/>
      </c>
      <c r="F455" s="8">
        <f>'Receta'!C456</f>
        <v>0</v>
      </c>
      <c r="G455" s="8">
        <f>'Receta'!H456</f>
        <v>0</v>
      </c>
      <c r="H455" s="8" t="str">
        <f t="shared" si="5"/>
        <v/>
      </c>
      <c r="I455" s="8">
        <v>14</v>
      </c>
      <c r="J455" s="8" t="s">
        <v>213</v>
      </c>
      <c r="K455" s="8" t="e">
        <f t="shared" si="9"/>
        <v>#VALUE!</v>
      </c>
      <c r="L455" s="8" t="str">
        <f>IFERROR(VLOOKUP(D455,Materias_Primas[#All],5,0),"")</f>
        <v/>
      </c>
      <c r="M455" s="2"/>
      <c r="N455" s="2"/>
      <c r="O455" s="2"/>
      <c r="P455" s="2"/>
    </row>
    <row r="456" spans="1:16" ht="15.75" customHeight="1" x14ac:dyDescent="0.3">
      <c r="A456" s="8">
        <f>'Receta'!A457</f>
        <v>0</v>
      </c>
      <c r="B456" s="8" t="str">
        <f>IFERROR(VLOOKUP(A456,Productos[#All],2,0),"")</f>
        <v/>
      </c>
      <c r="C456" s="8">
        <f>SUMIF(Producción[[#All],[Producto]],A456,Producción[[#All],[Cant]])</f>
        <v>0</v>
      </c>
      <c r="D456" s="8">
        <f>'Receta'!E457</f>
        <v>0</v>
      </c>
      <c r="E456" s="8" t="str">
        <f>IFERROR(VLOOKUP(D456,Materias_Primas[#All],2,0),"")</f>
        <v/>
      </c>
      <c r="F456" s="8">
        <f>'Receta'!C457</f>
        <v>0</v>
      </c>
      <c r="G456" s="8">
        <f>'Receta'!H457</f>
        <v>0</v>
      </c>
      <c r="H456" s="8" t="str">
        <f t="shared" si="5"/>
        <v/>
      </c>
      <c r="I456" s="8">
        <v>14</v>
      </c>
      <c r="J456" s="8" t="s">
        <v>213</v>
      </c>
      <c r="K456" s="8" t="e">
        <f t="shared" si="9"/>
        <v>#VALUE!</v>
      </c>
      <c r="L456" s="8" t="str">
        <f>IFERROR(VLOOKUP(D456,Materias_Primas[#All],5,0),"")</f>
        <v/>
      </c>
      <c r="M456" s="2"/>
      <c r="N456" s="2"/>
      <c r="O456" s="2"/>
      <c r="P456" s="2"/>
    </row>
    <row r="457" spans="1:16" ht="15.75" customHeight="1" x14ac:dyDescent="0.3">
      <c r="A457" s="8">
        <f>'Receta'!A458</f>
        <v>0</v>
      </c>
      <c r="B457" s="8" t="str">
        <f>IFERROR(VLOOKUP(A457,Productos[#All],2,0),"")</f>
        <v/>
      </c>
      <c r="C457" s="8">
        <f>SUMIF(Producción[[#All],[Producto]],A457,Producción[[#All],[Cant]])</f>
        <v>0</v>
      </c>
      <c r="D457" s="8">
        <f>'Receta'!E458</f>
        <v>0</v>
      </c>
      <c r="E457" s="8" t="str">
        <f>IFERROR(VLOOKUP(D457,Materias_Primas[#All],2,0),"")</f>
        <v/>
      </c>
      <c r="F457" s="8">
        <f>'Receta'!C458</f>
        <v>0</v>
      </c>
      <c r="G457" s="8">
        <f>'Receta'!H458</f>
        <v>0</v>
      </c>
      <c r="H457" s="8" t="str">
        <f t="shared" si="5"/>
        <v/>
      </c>
      <c r="I457" s="8">
        <v>14</v>
      </c>
      <c r="J457" s="8" t="s">
        <v>213</v>
      </c>
      <c r="K457" s="8" t="e">
        <f t="shared" si="9"/>
        <v>#VALUE!</v>
      </c>
      <c r="L457" s="8" t="str">
        <f>IFERROR(VLOOKUP(D457,Materias_Primas[#All],5,0),"")</f>
        <v/>
      </c>
      <c r="M457" s="2"/>
      <c r="N457" s="2"/>
      <c r="O457" s="2"/>
      <c r="P457" s="2"/>
    </row>
    <row r="458" spans="1:16" ht="15.75" customHeight="1" x14ac:dyDescent="0.3">
      <c r="A458" s="8">
        <f>'Receta'!A459</f>
        <v>0</v>
      </c>
      <c r="B458" s="8" t="str">
        <f>IFERROR(VLOOKUP(A458,Productos[#All],2,0),"")</f>
        <v/>
      </c>
      <c r="C458" s="8">
        <f>SUMIF(Producción[[#All],[Producto]],A458,Producción[[#All],[Cant]])</f>
        <v>0</v>
      </c>
      <c r="D458" s="8">
        <f>'Receta'!E459</f>
        <v>0</v>
      </c>
      <c r="E458" s="8" t="str">
        <f>IFERROR(VLOOKUP(D458,Materias_Primas[#All],2,0),"")</f>
        <v/>
      </c>
      <c r="F458" s="8">
        <f>'Receta'!C459</f>
        <v>0</v>
      </c>
      <c r="G458" s="8">
        <f>'Receta'!H459</f>
        <v>0</v>
      </c>
      <c r="H458" s="8" t="str">
        <f t="shared" si="5"/>
        <v/>
      </c>
      <c r="I458" s="8">
        <v>14</v>
      </c>
      <c r="J458" s="8" t="s">
        <v>213</v>
      </c>
      <c r="K458" s="8" t="e">
        <f t="shared" si="9"/>
        <v>#VALUE!</v>
      </c>
      <c r="L458" s="8" t="str">
        <f>IFERROR(VLOOKUP(D458,Materias_Primas[#All],5,0),"")</f>
        <v/>
      </c>
      <c r="M458" s="2"/>
      <c r="N458" s="2"/>
      <c r="O458" s="2"/>
      <c r="P458" s="2"/>
    </row>
    <row r="459" spans="1:16" ht="15.75" customHeight="1" x14ac:dyDescent="0.3">
      <c r="A459" s="8">
        <f>'Receta'!A460</f>
        <v>0</v>
      </c>
      <c r="B459" s="8" t="str">
        <f>IFERROR(VLOOKUP(A459,Productos[#All],2,0),"")</f>
        <v/>
      </c>
      <c r="C459" s="8">
        <f>SUMIF(Producción[[#All],[Producto]],A459,Producción[[#All],[Cant]])</f>
        <v>0</v>
      </c>
      <c r="D459" s="8">
        <f>'Receta'!E460</f>
        <v>0</v>
      </c>
      <c r="E459" s="8" t="str">
        <f>IFERROR(VLOOKUP(D459,Materias_Primas[#All],2,0),"")</f>
        <v/>
      </c>
      <c r="F459" s="8">
        <f>'Receta'!C460</f>
        <v>0</v>
      </c>
      <c r="G459" s="8">
        <f>'Receta'!H460</f>
        <v>0</v>
      </c>
      <c r="H459" s="8" t="str">
        <f t="shared" si="5"/>
        <v/>
      </c>
      <c r="I459" s="8">
        <v>14</v>
      </c>
      <c r="J459" s="8" t="s">
        <v>213</v>
      </c>
      <c r="K459" s="8" t="e">
        <f t="shared" si="9"/>
        <v>#VALUE!</v>
      </c>
      <c r="L459" s="8" t="str">
        <f>IFERROR(VLOOKUP(D459,Materias_Primas[#All],5,0),"")</f>
        <v/>
      </c>
      <c r="M459" s="2"/>
      <c r="N459" s="2"/>
      <c r="O459" s="2"/>
      <c r="P459" s="2"/>
    </row>
    <row r="460" spans="1:16" ht="15.75" customHeight="1" x14ac:dyDescent="0.3">
      <c r="A460" s="8">
        <f>'Receta'!A461</f>
        <v>0</v>
      </c>
      <c r="B460" s="8" t="str">
        <f>IFERROR(VLOOKUP(A460,Productos[#All],2,0),"")</f>
        <v/>
      </c>
      <c r="C460" s="8">
        <f>SUMIF(Producción[[#All],[Producto]],A460,Producción[[#All],[Cant]])</f>
        <v>0</v>
      </c>
      <c r="D460" s="8">
        <f>'Receta'!E461</f>
        <v>0</v>
      </c>
      <c r="E460" s="8" t="str">
        <f>IFERROR(VLOOKUP(D460,Materias_Primas[#All],2,0),"")</f>
        <v/>
      </c>
      <c r="F460" s="8">
        <f>'Receta'!C461</f>
        <v>0</v>
      </c>
      <c r="G460" s="8">
        <f>'Receta'!H461</f>
        <v>0</v>
      </c>
      <c r="H460" s="8" t="str">
        <f t="shared" si="5"/>
        <v/>
      </c>
      <c r="I460" s="8">
        <v>14</v>
      </c>
      <c r="J460" s="8" t="s">
        <v>213</v>
      </c>
      <c r="K460" s="8" t="e">
        <f t="shared" si="9"/>
        <v>#VALUE!</v>
      </c>
      <c r="L460" s="8" t="str">
        <f>IFERROR(VLOOKUP(D460,Materias_Primas[#All],5,0),"")</f>
        <v/>
      </c>
      <c r="M460" s="2"/>
      <c r="N460" s="2"/>
      <c r="O460" s="2"/>
      <c r="P460" s="2"/>
    </row>
    <row r="461" spans="1:16" ht="15.75" customHeight="1" x14ac:dyDescent="0.3">
      <c r="A461" s="8">
        <f>'Receta'!A462</f>
        <v>0</v>
      </c>
      <c r="B461" s="8" t="str">
        <f>IFERROR(VLOOKUP(A461,Productos[#All],2,0),"")</f>
        <v/>
      </c>
      <c r="C461" s="8">
        <f>SUMIF(Producción[[#All],[Producto]],A461,Producción[[#All],[Cant]])</f>
        <v>0</v>
      </c>
      <c r="D461" s="8">
        <f>'Receta'!E462</f>
        <v>0</v>
      </c>
      <c r="E461" s="8" t="str">
        <f>IFERROR(VLOOKUP(D461,Materias_Primas[#All],2,0),"")</f>
        <v/>
      </c>
      <c r="F461" s="8">
        <f>'Receta'!C462</f>
        <v>0</v>
      </c>
      <c r="G461" s="8">
        <f>'Receta'!H462</f>
        <v>0</v>
      </c>
      <c r="H461" s="8" t="str">
        <f t="shared" si="5"/>
        <v/>
      </c>
      <c r="I461" s="8">
        <v>15</v>
      </c>
      <c r="J461" s="8" t="s">
        <v>213</v>
      </c>
      <c r="K461" s="8" t="e">
        <f t="shared" si="9"/>
        <v>#VALUE!</v>
      </c>
      <c r="L461" s="8" t="str">
        <f>IFERROR(VLOOKUP(D461,Materias_Primas[#All],5,0),"")</f>
        <v/>
      </c>
      <c r="M461" s="2"/>
      <c r="N461" s="2"/>
      <c r="O461" s="2"/>
      <c r="P461" s="2"/>
    </row>
    <row r="462" spans="1:16" ht="15.75" customHeight="1" x14ac:dyDescent="0.3">
      <c r="A462" s="8">
        <f>'Receta'!A463</f>
        <v>0</v>
      </c>
      <c r="B462" s="8" t="str">
        <f>IFERROR(VLOOKUP(A462,Productos[#All],2,0),"")</f>
        <v/>
      </c>
      <c r="C462" s="8">
        <f>SUMIF(Producción[[#All],[Producto]],A462,Producción[[#All],[Cant]])</f>
        <v>0</v>
      </c>
      <c r="D462" s="8">
        <f>'Receta'!E463</f>
        <v>0</v>
      </c>
      <c r="E462" s="8" t="str">
        <f>IFERROR(VLOOKUP(D462,Materias_Primas[#All],2,0),"")</f>
        <v/>
      </c>
      <c r="F462" s="8">
        <f>'Receta'!C463</f>
        <v>0</v>
      </c>
      <c r="G462" s="8">
        <f>'Receta'!H463</f>
        <v>0</v>
      </c>
      <c r="H462" s="8" t="str">
        <f t="shared" si="5"/>
        <v/>
      </c>
      <c r="I462" s="8">
        <v>15</v>
      </c>
      <c r="J462" s="8" t="s">
        <v>213</v>
      </c>
      <c r="K462" s="8" t="e">
        <f t="shared" si="9"/>
        <v>#VALUE!</v>
      </c>
      <c r="L462" s="8" t="str">
        <f>IFERROR(VLOOKUP(D462,Materias_Primas[#All],5,0),"")</f>
        <v/>
      </c>
      <c r="M462" s="2"/>
      <c r="N462" s="2"/>
      <c r="O462" s="2"/>
      <c r="P462" s="2"/>
    </row>
    <row r="463" spans="1:16" ht="15.75" customHeight="1" x14ac:dyDescent="0.3">
      <c r="A463" s="8">
        <f>'Receta'!A464</f>
        <v>0</v>
      </c>
      <c r="B463" s="8" t="str">
        <f>IFERROR(VLOOKUP(A463,Productos[#All],2,0),"")</f>
        <v/>
      </c>
      <c r="C463" s="8">
        <f>SUMIF(Producción[[#All],[Producto]],A463,Producción[[#All],[Cant]])</f>
        <v>0</v>
      </c>
      <c r="D463" s="8">
        <f>'Receta'!E464</f>
        <v>0</v>
      </c>
      <c r="E463" s="8" t="str">
        <f>IFERROR(VLOOKUP(D463,Materias_Primas[#All],2,0),"")</f>
        <v/>
      </c>
      <c r="F463" s="8">
        <f>'Receta'!C464</f>
        <v>0</v>
      </c>
      <c r="G463" s="8">
        <f>'Receta'!H464</f>
        <v>0</v>
      </c>
      <c r="H463" s="8" t="str">
        <f t="shared" si="5"/>
        <v/>
      </c>
      <c r="I463" s="8">
        <v>15</v>
      </c>
      <c r="J463" s="8" t="s">
        <v>213</v>
      </c>
      <c r="K463" s="8" t="e">
        <f t="shared" si="9"/>
        <v>#VALUE!</v>
      </c>
      <c r="L463" s="8" t="str">
        <f>IFERROR(VLOOKUP(D463,Materias_Primas[#All],5,0),"")</f>
        <v/>
      </c>
      <c r="M463" s="2"/>
      <c r="N463" s="2"/>
      <c r="O463" s="2"/>
      <c r="P463" s="2"/>
    </row>
    <row r="464" spans="1:16" ht="15.75" customHeight="1" x14ac:dyDescent="0.3">
      <c r="A464" s="8">
        <f>'Receta'!A465</f>
        <v>0</v>
      </c>
      <c r="B464" s="8" t="str">
        <f>IFERROR(VLOOKUP(A464,Productos[#All],2,0),"")</f>
        <v/>
      </c>
      <c r="C464" s="8">
        <f>SUMIF(Producción[[#All],[Producto]],A464,Producción[[#All],[Cant]])</f>
        <v>0</v>
      </c>
      <c r="D464" s="8">
        <f>'Receta'!E465</f>
        <v>0</v>
      </c>
      <c r="E464" s="8" t="str">
        <f>IFERROR(VLOOKUP(D464,Materias_Primas[#All],2,0),"")</f>
        <v/>
      </c>
      <c r="F464" s="8">
        <f>'Receta'!C465</f>
        <v>0</v>
      </c>
      <c r="G464" s="8">
        <f>'Receta'!H465</f>
        <v>0</v>
      </c>
      <c r="H464" s="8" t="str">
        <f t="shared" si="5"/>
        <v/>
      </c>
      <c r="I464" s="8">
        <v>15</v>
      </c>
      <c r="J464" s="8" t="s">
        <v>213</v>
      </c>
      <c r="K464" s="8" t="e">
        <f t="shared" si="9"/>
        <v>#VALUE!</v>
      </c>
      <c r="L464" s="8" t="str">
        <f>IFERROR(VLOOKUP(D464,Materias_Primas[#All],5,0),"")</f>
        <v/>
      </c>
      <c r="M464" s="2"/>
      <c r="N464" s="2"/>
      <c r="O464" s="2"/>
      <c r="P464" s="2"/>
    </row>
    <row r="465" spans="1:16" ht="15.75" customHeight="1" x14ac:dyDescent="0.3">
      <c r="A465" s="8">
        <f>'Receta'!A466</f>
        <v>0</v>
      </c>
      <c r="B465" s="8" t="str">
        <f>IFERROR(VLOOKUP(A465,Productos[#All],2,0),"")</f>
        <v/>
      </c>
      <c r="C465" s="8">
        <f>SUMIF(Producción[[#All],[Producto]],A465,Producción[[#All],[Cant]])</f>
        <v>0</v>
      </c>
      <c r="D465" s="8">
        <f>'Receta'!E466</f>
        <v>0</v>
      </c>
      <c r="E465" s="8" t="str">
        <f>IFERROR(VLOOKUP(D465,Materias_Primas[#All],2,0),"")</f>
        <v/>
      </c>
      <c r="F465" s="8">
        <f>'Receta'!C466</f>
        <v>0</v>
      </c>
      <c r="G465" s="8">
        <f>'Receta'!H466</f>
        <v>0</v>
      </c>
      <c r="H465" s="8" t="str">
        <f t="shared" si="5"/>
        <v/>
      </c>
      <c r="I465" s="8">
        <v>15</v>
      </c>
      <c r="J465" s="8" t="s">
        <v>213</v>
      </c>
      <c r="K465" s="8" t="e">
        <f t="shared" si="9"/>
        <v>#VALUE!</v>
      </c>
      <c r="L465" s="8" t="str">
        <f>IFERROR(VLOOKUP(D465,Materias_Primas[#All],5,0),"")</f>
        <v/>
      </c>
      <c r="M465" s="2"/>
      <c r="N465" s="2"/>
      <c r="O465" s="2"/>
      <c r="P465" s="2"/>
    </row>
    <row r="466" spans="1:16" ht="15.75" customHeight="1" x14ac:dyDescent="0.3">
      <c r="A466" s="8">
        <f>'Receta'!A467</f>
        <v>0</v>
      </c>
      <c r="B466" s="8" t="str">
        <f>IFERROR(VLOOKUP(A466,Productos[#All],2,0),"")</f>
        <v/>
      </c>
      <c r="C466" s="8">
        <f>SUMIF(Producción[[#All],[Producto]],A466,Producción[[#All],[Cant]])</f>
        <v>0</v>
      </c>
      <c r="D466" s="8">
        <f>'Receta'!E467</f>
        <v>0</v>
      </c>
      <c r="E466" s="8" t="str">
        <f>IFERROR(VLOOKUP(D466,Materias_Primas[#All],2,0),"")</f>
        <v/>
      </c>
      <c r="F466" s="8">
        <f>'Receta'!C467</f>
        <v>0</v>
      </c>
      <c r="G466" s="8">
        <f>'Receta'!H467</f>
        <v>0</v>
      </c>
      <c r="H466" s="8" t="str">
        <f t="shared" si="5"/>
        <v/>
      </c>
      <c r="I466" s="8">
        <v>15</v>
      </c>
      <c r="J466" s="8" t="s">
        <v>213</v>
      </c>
      <c r="K466" s="8" t="e">
        <f t="shared" si="9"/>
        <v>#VALUE!</v>
      </c>
      <c r="L466" s="8" t="str">
        <f>IFERROR(VLOOKUP(D466,Materias_Primas[#All],5,0),"")</f>
        <v/>
      </c>
      <c r="M466" s="2"/>
      <c r="N466" s="2"/>
      <c r="O466" s="2"/>
      <c r="P466" s="2"/>
    </row>
    <row r="467" spans="1:16" ht="15.75" customHeight="1" x14ac:dyDescent="0.3">
      <c r="A467" s="8">
        <f>'Receta'!A468</f>
        <v>0</v>
      </c>
      <c r="B467" s="8" t="str">
        <f>IFERROR(VLOOKUP(A467,Productos[#All],2,0),"")</f>
        <v/>
      </c>
      <c r="C467" s="8">
        <f>SUMIF(Producción[[#All],[Producto]],A467,Producción[[#All],[Cant]])</f>
        <v>0</v>
      </c>
      <c r="D467" s="8">
        <f>'Receta'!E468</f>
        <v>0</v>
      </c>
      <c r="E467" s="8" t="str">
        <f>IFERROR(VLOOKUP(D467,Materias_Primas[#All],2,0),"")</f>
        <v/>
      </c>
      <c r="F467" s="8">
        <f>'Receta'!C468</f>
        <v>0</v>
      </c>
      <c r="G467" s="8">
        <f>'Receta'!H468</f>
        <v>0</v>
      </c>
      <c r="H467" s="8" t="str">
        <f t="shared" si="5"/>
        <v/>
      </c>
      <c r="I467" s="8">
        <v>15</v>
      </c>
      <c r="J467" s="8" t="s">
        <v>213</v>
      </c>
      <c r="K467" s="8" t="e">
        <f t="shared" si="9"/>
        <v>#VALUE!</v>
      </c>
      <c r="L467" s="8" t="str">
        <f>IFERROR(VLOOKUP(D467,Materias_Primas[#All],5,0),"")</f>
        <v/>
      </c>
      <c r="M467" s="2"/>
      <c r="N467" s="2"/>
      <c r="O467" s="2"/>
      <c r="P467" s="2"/>
    </row>
    <row r="468" spans="1:16" ht="15.75" customHeight="1" x14ac:dyDescent="0.3">
      <c r="A468" s="8">
        <f>'Receta'!A469</f>
        <v>0</v>
      </c>
      <c r="B468" s="8" t="str">
        <f>IFERROR(VLOOKUP(A468,Productos[#All],2,0),"")</f>
        <v/>
      </c>
      <c r="C468" s="8">
        <f>SUMIF(Producción[[#All],[Producto]],A468,Producción[[#All],[Cant]])</f>
        <v>0</v>
      </c>
      <c r="D468" s="8">
        <f>'Receta'!E469</f>
        <v>0</v>
      </c>
      <c r="E468" s="8" t="str">
        <f>IFERROR(VLOOKUP(D468,Materias_Primas[#All],2,0),"")</f>
        <v/>
      </c>
      <c r="F468" s="8">
        <f>'Receta'!C469</f>
        <v>0</v>
      </c>
      <c r="G468" s="8">
        <f>'Receta'!H469</f>
        <v>0</v>
      </c>
      <c r="H468" s="8" t="str">
        <f t="shared" si="5"/>
        <v/>
      </c>
      <c r="I468" s="8">
        <v>15</v>
      </c>
      <c r="J468" s="8" t="s">
        <v>213</v>
      </c>
      <c r="K468" s="8" t="e">
        <f t="shared" si="9"/>
        <v>#VALUE!</v>
      </c>
      <c r="L468" s="8" t="str">
        <f>IFERROR(VLOOKUP(D468,Materias_Primas[#All],5,0),"")</f>
        <v/>
      </c>
      <c r="M468" s="2"/>
      <c r="N468" s="2"/>
      <c r="O468" s="2"/>
      <c r="P468" s="2"/>
    </row>
    <row r="469" spans="1:16" ht="15.75" customHeight="1" x14ac:dyDescent="0.3">
      <c r="A469" s="8">
        <f>'Receta'!A470</f>
        <v>0</v>
      </c>
      <c r="B469" s="8" t="str">
        <f>IFERROR(VLOOKUP(A469,Productos[#All],2,0),"")</f>
        <v/>
      </c>
      <c r="C469" s="8">
        <f>SUMIF(Producción[[#All],[Producto]],A469,Producción[[#All],[Cant]])</f>
        <v>0</v>
      </c>
      <c r="D469" s="8">
        <f>'Receta'!E470</f>
        <v>0</v>
      </c>
      <c r="E469" s="8" t="str">
        <f>IFERROR(VLOOKUP(D469,Materias_Primas[#All],2,0),"")</f>
        <v/>
      </c>
      <c r="F469" s="8">
        <f>'Receta'!C470</f>
        <v>0</v>
      </c>
      <c r="G469" s="8">
        <f>'Receta'!H470</f>
        <v>0</v>
      </c>
      <c r="H469" s="8" t="str">
        <f t="shared" si="5"/>
        <v/>
      </c>
      <c r="I469" s="8">
        <v>15</v>
      </c>
      <c r="J469" s="8" t="s">
        <v>213</v>
      </c>
      <c r="K469" s="8" t="e">
        <f t="shared" si="9"/>
        <v>#VALUE!</v>
      </c>
      <c r="L469" s="8" t="str">
        <f>IFERROR(VLOOKUP(D469,Materias_Primas[#All],5,0),"")</f>
        <v/>
      </c>
      <c r="M469" s="2"/>
      <c r="N469" s="2"/>
      <c r="O469" s="2"/>
      <c r="P469" s="2"/>
    </row>
    <row r="470" spans="1:16" ht="15.75" customHeight="1" x14ac:dyDescent="0.3">
      <c r="A470" s="8">
        <f>'Receta'!A471</f>
        <v>0</v>
      </c>
      <c r="B470" s="8" t="str">
        <f>IFERROR(VLOOKUP(A470,Productos[#All],2,0),"")</f>
        <v/>
      </c>
      <c r="C470" s="8">
        <f>SUMIF(Producción[[#All],[Producto]],A470,Producción[[#All],[Cant]])</f>
        <v>0</v>
      </c>
      <c r="D470" s="8">
        <f>'Receta'!E471</f>
        <v>0</v>
      </c>
      <c r="E470" s="8" t="str">
        <f>IFERROR(VLOOKUP(D470,Materias_Primas[#All],2,0),"")</f>
        <v/>
      </c>
      <c r="F470" s="8">
        <f>'Receta'!C471</f>
        <v>0</v>
      </c>
      <c r="G470" s="8">
        <f>'Receta'!H471</f>
        <v>0</v>
      </c>
      <c r="H470" s="8" t="str">
        <f t="shared" si="5"/>
        <v/>
      </c>
      <c r="I470" s="8">
        <v>15</v>
      </c>
      <c r="J470" s="8" t="s">
        <v>213</v>
      </c>
      <c r="K470" s="8" t="e">
        <f t="shared" si="9"/>
        <v>#VALUE!</v>
      </c>
      <c r="L470" s="8" t="str">
        <f>IFERROR(VLOOKUP(D470,Materias_Primas[#All],5,0),"")</f>
        <v/>
      </c>
      <c r="M470" s="2"/>
      <c r="N470" s="2"/>
      <c r="O470" s="2"/>
      <c r="P470" s="2"/>
    </row>
    <row r="471" spans="1:16" ht="15.75" customHeight="1" x14ac:dyDescent="0.3">
      <c r="A471" s="8">
        <f>'Receta'!A472</f>
        <v>0</v>
      </c>
      <c r="B471" s="8" t="str">
        <f>IFERROR(VLOOKUP(A471,Productos[#All],2,0),"")</f>
        <v/>
      </c>
      <c r="C471" s="8">
        <f>SUMIF(Producción[[#All],[Producto]],A471,Producción[[#All],[Cant]])</f>
        <v>0</v>
      </c>
      <c r="D471" s="8">
        <f>'Receta'!E472</f>
        <v>0</v>
      </c>
      <c r="E471" s="8" t="str">
        <f>IFERROR(VLOOKUP(D471,Materias_Primas[#All],2,0),"")</f>
        <v/>
      </c>
      <c r="F471" s="8">
        <f>'Receta'!C472</f>
        <v>0</v>
      </c>
      <c r="G471" s="8">
        <f>'Receta'!H472</f>
        <v>0</v>
      </c>
      <c r="H471" s="8" t="str">
        <f t="shared" si="5"/>
        <v/>
      </c>
      <c r="I471" s="8">
        <v>15</v>
      </c>
      <c r="J471" s="8" t="s">
        <v>213</v>
      </c>
      <c r="K471" s="8" t="e">
        <f t="shared" si="9"/>
        <v>#VALUE!</v>
      </c>
      <c r="L471" s="8" t="str">
        <f>IFERROR(VLOOKUP(D471,Materias_Primas[#All],5,0),"")</f>
        <v/>
      </c>
      <c r="M471" s="2"/>
      <c r="N471" s="2"/>
      <c r="O471" s="2"/>
      <c r="P471" s="2"/>
    </row>
    <row r="472" spans="1:16" ht="15.75" customHeight="1" x14ac:dyDescent="0.3">
      <c r="A472" s="8">
        <f>'Receta'!A473</f>
        <v>0</v>
      </c>
      <c r="B472" s="8" t="str">
        <f>IFERROR(VLOOKUP(A472,Productos[#All],2,0),"")</f>
        <v/>
      </c>
      <c r="C472" s="8">
        <f>SUMIF(Producción[[#All],[Producto]],A472,Producción[[#All],[Cant]])</f>
        <v>0</v>
      </c>
      <c r="D472" s="8">
        <f>'Receta'!E473</f>
        <v>0</v>
      </c>
      <c r="E472" s="8" t="str">
        <f>IFERROR(VLOOKUP(D472,Materias_Primas[#All],2,0),"")</f>
        <v/>
      </c>
      <c r="F472" s="8">
        <f>'Receta'!C473</f>
        <v>0</v>
      </c>
      <c r="G472" s="8">
        <f>'Receta'!H473</f>
        <v>0</v>
      </c>
      <c r="H472" s="8" t="str">
        <f t="shared" si="5"/>
        <v/>
      </c>
      <c r="I472" s="8">
        <v>15</v>
      </c>
      <c r="J472" s="8" t="s">
        <v>213</v>
      </c>
      <c r="K472" s="8" t="e">
        <f t="shared" si="9"/>
        <v>#VALUE!</v>
      </c>
      <c r="L472" s="8" t="str">
        <f>IFERROR(VLOOKUP(D472,Materias_Primas[#All],5,0),"")</f>
        <v/>
      </c>
      <c r="M472" s="2"/>
      <c r="N472" s="2"/>
      <c r="O472" s="2"/>
      <c r="P472" s="2"/>
    </row>
    <row r="473" spans="1:16" ht="15.75" customHeight="1" x14ac:dyDescent="0.3">
      <c r="A473" s="8">
        <f>'Receta'!A474</f>
        <v>0</v>
      </c>
      <c r="B473" s="8" t="str">
        <f>IFERROR(VLOOKUP(A473,Productos[#All],2,0),"")</f>
        <v/>
      </c>
      <c r="C473" s="8">
        <f>SUMIF(Producción[[#All],[Producto]],A473,Producción[[#All],[Cant]])</f>
        <v>0</v>
      </c>
      <c r="D473" s="8">
        <f>'Receta'!E474</f>
        <v>0</v>
      </c>
      <c r="E473" s="8" t="str">
        <f>IFERROR(VLOOKUP(D473,Materias_Primas[#All],2,0),"")</f>
        <v/>
      </c>
      <c r="F473" s="8">
        <f>'Receta'!C474</f>
        <v>0</v>
      </c>
      <c r="G473" s="8">
        <f>'Receta'!H474</f>
        <v>0</v>
      </c>
      <c r="H473" s="8" t="str">
        <f t="shared" si="5"/>
        <v/>
      </c>
      <c r="I473" s="8">
        <v>15</v>
      </c>
      <c r="J473" s="8" t="s">
        <v>213</v>
      </c>
      <c r="K473" s="8" t="e">
        <f t="shared" si="9"/>
        <v>#VALUE!</v>
      </c>
      <c r="L473" s="8" t="str">
        <f>IFERROR(VLOOKUP(D473,Materias_Primas[#All],5,0),"")</f>
        <v/>
      </c>
      <c r="M473" s="2"/>
      <c r="N473" s="2"/>
      <c r="O473" s="2"/>
      <c r="P473" s="2"/>
    </row>
    <row r="474" spans="1:16" ht="15.75" customHeight="1" x14ac:dyDescent="0.3">
      <c r="A474" s="8">
        <f>'Receta'!A475</f>
        <v>0</v>
      </c>
      <c r="B474" s="8" t="str">
        <f>IFERROR(VLOOKUP(A474,Productos[#All],2,0),"")</f>
        <v/>
      </c>
      <c r="C474" s="8">
        <f>SUMIF(Producción[[#All],[Producto]],A474,Producción[[#All],[Cant]])</f>
        <v>0</v>
      </c>
      <c r="D474" s="8">
        <f>'Receta'!E475</f>
        <v>0</v>
      </c>
      <c r="E474" s="8" t="str">
        <f>IFERROR(VLOOKUP(D474,Materias_Primas[#All],2,0),"")</f>
        <v/>
      </c>
      <c r="F474" s="8">
        <f>'Receta'!C475</f>
        <v>0</v>
      </c>
      <c r="G474" s="8">
        <f>'Receta'!H475</f>
        <v>0</v>
      </c>
      <c r="H474" s="8" t="str">
        <f t="shared" si="5"/>
        <v/>
      </c>
      <c r="I474" s="8">
        <v>15</v>
      </c>
      <c r="J474" s="8" t="s">
        <v>213</v>
      </c>
      <c r="K474" s="8" t="e">
        <f t="shared" si="9"/>
        <v>#VALUE!</v>
      </c>
      <c r="L474" s="8" t="str">
        <f>IFERROR(VLOOKUP(D474,Materias_Primas[#All],5,0),"")</f>
        <v/>
      </c>
      <c r="M474" s="2"/>
      <c r="N474" s="2"/>
      <c r="O474" s="2"/>
      <c r="P474" s="2"/>
    </row>
    <row r="475" spans="1:16" ht="15.75" customHeight="1" x14ac:dyDescent="0.3">
      <c r="A475" s="8">
        <f>'Receta'!A476</f>
        <v>0</v>
      </c>
      <c r="B475" s="8" t="str">
        <f>IFERROR(VLOOKUP(A475,Productos[#All],2,0),"")</f>
        <v/>
      </c>
      <c r="C475" s="8">
        <f>SUMIF(Producción[[#All],[Producto]],A475,Producción[[#All],[Cant]])</f>
        <v>0</v>
      </c>
      <c r="D475" s="8">
        <f>'Receta'!E476</f>
        <v>0</v>
      </c>
      <c r="E475" s="8" t="str">
        <f>IFERROR(VLOOKUP(D475,Materias_Primas[#All],2,0),"")</f>
        <v/>
      </c>
      <c r="F475" s="8">
        <f>'Receta'!C476</f>
        <v>0</v>
      </c>
      <c r="G475" s="8">
        <f>'Receta'!H476</f>
        <v>0</v>
      </c>
      <c r="H475" s="8" t="str">
        <f t="shared" si="5"/>
        <v/>
      </c>
      <c r="I475" s="8">
        <v>15</v>
      </c>
      <c r="J475" s="8" t="s">
        <v>213</v>
      </c>
      <c r="K475" s="8" t="e">
        <f t="shared" si="9"/>
        <v>#VALUE!</v>
      </c>
      <c r="L475" s="8" t="str">
        <f>IFERROR(VLOOKUP(D475,Materias_Primas[#All],5,0),"")</f>
        <v/>
      </c>
      <c r="M475" s="2"/>
      <c r="N475" s="2"/>
      <c r="O475" s="2"/>
      <c r="P475" s="2"/>
    </row>
    <row r="476" spans="1:16" ht="15.75" customHeight="1" x14ac:dyDescent="0.3">
      <c r="A476" s="8">
        <f>'Receta'!A477</f>
        <v>0</v>
      </c>
      <c r="B476" s="8" t="str">
        <f>IFERROR(VLOOKUP(A476,Productos[#All],2,0),"")</f>
        <v/>
      </c>
      <c r="C476" s="8">
        <f>SUMIF(Producción[[#All],[Producto]],A476,Producción[[#All],[Cant]])</f>
        <v>0</v>
      </c>
      <c r="D476" s="8">
        <f>'Receta'!E477</f>
        <v>0</v>
      </c>
      <c r="E476" s="8" t="str">
        <f>IFERROR(VLOOKUP(D476,Materias_Primas[#All],2,0),"")</f>
        <v/>
      </c>
      <c r="F476" s="8">
        <f>'Receta'!C477</f>
        <v>0</v>
      </c>
      <c r="G476" s="8">
        <f>'Receta'!H477</f>
        <v>0</v>
      </c>
      <c r="H476" s="8" t="str">
        <f t="shared" si="5"/>
        <v/>
      </c>
      <c r="I476" s="8">
        <v>15</v>
      </c>
      <c r="J476" s="8" t="s">
        <v>213</v>
      </c>
      <c r="K476" s="8" t="e">
        <f t="shared" si="9"/>
        <v>#VALUE!</v>
      </c>
      <c r="L476" s="8" t="str">
        <f>IFERROR(VLOOKUP(D476,Materias_Primas[#All],5,0),"")</f>
        <v/>
      </c>
      <c r="M476" s="2"/>
      <c r="N476" s="2"/>
      <c r="O476" s="2"/>
      <c r="P476" s="2"/>
    </row>
    <row r="477" spans="1:16" ht="15.75" customHeight="1" x14ac:dyDescent="0.3">
      <c r="A477" s="8">
        <f>'Receta'!A478</f>
        <v>0</v>
      </c>
      <c r="B477" s="8" t="str">
        <f>IFERROR(VLOOKUP(A477,Productos[#All],2,0),"")</f>
        <v/>
      </c>
      <c r="C477" s="8">
        <f>SUMIF(Producción[[#All],[Producto]],A477,Producción[[#All],[Cant]])</f>
        <v>0</v>
      </c>
      <c r="D477" s="8">
        <f>'Receta'!E478</f>
        <v>0</v>
      </c>
      <c r="E477" s="8" t="str">
        <f>IFERROR(VLOOKUP(D477,Materias_Primas[#All],2,0),"")</f>
        <v/>
      </c>
      <c r="F477" s="8">
        <f>'Receta'!C478</f>
        <v>0</v>
      </c>
      <c r="G477" s="8">
        <f>'Receta'!H478</f>
        <v>0</v>
      </c>
      <c r="H477" s="8" t="str">
        <f t="shared" si="5"/>
        <v/>
      </c>
      <c r="I477" s="8">
        <v>15</v>
      </c>
      <c r="J477" s="8" t="s">
        <v>213</v>
      </c>
      <c r="K477" s="8" t="e">
        <f t="shared" si="9"/>
        <v>#VALUE!</v>
      </c>
      <c r="L477" s="8" t="str">
        <f>IFERROR(VLOOKUP(D477,Materias_Primas[#All],5,0),"")</f>
        <v/>
      </c>
      <c r="M477" s="2"/>
      <c r="N477" s="2"/>
      <c r="O477" s="2"/>
      <c r="P477" s="2"/>
    </row>
    <row r="478" spans="1:16" ht="15.75" customHeight="1" x14ac:dyDescent="0.3">
      <c r="A478" s="8">
        <f>'Receta'!A479</f>
        <v>0</v>
      </c>
      <c r="B478" s="8" t="str">
        <f>IFERROR(VLOOKUP(A478,Productos[#All],2,0),"")</f>
        <v/>
      </c>
      <c r="C478" s="8">
        <f>SUMIF(Producción[[#All],[Producto]],A478,Producción[[#All],[Cant]])</f>
        <v>0</v>
      </c>
      <c r="D478" s="8">
        <f>'Receta'!E479</f>
        <v>0</v>
      </c>
      <c r="E478" s="8" t="str">
        <f>IFERROR(VLOOKUP(D478,Materias_Primas[#All],2,0),"")</f>
        <v/>
      </c>
      <c r="F478" s="8">
        <f>'Receta'!C479</f>
        <v>0</v>
      </c>
      <c r="G478" s="8">
        <f>'Receta'!H479</f>
        <v>0</v>
      </c>
      <c r="H478" s="8" t="str">
        <f t="shared" si="5"/>
        <v/>
      </c>
      <c r="I478" s="8">
        <v>15</v>
      </c>
      <c r="J478" s="8" t="s">
        <v>213</v>
      </c>
      <c r="K478" s="8" t="e">
        <f t="shared" si="9"/>
        <v>#VALUE!</v>
      </c>
      <c r="L478" s="8" t="str">
        <f>IFERROR(VLOOKUP(D478,Materias_Primas[#All],5,0),"")</f>
        <v/>
      </c>
      <c r="M478" s="2"/>
      <c r="N478" s="2"/>
      <c r="O478" s="2"/>
      <c r="P478" s="2"/>
    </row>
    <row r="479" spans="1:16" ht="15.75" customHeight="1" x14ac:dyDescent="0.3">
      <c r="A479" s="8">
        <f>'Receta'!A480</f>
        <v>0</v>
      </c>
      <c r="B479" s="8" t="str">
        <f>IFERROR(VLOOKUP(A479,Productos[#All],2,0),"")</f>
        <v/>
      </c>
      <c r="C479" s="8">
        <f>SUMIF(Producción[[#All],[Producto]],A479,Producción[[#All],[Cant]])</f>
        <v>0</v>
      </c>
      <c r="D479" s="8">
        <f>'Receta'!E480</f>
        <v>0</v>
      </c>
      <c r="E479" s="8" t="str">
        <f>IFERROR(VLOOKUP(D479,Materias_Primas[#All],2,0),"")</f>
        <v/>
      </c>
      <c r="F479" s="8">
        <f>'Receta'!C480</f>
        <v>0</v>
      </c>
      <c r="G479" s="8">
        <f>'Receta'!H480</f>
        <v>0</v>
      </c>
      <c r="H479" s="8" t="str">
        <f t="shared" si="5"/>
        <v/>
      </c>
      <c r="I479" s="8">
        <v>15</v>
      </c>
      <c r="J479" s="8" t="s">
        <v>213</v>
      </c>
      <c r="K479" s="8" t="e">
        <f t="shared" si="9"/>
        <v>#VALUE!</v>
      </c>
      <c r="L479" s="8" t="str">
        <f>IFERROR(VLOOKUP(D479,Materias_Primas[#All],5,0),"")</f>
        <v/>
      </c>
      <c r="M479" s="2"/>
      <c r="N479" s="2"/>
      <c r="O479" s="2"/>
      <c r="P479" s="2"/>
    </row>
    <row r="480" spans="1:16" ht="15.75" customHeight="1" x14ac:dyDescent="0.3">
      <c r="A480" s="8">
        <f>'Receta'!A481</f>
        <v>0</v>
      </c>
      <c r="B480" s="8" t="str">
        <f>IFERROR(VLOOKUP(A480,Productos[#All],2,0),"")</f>
        <v/>
      </c>
      <c r="C480" s="8">
        <f>SUMIF(Producción[[#All],[Producto]],A480,Producción[[#All],[Cant]])</f>
        <v>0</v>
      </c>
      <c r="D480" s="8">
        <f>'Receta'!E481</f>
        <v>0</v>
      </c>
      <c r="E480" s="8" t="str">
        <f>IFERROR(VLOOKUP(D480,Materias_Primas[#All],2,0),"")</f>
        <v/>
      </c>
      <c r="F480" s="8">
        <f>'Receta'!C481</f>
        <v>0</v>
      </c>
      <c r="G480" s="8">
        <f>'Receta'!H481</f>
        <v>0</v>
      </c>
      <c r="H480" s="8" t="str">
        <f t="shared" si="5"/>
        <v/>
      </c>
      <c r="I480" s="8">
        <v>15</v>
      </c>
      <c r="J480" s="8" t="s">
        <v>213</v>
      </c>
      <c r="K480" s="8" t="e">
        <f t="shared" si="9"/>
        <v>#VALUE!</v>
      </c>
      <c r="L480" s="8" t="str">
        <f>IFERROR(VLOOKUP(D480,Materias_Primas[#All],5,0),"")</f>
        <v/>
      </c>
      <c r="M480" s="2"/>
      <c r="N480" s="2"/>
      <c r="O480" s="2"/>
      <c r="P480" s="2"/>
    </row>
    <row r="481" spans="1:16" ht="15.75" customHeight="1" x14ac:dyDescent="0.3">
      <c r="A481" s="8">
        <f>'Receta'!A482</f>
        <v>0</v>
      </c>
      <c r="B481" s="8" t="str">
        <f>IFERROR(VLOOKUP(A481,Productos[#All],2,0),"")</f>
        <v/>
      </c>
      <c r="C481" s="8">
        <f>SUMIF(Producción[[#All],[Producto]],A481,Producción[[#All],[Cant]])</f>
        <v>0</v>
      </c>
      <c r="D481" s="8">
        <f>'Receta'!E482</f>
        <v>0</v>
      </c>
      <c r="E481" s="8" t="str">
        <f>IFERROR(VLOOKUP(D481,Materias_Primas[#All],2,0),"")</f>
        <v/>
      </c>
      <c r="F481" s="8">
        <f>'Receta'!C482</f>
        <v>0</v>
      </c>
      <c r="G481" s="8">
        <f>'Receta'!H482</f>
        <v>0</v>
      </c>
      <c r="H481" s="8" t="str">
        <f t="shared" si="5"/>
        <v/>
      </c>
      <c r="I481" s="8">
        <v>15</v>
      </c>
      <c r="J481" s="8" t="s">
        <v>213</v>
      </c>
      <c r="K481" s="8" t="e">
        <f t="shared" si="9"/>
        <v>#VALUE!</v>
      </c>
      <c r="L481" s="8" t="str">
        <f>IFERROR(VLOOKUP(D481,Materias_Primas[#All],5,0),"")</f>
        <v/>
      </c>
      <c r="M481" s="2"/>
      <c r="N481" s="2"/>
      <c r="O481" s="2"/>
      <c r="P481" s="2"/>
    </row>
    <row r="482" spans="1:16" ht="15.75" customHeight="1" x14ac:dyDescent="0.3">
      <c r="A482" s="8">
        <f>'Receta'!A483</f>
        <v>0</v>
      </c>
      <c r="B482" s="8" t="str">
        <f>IFERROR(VLOOKUP(A482,Productos[#All],2,0),"")</f>
        <v/>
      </c>
      <c r="C482" s="8">
        <f>SUMIF(Producción[[#All],[Producto]],A482,Producción[[#All],[Cant]])</f>
        <v>0</v>
      </c>
      <c r="D482" s="8">
        <f>'Receta'!E483</f>
        <v>0</v>
      </c>
      <c r="E482" s="8" t="str">
        <f>IFERROR(VLOOKUP(D482,Materias_Primas[#All],2,0),"")</f>
        <v/>
      </c>
      <c r="F482" s="8">
        <f>'Receta'!C483</f>
        <v>0</v>
      </c>
      <c r="G482" s="8">
        <f>'Receta'!H483</f>
        <v>0</v>
      </c>
      <c r="H482" s="8" t="str">
        <f t="shared" si="5"/>
        <v/>
      </c>
      <c r="I482" s="8">
        <v>15</v>
      </c>
      <c r="J482" s="8" t="s">
        <v>213</v>
      </c>
      <c r="K482" s="8" t="e">
        <f t="shared" si="9"/>
        <v>#VALUE!</v>
      </c>
      <c r="L482" s="8" t="str">
        <f>IFERROR(VLOOKUP(D482,Materias_Primas[#All],5,0),"")</f>
        <v/>
      </c>
      <c r="M482" s="2"/>
      <c r="N482" s="2"/>
      <c r="O482" s="2"/>
      <c r="P482" s="2"/>
    </row>
    <row r="483" spans="1:16" ht="15.75" customHeight="1" x14ac:dyDescent="0.3">
      <c r="A483" s="8">
        <f>'Receta'!A484</f>
        <v>0</v>
      </c>
      <c r="B483" s="8" t="str">
        <f>IFERROR(VLOOKUP(A483,Productos[#All],2,0),"")</f>
        <v/>
      </c>
      <c r="C483" s="8">
        <f>SUMIF(Producción[[#All],[Producto]],A483,Producción[[#All],[Cant]])</f>
        <v>0</v>
      </c>
      <c r="D483" s="8">
        <f>'Receta'!E484</f>
        <v>0</v>
      </c>
      <c r="E483" s="8" t="str">
        <f>IFERROR(VLOOKUP(D483,Materias_Primas[#All],2,0),"")</f>
        <v/>
      </c>
      <c r="F483" s="8">
        <f>'Receta'!C484</f>
        <v>0</v>
      </c>
      <c r="G483" s="8">
        <f>'Receta'!H484</f>
        <v>0</v>
      </c>
      <c r="H483" s="8" t="str">
        <f t="shared" si="5"/>
        <v/>
      </c>
      <c r="I483" s="8">
        <v>15</v>
      </c>
      <c r="J483" s="8" t="s">
        <v>213</v>
      </c>
      <c r="K483" s="8" t="e">
        <f t="shared" si="9"/>
        <v>#VALUE!</v>
      </c>
      <c r="L483" s="8" t="str">
        <f>IFERROR(VLOOKUP(D483,Materias_Primas[#All],5,0),"")</f>
        <v/>
      </c>
      <c r="M483" s="2"/>
      <c r="N483" s="2"/>
      <c r="O483" s="2"/>
      <c r="P483" s="2"/>
    </row>
    <row r="484" spans="1:16" ht="15.75" customHeight="1" x14ac:dyDescent="0.3">
      <c r="A484" s="8">
        <f>'Receta'!A485</f>
        <v>0</v>
      </c>
      <c r="B484" s="8" t="str">
        <f>IFERROR(VLOOKUP(A484,Productos[#All],2,0),"")</f>
        <v/>
      </c>
      <c r="C484" s="8">
        <f>SUMIF(Producción[[#All],[Producto]],A484,Producción[[#All],[Cant]])</f>
        <v>0</v>
      </c>
      <c r="D484" s="8">
        <f>'Receta'!E485</f>
        <v>0</v>
      </c>
      <c r="E484" s="8" t="str">
        <f>IFERROR(VLOOKUP(D484,Materias_Primas[#All],2,0),"")</f>
        <v/>
      </c>
      <c r="F484" s="8">
        <f>'Receta'!C485</f>
        <v>0</v>
      </c>
      <c r="G484" s="8">
        <f>'Receta'!H485</f>
        <v>0</v>
      </c>
      <c r="H484" s="8" t="str">
        <f t="shared" si="5"/>
        <v/>
      </c>
      <c r="I484" s="8">
        <v>15</v>
      </c>
      <c r="J484" s="8" t="s">
        <v>213</v>
      </c>
      <c r="K484" s="8" t="e">
        <f t="shared" si="9"/>
        <v>#VALUE!</v>
      </c>
      <c r="L484" s="8" t="str">
        <f>IFERROR(VLOOKUP(D484,Materias_Primas[#All],5,0),"")</f>
        <v/>
      </c>
      <c r="M484" s="2"/>
      <c r="N484" s="2"/>
      <c r="O484" s="2"/>
      <c r="P484" s="2"/>
    </row>
    <row r="485" spans="1:16" ht="15.75" customHeight="1" x14ac:dyDescent="0.3">
      <c r="A485" s="8">
        <f>'Receta'!A486</f>
        <v>0</v>
      </c>
      <c r="B485" s="8" t="str">
        <f>IFERROR(VLOOKUP(A485,Productos[#All],2,0),"")</f>
        <v/>
      </c>
      <c r="C485" s="8">
        <f>SUMIF(Producción[[#All],[Producto]],A485,Producción[[#All],[Cant]])</f>
        <v>0</v>
      </c>
      <c r="D485" s="8">
        <f>'Receta'!E486</f>
        <v>0</v>
      </c>
      <c r="E485" s="8" t="str">
        <f>IFERROR(VLOOKUP(D485,Materias_Primas[#All],2,0),"")</f>
        <v/>
      </c>
      <c r="F485" s="8">
        <f>'Receta'!C486</f>
        <v>0</v>
      </c>
      <c r="G485" s="8">
        <f>'Receta'!H486</f>
        <v>0</v>
      </c>
      <c r="H485" s="8" t="str">
        <f t="shared" si="5"/>
        <v/>
      </c>
      <c r="I485" s="8">
        <v>15</v>
      </c>
      <c r="J485" s="8" t="s">
        <v>213</v>
      </c>
      <c r="K485" s="8" t="e">
        <f t="shared" si="9"/>
        <v>#VALUE!</v>
      </c>
      <c r="L485" s="8" t="str">
        <f>IFERROR(VLOOKUP(D485,Materias_Primas[#All],5,0),"")</f>
        <v/>
      </c>
      <c r="M485" s="2"/>
      <c r="N485" s="2"/>
      <c r="O485" s="2"/>
      <c r="P485" s="2"/>
    </row>
    <row r="486" spans="1:16" ht="15.75" customHeight="1" x14ac:dyDescent="0.3">
      <c r="A486" s="8">
        <f>'Receta'!A487</f>
        <v>0</v>
      </c>
      <c r="B486" s="8" t="str">
        <f>IFERROR(VLOOKUP(A486,Productos[#All],2,0),"")</f>
        <v/>
      </c>
      <c r="C486" s="8">
        <f>SUMIF(Producción[[#All],[Producto]],A486,Producción[[#All],[Cant]])</f>
        <v>0</v>
      </c>
      <c r="D486" s="8">
        <f>'Receta'!E487</f>
        <v>0</v>
      </c>
      <c r="E486" s="8" t="str">
        <f>IFERROR(VLOOKUP(D486,Materias_Primas[#All],2,0),"")</f>
        <v/>
      </c>
      <c r="F486" s="8">
        <f>'Receta'!C487</f>
        <v>0</v>
      </c>
      <c r="G486" s="8">
        <f>'Receta'!H487</f>
        <v>0</v>
      </c>
      <c r="H486" s="8" t="str">
        <f t="shared" si="5"/>
        <v/>
      </c>
      <c r="I486" s="8">
        <v>15</v>
      </c>
      <c r="J486" s="8" t="s">
        <v>213</v>
      </c>
      <c r="K486" s="8" t="e">
        <f t="shared" si="9"/>
        <v>#VALUE!</v>
      </c>
      <c r="L486" s="8" t="str">
        <f>IFERROR(VLOOKUP(D486,Materias_Primas[#All],5,0),"")</f>
        <v/>
      </c>
      <c r="M486" s="2"/>
      <c r="N486" s="2"/>
      <c r="O486" s="2"/>
      <c r="P486" s="2"/>
    </row>
    <row r="487" spans="1:16" ht="15.75" customHeight="1" x14ac:dyDescent="0.3">
      <c r="A487" s="8">
        <f>'Receta'!A488</f>
        <v>0</v>
      </c>
      <c r="B487" s="8" t="str">
        <f>IFERROR(VLOOKUP(A487,Productos[#All],2,0),"")</f>
        <v/>
      </c>
      <c r="C487" s="8">
        <f>SUMIF(Producción[[#All],[Producto]],A487,Producción[[#All],[Cant]])</f>
        <v>0</v>
      </c>
      <c r="D487" s="8">
        <f>'Receta'!E488</f>
        <v>0</v>
      </c>
      <c r="E487" s="8" t="str">
        <f>IFERROR(VLOOKUP(D487,Materias_Primas[#All],2,0),"")</f>
        <v/>
      </c>
      <c r="F487" s="8">
        <f>'Receta'!C488</f>
        <v>0</v>
      </c>
      <c r="G487" s="8">
        <f>'Receta'!H488</f>
        <v>0</v>
      </c>
      <c r="H487" s="8" t="str">
        <f t="shared" si="5"/>
        <v/>
      </c>
      <c r="I487" s="8">
        <v>15</v>
      </c>
      <c r="J487" s="8" t="s">
        <v>213</v>
      </c>
      <c r="K487" s="8" t="e">
        <f t="shared" si="9"/>
        <v>#VALUE!</v>
      </c>
      <c r="L487" s="8" t="str">
        <f>IFERROR(VLOOKUP(D487,Materias_Primas[#All],5,0),"")</f>
        <v/>
      </c>
      <c r="M487" s="2"/>
      <c r="N487" s="2"/>
      <c r="O487" s="2"/>
      <c r="P487" s="2"/>
    </row>
    <row r="488" spans="1:16" ht="15.75" customHeight="1" x14ac:dyDescent="0.3">
      <c r="A488" s="8">
        <f>'Receta'!A489</f>
        <v>0</v>
      </c>
      <c r="B488" s="8" t="str">
        <f>IFERROR(VLOOKUP(A488,Productos[#All],2,0),"")</f>
        <v/>
      </c>
      <c r="C488" s="8">
        <f>SUMIF(Producción[[#All],[Producto]],A488,Producción[[#All],[Cant]])</f>
        <v>0</v>
      </c>
      <c r="D488" s="8">
        <f>'Receta'!E489</f>
        <v>0</v>
      </c>
      <c r="E488" s="8" t="str">
        <f>IFERROR(VLOOKUP(D488,Materias_Primas[#All],2,0),"")</f>
        <v/>
      </c>
      <c r="F488" s="8">
        <f>'Receta'!C489</f>
        <v>0</v>
      </c>
      <c r="G488" s="8">
        <f>'Receta'!H489</f>
        <v>0</v>
      </c>
      <c r="H488" s="8" t="str">
        <f t="shared" si="5"/>
        <v/>
      </c>
      <c r="I488" s="8">
        <v>15</v>
      </c>
      <c r="J488" s="8" t="s">
        <v>213</v>
      </c>
      <c r="K488" s="8" t="e">
        <f t="shared" si="9"/>
        <v>#VALUE!</v>
      </c>
      <c r="L488" s="8" t="str">
        <f>IFERROR(VLOOKUP(D488,Materias_Primas[#All],5,0),"")</f>
        <v/>
      </c>
      <c r="M488" s="2"/>
      <c r="N488" s="2"/>
      <c r="O488" s="2"/>
      <c r="P488" s="2"/>
    </row>
    <row r="489" spans="1:16" ht="15.75" customHeight="1" x14ac:dyDescent="0.3">
      <c r="A489" s="8">
        <f>'Receta'!A490</f>
        <v>0</v>
      </c>
      <c r="B489" s="8" t="str">
        <f>IFERROR(VLOOKUP(A489,Productos[#All],2,0),"")</f>
        <v/>
      </c>
      <c r="C489" s="8">
        <f>SUMIF(Producción[[#All],[Producto]],A489,Producción[[#All],[Cant]])</f>
        <v>0</v>
      </c>
      <c r="D489" s="8">
        <f>'Receta'!E490</f>
        <v>0</v>
      </c>
      <c r="E489" s="8" t="str">
        <f>IFERROR(VLOOKUP(D489,Materias_Primas[#All],2,0),"")</f>
        <v/>
      </c>
      <c r="F489" s="8">
        <f>'Receta'!C490</f>
        <v>0</v>
      </c>
      <c r="G489" s="8">
        <f>'Receta'!H490</f>
        <v>0</v>
      </c>
      <c r="H489" s="8" t="str">
        <f t="shared" si="5"/>
        <v/>
      </c>
      <c r="I489" s="8">
        <v>15</v>
      </c>
      <c r="J489" s="8" t="s">
        <v>213</v>
      </c>
      <c r="K489" s="8" t="e">
        <f t="shared" si="9"/>
        <v>#VALUE!</v>
      </c>
      <c r="L489" s="8" t="str">
        <f>IFERROR(VLOOKUP(D489,Materias_Primas[#All],5,0),"")</f>
        <v/>
      </c>
      <c r="M489" s="2"/>
      <c r="N489" s="2"/>
      <c r="O489" s="2"/>
      <c r="P489" s="2"/>
    </row>
    <row r="490" spans="1:16" ht="15.75" customHeight="1" x14ac:dyDescent="0.3">
      <c r="A490" s="8">
        <f>'Receta'!A491</f>
        <v>0</v>
      </c>
      <c r="B490" s="8" t="str">
        <f>IFERROR(VLOOKUP(A490,Productos[#All],2,0),"")</f>
        <v/>
      </c>
      <c r="C490" s="8">
        <f>SUMIF(Producción[[#All],[Producto]],A490,Producción[[#All],[Cant]])</f>
        <v>0</v>
      </c>
      <c r="D490" s="8">
        <f>'Receta'!E491</f>
        <v>0</v>
      </c>
      <c r="E490" s="8" t="str">
        <f>IFERROR(VLOOKUP(D490,Materias_Primas[#All],2,0),"")</f>
        <v/>
      </c>
      <c r="F490" s="8">
        <f>'Receta'!C491</f>
        <v>0</v>
      </c>
      <c r="G490" s="8">
        <f>'Receta'!H491</f>
        <v>0</v>
      </c>
      <c r="H490" s="8" t="str">
        <f t="shared" si="5"/>
        <v/>
      </c>
      <c r="I490" s="8">
        <v>15</v>
      </c>
      <c r="J490" s="8" t="s">
        <v>213</v>
      </c>
      <c r="K490" s="8" t="e">
        <f t="shared" si="9"/>
        <v>#VALUE!</v>
      </c>
      <c r="L490" s="8" t="str">
        <f>IFERROR(VLOOKUP(D490,Materias_Primas[#All],5,0),"")</f>
        <v/>
      </c>
      <c r="M490" s="2"/>
      <c r="N490" s="2"/>
      <c r="O490" s="2"/>
      <c r="P490" s="2"/>
    </row>
    <row r="491" spans="1:16" ht="15.75" customHeight="1" x14ac:dyDescent="0.3">
      <c r="A491" s="8">
        <f>'Receta'!A492</f>
        <v>0</v>
      </c>
      <c r="B491" s="8" t="str">
        <f>IFERROR(VLOOKUP(A491,Productos[#All],2,0),"")</f>
        <v/>
      </c>
      <c r="C491" s="8">
        <f>SUMIF(Producción[[#All],[Producto]],A491,Producción[[#All],[Cant]])</f>
        <v>0</v>
      </c>
      <c r="D491" s="8">
        <f>'Receta'!E492</f>
        <v>0</v>
      </c>
      <c r="E491" s="8" t="str">
        <f>IFERROR(VLOOKUP(D491,Materias_Primas[#All],2,0),"")</f>
        <v/>
      </c>
      <c r="F491" s="8">
        <f>'Receta'!C492</f>
        <v>0</v>
      </c>
      <c r="G491" s="8">
        <f>'Receta'!H492</f>
        <v>0</v>
      </c>
      <c r="H491" s="8" t="str">
        <f t="shared" si="5"/>
        <v/>
      </c>
      <c r="I491" s="8">
        <v>15</v>
      </c>
      <c r="J491" s="8" t="s">
        <v>213</v>
      </c>
      <c r="K491" s="8" t="e">
        <f t="shared" si="9"/>
        <v>#VALUE!</v>
      </c>
      <c r="L491" s="8" t="str">
        <f>IFERROR(VLOOKUP(D491,Materias_Primas[#All],5,0),"")</f>
        <v/>
      </c>
      <c r="M491" s="2"/>
      <c r="N491" s="2"/>
      <c r="O491" s="2"/>
      <c r="P491" s="2"/>
    </row>
    <row r="492" spans="1:16" ht="15.75" customHeight="1" x14ac:dyDescent="0.3">
      <c r="A492" s="8">
        <f>'Receta'!A493</f>
        <v>0</v>
      </c>
      <c r="B492" s="8" t="str">
        <f>IFERROR(VLOOKUP(A492,Productos[#All],2,0),"")</f>
        <v/>
      </c>
      <c r="C492" s="8">
        <f>SUMIF(Producción[[#All],[Producto]],A492,Producción[[#All],[Cant]])</f>
        <v>0</v>
      </c>
      <c r="D492" s="8">
        <f>'Receta'!E493</f>
        <v>0</v>
      </c>
      <c r="E492" s="8" t="str">
        <f>IFERROR(VLOOKUP(D492,Materias_Primas[#All],2,0),"")</f>
        <v/>
      </c>
      <c r="F492" s="8">
        <f>'Receta'!C493</f>
        <v>0</v>
      </c>
      <c r="G492" s="8">
        <f>'Receta'!H493</f>
        <v>0</v>
      </c>
      <c r="H492" s="8" t="str">
        <f t="shared" si="5"/>
        <v/>
      </c>
      <c r="I492" s="8">
        <v>15</v>
      </c>
      <c r="J492" s="8" t="s">
        <v>213</v>
      </c>
      <c r="K492" s="8" t="e">
        <f t="shared" si="9"/>
        <v>#VALUE!</v>
      </c>
      <c r="L492" s="8" t="str">
        <f>IFERROR(VLOOKUP(D492,Materias_Primas[#All],5,0),"")</f>
        <v/>
      </c>
      <c r="M492" s="2"/>
      <c r="N492" s="2"/>
      <c r="O492" s="2"/>
      <c r="P492" s="2"/>
    </row>
    <row r="493" spans="1:16" ht="15.75" customHeight="1" x14ac:dyDescent="0.3">
      <c r="A493" s="8">
        <f>'Receta'!A494</f>
        <v>0</v>
      </c>
      <c r="B493" s="8" t="str">
        <f>IFERROR(VLOOKUP(A493,Productos[#All],2,0),"")</f>
        <v/>
      </c>
      <c r="C493" s="8">
        <f>SUMIF(Producción[[#All],[Producto]],A493,Producción[[#All],[Cant]])</f>
        <v>0</v>
      </c>
      <c r="D493" s="8">
        <f>'Receta'!E494</f>
        <v>0</v>
      </c>
      <c r="E493" s="8" t="str">
        <f>IFERROR(VLOOKUP(D493,Materias_Primas[#All],2,0),"")</f>
        <v/>
      </c>
      <c r="F493" s="8">
        <f>'Receta'!C494</f>
        <v>0</v>
      </c>
      <c r="G493" s="8">
        <f>'Receta'!H494</f>
        <v>0</v>
      </c>
      <c r="H493" s="8" t="str">
        <f t="shared" si="5"/>
        <v/>
      </c>
      <c r="I493" s="8">
        <v>15</v>
      </c>
      <c r="J493" s="8" t="s">
        <v>213</v>
      </c>
      <c r="K493" s="8" t="e">
        <f t="shared" si="9"/>
        <v>#VALUE!</v>
      </c>
      <c r="L493" s="8" t="str">
        <f>IFERROR(VLOOKUP(D493,Materias_Primas[#All],5,0),"")</f>
        <v/>
      </c>
      <c r="M493" s="2"/>
      <c r="N493" s="2"/>
      <c r="O493" s="2"/>
      <c r="P493" s="2"/>
    </row>
    <row r="494" spans="1:16" ht="15.75" customHeight="1" x14ac:dyDescent="0.3">
      <c r="A494" s="8">
        <f>'Receta'!A495</f>
        <v>0</v>
      </c>
      <c r="B494" s="8" t="str">
        <f>IFERROR(VLOOKUP(A494,Productos[#All],2,0),"")</f>
        <v/>
      </c>
      <c r="C494" s="8">
        <f>SUMIF(Producción[[#All],[Producto]],A494,Producción[[#All],[Cant]])</f>
        <v>0</v>
      </c>
      <c r="D494" s="8">
        <f>'Receta'!E495</f>
        <v>0</v>
      </c>
      <c r="E494" s="8" t="str">
        <f>IFERROR(VLOOKUP(D494,Materias_Primas[#All],2,0),"")</f>
        <v/>
      </c>
      <c r="F494" s="8">
        <f>'Receta'!C495</f>
        <v>0</v>
      </c>
      <c r="G494" s="8">
        <f>'Receta'!H495</f>
        <v>0</v>
      </c>
      <c r="H494" s="8" t="str">
        <f t="shared" si="5"/>
        <v/>
      </c>
      <c r="I494" s="8">
        <v>16</v>
      </c>
      <c r="J494" s="8" t="s">
        <v>213</v>
      </c>
      <c r="K494" s="8" t="e">
        <f t="shared" si="9"/>
        <v>#VALUE!</v>
      </c>
      <c r="L494" s="8" t="str">
        <f>IFERROR(VLOOKUP(D494,Materias_Primas[#All],5,0),"")</f>
        <v/>
      </c>
      <c r="M494" s="2"/>
      <c r="N494" s="2"/>
      <c r="O494" s="2"/>
      <c r="P494" s="2"/>
    </row>
    <row r="495" spans="1:16" ht="15.75" customHeight="1" x14ac:dyDescent="0.3">
      <c r="A495" s="8">
        <f>'Receta'!A496</f>
        <v>0</v>
      </c>
      <c r="B495" s="8" t="str">
        <f>IFERROR(VLOOKUP(A495,Productos[#All],2,0),"")</f>
        <v/>
      </c>
      <c r="C495" s="8">
        <f>SUMIF(Producción[[#All],[Producto]],A495,Producción[[#All],[Cant]])</f>
        <v>0</v>
      </c>
      <c r="D495" s="8">
        <f>'Receta'!E496</f>
        <v>0</v>
      </c>
      <c r="E495" s="8" t="str">
        <f>IFERROR(VLOOKUP(D495,Materias_Primas[#All],2,0),"")</f>
        <v/>
      </c>
      <c r="F495" s="8">
        <f>'Receta'!C496</f>
        <v>0</v>
      </c>
      <c r="G495" s="8">
        <f>'Receta'!H496</f>
        <v>0</v>
      </c>
      <c r="H495" s="8" t="str">
        <f t="shared" si="5"/>
        <v/>
      </c>
      <c r="I495" s="8">
        <v>16</v>
      </c>
      <c r="J495" s="8" t="s">
        <v>213</v>
      </c>
      <c r="K495" s="8" t="e">
        <f t="shared" si="9"/>
        <v>#VALUE!</v>
      </c>
      <c r="L495" s="8" t="str">
        <f>IFERROR(VLOOKUP(D495,Materias_Primas[#All],5,0),"")</f>
        <v/>
      </c>
      <c r="M495" s="2"/>
      <c r="N495" s="2"/>
      <c r="O495" s="2"/>
      <c r="P495" s="2"/>
    </row>
    <row r="496" spans="1:16" ht="15.75" customHeight="1" x14ac:dyDescent="0.3">
      <c r="A496" s="8">
        <f>'Receta'!A497</f>
        <v>0</v>
      </c>
      <c r="B496" s="8" t="str">
        <f>IFERROR(VLOOKUP(A496,Productos[#All],2,0),"")</f>
        <v/>
      </c>
      <c r="C496" s="8">
        <f>SUMIF(Producción[[#All],[Producto]],A496,Producción[[#All],[Cant]])</f>
        <v>0</v>
      </c>
      <c r="D496" s="8">
        <f>'Receta'!E497</f>
        <v>0</v>
      </c>
      <c r="E496" s="8" t="str">
        <f>IFERROR(VLOOKUP(D496,Materias_Primas[#All],2,0),"")</f>
        <v/>
      </c>
      <c r="F496" s="8">
        <f>'Receta'!C497</f>
        <v>0</v>
      </c>
      <c r="G496" s="8">
        <f>'Receta'!H497</f>
        <v>0</v>
      </c>
      <c r="H496" s="8" t="str">
        <f t="shared" si="5"/>
        <v/>
      </c>
      <c r="I496" s="8">
        <v>16</v>
      </c>
      <c r="J496" s="8" t="s">
        <v>213</v>
      </c>
      <c r="K496" s="8" t="e">
        <f t="shared" si="9"/>
        <v>#VALUE!</v>
      </c>
      <c r="L496" s="8" t="str">
        <f>IFERROR(VLOOKUP(D496,Materias_Primas[#All],5,0),"")</f>
        <v/>
      </c>
      <c r="M496" s="2"/>
      <c r="N496" s="2"/>
      <c r="O496" s="2"/>
      <c r="P496" s="2"/>
    </row>
    <row r="497" spans="1:16" ht="15.75" customHeight="1" x14ac:dyDescent="0.3">
      <c r="A497" s="8">
        <f>'Receta'!A498</f>
        <v>0</v>
      </c>
      <c r="B497" s="8" t="str">
        <f>IFERROR(VLOOKUP(A497,Productos[#All],2,0),"")</f>
        <v/>
      </c>
      <c r="C497" s="8">
        <f>SUMIF(Producción[[#All],[Producto]],A497,Producción[[#All],[Cant]])</f>
        <v>0</v>
      </c>
      <c r="D497" s="8">
        <f>'Receta'!E498</f>
        <v>0</v>
      </c>
      <c r="E497" s="8" t="str">
        <f>IFERROR(VLOOKUP(D497,Materias_Primas[#All],2,0),"")</f>
        <v/>
      </c>
      <c r="F497" s="8">
        <f>'Receta'!C498</f>
        <v>0</v>
      </c>
      <c r="G497" s="8">
        <f>'Receta'!H498</f>
        <v>0</v>
      </c>
      <c r="H497" s="8" t="str">
        <f t="shared" si="5"/>
        <v/>
      </c>
      <c r="I497" s="8">
        <v>16</v>
      </c>
      <c r="J497" s="8" t="s">
        <v>213</v>
      </c>
      <c r="K497" s="8" t="e">
        <f t="shared" si="9"/>
        <v>#VALUE!</v>
      </c>
      <c r="L497" s="8" t="str">
        <f>IFERROR(VLOOKUP(D497,Materias_Primas[#All],5,0),"")</f>
        <v/>
      </c>
      <c r="M497" s="2"/>
      <c r="N497" s="2"/>
      <c r="O497" s="2"/>
      <c r="P497" s="2"/>
    </row>
    <row r="498" spans="1:16" ht="15.75" customHeight="1" x14ac:dyDescent="0.3">
      <c r="A498" s="8">
        <f>'Receta'!A499</f>
        <v>0</v>
      </c>
      <c r="B498" s="8" t="str">
        <f>IFERROR(VLOOKUP(A498,Productos[#All],2,0),"")</f>
        <v/>
      </c>
      <c r="C498" s="8">
        <f>SUMIF(Producción[[#All],[Producto]],A498,Producción[[#All],[Cant]])</f>
        <v>0</v>
      </c>
      <c r="D498" s="8">
        <f>'Receta'!E499</f>
        <v>0</v>
      </c>
      <c r="E498" s="8" t="str">
        <f>IFERROR(VLOOKUP(D498,Materias_Primas[#All],2,0),"")</f>
        <v/>
      </c>
      <c r="F498" s="8">
        <f>'Receta'!C499</f>
        <v>0</v>
      </c>
      <c r="G498" s="8">
        <f>'Receta'!H499</f>
        <v>0</v>
      </c>
      <c r="H498" s="8" t="str">
        <f t="shared" si="5"/>
        <v/>
      </c>
      <c r="I498" s="8">
        <v>16</v>
      </c>
      <c r="J498" s="8" t="s">
        <v>213</v>
      </c>
      <c r="K498" s="8" t="e">
        <f t="shared" si="9"/>
        <v>#VALUE!</v>
      </c>
      <c r="L498" s="8" t="str">
        <f>IFERROR(VLOOKUP(D498,Materias_Primas[#All],5,0),"")</f>
        <v/>
      </c>
      <c r="M498" s="2"/>
      <c r="N498" s="2"/>
      <c r="O498" s="2"/>
      <c r="P498" s="2"/>
    </row>
    <row r="499" spans="1:16" ht="15.75" customHeight="1" x14ac:dyDescent="0.3">
      <c r="A499" s="8">
        <f>'Receta'!A500</f>
        <v>0</v>
      </c>
      <c r="B499" s="8" t="str">
        <f>IFERROR(VLOOKUP(A499,Productos[#All],2,0),"")</f>
        <v/>
      </c>
      <c r="C499" s="8">
        <f>SUMIF(Producción[[#All],[Producto]],A499,Producción[[#All],[Cant]])</f>
        <v>0</v>
      </c>
      <c r="D499" s="8">
        <f>'Receta'!E500</f>
        <v>0</v>
      </c>
      <c r="E499" s="8" t="str">
        <f>IFERROR(VLOOKUP(D499,Materias_Primas[#All],2,0),"")</f>
        <v/>
      </c>
      <c r="F499" s="8">
        <f>'Receta'!C500</f>
        <v>0</v>
      </c>
      <c r="G499" s="8">
        <f>'Receta'!H500</f>
        <v>0</v>
      </c>
      <c r="H499" s="8" t="str">
        <f t="shared" si="5"/>
        <v/>
      </c>
      <c r="I499" s="8">
        <v>16</v>
      </c>
      <c r="J499" s="8" t="s">
        <v>213</v>
      </c>
      <c r="K499" s="8" t="e">
        <f t="shared" si="9"/>
        <v>#VALUE!</v>
      </c>
      <c r="L499" s="8" t="str">
        <f>IFERROR(VLOOKUP(D499,Materias_Primas[#All],5,0),"")</f>
        <v/>
      </c>
      <c r="M499" s="2"/>
      <c r="N499" s="2"/>
      <c r="O499" s="2"/>
      <c r="P499" s="2"/>
    </row>
    <row r="500" spans="1:16" ht="15.75" customHeight="1" x14ac:dyDescent="0.3">
      <c r="A500" s="8">
        <f>'Receta'!A501</f>
        <v>0</v>
      </c>
      <c r="B500" s="8" t="str">
        <f>IFERROR(VLOOKUP(A500,Productos[#All],2,0),"")</f>
        <v/>
      </c>
      <c r="C500" s="8">
        <f>SUMIF(Producción[[#All],[Producto]],A500,Producción[[#All],[Cant]])</f>
        <v>0</v>
      </c>
      <c r="D500" s="8">
        <f>'Receta'!E501</f>
        <v>0</v>
      </c>
      <c r="E500" s="8" t="str">
        <f>IFERROR(VLOOKUP(D500,Materias_Primas[#All],2,0),"")</f>
        <v/>
      </c>
      <c r="F500" s="8">
        <f>'Receta'!C501</f>
        <v>0</v>
      </c>
      <c r="G500" s="8">
        <f>'Receta'!H501</f>
        <v>0</v>
      </c>
      <c r="H500" s="8" t="str">
        <f t="shared" si="5"/>
        <v/>
      </c>
      <c r="I500" s="8">
        <v>16</v>
      </c>
      <c r="J500" s="8" t="s">
        <v>213</v>
      </c>
      <c r="K500" s="8" t="e">
        <f t="shared" si="9"/>
        <v>#VALUE!</v>
      </c>
      <c r="L500" s="8" t="str">
        <f>IFERROR(VLOOKUP(D500,Materias_Primas[#All],5,0),"")</f>
        <v/>
      </c>
      <c r="M500" s="2"/>
      <c r="N500" s="2"/>
      <c r="O500" s="2"/>
      <c r="P500" s="2"/>
    </row>
    <row r="501" spans="1:16" ht="15.75" customHeight="1" x14ac:dyDescent="0.3">
      <c r="A501" s="8">
        <f>'Receta'!A502</f>
        <v>0</v>
      </c>
      <c r="B501" s="8" t="str">
        <f>IFERROR(VLOOKUP(A501,Productos[#All],2,0),"")</f>
        <v/>
      </c>
      <c r="C501" s="8">
        <f>SUMIF(Producción[[#All],[Producto]],A501,Producción[[#All],[Cant]])</f>
        <v>0</v>
      </c>
      <c r="D501" s="8">
        <f>'Receta'!E502</f>
        <v>0</v>
      </c>
      <c r="E501" s="8" t="str">
        <f>IFERROR(VLOOKUP(D501,Materias_Primas[#All],2,0),"")</f>
        <v/>
      </c>
      <c r="F501" s="8">
        <f>'Receta'!C502</f>
        <v>0</v>
      </c>
      <c r="G501" s="8">
        <f>'Receta'!H502</f>
        <v>0</v>
      </c>
      <c r="H501" s="8" t="str">
        <f t="shared" si="5"/>
        <v/>
      </c>
      <c r="I501" s="8">
        <v>16</v>
      </c>
      <c r="J501" s="8" t="s">
        <v>213</v>
      </c>
      <c r="K501" s="8" t="e">
        <f t="shared" si="9"/>
        <v>#VALUE!</v>
      </c>
      <c r="L501" s="8" t="str">
        <f>IFERROR(VLOOKUP(D501,Materias_Primas[#All],5,0),"")</f>
        <v/>
      </c>
      <c r="M501" s="2"/>
      <c r="N501" s="2"/>
      <c r="O501" s="2"/>
      <c r="P501" s="2"/>
    </row>
    <row r="502" spans="1:16" ht="15.75" customHeight="1" x14ac:dyDescent="0.3">
      <c r="A502" s="8">
        <f>'Receta'!A503</f>
        <v>0</v>
      </c>
      <c r="B502" s="8" t="str">
        <f>IFERROR(VLOOKUP(A502,Productos[#All],2,0),"")</f>
        <v/>
      </c>
      <c r="C502" s="8">
        <f>SUMIF(Producción[[#All],[Producto]],A502,Producción[[#All],[Cant]])</f>
        <v>0</v>
      </c>
      <c r="D502" s="8">
        <f>'Receta'!E503</f>
        <v>0</v>
      </c>
      <c r="E502" s="8" t="str">
        <f>IFERROR(VLOOKUP(D502,Materias_Primas[#All],2,0),"")</f>
        <v/>
      </c>
      <c r="F502" s="8">
        <f>'Receta'!C503</f>
        <v>0</v>
      </c>
      <c r="G502" s="8">
        <f>'Receta'!H503</f>
        <v>0</v>
      </c>
      <c r="H502" s="8" t="str">
        <f t="shared" si="5"/>
        <v/>
      </c>
      <c r="I502" s="8">
        <v>16</v>
      </c>
      <c r="J502" s="8" t="s">
        <v>213</v>
      </c>
      <c r="K502" s="8" t="e">
        <f t="shared" si="9"/>
        <v>#VALUE!</v>
      </c>
      <c r="L502" s="8" t="str">
        <f>IFERROR(VLOOKUP(D502,Materias_Primas[#All],5,0),"")</f>
        <v/>
      </c>
      <c r="M502" s="2"/>
      <c r="N502" s="2"/>
      <c r="O502" s="2"/>
      <c r="P502" s="2"/>
    </row>
    <row r="503" spans="1:16" ht="15.75" customHeight="1" x14ac:dyDescent="0.3">
      <c r="A503" s="8">
        <f>'Receta'!A504</f>
        <v>0</v>
      </c>
      <c r="B503" s="8" t="str">
        <f>IFERROR(VLOOKUP(A503,Productos[#All],2,0),"")</f>
        <v/>
      </c>
      <c r="C503" s="8">
        <f>SUMIF(Producción[[#All],[Producto]],A503,Producción[[#All],[Cant]])</f>
        <v>0</v>
      </c>
      <c r="D503" s="8">
        <f>'Receta'!E504</f>
        <v>0</v>
      </c>
      <c r="E503" s="8" t="str">
        <f>IFERROR(VLOOKUP(D503,Materias_Primas[#All],2,0),"")</f>
        <v/>
      </c>
      <c r="F503" s="8">
        <f>'Receta'!C504</f>
        <v>0</v>
      </c>
      <c r="G503" s="8">
        <f>'Receta'!H504</f>
        <v>0</v>
      </c>
      <c r="H503" s="8" t="str">
        <f t="shared" si="5"/>
        <v/>
      </c>
      <c r="I503" s="8">
        <v>16</v>
      </c>
      <c r="J503" s="8" t="s">
        <v>213</v>
      </c>
      <c r="K503" s="8" t="e">
        <f t="shared" si="9"/>
        <v>#VALUE!</v>
      </c>
      <c r="L503" s="8" t="str">
        <f>IFERROR(VLOOKUP(D503,Materias_Primas[#All],5,0),"")</f>
        <v/>
      </c>
      <c r="M503" s="2"/>
      <c r="N503" s="2"/>
      <c r="O503" s="2"/>
      <c r="P503" s="2"/>
    </row>
    <row r="504" spans="1:16" ht="15.75" customHeight="1" x14ac:dyDescent="0.3">
      <c r="A504" s="8">
        <f>'Receta'!A505</f>
        <v>0</v>
      </c>
      <c r="B504" s="8" t="str">
        <f>IFERROR(VLOOKUP(A504,Productos[#All],2,0),"")</f>
        <v/>
      </c>
      <c r="C504" s="8">
        <f>SUMIF(Producción[[#All],[Producto]],A504,Producción[[#All],[Cant]])</f>
        <v>0</v>
      </c>
      <c r="D504" s="8">
        <f>'Receta'!E505</f>
        <v>0</v>
      </c>
      <c r="E504" s="8" t="str">
        <f>IFERROR(VLOOKUP(D504,Materias_Primas[#All],2,0),"")</f>
        <v/>
      </c>
      <c r="F504" s="8">
        <f>'Receta'!C505</f>
        <v>0</v>
      </c>
      <c r="G504" s="8">
        <f>'Receta'!H505</f>
        <v>0</v>
      </c>
      <c r="H504" s="8" t="str">
        <f t="shared" si="5"/>
        <v/>
      </c>
      <c r="I504" s="8">
        <v>16</v>
      </c>
      <c r="J504" s="8" t="s">
        <v>213</v>
      </c>
      <c r="K504" s="8" t="e">
        <f t="shared" si="9"/>
        <v>#VALUE!</v>
      </c>
      <c r="L504" s="8" t="str">
        <f>IFERROR(VLOOKUP(D504,Materias_Primas[#All],5,0),"")</f>
        <v/>
      </c>
      <c r="M504" s="2"/>
      <c r="N504" s="2"/>
      <c r="O504" s="2"/>
      <c r="P504" s="2"/>
    </row>
    <row r="505" spans="1:16" ht="15.75" customHeight="1" x14ac:dyDescent="0.3">
      <c r="A505" s="8">
        <f>'Receta'!A506</f>
        <v>0</v>
      </c>
      <c r="B505" s="8" t="str">
        <f>IFERROR(VLOOKUP(A505,Productos[#All],2,0),"")</f>
        <v/>
      </c>
      <c r="C505" s="8">
        <f>SUMIF(Producción[[#All],[Producto]],A505,Producción[[#All],[Cant]])</f>
        <v>0</v>
      </c>
      <c r="D505" s="8">
        <f>'Receta'!E506</f>
        <v>0</v>
      </c>
      <c r="E505" s="8" t="str">
        <f>IFERROR(VLOOKUP(D505,Materias_Primas[#All],2,0),"")</f>
        <v/>
      </c>
      <c r="F505" s="8">
        <f>'Receta'!C506</f>
        <v>0</v>
      </c>
      <c r="G505" s="8">
        <f>'Receta'!H506</f>
        <v>0</v>
      </c>
      <c r="H505" s="8" t="str">
        <f t="shared" si="5"/>
        <v/>
      </c>
      <c r="I505" s="8">
        <v>16</v>
      </c>
      <c r="J505" s="8" t="s">
        <v>213</v>
      </c>
      <c r="K505" s="8" t="e">
        <f t="shared" si="9"/>
        <v>#VALUE!</v>
      </c>
      <c r="L505" s="8" t="str">
        <f>IFERROR(VLOOKUP(D505,Materias_Primas[#All],5,0),"")</f>
        <v/>
      </c>
      <c r="M505" s="2"/>
      <c r="N505" s="2"/>
      <c r="O505" s="2"/>
      <c r="P505" s="2"/>
    </row>
    <row r="506" spans="1:16" ht="15.75" customHeight="1" x14ac:dyDescent="0.3">
      <c r="A506" s="8">
        <f>'Receta'!A507</f>
        <v>0</v>
      </c>
      <c r="B506" s="8" t="str">
        <f>IFERROR(VLOOKUP(A506,Productos[#All],2,0),"")</f>
        <v/>
      </c>
      <c r="C506" s="8">
        <f>SUMIF(Producción[[#All],[Producto]],A506,Producción[[#All],[Cant]])</f>
        <v>0</v>
      </c>
      <c r="D506" s="8">
        <f>'Receta'!E507</f>
        <v>0</v>
      </c>
      <c r="E506" s="8" t="str">
        <f>IFERROR(VLOOKUP(D506,Materias_Primas[#All],2,0),"")</f>
        <v/>
      </c>
      <c r="F506" s="8">
        <f>'Receta'!C507</f>
        <v>0</v>
      </c>
      <c r="G506" s="8">
        <f>'Receta'!H507</f>
        <v>0</v>
      </c>
      <c r="H506" s="8" t="str">
        <f t="shared" si="5"/>
        <v/>
      </c>
      <c r="I506" s="8">
        <v>16</v>
      </c>
      <c r="J506" s="8" t="s">
        <v>213</v>
      </c>
      <c r="K506" s="8" t="e">
        <f t="shared" si="9"/>
        <v>#VALUE!</v>
      </c>
      <c r="L506" s="8" t="str">
        <f>IFERROR(VLOOKUP(D506,Materias_Primas[#All],5,0),"")</f>
        <v/>
      </c>
      <c r="M506" s="2"/>
      <c r="N506" s="2"/>
      <c r="O506" s="2"/>
      <c r="P506" s="2"/>
    </row>
    <row r="507" spans="1:16" ht="15.75" customHeight="1" x14ac:dyDescent="0.3">
      <c r="A507" s="8">
        <f>'Receta'!A508</f>
        <v>0</v>
      </c>
      <c r="B507" s="8" t="str">
        <f>IFERROR(VLOOKUP(A507,Productos[#All],2,0),"")</f>
        <v/>
      </c>
      <c r="C507" s="8">
        <f>SUMIF(Producción[[#All],[Producto]],A507,Producción[[#All],[Cant]])</f>
        <v>0</v>
      </c>
      <c r="D507" s="8">
        <f>'Receta'!E508</f>
        <v>0</v>
      </c>
      <c r="E507" s="8" t="str">
        <f>IFERROR(VLOOKUP(D507,Materias_Primas[#All],2,0),"")</f>
        <v/>
      </c>
      <c r="F507" s="8">
        <f>'Receta'!C508</f>
        <v>0</v>
      </c>
      <c r="G507" s="8">
        <f>'Receta'!H508</f>
        <v>0</v>
      </c>
      <c r="H507" s="8" t="str">
        <f t="shared" si="5"/>
        <v/>
      </c>
      <c r="I507" s="8">
        <v>16</v>
      </c>
      <c r="J507" s="8" t="s">
        <v>213</v>
      </c>
      <c r="K507" s="8" t="e">
        <f t="shared" si="9"/>
        <v>#VALUE!</v>
      </c>
      <c r="L507" s="8" t="str">
        <f>IFERROR(VLOOKUP(D507,Materias_Primas[#All],5,0),"")</f>
        <v/>
      </c>
      <c r="M507" s="2"/>
      <c r="N507" s="2"/>
      <c r="O507" s="2"/>
      <c r="P507" s="2"/>
    </row>
    <row r="508" spans="1:16" ht="15.75" customHeight="1" x14ac:dyDescent="0.3">
      <c r="A508" s="8">
        <f>'Receta'!A509</f>
        <v>0</v>
      </c>
      <c r="B508" s="8" t="str">
        <f>IFERROR(VLOOKUP(A508,Productos[#All],2,0),"")</f>
        <v/>
      </c>
      <c r="C508" s="8">
        <f>SUMIF(Producción[[#All],[Producto]],A508,Producción[[#All],[Cant]])</f>
        <v>0</v>
      </c>
      <c r="D508" s="8">
        <f>'Receta'!E509</f>
        <v>0</v>
      </c>
      <c r="E508" s="8" t="str">
        <f>IFERROR(VLOOKUP(D508,Materias_Primas[#All],2,0),"")</f>
        <v/>
      </c>
      <c r="F508" s="8">
        <f>'Receta'!C509</f>
        <v>0</v>
      </c>
      <c r="G508" s="8">
        <f>'Receta'!H509</f>
        <v>0</v>
      </c>
      <c r="H508" s="8" t="str">
        <f t="shared" si="5"/>
        <v/>
      </c>
      <c r="I508" s="8">
        <v>16</v>
      </c>
      <c r="J508" s="8" t="s">
        <v>213</v>
      </c>
      <c r="K508" s="8" t="e">
        <f t="shared" si="9"/>
        <v>#VALUE!</v>
      </c>
      <c r="L508" s="8" t="str">
        <f>IFERROR(VLOOKUP(D508,Materias_Primas[#All],5,0),"")</f>
        <v/>
      </c>
      <c r="M508" s="2"/>
      <c r="N508" s="2"/>
      <c r="O508" s="2"/>
      <c r="P508" s="2"/>
    </row>
    <row r="509" spans="1:16" ht="15.75" customHeight="1" x14ac:dyDescent="0.3">
      <c r="A509" s="8">
        <f>'Receta'!A510</f>
        <v>0</v>
      </c>
      <c r="B509" s="8" t="str">
        <f>IFERROR(VLOOKUP(A509,Productos[#All],2,0),"")</f>
        <v/>
      </c>
      <c r="C509" s="8">
        <f>SUMIF(Producción[[#All],[Producto]],A509,Producción[[#All],[Cant]])</f>
        <v>0</v>
      </c>
      <c r="D509" s="8">
        <f>'Receta'!E510</f>
        <v>0</v>
      </c>
      <c r="E509" s="8" t="str">
        <f>IFERROR(VLOOKUP(D509,Materias_Primas[#All],2,0),"")</f>
        <v/>
      </c>
      <c r="F509" s="8">
        <f>'Receta'!C510</f>
        <v>0</v>
      </c>
      <c r="G509" s="8">
        <f>'Receta'!H510</f>
        <v>0</v>
      </c>
      <c r="H509" s="8" t="str">
        <f t="shared" si="5"/>
        <v/>
      </c>
      <c r="I509" s="8">
        <v>16</v>
      </c>
      <c r="J509" s="8" t="s">
        <v>213</v>
      </c>
      <c r="K509" s="8" t="e">
        <f t="shared" si="9"/>
        <v>#VALUE!</v>
      </c>
      <c r="L509" s="8" t="str">
        <f>IFERROR(VLOOKUP(D509,Materias_Primas[#All],5,0),"")</f>
        <v/>
      </c>
      <c r="M509" s="2"/>
      <c r="N509" s="2"/>
      <c r="O509" s="2"/>
      <c r="P509" s="2"/>
    </row>
    <row r="510" spans="1:16" ht="15.75" customHeight="1" x14ac:dyDescent="0.3">
      <c r="A510" s="8">
        <f>'Receta'!A511</f>
        <v>0</v>
      </c>
      <c r="B510" s="8" t="str">
        <f>IFERROR(VLOOKUP(A510,Productos[#All],2,0),"")</f>
        <v/>
      </c>
      <c r="C510" s="8">
        <f>SUMIF(Producción[[#All],[Producto]],A510,Producción[[#All],[Cant]])</f>
        <v>0</v>
      </c>
      <c r="D510" s="8">
        <f>'Receta'!E511</f>
        <v>0</v>
      </c>
      <c r="E510" s="8" t="str">
        <f>IFERROR(VLOOKUP(D510,Materias_Primas[#All],2,0),"")</f>
        <v/>
      </c>
      <c r="F510" s="8">
        <f>'Receta'!C511</f>
        <v>0</v>
      </c>
      <c r="G510" s="8">
        <f>'Receta'!H511</f>
        <v>0</v>
      </c>
      <c r="H510" s="8" t="str">
        <f t="shared" si="5"/>
        <v/>
      </c>
      <c r="I510" s="8">
        <v>16</v>
      </c>
      <c r="J510" s="8" t="s">
        <v>213</v>
      </c>
      <c r="K510" s="8" t="e">
        <f t="shared" si="9"/>
        <v>#VALUE!</v>
      </c>
      <c r="L510" s="8" t="str">
        <f>IFERROR(VLOOKUP(D510,Materias_Primas[#All],5,0),"")</f>
        <v/>
      </c>
      <c r="M510" s="2"/>
      <c r="N510" s="2"/>
      <c r="O510" s="2"/>
      <c r="P510" s="2"/>
    </row>
    <row r="511" spans="1:16" ht="15.75" customHeight="1" x14ac:dyDescent="0.3">
      <c r="A511" s="8">
        <f>'Receta'!A512</f>
        <v>0</v>
      </c>
      <c r="B511" s="8" t="str">
        <f>IFERROR(VLOOKUP(A511,Productos[#All],2,0),"")</f>
        <v/>
      </c>
      <c r="C511" s="8">
        <f>SUMIF(Producción[[#All],[Producto]],A511,Producción[[#All],[Cant]])</f>
        <v>0</v>
      </c>
      <c r="D511" s="8">
        <f>'Receta'!E512</f>
        <v>0</v>
      </c>
      <c r="E511" s="8" t="str">
        <f>IFERROR(VLOOKUP(D511,Materias_Primas[#All],2,0),"")</f>
        <v/>
      </c>
      <c r="F511" s="8">
        <f>'Receta'!C512</f>
        <v>0</v>
      </c>
      <c r="G511" s="8">
        <f>'Receta'!H512</f>
        <v>0</v>
      </c>
      <c r="H511" s="8" t="str">
        <f t="shared" si="5"/>
        <v/>
      </c>
      <c r="I511" s="8">
        <v>16</v>
      </c>
      <c r="J511" s="8" t="s">
        <v>213</v>
      </c>
      <c r="K511" s="8" t="e">
        <f t="shared" si="9"/>
        <v>#VALUE!</v>
      </c>
      <c r="L511" s="8" t="str">
        <f>IFERROR(VLOOKUP(D511,Materias_Primas[#All],5,0),"")</f>
        <v/>
      </c>
      <c r="M511" s="2"/>
      <c r="N511" s="2"/>
      <c r="O511" s="2"/>
      <c r="P511" s="2"/>
    </row>
    <row r="512" spans="1:16" ht="15.75" customHeight="1" x14ac:dyDescent="0.3">
      <c r="A512" s="8">
        <f>'Receta'!A513</f>
        <v>0</v>
      </c>
      <c r="B512" s="8" t="str">
        <f>IFERROR(VLOOKUP(A512,Productos[#All],2,0),"")</f>
        <v/>
      </c>
      <c r="C512" s="8">
        <f>SUMIF(Producción[[#All],[Producto]],A512,Producción[[#All],[Cant]])</f>
        <v>0</v>
      </c>
      <c r="D512" s="8">
        <f>'Receta'!E513</f>
        <v>0</v>
      </c>
      <c r="E512" s="8" t="str">
        <f>IFERROR(VLOOKUP(D512,Materias_Primas[#All],2,0),"")</f>
        <v/>
      </c>
      <c r="F512" s="8">
        <f>'Receta'!C513</f>
        <v>0</v>
      </c>
      <c r="G512" s="8">
        <f>'Receta'!H513</f>
        <v>0</v>
      </c>
      <c r="H512" s="8" t="str">
        <f t="shared" ref="H512:H766" si="10">IFERROR(G512/F512,"")</f>
        <v/>
      </c>
      <c r="I512" s="8">
        <v>16</v>
      </c>
      <c r="J512" s="8" t="s">
        <v>213</v>
      </c>
      <c r="K512" s="8" t="e">
        <f t="shared" si="9"/>
        <v>#VALUE!</v>
      </c>
      <c r="L512" s="8" t="str">
        <f>IFERROR(VLOOKUP(D512,Materias_Primas[#All],5,0),"")</f>
        <v/>
      </c>
      <c r="M512" s="2"/>
      <c r="N512" s="2"/>
      <c r="O512" s="2"/>
      <c r="P512" s="2"/>
    </row>
    <row r="513" spans="1:16" ht="15.75" customHeight="1" x14ac:dyDescent="0.3">
      <c r="A513" s="8">
        <f>'Receta'!A514</f>
        <v>0</v>
      </c>
      <c r="B513" s="8" t="str">
        <f>IFERROR(VLOOKUP(A513,Productos[#All],2,0),"")</f>
        <v/>
      </c>
      <c r="C513" s="8">
        <f>SUMIF(Producción[[#All],[Producto]],A513,Producción[[#All],[Cant]])</f>
        <v>0</v>
      </c>
      <c r="D513" s="8">
        <f>'Receta'!E514</f>
        <v>0</v>
      </c>
      <c r="E513" s="8" t="str">
        <f>IFERROR(VLOOKUP(D513,Materias_Primas[#All],2,0),"")</f>
        <v/>
      </c>
      <c r="F513" s="8">
        <f>'Receta'!C514</f>
        <v>0</v>
      </c>
      <c r="G513" s="8">
        <f>'Receta'!H514</f>
        <v>0</v>
      </c>
      <c r="H513" s="8" t="str">
        <f t="shared" si="10"/>
        <v/>
      </c>
      <c r="I513" s="8">
        <v>16</v>
      </c>
      <c r="J513" s="8" t="s">
        <v>213</v>
      </c>
      <c r="K513" s="8" t="e">
        <f t="shared" si="9"/>
        <v>#VALUE!</v>
      </c>
      <c r="L513" s="8" t="str">
        <f>IFERROR(VLOOKUP(D513,Materias_Primas[#All],5,0),"")</f>
        <v/>
      </c>
      <c r="M513" s="2"/>
      <c r="N513" s="2"/>
      <c r="O513" s="2"/>
      <c r="P513" s="2"/>
    </row>
    <row r="514" spans="1:16" ht="15.75" customHeight="1" x14ac:dyDescent="0.3">
      <c r="A514" s="8">
        <f>'Receta'!A515</f>
        <v>0</v>
      </c>
      <c r="B514" s="8" t="str">
        <f>IFERROR(VLOOKUP(A514,Productos[#All],2,0),"")</f>
        <v/>
      </c>
      <c r="C514" s="8">
        <f>SUMIF(Producción[[#All],[Producto]],A514,Producción[[#All],[Cant]])</f>
        <v>0</v>
      </c>
      <c r="D514" s="8">
        <f>'Receta'!E515</f>
        <v>0</v>
      </c>
      <c r="E514" s="8" t="str">
        <f>IFERROR(VLOOKUP(D514,Materias_Primas[#All],2,0),"")</f>
        <v/>
      </c>
      <c r="F514" s="8">
        <f>'Receta'!C515</f>
        <v>0</v>
      </c>
      <c r="G514" s="8">
        <f>'Receta'!H515</f>
        <v>0</v>
      </c>
      <c r="H514" s="8" t="str">
        <f t="shared" si="10"/>
        <v/>
      </c>
      <c r="I514" s="8">
        <v>16</v>
      </c>
      <c r="J514" s="8" t="s">
        <v>213</v>
      </c>
      <c r="K514" s="8" t="e">
        <f t="shared" ref="K514:K577" si="11">C514*H514</f>
        <v>#VALUE!</v>
      </c>
      <c r="L514" s="8" t="str">
        <f>IFERROR(VLOOKUP(D514,Materias_Primas[#All],5,0),"")</f>
        <v/>
      </c>
      <c r="M514" s="2"/>
      <c r="N514" s="2"/>
      <c r="O514" s="2"/>
      <c r="P514" s="2"/>
    </row>
    <row r="515" spans="1:16" ht="15.75" customHeight="1" x14ac:dyDescent="0.3">
      <c r="A515" s="8">
        <f>'Receta'!A516</f>
        <v>0</v>
      </c>
      <c r="B515" s="8" t="str">
        <f>IFERROR(VLOOKUP(A515,Productos[#All],2,0),"")</f>
        <v/>
      </c>
      <c r="C515" s="8">
        <f>SUMIF(Producción[[#All],[Producto]],A515,Producción[[#All],[Cant]])</f>
        <v>0</v>
      </c>
      <c r="D515" s="8">
        <f>'Receta'!E516</f>
        <v>0</v>
      </c>
      <c r="E515" s="8" t="str">
        <f>IFERROR(VLOOKUP(D515,Materias_Primas[#All],2,0),"")</f>
        <v/>
      </c>
      <c r="F515" s="8">
        <f>'Receta'!C516</f>
        <v>0</v>
      </c>
      <c r="G515" s="8">
        <f>'Receta'!H516</f>
        <v>0</v>
      </c>
      <c r="H515" s="8" t="str">
        <f t="shared" si="10"/>
        <v/>
      </c>
      <c r="I515" s="8">
        <v>16</v>
      </c>
      <c r="J515" s="8" t="s">
        <v>213</v>
      </c>
      <c r="K515" s="8" t="e">
        <f t="shared" si="11"/>
        <v>#VALUE!</v>
      </c>
      <c r="L515" s="8" t="str">
        <f>IFERROR(VLOOKUP(D515,Materias_Primas[#All],5,0),"")</f>
        <v/>
      </c>
      <c r="M515" s="2"/>
      <c r="N515" s="2"/>
      <c r="O515" s="2"/>
      <c r="P515" s="2"/>
    </row>
    <row r="516" spans="1:16" ht="15.75" customHeight="1" x14ac:dyDescent="0.3">
      <c r="A516" s="8">
        <f>'Receta'!A517</f>
        <v>0</v>
      </c>
      <c r="B516" s="8" t="str">
        <f>IFERROR(VLOOKUP(A516,Productos[#All],2,0),"")</f>
        <v/>
      </c>
      <c r="C516" s="8">
        <f>SUMIF(Producción[[#All],[Producto]],A516,Producción[[#All],[Cant]])</f>
        <v>0</v>
      </c>
      <c r="D516" s="8">
        <f>'Receta'!E517</f>
        <v>0</v>
      </c>
      <c r="E516" s="8" t="str">
        <f>IFERROR(VLOOKUP(D516,Materias_Primas[#All],2,0),"")</f>
        <v/>
      </c>
      <c r="F516" s="8">
        <f>'Receta'!C517</f>
        <v>0</v>
      </c>
      <c r="G516" s="8">
        <f>'Receta'!H517</f>
        <v>0</v>
      </c>
      <c r="H516" s="8" t="str">
        <f t="shared" si="10"/>
        <v/>
      </c>
      <c r="I516" s="8">
        <v>16</v>
      </c>
      <c r="J516" s="8" t="s">
        <v>213</v>
      </c>
      <c r="K516" s="8" t="e">
        <f t="shared" si="11"/>
        <v>#VALUE!</v>
      </c>
      <c r="L516" s="8" t="str">
        <f>IFERROR(VLOOKUP(D516,Materias_Primas[#All],5,0),"")</f>
        <v/>
      </c>
      <c r="M516" s="2"/>
      <c r="N516" s="2"/>
      <c r="O516" s="2"/>
      <c r="P516" s="2"/>
    </row>
    <row r="517" spans="1:16" ht="15.75" customHeight="1" x14ac:dyDescent="0.3">
      <c r="A517" s="8">
        <f>'Receta'!A518</f>
        <v>0</v>
      </c>
      <c r="B517" s="8" t="str">
        <f>IFERROR(VLOOKUP(A517,Productos[#All],2,0),"")</f>
        <v/>
      </c>
      <c r="C517" s="8">
        <f>SUMIF(Producción[[#All],[Producto]],A517,Producción[[#All],[Cant]])</f>
        <v>0</v>
      </c>
      <c r="D517" s="8">
        <f>'Receta'!E518</f>
        <v>0</v>
      </c>
      <c r="E517" s="8" t="str">
        <f>IFERROR(VLOOKUP(D517,Materias_Primas[#All],2,0),"")</f>
        <v/>
      </c>
      <c r="F517" s="8">
        <f>'Receta'!C518</f>
        <v>0</v>
      </c>
      <c r="G517" s="8">
        <f>'Receta'!H518</f>
        <v>0</v>
      </c>
      <c r="H517" s="8" t="str">
        <f t="shared" si="10"/>
        <v/>
      </c>
      <c r="I517" s="8">
        <v>16</v>
      </c>
      <c r="J517" s="8" t="s">
        <v>213</v>
      </c>
      <c r="K517" s="8" t="e">
        <f t="shared" si="11"/>
        <v>#VALUE!</v>
      </c>
      <c r="L517" s="8" t="str">
        <f>IFERROR(VLOOKUP(D517,Materias_Primas[#All],5,0),"")</f>
        <v/>
      </c>
      <c r="M517" s="2"/>
      <c r="N517" s="2"/>
      <c r="O517" s="2"/>
      <c r="P517" s="2"/>
    </row>
    <row r="518" spans="1:16" ht="15.75" customHeight="1" x14ac:dyDescent="0.3">
      <c r="A518" s="8">
        <f>'Receta'!A519</f>
        <v>0</v>
      </c>
      <c r="B518" s="8" t="str">
        <f>IFERROR(VLOOKUP(A518,Productos[#All],2,0),"")</f>
        <v/>
      </c>
      <c r="C518" s="8">
        <f>SUMIF(Producción[[#All],[Producto]],A518,Producción[[#All],[Cant]])</f>
        <v>0</v>
      </c>
      <c r="D518" s="8">
        <f>'Receta'!E519</f>
        <v>0</v>
      </c>
      <c r="E518" s="8" t="str">
        <f>IFERROR(VLOOKUP(D518,Materias_Primas[#All],2,0),"")</f>
        <v/>
      </c>
      <c r="F518" s="8">
        <f>'Receta'!C519</f>
        <v>0</v>
      </c>
      <c r="G518" s="8">
        <f>'Receta'!H519</f>
        <v>0</v>
      </c>
      <c r="H518" s="8" t="str">
        <f t="shared" si="10"/>
        <v/>
      </c>
      <c r="I518" s="8">
        <v>16</v>
      </c>
      <c r="J518" s="8" t="s">
        <v>213</v>
      </c>
      <c r="K518" s="8" t="e">
        <f t="shared" si="11"/>
        <v>#VALUE!</v>
      </c>
      <c r="L518" s="8" t="str">
        <f>IFERROR(VLOOKUP(D518,Materias_Primas[#All],5,0),"")</f>
        <v/>
      </c>
      <c r="M518" s="2"/>
      <c r="N518" s="2"/>
      <c r="O518" s="2"/>
      <c r="P518" s="2"/>
    </row>
    <row r="519" spans="1:16" ht="15.75" customHeight="1" x14ac:dyDescent="0.3">
      <c r="A519" s="8">
        <f>'Receta'!A520</f>
        <v>0</v>
      </c>
      <c r="B519" s="8" t="str">
        <f>IFERROR(VLOOKUP(A519,Productos[#All],2,0),"")</f>
        <v/>
      </c>
      <c r="C519" s="8">
        <f>SUMIF(Producción[[#All],[Producto]],A519,Producción[[#All],[Cant]])</f>
        <v>0</v>
      </c>
      <c r="D519" s="8">
        <f>'Receta'!E520</f>
        <v>0</v>
      </c>
      <c r="E519" s="8" t="str">
        <f>IFERROR(VLOOKUP(D519,Materias_Primas[#All],2,0),"")</f>
        <v/>
      </c>
      <c r="F519" s="8">
        <f>'Receta'!C520</f>
        <v>0</v>
      </c>
      <c r="G519" s="8">
        <f>'Receta'!H520</f>
        <v>0</v>
      </c>
      <c r="H519" s="8" t="str">
        <f t="shared" si="10"/>
        <v/>
      </c>
      <c r="I519" s="8">
        <v>16</v>
      </c>
      <c r="J519" s="8" t="s">
        <v>213</v>
      </c>
      <c r="K519" s="8" t="e">
        <f t="shared" si="11"/>
        <v>#VALUE!</v>
      </c>
      <c r="L519" s="8" t="str">
        <f>IFERROR(VLOOKUP(D519,Materias_Primas[#All],5,0),"")</f>
        <v/>
      </c>
      <c r="M519" s="2"/>
      <c r="N519" s="2"/>
      <c r="O519" s="2"/>
      <c r="P519" s="2"/>
    </row>
    <row r="520" spans="1:16" ht="15.75" customHeight="1" x14ac:dyDescent="0.3">
      <c r="A520" s="8">
        <f>'Receta'!A521</f>
        <v>0</v>
      </c>
      <c r="B520" s="8" t="str">
        <f>IFERROR(VLOOKUP(A520,Productos[#All],2,0),"")</f>
        <v/>
      </c>
      <c r="C520" s="8">
        <f>SUMIF(Producción[[#All],[Producto]],A520,Producción[[#All],[Cant]])</f>
        <v>0</v>
      </c>
      <c r="D520" s="8">
        <f>'Receta'!E521</f>
        <v>0</v>
      </c>
      <c r="E520" s="8" t="str">
        <f>IFERROR(VLOOKUP(D520,Materias_Primas[#All],2,0),"")</f>
        <v/>
      </c>
      <c r="F520" s="8">
        <f>'Receta'!C521</f>
        <v>0</v>
      </c>
      <c r="G520" s="8">
        <f>'Receta'!H521</f>
        <v>0</v>
      </c>
      <c r="H520" s="8" t="str">
        <f t="shared" si="10"/>
        <v/>
      </c>
      <c r="I520" s="8">
        <v>16</v>
      </c>
      <c r="J520" s="8" t="s">
        <v>213</v>
      </c>
      <c r="K520" s="8" t="e">
        <f t="shared" si="11"/>
        <v>#VALUE!</v>
      </c>
      <c r="L520" s="8" t="str">
        <f>IFERROR(VLOOKUP(D520,Materias_Primas[#All],5,0),"")</f>
        <v/>
      </c>
      <c r="M520" s="2"/>
      <c r="N520" s="2"/>
      <c r="O520" s="2"/>
      <c r="P520" s="2"/>
    </row>
    <row r="521" spans="1:16" ht="15.75" customHeight="1" x14ac:dyDescent="0.3">
      <c r="A521" s="8">
        <f>'Receta'!A522</f>
        <v>0</v>
      </c>
      <c r="B521" s="8" t="str">
        <f>IFERROR(VLOOKUP(A521,Productos[#All],2,0),"")</f>
        <v/>
      </c>
      <c r="C521" s="8">
        <f>SUMIF(Producción[[#All],[Producto]],A521,Producción[[#All],[Cant]])</f>
        <v>0</v>
      </c>
      <c r="D521" s="8">
        <f>'Receta'!E522</f>
        <v>0</v>
      </c>
      <c r="E521" s="8" t="str">
        <f>IFERROR(VLOOKUP(D521,Materias_Primas[#All],2,0),"")</f>
        <v/>
      </c>
      <c r="F521" s="8">
        <f>'Receta'!C522</f>
        <v>0</v>
      </c>
      <c r="G521" s="8">
        <f>'Receta'!H522</f>
        <v>0</v>
      </c>
      <c r="H521" s="8" t="str">
        <f t="shared" si="10"/>
        <v/>
      </c>
      <c r="I521" s="8">
        <v>16</v>
      </c>
      <c r="J521" s="8" t="s">
        <v>213</v>
      </c>
      <c r="K521" s="8" t="e">
        <f t="shared" si="11"/>
        <v>#VALUE!</v>
      </c>
      <c r="L521" s="8" t="str">
        <f>IFERROR(VLOOKUP(D521,Materias_Primas[#All],5,0),"")</f>
        <v/>
      </c>
      <c r="M521" s="2"/>
      <c r="N521" s="2"/>
      <c r="O521" s="2"/>
      <c r="P521" s="2"/>
    </row>
    <row r="522" spans="1:16" ht="15.75" customHeight="1" x14ac:dyDescent="0.3">
      <c r="A522" s="8">
        <f>'Receta'!A523</f>
        <v>0</v>
      </c>
      <c r="B522" s="8" t="str">
        <f>IFERROR(VLOOKUP(A522,Productos[#All],2,0),"")</f>
        <v/>
      </c>
      <c r="C522" s="8">
        <f>SUMIF(Producción[[#All],[Producto]],A522,Producción[[#All],[Cant]])</f>
        <v>0</v>
      </c>
      <c r="D522" s="8">
        <f>'Receta'!E523</f>
        <v>0</v>
      </c>
      <c r="E522" s="8" t="str">
        <f>IFERROR(VLOOKUP(D522,Materias_Primas[#All],2,0),"")</f>
        <v/>
      </c>
      <c r="F522" s="8">
        <f>'Receta'!C523</f>
        <v>0</v>
      </c>
      <c r="G522" s="8">
        <f>'Receta'!H523</f>
        <v>0</v>
      </c>
      <c r="H522" s="8" t="str">
        <f t="shared" si="10"/>
        <v/>
      </c>
      <c r="I522" s="8">
        <v>16</v>
      </c>
      <c r="J522" s="8" t="s">
        <v>213</v>
      </c>
      <c r="K522" s="8" t="e">
        <f t="shared" si="11"/>
        <v>#VALUE!</v>
      </c>
      <c r="L522" s="8" t="str">
        <f>IFERROR(VLOOKUP(D522,Materias_Primas[#All],5,0),"")</f>
        <v/>
      </c>
      <c r="M522" s="2"/>
      <c r="N522" s="2"/>
      <c r="O522" s="2"/>
      <c r="P522" s="2"/>
    </row>
    <row r="523" spans="1:16" ht="15.75" customHeight="1" x14ac:dyDescent="0.3">
      <c r="A523" s="8">
        <f>'Receta'!A524</f>
        <v>0</v>
      </c>
      <c r="B523" s="8" t="str">
        <f>IFERROR(VLOOKUP(A523,Productos[#All],2,0),"")</f>
        <v/>
      </c>
      <c r="C523" s="8">
        <f>SUMIF(Producción[[#All],[Producto]],A523,Producción[[#All],[Cant]])</f>
        <v>0</v>
      </c>
      <c r="D523" s="8">
        <f>'Receta'!E524</f>
        <v>0</v>
      </c>
      <c r="E523" s="8" t="str">
        <f>IFERROR(VLOOKUP(D523,Materias_Primas[#All],2,0),"")</f>
        <v/>
      </c>
      <c r="F523" s="8">
        <f>'Receta'!C524</f>
        <v>0</v>
      </c>
      <c r="G523" s="8">
        <f>'Receta'!H524</f>
        <v>0</v>
      </c>
      <c r="H523" s="8" t="str">
        <f t="shared" si="10"/>
        <v/>
      </c>
      <c r="I523" s="8">
        <v>16</v>
      </c>
      <c r="J523" s="8" t="s">
        <v>213</v>
      </c>
      <c r="K523" s="8" t="e">
        <f t="shared" si="11"/>
        <v>#VALUE!</v>
      </c>
      <c r="L523" s="8" t="str">
        <f>IFERROR(VLOOKUP(D523,Materias_Primas[#All],5,0),"")</f>
        <v/>
      </c>
      <c r="M523" s="2"/>
      <c r="N523" s="2"/>
      <c r="O523" s="2"/>
      <c r="P523" s="2"/>
    </row>
    <row r="524" spans="1:16" ht="15.75" customHeight="1" x14ac:dyDescent="0.3">
      <c r="A524" s="8">
        <f>'Receta'!A525</f>
        <v>0</v>
      </c>
      <c r="B524" s="8" t="str">
        <f>IFERROR(VLOOKUP(A524,Productos[#All],2,0),"")</f>
        <v/>
      </c>
      <c r="C524" s="8">
        <f>SUMIF(Producción[[#All],[Producto]],A524,Producción[[#All],[Cant]])</f>
        <v>0</v>
      </c>
      <c r="D524" s="8">
        <f>'Receta'!E525</f>
        <v>0</v>
      </c>
      <c r="E524" s="8" t="str">
        <f>IFERROR(VLOOKUP(D524,Materias_Primas[#All],2,0),"")</f>
        <v/>
      </c>
      <c r="F524" s="8">
        <f>'Receta'!C525</f>
        <v>0</v>
      </c>
      <c r="G524" s="8">
        <f>'Receta'!H525</f>
        <v>0</v>
      </c>
      <c r="H524" s="8" t="str">
        <f t="shared" si="10"/>
        <v/>
      </c>
      <c r="I524" s="8">
        <v>16</v>
      </c>
      <c r="J524" s="8" t="s">
        <v>213</v>
      </c>
      <c r="K524" s="8" t="e">
        <f t="shared" si="11"/>
        <v>#VALUE!</v>
      </c>
      <c r="L524" s="8" t="str">
        <f>IFERROR(VLOOKUP(D524,Materias_Primas[#All],5,0),"")</f>
        <v/>
      </c>
      <c r="M524" s="2"/>
      <c r="N524" s="2"/>
      <c r="O524" s="2"/>
      <c r="P524" s="2"/>
    </row>
    <row r="525" spans="1:16" ht="15.75" customHeight="1" x14ac:dyDescent="0.3">
      <c r="A525" s="8">
        <f>'Receta'!A526</f>
        <v>0</v>
      </c>
      <c r="B525" s="8" t="str">
        <f>IFERROR(VLOOKUP(A525,Productos[#All],2,0),"")</f>
        <v/>
      </c>
      <c r="C525" s="8">
        <f>SUMIF(Producción[[#All],[Producto]],A525,Producción[[#All],[Cant]])</f>
        <v>0</v>
      </c>
      <c r="D525" s="8">
        <f>'Receta'!E526</f>
        <v>0</v>
      </c>
      <c r="E525" s="8" t="str">
        <f>IFERROR(VLOOKUP(D525,Materias_Primas[#All],2,0),"")</f>
        <v/>
      </c>
      <c r="F525" s="8">
        <f>'Receta'!C526</f>
        <v>0</v>
      </c>
      <c r="G525" s="8">
        <f>'Receta'!H526</f>
        <v>0</v>
      </c>
      <c r="H525" s="8" t="str">
        <f t="shared" si="10"/>
        <v/>
      </c>
      <c r="I525" s="8">
        <v>16</v>
      </c>
      <c r="J525" s="8" t="s">
        <v>213</v>
      </c>
      <c r="K525" s="8" t="e">
        <f t="shared" si="11"/>
        <v>#VALUE!</v>
      </c>
      <c r="L525" s="8" t="str">
        <f>IFERROR(VLOOKUP(D525,Materias_Primas[#All],5,0),"")</f>
        <v/>
      </c>
      <c r="M525" s="2"/>
      <c r="N525" s="2"/>
      <c r="O525" s="2"/>
      <c r="P525" s="2"/>
    </row>
    <row r="526" spans="1:16" ht="15.75" customHeight="1" x14ac:dyDescent="0.3">
      <c r="A526" s="8">
        <f>'Receta'!A527</f>
        <v>0</v>
      </c>
      <c r="B526" s="8" t="str">
        <f>IFERROR(VLOOKUP(A526,Productos[#All],2,0),"")</f>
        <v/>
      </c>
      <c r="C526" s="8">
        <f>SUMIF(Producción[[#All],[Producto]],A526,Producción[[#All],[Cant]])</f>
        <v>0</v>
      </c>
      <c r="D526" s="8">
        <f>'Receta'!E527</f>
        <v>0</v>
      </c>
      <c r="E526" s="8" t="str">
        <f>IFERROR(VLOOKUP(D526,Materias_Primas[#All],2,0),"")</f>
        <v/>
      </c>
      <c r="F526" s="8">
        <f>'Receta'!C527</f>
        <v>0</v>
      </c>
      <c r="G526" s="8">
        <f>'Receta'!H527</f>
        <v>0</v>
      </c>
      <c r="H526" s="8" t="str">
        <f t="shared" si="10"/>
        <v/>
      </c>
      <c r="I526" s="8">
        <v>16</v>
      </c>
      <c r="J526" s="8" t="s">
        <v>213</v>
      </c>
      <c r="K526" s="8" t="e">
        <f t="shared" si="11"/>
        <v>#VALUE!</v>
      </c>
      <c r="L526" s="8" t="str">
        <f>IFERROR(VLOOKUP(D526,Materias_Primas[#All],5,0),"")</f>
        <v/>
      </c>
      <c r="M526" s="2"/>
      <c r="N526" s="2"/>
      <c r="O526" s="2"/>
      <c r="P526" s="2"/>
    </row>
    <row r="527" spans="1:16" ht="15.75" customHeight="1" x14ac:dyDescent="0.3">
      <c r="A527" s="8">
        <f>'Receta'!A528</f>
        <v>0</v>
      </c>
      <c r="B527" s="8" t="str">
        <f>IFERROR(VLOOKUP(A527,Productos[#All],2,0),"")</f>
        <v/>
      </c>
      <c r="C527" s="8">
        <f>SUMIF(Producción[[#All],[Producto]],A527,Producción[[#All],[Cant]])</f>
        <v>0</v>
      </c>
      <c r="D527" s="8">
        <f>'Receta'!E528</f>
        <v>0</v>
      </c>
      <c r="E527" s="8" t="str">
        <f>IFERROR(VLOOKUP(D527,Materias_Primas[#All],2,0),"")</f>
        <v/>
      </c>
      <c r="F527" s="8">
        <f>'Receta'!C528</f>
        <v>0</v>
      </c>
      <c r="G527" s="8">
        <f>'Receta'!H528</f>
        <v>0</v>
      </c>
      <c r="H527" s="8" t="str">
        <f t="shared" si="10"/>
        <v/>
      </c>
      <c r="I527" s="8">
        <v>16</v>
      </c>
      <c r="J527" s="8" t="s">
        <v>213</v>
      </c>
      <c r="K527" s="8" t="e">
        <f t="shared" si="11"/>
        <v>#VALUE!</v>
      </c>
      <c r="L527" s="8" t="str">
        <f>IFERROR(VLOOKUP(D527,Materias_Primas[#All],5,0),"")</f>
        <v/>
      </c>
      <c r="M527" s="2"/>
      <c r="N527" s="2"/>
      <c r="O527" s="2"/>
      <c r="P527" s="2"/>
    </row>
    <row r="528" spans="1:16" ht="15.75" customHeight="1" x14ac:dyDescent="0.3">
      <c r="A528" s="8">
        <f>'Receta'!A529</f>
        <v>0</v>
      </c>
      <c r="B528" s="8" t="str">
        <f>IFERROR(VLOOKUP(A528,Productos[#All],2,0),"")</f>
        <v/>
      </c>
      <c r="C528" s="8">
        <f>SUMIF(Producción[[#All],[Producto]],A528,Producción[[#All],[Cant]])</f>
        <v>0</v>
      </c>
      <c r="D528" s="8">
        <f>'Receta'!E529</f>
        <v>0</v>
      </c>
      <c r="E528" s="8" t="str">
        <f>IFERROR(VLOOKUP(D528,Materias_Primas[#All],2,0),"")</f>
        <v/>
      </c>
      <c r="F528" s="8">
        <f>'Receta'!C529</f>
        <v>0</v>
      </c>
      <c r="G528" s="8">
        <f>'Receta'!H529</f>
        <v>0</v>
      </c>
      <c r="H528" s="8" t="str">
        <f t="shared" si="10"/>
        <v/>
      </c>
      <c r="I528" s="8">
        <v>16</v>
      </c>
      <c r="J528" s="8" t="s">
        <v>213</v>
      </c>
      <c r="K528" s="8" t="e">
        <f t="shared" si="11"/>
        <v>#VALUE!</v>
      </c>
      <c r="L528" s="8" t="str">
        <f>IFERROR(VLOOKUP(D528,Materias_Primas[#All],5,0),"")</f>
        <v/>
      </c>
      <c r="M528" s="2"/>
      <c r="N528" s="2"/>
      <c r="O528" s="2"/>
      <c r="P528" s="2"/>
    </row>
    <row r="529" spans="1:16" ht="15.75" customHeight="1" x14ac:dyDescent="0.3">
      <c r="A529" s="8">
        <f>'Receta'!A530</f>
        <v>0</v>
      </c>
      <c r="B529" s="8" t="str">
        <f>IFERROR(VLOOKUP(A529,Productos[#All],2,0),"")</f>
        <v/>
      </c>
      <c r="C529" s="8">
        <f>SUMIF(Producción[[#All],[Producto]],A529,Producción[[#All],[Cant]])</f>
        <v>0</v>
      </c>
      <c r="D529" s="8">
        <f>'Receta'!E530</f>
        <v>0</v>
      </c>
      <c r="E529" s="8" t="str">
        <f>IFERROR(VLOOKUP(D529,Materias_Primas[#All],2,0),"")</f>
        <v/>
      </c>
      <c r="F529" s="8">
        <f>'Receta'!C530</f>
        <v>0</v>
      </c>
      <c r="G529" s="8">
        <f>'Receta'!H530</f>
        <v>0</v>
      </c>
      <c r="H529" s="8" t="str">
        <f t="shared" si="10"/>
        <v/>
      </c>
      <c r="I529" s="8">
        <v>17</v>
      </c>
      <c r="J529" s="8" t="s">
        <v>213</v>
      </c>
      <c r="K529" s="8" t="e">
        <f t="shared" si="11"/>
        <v>#VALUE!</v>
      </c>
      <c r="L529" s="8" t="str">
        <f>IFERROR(VLOOKUP(D529,Materias_Primas[#All],5,0),"")</f>
        <v/>
      </c>
      <c r="M529" s="2"/>
      <c r="N529" s="2"/>
      <c r="O529" s="2"/>
      <c r="P529" s="2"/>
    </row>
    <row r="530" spans="1:16" ht="15.75" customHeight="1" x14ac:dyDescent="0.3">
      <c r="A530" s="8">
        <f>'Receta'!A531</f>
        <v>0</v>
      </c>
      <c r="B530" s="8" t="str">
        <f>IFERROR(VLOOKUP(A530,Productos[#All],2,0),"")</f>
        <v/>
      </c>
      <c r="C530" s="8">
        <f>SUMIF(Producción[[#All],[Producto]],A530,Producción[[#All],[Cant]])</f>
        <v>0</v>
      </c>
      <c r="D530" s="8">
        <f>'Receta'!E531</f>
        <v>0</v>
      </c>
      <c r="E530" s="8" t="str">
        <f>IFERROR(VLOOKUP(D530,Materias_Primas[#All],2,0),"")</f>
        <v/>
      </c>
      <c r="F530" s="8">
        <f>'Receta'!C531</f>
        <v>0</v>
      </c>
      <c r="G530" s="8">
        <f>'Receta'!H531</f>
        <v>0</v>
      </c>
      <c r="H530" s="8" t="str">
        <f t="shared" si="10"/>
        <v/>
      </c>
      <c r="I530" s="8">
        <v>17</v>
      </c>
      <c r="J530" s="8" t="s">
        <v>213</v>
      </c>
      <c r="K530" s="8" t="e">
        <f t="shared" si="11"/>
        <v>#VALUE!</v>
      </c>
      <c r="L530" s="8" t="str">
        <f>IFERROR(VLOOKUP(D530,Materias_Primas[#All],5,0),"")</f>
        <v/>
      </c>
      <c r="M530" s="2"/>
      <c r="N530" s="2"/>
      <c r="O530" s="2"/>
      <c r="P530" s="2"/>
    </row>
    <row r="531" spans="1:16" ht="15.75" customHeight="1" x14ac:dyDescent="0.3">
      <c r="A531" s="8">
        <f>'Receta'!A532</f>
        <v>0</v>
      </c>
      <c r="B531" s="8" t="str">
        <f>IFERROR(VLOOKUP(A531,Productos[#All],2,0),"")</f>
        <v/>
      </c>
      <c r="C531" s="8">
        <f>SUMIF(Producción[[#All],[Producto]],A531,Producción[[#All],[Cant]])</f>
        <v>0</v>
      </c>
      <c r="D531" s="8">
        <f>'Receta'!E532</f>
        <v>0</v>
      </c>
      <c r="E531" s="8" t="str">
        <f>IFERROR(VLOOKUP(D531,Materias_Primas[#All],2,0),"")</f>
        <v/>
      </c>
      <c r="F531" s="8">
        <f>'Receta'!C532</f>
        <v>0</v>
      </c>
      <c r="G531" s="8">
        <f>'Receta'!H532</f>
        <v>0</v>
      </c>
      <c r="H531" s="8" t="str">
        <f t="shared" si="10"/>
        <v/>
      </c>
      <c r="I531" s="8">
        <v>17</v>
      </c>
      <c r="J531" s="8" t="s">
        <v>213</v>
      </c>
      <c r="K531" s="8" t="e">
        <f t="shared" si="11"/>
        <v>#VALUE!</v>
      </c>
      <c r="L531" s="8" t="str">
        <f>IFERROR(VLOOKUP(D531,Materias_Primas[#All],5,0),"")</f>
        <v/>
      </c>
      <c r="M531" s="2"/>
      <c r="N531" s="2"/>
      <c r="O531" s="2"/>
      <c r="P531" s="2"/>
    </row>
    <row r="532" spans="1:16" ht="15.75" customHeight="1" x14ac:dyDescent="0.3">
      <c r="A532" s="8">
        <f>'Receta'!A533</f>
        <v>0</v>
      </c>
      <c r="B532" s="8" t="str">
        <f>IFERROR(VLOOKUP(A532,Productos[#All],2,0),"")</f>
        <v/>
      </c>
      <c r="C532" s="8">
        <f>SUMIF(Producción[[#All],[Producto]],A532,Producción[[#All],[Cant]])</f>
        <v>0</v>
      </c>
      <c r="D532" s="8">
        <f>'Receta'!E533</f>
        <v>0</v>
      </c>
      <c r="E532" s="8" t="str">
        <f>IFERROR(VLOOKUP(D532,Materias_Primas[#All],2,0),"")</f>
        <v/>
      </c>
      <c r="F532" s="8">
        <f>'Receta'!C533</f>
        <v>0</v>
      </c>
      <c r="G532" s="8">
        <f>'Receta'!H533</f>
        <v>0</v>
      </c>
      <c r="H532" s="8" t="str">
        <f t="shared" si="10"/>
        <v/>
      </c>
      <c r="I532" s="8">
        <v>17</v>
      </c>
      <c r="J532" s="8" t="s">
        <v>213</v>
      </c>
      <c r="K532" s="8" t="e">
        <f t="shared" si="11"/>
        <v>#VALUE!</v>
      </c>
      <c r="L532" s="8" t="str">
        <f>IFERROR(VLOOKUP(D532,Materias_Primas[#All],5,0),"")</f>
        <v/>
      </c>
      <c r="M532" s="2"/>
      <c r="N532" s="2"/>
      <c r="O532" s="2"/>
      <c r="P532" s="2"/>
    </row>
    <row r="533" spans="1:16" ht="15.75" customHeight="1" x14ac:dyDescent="0.3">
      <c r="A533" s="8">
        <f>'Receta'!A534</f>
        <v>0</v>
      </c>
      <c r="B533" s="8" t="str">
        <f>IFERROR(VLOOKUP(A533,Productos[#All],2,0),"")</f>
        <v/>
      </c>
      <c r="C533" s="8">
        <f>SUMIF(Producción[[#All],[Producto]],A533,Producción[[#All],[Cant]])</f>
        <v>0</v>
      </c>
      <c r="D533" s="8">
        <f>'Receta'!E534</f>
        <v>0</v>
      </c>
      <c r="E533" s="8" t="str">
        <f>IFERROR(VLOOKUP(D533,Materias_Primas[#All],2,0),"")</f>
        <v/>
      </c>
      <c r="F533" s="8">
        <f>'Receta'!C534</f>
        <v>0</v>
      </c>
      <c r="G533" s="8">
        <f>'Receta'!H534</f>
        <v>0</v>
      </c>
      <c r="H533" s="8" t="str">
        <f t="shared" si="10"/>
        <v/>
      </c>
      <c r="I533" s="8">
        <v>17</v>
      </c>
      <c r="J533" s="8" t="s">
        <v>213</v>
      </c>
      <c r="K533" s="8" t="e">
        <f t="shared" si="11"/>
        <v>#VALUE!</v>
      </c>
      <c r="L533" s="8" t="str">
        <f>IFERROR(VLOOKUP(D533,Materias_Primas[#All],5,0),"")</f>
        <v/>
      </c>
      <c r="M533" s="2"/>
      <c r="N533" s="2"/>
      <c r="O533" s="2"/>
      <c r="P533" s="2"/>
    </row>
    <row r="534" spans="1:16" ht="15.75" customHeight="1" x14ac:dyDescent="0.3">
      <c r="A534" s="8">
        <f>'Receta'!A535</f>
        <v>0</v>
      </c>
      <c r="B534" s="8" t="str">
        <f>IFERROR(VLOOKUP(A534,Productos[#All],2,0),"")</f>
        <v/>
      </c>
      <c r="C534" s="8">
        <f>SUMIF(Producción[[#All],[Producto]],A534,Producción[[#All],[Cant]])</f>
        <v>0</v>
      </c>
      <c r="D534" s="8">
        <f>'Receta'!E535</f>
        <v>0</v>
      </c>
      <c r="E534" s="8" t="str">
        <f>IFERROR(VLOOKUP(D534,Materias_Primas[#All],2,0),"")</f>
        <v/>
      </c>
      <c r="F534" s="8">
        <f>'Receta'!C535</f>
        <v>0</v>
      </c>
      <c r="G534" s="8">
        <f>'Receta'!H535</f>
        <v>0</v>
      </c>
      <c r="H534" s="8" t="str">
        <f t="shared" si="10"/>
        <v/>
      </c>
      <c r="I534" s="8">
        <v>17</v>
      </c>
      <c r="J534" s="8" t="s">
        <v>213</v>
      </c>
      <c r="K534" s="8" t="e">
        <f t="shared" si="11"/>
        <v>#VALUE!</v>
      </c>
      <c r="L534" s="8" t="str">
        <f>IFERROR(VLOOKUP(D534,Materias_Primas[#All],5,0),"")</f>
        <v/>
      </c>
      <c r="M534" s="2"/>
      <c r="N534" s="2"/>
      <c r="O534" s="2"/>
      <c r="P534" s="2"/>
    </row>
    <row r="535" spans="1:16" ht="15.75" customHeight="1" x14ac:dyDescent="0.3">
      <c r="A535" s="8">
        <f>'Receta'!A536</f>
        <v>0</v>
      </c>
      <c r="B535" s="8" t="str">
        <f>IFERROR(VLOOKUP(A535,Productos[#All],2,0),"")</f>
        <v/>
      </c>
      <c r="C535" s="8">
        <f>SUMIF(Producción[[#All],[Producto]],A535,Producción[[#All],[Cant]])</f>
        <v>0</v>
      </c>
      <c r="D535" s="8">
        <f>'Receta'!E536</f>
        <v>0</v>
      </c>
      <c r="E535" s="8" t="str">
        <f>IFERROR(VLOOKUP(D535,Materias_Primas[#All],2,0),"")</f>
        <v/>
      </c>
      <c r="F535" s="8">
        <f>'Receta'!C536</f>
        <v>0</v>
      </c>
      <c r="G535" s="8">
        <f>'Receta'!H536</f>
        <v>0</v>
      </c>
      <c r="H535" s="8" t="str">
        <f t="shared" si="10"/>
        <v/>
      </c>
      <c r="I535" s="8">
        <v>17</v>
      </c>
      <c r="J535" s="8" t="s">
        <v>213</v>
      </c>
      <c r="K535" s="8" t="e">
        <f t="shared" si="11"/>
        <v>#VALUE!</v>
      </c>
      <c r="L535" s="8" t="str">
        <f>IFERROR(VLOOKUP(D535,Materias_Primas[#All],5,0),"")</f>
        <v/>
      </c>
      <c r="M535" s="2"/>
      <c r="N535" s="2"/>
      <c r="O535" s="2"/>
      <c r="P535" s="2"/>
    </row>
    <row r="536" spans="1:16" ht="15.75" customHeight="1" x14ac:dyDescent="0.3">
      <c r="A536" s="8">
        <f>'Receta'!A537</f>
        <v>0</v>
      </c>
      <c r="B536" s="8" t="str">
        <f>IFERROR(VLOOKUP(A536,Productos[#All],2,0),"")</f>
        <v/>
      </c>
      <c r="C536" s="8">
        <f>SUMIF(Producción[[#All],[Producto]],A536,Producción[[#All],[Cant]])</f>
        <v>0</v>
      </c>
      <c r="D536" s="8">
        <f>'Receta'!E537</f>
        <v>0</v>
      </c>
      <c r="E536" s="8" t="str">
        <f>IFERROR(VLOOKUP(D536,Materias_Primas[#All],2,0),"")</f>
        <v/>
      </c>
      <c r="F536" s="8">
        <f>'Receta'!C537</f>
        <v>0</v>
      </c>
      <c r="G536" s="8">
        <f>'Receta'!H537</f>
        <v>0</v>
      </c>
      <c r="H536" s="8" t="str">
        <f t="shared" si="10"/>
        <v/>
      </c>
      <c r="I536" s="8">
        <v>17</v>
      </c>
      <c r="J536" s="8" t="s">
        <v>213</v>
      </c>
      <c r="K536" s="8" t="e">
        <f t="shared" si="11"/>
        <v>#VALUE!</v>
      </c>
      <c r="L536" s="8" t="str">
        <f>IFERROR(VLOOKUP(D536,Materias_Primas[#All],5,0),"")</f>
        <v/>
      </c>
      <c r="M536" s="2"/>
      <c r="N536" s="2"/>
      <c r="O536" s="2"/>
      <c r="P536" s="2"/>
    </row>
    <row r="537" spans="1:16" ht="15.75" customHeight="1" x14ac:dyDescent="0.3">
      <c r="A537" s="8">
        <f>'Receta'!A538</f>
        <v>0</v>
      </c>
      <c r="B537" s="8" t="str">
        <f>IFERROR(VLOOKUP(A537,Productos[#All],2,0),"")</f>
        <v/>
      </c>
      <c r="C537" s="8">
        <f>SUMIF(Producción[[#All],[Producto]],A537,Producción[[#All],[Cant]])</f>
        <v>0</v>
      </c>
      <c r="D537" s="8">
        <f>'Receta'!E538</f>
        <v>0</v>
      </c>
      <c r="E537" s="8" t="str">
        <f>IFERROR(VLOOKUP(D537,Materias_Primas[#All],2,0),"")</f>
        <v/>
      </c>
      <c r="F537" s="8">
        <f>'Receta'!C538</f>
        <v>0</v>
      </c>
      <c r="G537" s="8">
        <f>'Receta'!H538</f>
        <v>0</v>
      </c>
      <c r="H537" s="8" t="str">
        <f t="shared" si="10"/>
        <v/>
      </c>
      <c r="I537" s="8">
        <v>17</v>
      </c>
      <c r="J537" s="8" t="s">
        <v>213</v>
      </c>
      <c r="K537" s="8" t="e">
        <f t="shared" si="11"/>
        <v>#VALUE!</v>
      </c>
      <c r="L537" s="8" t="str">
        <f>IFERROR(VLOOKUP(D537,Materias_Primas[#All],5,0),"")</f>
        <v/>
      </c>
      <c r="M537" s="2"/>
      <c r="N537" s="2"/>
      <c r="O537" s="2"/>
      <c r="P537" s="2"/>
    </row>
    <row r="538" spans="1:16" ht="15.75" customHeight="1" x14ac:dyDescent="0.3">
      <c r="A538" s="8">
        <f>'Receta'!A539</f>
        <v>0</v>
      </c>
      <c r="B538" s="8" t="str">
        <f>IFERROR(VLOOKUP(A538,Productos[#All],2,0),"")</f>
        <v/>
      </c>
      <c r="C538" s="8">
        <f>SUMIF(Producción[[#All],[Producto]],A538,Producción[[#All],[Cant]])</f>
        <v>0</v>
      </c>
      <c r="D538" s="8">
        <f>'Receta'!E539</f>
        <v>0</v>
      </c>
      <c r="E538" s="8" t="str">
        <f>IFERROR(VLOOKUP(D538,Materias_Primas[#All],2,0),"")</f>
        <v/>
      </c>
      <c r="F538" s="8">
        <f>'Receta'!C539</f>
        <v>0</v>
      </c>
      <c r="G538" s="8">
        <f>'Receta'!H539</f>
        <v>0</v>
      </c>
      <c r="H538" s="8" t="str">
        <f t="shared" si="10"/>
        <v/>
      </c>
      <c r="I538" s="8">
        <v>17</v>
      </c>
      <c r="J538" s="8" t="s">
        <v>213</v>
      </c>
      <c r="K538" s="8" t="e">
        <f t="shared" si="11"/>
        <v>#VALUE!</v>
      </c>
      <c r="L538" s="8" t="str">
        <f>IFERROR(VLOOKUP(D538,Materias_Primas[#All],5,0),"")</f>
        <v/>
      </c>
      <c r="M538" s="2"/>
      <c r="N538" s="2"/>
      <c r="O538" s="2"/>
      <c r="P538" s="2"/>
    </row>
    <row r="539" spans="1:16" ht="15.75" customHeight="1" x14ac:dyDescent="0.3">
      <c r="A539" s="8">
        <f>'Receta'!A540</f>
        <v>0</v>
      </c>
      <c r="B539" s="8" t="str">
        <f>IFERROR(VLOOKUP(A539,Productos[#All],2,0),"")</f>
        <v/>
      </c>
      <c r="C539" s="8">
        <f>SUMIF(Producción[[#All],[Producto]],A539,Producción[[#All],[Cant]])</f>
        <v>0</v>
      </c>
      <c r="D539" s="8">
        <f>'Receta'!E540</f>
        <v>0</v>
      </c>
      <c r="E539" s="8" t="str">
        <f>IFERROR(VLOOKUP(D539,Materias_Primas[#All],2,0),"")</f>
        <v/>
      </c>
      <c r="F539" s="8">
        <f>'Receta'!C540</f>
        <v>0</v>
      </c>
      <c r="G539" s="8">
        <f>'Receta'!H540</f>
        <v>0</v>
      </c>
      <c r="H539" s="8" t="str">
        <f t="shared" si="10"/>
        <v/>
      </c>
      <c r="I539" s="8">
        <v>17</v>
      </c>
      <c r="J539" s="8" t="s">
        <v>213</v>
      </c>
      <c r="K539" s="8" t="e">
        <f t="shared" si="11"/>
        <v>#VALUE!</v>
      </c>
      <c r="L539" s="8" t="str">
        <f>IFERROR(VLOOKUP(D539,Materias_Primas[#All],5,0),"")</f>
        <v/>
      </c>
      <c r="M539" s="2"/>
      <c r="N539" s="2"/>
      <c r="O539" s="2"/>
      <c r="P539" s="2"/>
    </row>
    <row r="540" spans="1:16" ht="15.75" customHeight="1" x14ac:dyDescent="0.3">
      <c r="A540" s="8">
        <f>'Receta'!A541</f>
        <v>0</v>
      </c>
      <c r="B540" s="8" t="str">
        <f>IFERROR(VLOOKUP(A540,Productos[#All],2,0),"")</f>
        <v/>
      </c>
      <c r="C540" s="8">
        <f>SUMIF(Producción[[#All],[Producto]],A540,Producción[[#All],[Cant]])</f>
        <v>0</v>
      </c>
      <c r="D540" s="8">
        <f>'Receta'!E541</f>
        <v>0</v>
      </c>
      <c r="E540" s="8" t="str">
        <f>IFERROR(VLOOKUP(D540,Materias_Primas[#All],2,0),"")</f>
        <v/>
      </c>
      <c r="F540" s="8">
        <f>'Receta'!C541</f>
        <v>0</v>
      </c>
      <c r="G540" s="8">
        <f>'Receta'!H541</f>
        <v>0</v>
      </c>
      <c r="H540" s="8" t="str">
        <f t="shared" si="10"/>
        <v/>
      </c>
      <c r="I540" s="8">
        <v>17</v>
      </c>
      <c r="J540" s="8" t="s">
        <v>213</v>
      </c>
      <c r="K540" s="8" t="e">
        <f t="shared" si="11"/>
        <v>#VALUE!</v>
      </c>
      <c r="L540" s="8" t="str">
        <f>IFERROR(VLOOKUP(D540,Materias_Primas[#All],5,0),"")</f>
        <v/>
      </c>
      <c r="M540" s="2"/>
      <c r="N540" s="2"/>
      <c r="O540" s="2"/>
      <c r="P540" s="2"/>
    </row>
    <row r="541" spans="1:16" ht="15.75" customHeight="1" x14ac:dyDescent="0.3">
      <c r="A541" s="8">
        <f>'Receta'!A542</f>
        <v>0</v>
      </c>
      <c r="B541" s="8" t="str">
        <f>IFERROR(VLOOKUP(A541,Productos[#All],2,0),"")</f>
        <v/>
      </c>
      <c r="C541" s="8">
        <f>SUMIF(Producción[[#All],[Producto]],A541,Producción[[#All],[Cant]])</f>
        <v>0</v>
      </c>
      <c r="D541" s="8">
        <f>'Receta'!E542</f>
        <v>0</v>
      </c>
      <c r="E541" s="8" t="str">
        <f>IFERROR(VLOOKUP(D541,Materias_Primas[#All],2,0),"")</f>
        <v/>
      </c>
      <c r="F541" s="8">
        <f>'Receta'!C542</f>
        <v>0</v>
      </c>
      <c r="G541" s="8">
        <f>'Receta'!H542</f>
        <v>0</v>
      </c>
      <c r="H541" s="8" t="str">
        <f t="shared" si="10"/>
        <v/>
      </c>
      <c r="I541" s="8">
        <v>17</v>
      </c>
      <c r="J541" s="8" t="s">
        <v>213</v>
      </c>
      <c r="K541" s="8" t="e">
        <f t="shared" si="11"/>
        <v>#VALUE!</v>
      </c>
      <c r="L541" s="8" t="str">
        <f>IFERROR(VLOOKUP(D541,Materias_Primas[#All],5,0),"")</f>
        <v/>
      </c>
      <c r="M541" s="2"/>
      <c r="N541" s="2"/>
      <c r="O541" s="2"/>
      <c r="P541" s="2"/>
    </row>
    <row r="542" spans="1:16" ht="15.75" customHeight="1" x14ac:dyDescent="0.3">
      <c r="A542" s="8">
        <f>'Receta'!A543</f>
        <v>0</v>
      </c>
      <c r="B542" s="8" t="str">
        <f>IFERROR(VLOOKUP(A542,Productos[#All],2,0),"")</f>
        <v/>
      </c>
      <c r="C542" s="8">
        <f>SUMIF(Producción[[#All],[Producto]],A542,Producción[[#All],[Cant]])</f>
        <v>0</v>
      </c>
      <c r="D542" s="8">
        <f>'Receta'!E543</f>
        <v>0</v>
      </c>
      <c r="E542" s="8" t="str">
        <f>IFERROR(VLOOKUP(D542,Materias_Primas[#All],2,0),"")</f>
        <v/>
      </c>
      <c r="F542" s="8">
        <f>'Receta'!C543</f>
        <v>0</v>
      </c>
      <c r="G542" s="8">
        <f>'Receta'!H543</f>
        <v>0</v>
      </c>
      <c r="H542" s="8" t="str">
        <f t="shared" si="10"/>
        <v/>
      </c>
      <c r="I542" s="8">
        <v>17</v>
      </c>
      <c r="J542" s="8" t="s">
        <v>213</v>
      </c>
      <c r="K542" s="8" t="e">
        <f t="shared" si="11"/>
        <v>#VALUE!</v>
      </c>
      <c r="L542" s="8" t="str">
        <f>IFERROR(VLOOKUP(D542,Materias_Primas[#All],5,0),"")</f>
        <v/>
      </c>
      <c r="M542" s="2"/>
      <c r="N542" s="2"/>
      <c r="O542" s="2"/>
      <c r="P542" s="2"/>
    </row>
    <row r="543" spans="1:16" ht="15.75" customHeight="1" x14ac:dyDescent="0.3">
      <c r="A543" s="8">
        <f>'Receta'!A544</f>
        <v>0</v>
      </c>
      <c r="B543" s="8" t="str">
        <f>IFERROR(VLOOKUP(A543,Productos[#All],2,0),"")</f>
        <v/>
      </c>
      <c r="C543" s="8">
        <f>SUMIF(Producción[[#All],[Producto]],A543,Producción[[#All],[Cant]])</f>
        <v>0</v>
      </c>
      <c r="D543" s="8">
        <f>'Receta'!E544</f>
        <v>0</v>
      </c>
      <c r="E543" s="8" t="str">
        <f>IFERROR(VLOOKUP(D543,Materias_Primas[#All],2,0),"")</f>
        <v/>
      </c>
      <c r="F543" s="8">
        <f>'Receta'!C544</f>
        <v>0</v>
      </c>
      <c r="G543" s="8">
        <f>'Receta'!H544</f>
        <v>0</v>
      </c>
      <c r="H543" s="8" t="str">
        <f t="shared" si="10"/>
        <v/>
      </c>
      <c r="I543" s="8">
        <v>17</v>
      </c>
      <c r="J543" s="8" t="s">
        <v>213</v>
      </c>
      <c r="K543" s="8" t="e">
        <f t="shared" si="11"/>
        <v>#VALUE!</v>
      </c>
      <c r="L543" s="8" t="str">
        <f>IFERROR(VLOOKUP(D543,Materias_Primas[#All],5,0),"")</f>
        <v/>
      </c>
      <c r="M543" s="2"/>
      <c r="N543" s="2"/>
      <c r="O543" s="2"/>
      <c r="P543" s="2"/>
    </row>
    <row r="544" spans="1:16" ht="15.75" customHeight="1" x14ac:dyDescent="0.3">
      <c r="A544" s="8">
        <f>'Receta'!A545</f>
        <v>0</v>
      </c>
      <c r="B544" s="8" t="str">
        <f>IFERROR(VLOOKUP(A544,Productos[#All],2,0),"")</f>
        <v/>
      </c>
      <c r="C544" s="8">
        <f>SUMIF(Producción[[#All],[Producto]],A544,Producción[[#All],[Cant]])</f>
        <v>0</v>
      </c>
      <c r="D544" s="8">
        <f>'Receta'!E545</f>
        <v>0</v>
      </c>
      <c r="E544" s="8" t="str">
        <f>IFERROR(VLOOKUP(D544,Materias_Primas[#All],2,0),"")</f>
        <v/>
      </c>
      <c r="F544" s="8">
        <f>'Receta'!C545</f>
        <v>0</v>
      </c>
      <c r="G544" s="8">
        <f>'Receta'!H545</f>
        <v>0</v>
      </c>
      <c r="H544" s="8" t="str">
        <f t="shared" si="10"/>
        <v/>
      </c>
      <c r="I544" s="8">
        <v>17</v>
      </c>
      <c r="J544" s="8" t="s">
        <v>213</v>
      </c>
      <c r="K544" s="8" t="e">
        <f t="shared" si="11"/>
        <v>#VALUE!</v>
      </c>
      <c r="L544" s="8" t="str">
        <f>IFERROR(VLOOKUP(D544,Materias_Primas[#All],5,0),"")</f>
        <v/>
      </c>
      <c r="M544" s="2"/>
      <c r="N544" s="2"/>
      <c r="O544" s="2"/>
      <c r="P544" s="2"/>
    </row>
    <row r="545" spans="1:16" ht="15.75" customHeight="1" x14ac:dyDescent="0.3">
      <c r="A545" s="8">
        <f>'Receta'!A546</f>
        <v>0</v>
      </c>
      <c r="B545" s="8" t="str">
        <f>IFERROR(VLOOKUP(A545,Productos[#All],2,0),"")</f>
        <v/>
      </c>
      <c r="C545" s="8">
        <f>SUMIF(Producción[[#All],[Producto]],A545,Producción[[#All],[Cant]])</f>
        <v>0</v>
      </c>
      <c r="D545" s="8">
        <f>'Receta'!E546</f>
        <v>0</v>
      </c>
      <c r="E545" s="8" t="str">
        <f>IFERROR(VLOOKUP(D545,Materias_Primas[#All],2,0),"")</f>
        <v/>
      </c>
      <c r="F545" s="8">
        <f>'Receta'!C546</f>
        <v>0</v>
      </c>
      <c r="G545" s="8">
        <f>'Receta'!H546</f>
        <v>0</v>
      </c>
      <c r="H545" s="8" t="str">
        <f t="shared" si="10"/>
        <v/>
      </c>
      <c r="I545" s="8">
        <v>17</v>
      </c>
      <c r="J545" s="8" t="s">
        <v>213</v>
      </c>
      <c r="K545" s="8" t="e">
        <f t="shared" si="11"/>
        <v>#VALUE!</v>
      </c>
      <c r="L545" s="8" t="str">
        <f>IFERROR(VLOOKUP(D545,Materias_Primas[#All],5,0),"")</f>
        <v/>
      </c>
      <c r="M545" s="2"/>
      <c r="N545" s="2"/>
      <c r="O545" s="2"/>
      <c r="P545" s="2"/>
    </row>
    <row r="546" spans="1:16" ht="15.75" customHeight="1" x14ac:dyDescent="0.3">
      <c r="A546" s="8">
        <f>'Receta'!A547</f>
        <v>0</v>
      </c>
      <c r="B546" s="8" t="str">
        <f>IFERROR(VLOOKUP(A546,Productos[#All],2,0),"")</f>
        <v/>
      </c>
      <c r="C546" s="8">
        <f>SUMIF(Producción[[#All],[Producto]],A546,Producción[[#All],[Cant]])</f>
        <v>0</v>
      </c>
      <c r="D546" s="8">
        <f>'Receta'!E547</f>
        <v>0</v>
      </c>
      <c r="E546" s="8" t="str">
        <f>IFERROR(VLOOKUP(D546,Materias_Primas[#All],2,0),"")</f>
        <v/>
      </c>
      <c r="F546" s="8">
        <f>'Receta'!C547</f>
        <v>0</v>
      </c>
      <c r="G546" s="8">
        <f>'Receta'!H547</f>
        <v>0</v>
      </c>
      <c r="H546" s="8" t="str">
        <f t="shared" si="10"/>
        <v/>
      </c>
      <c r="I546" s="8">
        <v>17</v>
      </c>
      <c r="J546" s="8" t="s">
        <v>213</v>
      </c>
      <c r="K546" s="8" t="e">
        <f t="shared" si="11"/>
        <v>#VALUE!</v>
      </c>
      <c r="L546" s="8" t="str">
        <f>IFERROR(VLOOKUP(D546,Materias_Primas[#All],5,0),"")</f>
        <v/>
      </c>
      <c r="M546" s="2"/>
      <c r="N546" s="2"/>
      <c r="O546" s="2"/>
      <c r="P546" s="2"/>
    </row>
    <row r="547" spans="1:16" ht="15.75" customHeight="1" x14ac:dyDescent="0.3">
      <c r="A547" s="8">
        <f>'Receta'!A548</f>
        <v>0</v>
      </c>
      <c r="B547" s="8" t="str">
        <f>IFERROR(VLOOKUP(A547,Productos[#All],2,0),"")</f>
        <v/>
      </c>
      <c r="C547" s="8">
        <f>SUMIF(Producción[[#All],[Producto]],A547,Producción[[#All],[Cant]])</f>
        <v>0</v>
      </c>
      <c r="D547" s="8">
        <f>'Receta'!E548</f>
        <v>0</v>
      </c>
      <c r="E547" s="8" t="str">
        <f>IFERROR(VLOOKUP(D547,Materias_Primas[#All],2,0),"")</f>
        <v/>
      </c>
      <c r="F547" s="8">
        <f>'Receta'!C548</f>
        <v>0</v>
      </c>
      <c r="G547" s="8">
        <f>'Receta'!H548</f>
        <v>0</v>
      </c>
      <c r="H547" s="8" t="str">
        <f t="shared" si="10"/>
        <v/>
      </c>
      <c r="I547" s="8">
        <v>17</v>
      </c>
      <c r="J547" s="8" t="s">
        <v>213</v>
      </c>
      <c r="K547" s="8" t="e">
        <f t="shared" si="11"/>
        <v>#VALUE!</v>
      </c>
      <c r="L547" s="8" t="str">
        <f>IFERROR(VLOOKUP(D547,Materias_Primas[#All],5,0),"")</f>
        <v/>
      </c>
      <c r="M547" s="2"/>
      <c r="N547" s="2"/>
      <c r="O547" s="2"/>
      <c r="P547" s="2"/>
    </row>
    <row r="548" spans="1:16" ht="15.75" customHeight="1" x14ac:dyDescent="0.3">
      <c r="A548" s="8">
        <f>'Receta'!A549</f>
        <v>0</v>
      </c>
      <c r="B548" s="8" t="str">
        <f>IFERROR(VLOOKUP(A548,Productos[#All],2,0),"")</f>
        <v/>
      </c>
      <c r="C548" s="8">
        <f>SUMIF(Producción[[#All],[Producto]],A548,Producción[[#All],[Cant]])</f>
        <v>0</v>
      </c>
      <c r="D548" s="8">
        <f>'Receta'!E549</f>
        <v>0</v>
      </c>
      <c r="E548" s="8" t="str">
        <f>IFERROR(VLOOKUP(D548,Materias_Primas[#All],2,0),"")</f>
        <v/>
      </c>
      <c r="F548" s="8">
        <f>'Receta'!C549</f>
        <v>0</v>
      </c>
      <c r="G548" s="8">
        <f>'Receta'!H549</f>
        <v>0</v>
      </c>
      <c r="H548" s="8" t="str">
        <f t="shared" si="10"/>
        <v/>
      </c>
      <c r="I548" s="8">
        <v>17</v>
      </c>
      <c r="J548" s="8" t="s">
        <v>213</v>
      </c>
      <c r="K548" s="8" t="e">
        <f t="shared" si="11"/>
        <v>#VALUE!</v>
      </c>
      <c r="L548" s="8" t="str">
        <f>IFERROR(VLOOKUP(D548,Materias_Primas[#All],5,0),"")</f>
        <v/>
      </c>
      <c r="M548" s="2"/>
      <c r="N548" s="2"/>
      <c r="O548" s="2"/>
      <c r="P548" s="2"/>
    </row>
    <row r="549" spans="1:16" ht="15.75" customHeight="1" x14ac:dyDescent="0.3">
      <c r="A549" s="8">
        <f>'Receta'!A550</f>
        <v>0</v>
      </c>
      <c r="B549" s="8" t="str">
        <f>IFERROR(VLOOKUP(A549,Productos[#All],2,0),"")</f>
        <v/>
      </c>
      <c r="C549" s="8">
        <f>SUMIF(Producción[[#All],[Producto]],A549,Producción[[#All],[Cant]])</f>
        <v>0</v>
      </c>
      <c r="D549" s="8">
        <f>'Receta'!E550</f>
        <v>0</v>
      </c>
      <c r="E549" s="8" t="str">
        <f>IFERROR(VLOOKUP(D549,Materias_Primas[#All],2,0),"")</f>
        <v/>
      </c>
      <c r="F549" s="8">
        <f>'Receta'!C550</f>
        <v>0</v>
      </c>
      <c r="G549" s="8">
        <f>'Receta'!H550</f>
        <v>0</v>
      </c>
      <c r="H549" s="8" t="str">
        <f t="shared" si="10"/>
        <v/>
      </c>
      <c r="I549" s="8">
        <v>17</v>
      </c>
      <c r="J549" s="8" t="s">
        <v>213</v>
      </c>
      <c r="K549" s="8" t="e">
        <f t="shared" si="11"/>
        <v>#VALUE!</v>
      </c>
      <c r="L549" s="8" t="str">
        <f>IFERROR(VLOOKUP(D549,Materias_Primas[#All],5,0),"")</f>
        <v/>
      </c>
      <c r="M549" s="2"/>
      <c r="N549" s="2"/>
      <c r="O549" s="2"/>
      <c r="P549" s="2"/>
    </row>
    <row r="550" spans="1:16" ht="15.75" customHeight="1" x14ac:dyDescent="0.3">
      <c r="A550" s="8">
        <f>'Receta'!A551</f>
        <v>0</v>
      </c>
      <c r="B550" s="8" t="str">
        <f>IFERROR(VLOOKUP(A550,Productos[#All],2,0),"")</f>
        <v/>
      </c>
      <c r="C550" s="8">
        <f>SUMIF(Producción[[#All],[Producto]],A550,Producción[[#All],[Cant]])</f>
        <v>0</v>
      </c>
      <c r="D550" s="8">
        <f>'Receta'!E551</f>
        <v>0</v>
      </c>
      <c r="E550" s="8" t="str">
        <f>IFERROR(VLOOKUP(D550,Materias_Primas[#All],2,0),"")</f>
        <v/>
      </c>
      <c r="F550" s="8">
        <f>'Receta'!C551</f>
        <v>0</v>
      </c>
      <c r="G550" s="8">
        <f>'Receta'!H551</f>
        <v>0</v>
      </c>
      <c r="H550" s="8" t="str">
        <f t="shared" si="10"/>
        <v/>
      </c>
      <c r="I550" s="8">
        <v>17</v>
      </c>
      <c r="J550" s="8" t="s">
        <v>213</v>
      </c>
      <c r="K550" s="8" t="e">
        <f t="shared" si="11"/>
        <v>#VALUE!</v>
      </c>
      <c r="L550" s="8" t="str">
        <f>IFERROR(VLOOKUP(D550,Materias_Primas[#All],5,0),"")</f>
        <v/>
      </c>
      <c r="M550" s="2"/>
      <c r="N550" s="2"/>
      <c r="O550" s="2"/>
      <c r="P550" s="2"/>
    </row>
    <row r="551" spans="1:16" ht="15.75" customHeight="1" x14ac:dyDescent="0.3">
      <c r="A551" s="8">
        <f>'Receta'!A552</f>
        <v>0</v>
      </c>
      <c r="B551" s="8" t="str">
        <f>IFERROR(VLOOKUP(A551,Productos[#All],2,0),"")</f>
        <v/>
      </c>
      <c r="C551" s="8">
        <f>SUMIF(Producción[[#All],[Producto]],A551,Producción[[#All],[Cant]])</f>
        <v>0</v>
      </c>
      <c r="D551" s="8">
        <f>'Receta'!E552</f>
        <v>0</v>
      </c>
      <c r="E551" s="8" t="str">
        <f>IFERROR(VLOOKUP(D551,Materias_Primas[#All],2,0),"")</f>
        <v/>
      </c>
      <c r="F551" s="8">
        <f>'Receta'!C552</f>
        <v>0</v>
      </c>
      <c r="G551" s="8">
        <f>'Receta'!H552</f>
        <v>0</v>
      </c>
      <c r="H551" s="8" t="str">
        <f t="shared" si="10"/>
        <v/>
      </c>
      <c r="I551" s="8">
        <v>17</v>
      </c>
      <c r="J551" s="8" t="s">
        <v>213</v>
      </c>
      <c r="K551" s="8" t="e">
        <f t="shared" si="11"/>
        <v>#VALUE!</v>
      </c>
      <c r="L551" s="8" t="str">
        <f>IFERROR(VLOOKUP(D551,Materias_Primas[#All],5,0),"")</f>
        <v/>
      </c>
      <c r="M551" s="2"/>
      <c r="N551" s="2"/>
      <c r="O551" s="2"/>
      <c r="P551" s="2"/>
    </row>
    <row r="552" spans="1:16" ht="15.75" customHeight="1" x14ac:dyDescent="0.3">
      <c r="A552" s="8">
        <f>'Receta'!A553</f>
        <v>0</v>
      </c>
      <c r="B552" s="8" t="str">
        <f>IFERROR(VLOOKUP(A552,Productos[#All],2,0),"")</f>
        <v/>
      </c>
      <c r="C552" s="8">
        <f>SUMIF(Producción[[#All],[Producto]],A552,Producción[[#All],[Cant]])</f>
        <v>0</v>
      </c>
      <c r="D552" s="8">
        <f>'Receta'!E553</f>
        <v>0</v>
      </c>
      <c r="E552" s="8" t="str">
        <f>IFERROR(VLOOKUP(D552,Materias_Primas[#All],2,0),"")</f>
        <v/>
      </c>
      <c r="F552" s="8">
        <f>'Receta'!C553</f>
        <v>0</v>
      </c>
      <c r="G552" s="8">
        <f>'Receta'!H553</f>
        <v>0</v>
      </c>
      <c r="H552" s="8" t="str">
        <f t="shared" si="10"/>
        <v/>
      </c>
      <c r="I552" s="8">
        <v>17</v>
      </c>
      <c r="J552" s="8" t="s">
        <v>213</v>
      </c>
      <c r="K552" s="8" t="e">
        <f t="shared" si="11"/>
        <v>#VALUE!</v>
      </c>
      <c r="L552" s="8" t="str">
        <f>IFERROR(VLOOKUP(D552,Materias_Primas[#All],5,0),"")</f>
        <v/>
      </c>
      <c r="M552" s="2"/>
      <c r="N552" s="2"/>
      <c r="O552" s="2"/>
      <c r="P552" s="2"/>
    </row>
    <row r="553" spans="1:16" ht="15.75" customHeight="1" x14ac:dyDescent="0.3">
      <c r="A553" s="8">
        <f>'Receta'!A554</f>
        <v>0</v>
      </c>
      <c r="B553" s="8" t="str">
        <f>IFERROR(VLOOKUP(A553,Productos[#All],2,0),"")</f>
        <v/>
      </c>
      <c r="C553" s="8">
        <f>SUMIF(Producción[[#All],[Producto]],A553,Producción[[#All],[Cant]])</f>
        <v>0</v>
      </c>
      <c r="D553" s="8">
        <f>'Receta'!E554</f>
        <v>0</v>
      </c>
      <c r="E553" s="8" t="str">
        <f>IFERROR(VLOOKUP(D553,Materias_Primas[#All],2,0),"")</f>
        <v/>
      </c>
      <c r="F553" s="8">
        <f>'Receta'!C554</f>
        <v>0</v>
      </c>
      <c r="G553" s="8">
        <f>'Receta'!H554</f>
        <v>0</v>
      </c>
      <c r="H553" s="8" t="str">
        <f t="shared" si="10"/>
        <v/>
      </c>
      <c r="I553" s="8">
        <v>17</v>
      </c>
      <c r="J553" s="8" t="s">
        <v>213</v>
      </c>
      <c r="K553" s="8" t="e">
        <f t="shared" si="11"/>
        <v>#VALUE!</v>
      </c>
      <c r="L553" s="8" t="str">
        <f>IFERROR(VLOOKUP(D553,Materias_Primas[#All],5,0),"")</f>
        <v/>
      </c>
      <c r="M553" s="2"/>
      <c r="N553" s="2"/>
      <c r="O553" s="2"/>
      <c r="P553" s="2"/>
    </row>
    <row r="554" spans="1:16" ht="15.75" customHeight="1" x14ac:dyDescent="0.3">
      <c r="A554" s="8">
        <f>'Receta'!A555</f>
        <v>0</v>
      </c>
      <c r="B554" s="8" t="str">
        <f>IFERROR(VLOOKUP(A554,Productos[#All],2,0),"")</f>
        <v/>
      </c>
      <c r="C554" s="8">
        <f>SUMIF(Producción[[#All],[Producto]],A554,Producción[[#All],[Cant]])</f>
        <v>0</v>
      </c>
      <c r="D554" s="8">
        <f>'Receta'!E555</f>
        <v>0</v>
      </c>
      <c r="E554" s="8" t="str">
        <f>IFERROR(VLOOKUP(D554,Materias_Primas[#All],2,0),"")</f>
        <v/>
      </c>
      <c r="F554" s="8">
        <f>'Receta'!C555</f>
        <v>0</v>
      </c>
      <c r="G554" s="8">
        <f>'Receta'!H555</f>
        <v>0</v>
      </c>
      <c r="H554" s="8" t="str">
        <f t="shared" si="10"/>
        <v/>
      </c>
      <c r="I554" s="8">
        <v>17</v>
      </c>
      <c r="J554" s="8" t="s">
        <v>213</v>
      </c>
      <c r="K554" s="8" t="e">
        <f t="shared" si="11"/>
        <v>#VALUE!</v>
      </c>
      <c r="L554" s="8" t="str">
        <f>IFERROR(VLOOKUP(D554,Materias_Primas[#All],5,0),"")</f>
        <v/>
      </c>
      <c r="M554" s="2"/>
      <c r="N554" s="2"/>
      <c r="O554" s="2"/>
      <c r="P554" s="2"/>
    </row>
    <row r="555" spans="1:16" ht="15.75" customHeight="1" x14ac:dyDescent="0.3">
      <c r="A555" s="8">
        <f>'Receta'!A556</f>
        <v>0</v>
      </c>
      <c r="B555" s="8" t="str">
        <f>IFERROR(VLOOKUP(A555,Productos[#All],2,0),"")</f>
        <v/>
      </c>
      <c r="C555" s="8">
        <f>SUMIF(Producción[[#All],[Producto]],A555,Producción[[#All],[Cant]])</f>
        <v>0</v>
      </c>
      <c r="D555" s="8">
        <f>'Receta'!E556</f>
        <v>0</v>
      </c>
      <c r="E555" s="8" t="str">
        <f>IFERROR(VLOOKUP(D555,Materias_Primas[#All],2,0),"")</f>
        <v/>
      </c>
      <c r="F555" s="8">
        <f>'Receta'!C556</f>
        <v>0</v>
      </c>
      <c r="G555" s="8">
        <f>'Receta'!H556</f>
        <v>0</v>
      </c>
      <c r="H555" s="8" t="str">
        <f t="shared" si="10"/>
        <v/>
      </c>
      <c r="I555" s="8">
        <v>17</v>
      </c>
      <c r="J555" s="8" t="s">
        <v>213</v>
      </c>
      <c r="K555" s="8" t="e">
        <f t="shared" si="11"/>
        <v>#VALUE!</v>
      </c>
      <c r="L555" s="8" t="str">
        <f>IFERROR(VLOOKUP(D555,Materias_Primas[#All],5,0),"")</f>
        <v/>
      </c>
      <c r="M555" s="2"/>
      <c r="N555" s="2"/>
      <c r="O555" s="2"/>
      <c r="P555" s="2"/>
    </row>
    <row r="556" spans="1:16" ht="15.75" customHeight="1" x14ac:dyDescent="0.3">
      <c r="A556" s="8">
        <f>'Receta'!A557</f>
        <v>0</v>
      </c>
      <c r="B556" s="8" t="str">
        <f>IFERROR(VLOOKUP(A556,Productos[#All],2,0),"")</f>
        <v/>
      </c>
      <c r="C556" s="8">
        <f>SUMIF(Producción[[#All],[Producto]],A556,Producción[[#All],[Cant]])</f>
        <v>0</v>
      </c>
      <c r="D556" s="8">
        <f>'Receta'!E557</f>
        <v>0</v>
      </c>
      <c r="E556" s="8" t="str">
        <f>IFERROR(VLOOKUP(D556,Materias_Primas[#All],2,0),"")</f>
        <v/>
      </c>
      <c r="F556" s="8">
        <f>'Receta'!C557</f>
        <v>0</v>
      </c>
      <c r="G556" s="8">
        <f>'Receta'!H557</f>
        <v>0</v>
      </c>
      <c r="H556" s="8" t="str">
        <f t="shared" si="10"/>
        <v/>
      </c>
      <c r="I556" s="8">
        <v>17</v>
      </c>
      <c r="J556" s="8" t="s">
        <v>213</v>
      </c>
      <c r="K556" s="8" t="e">
        <f t="shared" si="11"/>
        <v>#VALUE!</v>
      </c>
      <c r="L556" s="8" t="str">
        <f>IFERROR(VLOOKUP(D556,Materias_Primas[#All],5,0),"")</f>
        <v/>
      </c>
      <c r="M556" s="2"/>
      <c r="N556" s="2"/>
      <c r="O556" s="2"/>
      <c r="P556" s="2"/>
    </row>
    <row r="557" spans="1:16" ht="15.75" customHeight="1" x14ac:dyDescent="0.3">
      <c r="A557" s="8">
        <f>'Receta'!A558</f>
        <v>0</v>
      </c>
      <c r="B557" s="8" t="str">
        <f>IFERROR(VLOOKUP(A557,Productos[#All],2,0),"")</f>
        <v/>
      </c>
      <c r="C557" s="8">
        <f>SUMIF(Producción[[#All],[Producto]],A557,Producción[[#All],[Cant]])</f>
        <v>0</v>
      </c>
      <c r="D557" s="8">
        <f>'Receta'!E558</f>
        <v>0</v>
      </c>
      <c r="E557" s="8" t="str">
        <f>IFERROR(VLOOKUP(D557,Materias_Primas[#All],2,0),"")</f>
        <v/>
      </c>
      <c r="F557" s="8">
        <f>'Receta'!C558</f>
        <v>0</v>
      </c>
      <c r="G557" s="8">
        <f>'Receta'!H558</f>
        <v>0</v>
      </c>
      <c r="H557" s="8" t="str">
        <f t="shared" si="10"/>
        <v/>
      </c>
      <c r="I557" s="8">
        <v>17</v>
      </c>
      <c r="J557" s="8" t="s">
        <v>213</v>
      </c>
      <c r="K557" s="8" t="e">
        <f t="shared" si="11"/>
        <v>#VALUE!</v>
      </c>
      <c r="L557" s="8" t="str">
        <f>IFERROR(VLOOKUP(D557,Materias_Primas[#All],5,0),"")</f>
        <v/>
      </c>
      <c r="M557" s="2"/>
      <c r="N557" s="2"/>
      <c r="O557" s="2"/>
      <c r="P557" s="2"/>
    </row>
    <row r="558" spans="1:16" ht="15.75" customHeight="1" x14ac:dyDescent="0.3">
      <c r="A558" s="8">
        <f>'Receta'!A559</f>
        <v>0</v>
      </c>
      <c r="B558" s="8" t="str">
        <f>IFERROR(VLOOKUP(A558,Productos[#All],2,0),"")</f>
        <v/>
      </c>
      <c r="C558" s="8">
        <f>SUMIF(Producción[[#All],[Producto]],A558,Producción[[#All],[Cant]])</f>
        <v>0</v>
      </c>
      <c r="D558" s="8">
        <f>'Receta'!E559</f>
        <v>0</v>
      </c>
      <c r="E558" s="8" t="str">
        <f>IFERROR(VLOOKUP(D558,Materias_Primas[#All],2,0),"")</f>
        <v/>
      </c>
      <c r="F558" s="8">
        <f>'Receta'!C559</f>
        <v>0</v>
      </c>
      <c r="G558" s="8">
        <f>'Receta'!H559</f>
        <v>0</v>
      </c>
      <c r="H558" s="8" t="str">
        <f t="shared" si="10"/>
        <v/>
      </c>
      <c r="I558" s="8">
        <v>17</v>
      </c>
      <c r="J558" s="8" t="s">
        <v>213</v>
      </c>
      <c r="K558" s="8" t="e">
        <f t="shared" si="11"/>
        <v>#VALUE!</v>
      </c>
      <c r="L558" s="8" t="str">
        <f>IFERROR(VLOOKUP(D558,Materias_Primas[#All],5,0),"")</f>
        <v/>
      </c>
      <c r="M558" s="2"/>
      <c r="N558" s="2"/>
      <c r="O558" s="2"/>
      <c r="P558" s="2"/>
    </row>
    <row r="559" spans="1:16" ht="15.75" customHeight="1" x14ac:dyDescent="0.3">
      <c r="A559" s="8">
        <f>'Receta'!A560</f>
        <v>0</v>
      </c>
      <c r="B559" s="8" t="str">
        <f>IFERROR(VLOOKUP(A559,Productos[#All],2,0),"")</f>
        <v/>
      </c>
      <c r="C559" s="8">
        <f>SUMIF(Producción[[#All],[Producto]],A559,Producción[[#All],[Cant]])</f>
        <v>0</v>
      </c>
      <c r="D559" s="8">
        <f>'Receta'!E560</f>
        <v>0</v>
      </c>
      <c r="E559" s="8" t="str">
        <f>IFERROR(VLOOKUP(D559,Materias_Primas[#All],2,0),"")</f>
        <v/>
      </c>
      <c r="F559" s="8">
        <f>'Receta'!C560</f>
        <v>0</v>
      </c>
      <c r="G559" s="8">
        <f>'Receta'!H560</f>
        <v>0</v>
      </c>
      <c r="H559" s="8" t="str">
        <f t="shared" si="10"/>
        <v/>
      </c>
      <c r="I559" s="8">
        <v>17</v>
      </c>
      <c r="J559" s="8" t="s">
        <v>213</v>
      </c>
      <c r="K559" s="8" t="e">
        <f t="shared" si="11"/>
        <v>#VALUE!</v>
      </c>
      <c r="L559" s="8" t="str">
        <f>IFERROR(VLOOKUP(D559,Materias_Primas[#All],5,0),"")</f>
        <v/>
      </c>
      <c r="M559" s="2"/>
      <c r="N559" s="2"/>
      <c r="O559" s="2"/>
      <c r="P559" s="2"/>
    </row>
    <row r="560" spans="1:16" ht="15.75" customHeight="1" x14ac:dyDescent="0.3">
      <c r="A560" s="8">
        <f>'Receta'!A561</f>
        <v>0</v>
      </c>
      <c r="B560" s="8" t="str">
        <f>IFERROR(VLOOKUP(A560,Productos[#All],2,0),"")</f>
        <v/>
      </c>
      <c r="C560" s="8">
        <f>SUMIF(Producción[[#All],[Producto]],A560,Producción[[#All],[Cant]])</f>
        <v>0</v>
      </c>
      <c r="D560" s="8">
        <f>'Receta'!E561</f>
        <v>0</v>
      </c>
      <c r="E560" s="8" t="str">
        <f>IFERROR(VLOOKUP(D560,Materias_Primas[#All],2,0),"")</f>
        <v/>
      </c>
      <c r="F560" s="8">
        <f>'Receta'!C561</f>
        <v>0</v>
      </c>
      <c r="G560" s="8">
        <f>'Receta'!H561</f>
        <v>0</v>
      </c>
      <c r="H560" s="8" t="str">
        <f t="shared" si="10"/>
        <v/>
      </c>
      <c r="I560" s="8">
        <v>17</v>
      </c>
      <c r="J560" s="8" t="s">
        <v>213</v>
      </c>
      <c r="K560" s="8" t="e">
        <f t="shared" si="11"/>
        <v>#VALUE!</v>
      </c>
      <c r="L560" s="8" t="str">
        <f>IFERROR(VLOOKUP(D560,Materias_Primas[#All],5,0),"")</f>
        <v/>
      </c>
      <c r="M560" s="2"/>
      <c r="N560" s="2"/>
      <c r="O560" s="2"/>
      <c r="P560" s="2"/>
    </row>
    <row r="561" spans="1:16" ht="15.75" customHeight="1" x14ac:dyDescent="0.3">
      <c r="A561" s="8">
        <f>'Receta'!A562</f>
        <v>0</v>
      </c>
      <c r="B561" s="8" t="str">
        <f>IFERROR(VLOOKUP(A561,Productos[#All],2,0),"")</f>
        <v/>
      </c>
      <c r="C561" s="8">
        <f>SUMIF(Producción[[#All],[Producto]],A561,Producción[[#All],[Cant]])</f>
        <v>0</v>
      </c>
      <c r="D561" s="8">
        <f>'Receta'!E562</f>
        <v>0</v>
      </c>
      <c r="E561" s="8" t="str">
        <f>IFERROR(VLOOKUP(D561,Materias_Primas[#All],2,0),"")</f>
        <v/>
      </c>
      <c r="F561" s="8">
        <f>'Receta'!C562</f>
        <v>0</v>
      </c>
      <c r="G561" s="8">
        <f>'Receta'!H562</f>
        <v>0</v>
      </c>
      <c r="H561" s="8" t="str">
        <f t="shared" si="10"/>
        <v/>
      </c>
      <c r="I561" s="8">
        <v>17</v>
      </c>
      <c r="J561" s="8" t="s">
        <v>213</v>
      </c>
      <c r="K561" s="8" t="e">
        <f t="shared" si="11"/>
        <v>#VALUE!</v>
      </c>
      <c r="L561" s="8" t="str">
        <f>IFERROR(VLOOKUP(D561,Materias_Primas[#All],5,0),"")</f>
        <v/>
      </c>
      <c r="M561" s="2"/>
      <c r="N561" s="2"/>
      <c r="O561" s="2"/>
      <c r="P561" s="2"/>
    </row>
    <row r="562" spans="1:16" ht="15.75" customHeight="1" x14ac:dyDescent="0.3">
      <c r="A562" s="8">
        <f>'Receta'!A563</f>
        <v>0</v>
      </c>
      <c r="B562" s="8" t="str">
        <f>IFERROR(VLOOKUP(A562,Productos[#All],2,0),"")</f>
        <v/>
      </c>
      <c r="C562" s="8">
        <f>SUMIF(Producción[[#All],[Producto]],A562,Producción[[#All],[Cant]])</f>
        <v>0</v>
      </c>
      <c r="D562" s="8">
        <f>'Receta'!E563</f>
        <v>0</v>
      </c>
      <c r="E562" s="8" t="str">
        <f>IFERROR(VLOOKUP(D562,Materias_Primas[#All],2,0),"")</f>
        <v/>
      </c>
      <c r="F562" s="8">
        <f>'Receta'!C563</f>
        <v>0</v>
      </c>
      <c r="G562" s="8">
        <f>'Receta'!H563</f>
        <v>0</v>
      </c>
      <c r="H562" s="8" t="str">
        <f t="shared" si="10"/>
        <v/>
      </c>
      <c r="I562" s="8">
        <v>18</v>
      </c>
      <c r="J562" s="8" t="s">
        <v>213</v>
      </c>
      <c r="K562" s="8" t="e">
        <f t="shared" si="11"/>
        <v>#VALUE!</v>
      </c>
      <c r="L562" s="8" t="str">
        <f>IFERROR(VLOOKUP(D562,Materias_Primas[#All],5,0),"")</f>
        <v/>
      </c>
      <c r="M562" s="2"/>
      <c r="N562" s="2"/>
      <c r="O562" s="2"/>
      <c r="P562" s="2"/>
    </row>
    <row r="563" spans="1:16" ht="15.75" customHeight="1" x14ac:dyDescent="0.3">
      <c r="A563" s="8">
        <f>'Receta'!A564</f>
        <v>0</v>
      </c>
      <c r="B563" s="8" t="str">
        <f>IFERROR(VLOOKUP(A563,Productos[#All],2,0),"")</f>
        <v/>
      </c>
      <c r="C563" s="8">
        <f>SUMIF(Producción[[#All],[Producto]],A563,Producción[[#All],[Cant]])</f>
        <v>0</v>
      </c>
      <c r="D563" s="8">
        <f>'Receta'!E564</f>
        <v>0</v>
      </c>
      <c r="E563" s="8" t="str">
        <f>IFERROR(VLOOKUP(D563,Materias_Primas[#All],2,0),"")</f>
        <v/>
      </c>
      <c r="F563" s="8">
        <f>'Receta'!C564</f>
        <v>0</v>
      </c>
      <c r="G563" s="8">
        <f>'Receta'!H564</f>
        <v>0</v>
      </c>
      <c r="H563" s="8" t="str">
        <f t="shared" si="10"/>
        <v/>
      </c>
      <c r="I563" s="8">
        <v>18</v>
      </c>
      <c r="J563" s="8" t="s">
        <v>213</v>
      </c>
      <c r="K563" s="8" t="e">
        <f t="shared" si="11"/>
        <v>#VALUE!</v>
      </c>
      <c r="L563" s="8" t="str">
        <f>IFERROR(VLOOKUP(D563,Materias_Primas[#All],5,0),"")</f>
        <v/>
      </c>
      <c r="M563" s="2"/>
      <c r="N563" s="2"/>
      <c r="O563" s="2"/>
      <c r="P563" s="2"/>
    </row>
    <row r="564" spans="1:16" ht="15.75" customHeight="1" x14ac:dyDescent="0.3">
      <c r="A564" s="8">
        <f>'Receta'!A565</f>
        <v>0</v>
      </c>
      <c r="B564" s="8" t="str">
        <f>IFERROR(VLOOKUP(A564,Productos[#All],2,0),"")</f>
        <v/>
      </c>
      <c r="C564" s="8">
        <f>SUMIF(Producción[[#All],[Producto]],A564,Producción[[#All],[Cant]])</f>
        <v>0</v>
      </c>
      <c r="D564" s="8">
        <f>'Receta'!E565</f>
        <v>0</v>
      </c>
      <c r="E564" s="8" t="str">
        <f>IFERROR(VLOOKUP(D564,Materias_Primas[#All],2,0),"")</f>
        <v/>
      </c>
      <c r="F564" s="8">
        <f>'Receta'!C565</f>
        <v>0</v>
      </c>
      <c r="G564" s="8">
        <f>'Receta'!H565</f>
        <v>0</v>
      </c>
      <c r="H564" s="8" t="str">
        <f t="shared" si="10"/>
        <v/>
      </c>
      <c r="I564" s="8">
        <v>18</v>
      </c>
      <c r="J564" s="8" t="s">
        <v>213</v>
      </c>
      <c r="K564" s="8" t="e">
        <f t="shared" si="11"/>
        <v>#VALUE!</v>
      </c>
      <c r="L564" s="8" t="str">
        <f>IFERROR(VLOOKUP(D564,Materias_Primas[#All],5,0),"")</f>
        <v/>
      </c>
      <c r="M564" s="2"/>
      <c r="N564" s="2"/>
      <c r="O564" s="2"/>
      <c r="P564" s="2"/>
    </row>
    <row r="565" spans="1:16" ht="15.75" customHeight="1" x14ac:dyDescent="0.3">
      <c r="A565" s="8">
        <f>'Receta'!A566</f>
        <v>0</v>
      </c>
      <c r="B565" s="8" t="str">
        <f>IFERROR(VLOOKUP(A565,Productos[#All],2,0),"")</f>
        <v/>
      </c>
      <c r="C565" s="8">
        <f>SUMIF(Producción[[#All],[Producto]],A565,Producción[[#All],[Cant]])</f>
        <v>0</v>
      </c>
      <c r="D565" s="8">
        <f>'Receta'!E566</f>
        <v>0</v>
      </c>
      <c r="E565" s="8" t="str">
        <f>IFERROR(VLOOKUP(D565,Materias_Primas[#All],2,0),"")</f>
        <v/>
      </c>
      <c r="F565" s="8">
        <f>'Receta'!C566</f>
        <v>0</v>
      </c>
      <c r="G565" s="8">
        <f>'Receta'!H566</f>
        <v>0</v>
      </c>
      <c r="H565" s="8" t="str">
        <f t="shared" si="10"/>
        <v/>
      </c>
      <c r="I565" s="8">
        <v>18</v>
      </c>
      <c r="J565" s="8" t="s">
        <v>213</v>
      </c>
      <c r="K565" s="8" t="e">
        <f t="shared" si="11"/>
        <v>#VALUE!</v>
      </c>
      <c r="L565" s="8" t="str">
        <f>IFERROR(VLOOKUP(D565,Materias_Primas[#All],5,0),"")</f>
        <v/>
      </c>
      <c r="M565" s="2"/>
      <c r="N565" s="2"/>
      <c r="O565" s="2"/>
      <c r="P565" s="2"/>
    </row>
    <row r="566" spans="1:16" ht="15.75" customHeight="1" x14ac:dyDescent="0.3">
      <c r="A566" s="8">
        <f>'Receta'!A567</f>
        <v>0</v>
      </c>
      <c r="B566" s="8" t="str">
        <f>IFERROR(VLOOKUP(A566,Productos[#All],2,0),"")</f>
        <v/>
      </c>
      <c r="C566" s="8">
        <f>SUMIF(Producción[[#All],[Producto]],A566,Producción[[#All],[Cant]])</f>
        <v>0</v>
      </c>
      <c r="D566" s="8">
        <f>'Receta'!E567</f>
        <v>0</v>
      </c>
      <c r="E566" s="8" t="str">
        <f>IFERROR(VLOOKUP(D566,Materias_Primas[#All],2,0),"")</f>
        <v/>
      </c>
      <c r="F566" s="8">
        <f>'Receta'!C567</f>
        <v>0</v>
      </c>
      <c r="G566" s="8">
        <f>'Receta'!H567</f>
        <v>0</v>
      </c>
      <c r="H566" s="8" t="str">
        <f t="shared" si="10"/>
        <v/>
      </c>
      <c r="I566" s="8">
        <v>18</v>
      </c>
      <c r="J566" s="8" t="s">
        <v>213</v>
      </c>
      <c r="K566" s="8" t="e">
        <f t="shared" si="11"/>
        <v>#VALUE!</v>
      </c>
      <c r="L566" s="8" t="str">
        <f>IFERROR(VLOOKUP(D566,Materias_Primas[#All],5,0),"")</f>
        <v/>
      </c>
      <c r="M566" s="2"/>
      <c r="N566" s="2"/>
      <c r="O566" s="2"/>
      <c r="P566" s="2"/>
    </row>
    <row r="567" spans="1:16" ht="15.75" customHeight="1" x14ac:dyDescent="0.3">
      <c r="A567" s="8">
        <f>'Receta'!A568</f>
        <v>0</v>
      </c>
      <c r="B567" s="8" t="str">
        <f>IFERROR(VLOOKUP(A567,Productos[#All],2,0),"")</f>
        <v/>
      </c>
      <c r="C567" s="8">
        <f>SUMIF(Producción[[#All],[Producto]],A567,Producción[[#All],[Cant]])</f>
        <v>0</v>
      </c>
      <c r="D567" s="8">
        <f>'Receta'!E568</f>
        <v>0</v>
      </c>
      <c r="E567" s="8" t="str">
        <f>IFERROR(VLOOKUP(D567,Materias_Primas[#All],2,0),"")</f>
        <v/>
      </c>
      <c r="F567" s="8">
        <f>'Receta'!C568</f>
        <v>0</v>
      </c>
      <c r="G567" s="8">
        <f>'Receta'!H568</f>
        <v>0</v>
      </c>
      <c r="H567" s="8" t="str">
        <f t="shared" si="10"/>
        <v/>
      </c>
      <c r="I567" s="8">
        <v>18</v>
      </c>
      <c r="J567" s="8" t="s">
        <v>213</v>
      </c>
      <c r="K567" s="8" t="e">
        <f t="shared" si="11"/>
        <v>#VALUE!</v>
      </c>
      <c r="L567" s="8" t="str">
        <f>IFERROR(VLOOKUP(D567,Materias_Primas[#All],5,0),"")</f>
        <v/>
      </c>
      <c r="M567" s="2"/>
      <c r="N567" s="2"/>
      <c r="O567" s="2"/>
      <c r="P567" s="2"/>
    </row>
    <row r="568" spans="1:16" ht="15.75" customHeight="1" x14ac:dyDescent="0.3">
      <c r="A568" s="8">
        <f>'Receta'!A569</f>
        <v>0</v>
      </c>
      <c r="B568" s="8" t="str">
        <f>IFERROR(VLOOKUP(A568,Productos[#All],2,0),"")</f>
        <v/>
      </c>
      <c r="C568" s="8">
        <f>SUMIF(Producción[[#All],[Producto]],A568,Producción[[#All],[Cant]])</f>
        <v>0</v>
      </c>
      <c r="D568" s="8">
        <f>'Receta'!E569</f>
        <v>0</v>
      </c>
      <c r="E568" s="8" t="str">
        <f>IFERROR(VLOOKUP(D568,Materias_Primas[#All],2,0),"")</f>
        <v/>
      </c>
      <c r="F568" s="8">
        <f>'Receta'!C569</f>
        <v>0</v>
      </c>
      <c r="G568" s="8">
        <f>'Receta'!H569</f>
        <v>0</v>
      </c>
      <c r="H568" s="8" t="str">
        <f t="shared" si="10"/>
        <v/>
      </c>
      <c r="I568" s="8">
        <v>18</v>
      </c>
      <c r="J568" s="8" t="s">
        <v>213</v>
      </c>
      <c r="K568" s="8" t="e">
        <f t="shared" si="11"/>
        <v>#VALUE!</v>
      </c>
      <c r="L568" s="8" t="str">
        <f>IFERROR(VLOOKUP(D568,Materias_Primas[#All],5,0),"")</f>
        <v/>
      </c>
      <c r="M568" s="2"/>
      <c r="N568" s="2"/>
      <c r="O568" s="2"/>
      <c r="P568" s="2"/>
    </row>
    <row r="569" spans="1:16" ht="15.75" customHeight="1" x14ac:dyDescent="0.3">
      <c r="A569" s="8">
        <f>'Receta'!A570</f>
        <v>0</v>
      </c>
      <c r="B569" s="8" t="str">
        <f>IFERROR(VLOOKUP(A569,Productos[#All],2,0),"")</f>
        <v/>
      </c>
      <c r="C569" s="8">
        <f>SUMIF(Producción[[#All],[Producto]],A569,Producción[[#All],[Cant]])</f>
        <v>0</v>
      </c>
      <c r="D569" s="8">
        <f>'Receta'!E570</f>
        <v>0</v>
      </c>
      <c r="E569" s="8" t="str">
        <f>IFERROR(VLOOKUP(D569,Materias_Primas[#All],2,0),"")</f>
        <v/>
      </c>
      <c r="F569" s="8">
        <f>'Receta'!C570</f>
        <v>0</v>
      </c>
      <c r="G569" s="8">
        <f>'Receta'!H570</f>
        <v>0</v>
      </c>
      <c r="H569" s="8" t="str">
        <f t="shared" si="10"/>
        <v/>
      </c>
      <c r="I569" s="8">
        <v>18</v>
      </c>
      <c r="J569" s="8" t="s">
        <v>213</v>
      </c>
      <c r="K569" s="8" t="e">
        <f t="shared" si="11"/>
        <v>#VALUE!</v>
      </c>
      <c r="L569" s="8" t="str">
        <f>IFERROR(VLOOKUP(D569,Materias_Primas[#All],5,0),"")</f>
        <v/>
      </c>
      <c r="M569" s="2"/>
      <c r="N569" s="2"/>
      <c r="O569" s="2"/>
      <c r="P569" s="2"/>
    </row>
    <row r="570" spans="1:16" ht="15.75" customHeight="1" x14ac:dyDescent="0.3">
      <c r="A570" s="8">
        <f>'Receta'!A571</f>
        <v>0</v>
      </c>
      <c r="B570" s="8" t="str">
        <f>IFERROR(VLOOKUP(A570,Productos[#All],2,0),"")</f>
        <v/>
      </c>
      <c r="C570" s="8">
        <f>SUMIF(Producción[[#All],[Producto]],A570,Producción[[#All],[Cant]])</f>
        <v>0</v>
      </c>
      <c r="D570" s="8">
        <f>'Receta'!E571</f>
        <v>0</v>
      </c>
      <c r="E570" s="8" t="str">
        <f>IFERROR(VLOOKUP(D570,Materias_Primas[#All],2,0),"")</f>
        <v/>
      </c>
      <c r="F570" s="8">
        <f>'Receta'!C571</f>
        <v>0</v>
      </c>
      <c r="G570" s="8">
        <f>'Receta'!H571</f>
        <v>0</v>
      </c>
      <c r="H570" s="8" t="str">
        <f t="shared" si="10"/>
        <v/>
      </c>
      <c r="I570" s="8">
        <v>18</v>
      </c>
      <c r="J570" s="8" t="s">
        <v>213</v>
      </c>
      <c r="K570" s="8" t="e">
        <f t="shared" si="11"/>
        <v>#VALUE!</v>
      </c>
      <c r="L570" s="8" t="str">
        <f>IFERROR(VLOOKUP(D570,Materias_Primas[#All],5,0),"")</f>
        <v/>
      </c>
      <c r="M570" s="2"/>
      <c r="N570" s="2"/>
      <c r="O570" s="2"/>
      <c r="P570" s="2"/>
    </row>
    <row r="571" spans="1:16" ht="15.75" customHeight="1" x14ac:dyDescent="0.3">
      <c r="A571" s="8">
        <f>'Receta'!A572</f>
        <v>0</v>
      </c>
      <c r="B571" s="8" t="str">
        <f>IFERROR(VLOOKUP(A571,Productos[#All],2,0),"")</f>
        <v/>
      </c>
      <c r="C571" s="8">
        <f>SUMIF(Producción[[#All],[Producto]],A571,Producción[[#All],[Cant]])</f>
        <v>0</v>
      </c>
      <c r="D571" s="8">
        <f>'Receta'!E572</f>
        <v>0</v>
      </c>
      <c r="E571" s="8" t="str">
        <f>IFERROR(VLOOKUP(D571,Materias_Primas[#All],2,0),"")</f>
        <v/>
      </c>
      <c r="F571" s="8">
        <f>'Receta'!C572</f>
        <v>0</v>
      </c>
      <c r="G571" s="8">
        <f>'Receta'!H572</f>
        <v>0</v>
      </c>
      <c r="H571" s="8" t="str">
        <f t="shared" si="10"/>
        <v/>
      </c>
      <c r="I571" s="8">
        <v>18</v>
      </c>
      <c r="J571" s="8" t="s">
        <v>213</v>
      </c>
      <c r="K571" s="8" t="e">
        <f t="shared" si="11"/>
        <v>#VALUE!</v>
      </c>
      <c r="L571" s="8" t="str">
        <f>IFERROR(VLOOKUP(D571,Materias_Primas[#All],5,0),"")</f>
        <v/>
      </c>
      <c r="M571" s="2"/>
      <c r="N571" s="2"/>
      <c r="O571" s="2"/>
      <c r="P571" s="2"/>
    </row>
    <row r="572" spans="1:16" ht="15.75" customHeight="1" x14ac:dyDescent="0.3">
      <c r="A572" s="8">
        <f>'Receta'!A573</f>
        <v>0</v>
      </c>
      <c r="B572" s="8" t="str">
        <f>IFERROR(VLOOKUP(A572,Productos[#All],2,0),"")</f>
        <v/>
      </c>
      <c r="C572" s="8">
        <f>SUMIF(Producción[[#All],[Producto]],A572,Producción[[#All],[Cant]])</f>
        <v>0</v>
      </c>
      <c r="D572" s="8">
        <f>'Receta'!E573</f>
        <v>0</v>
      </c>
      <c r="E572" s="8" t="str">
        <f>IFERROR(VLOOKUP(D572,Materias_Primas[#All],2,0),"")</f>
        <v/>
      </c>
      <c r="F572" s="8">
        <f>'Receta'!C573</f>
        <v>0</v>
      </c>
      <c r="G572" s="8">
        <f>'Receta'!H573</f>
        <v>0</v>
      </c>
      <c r="H572" s="8" t="str">
        <f t="shared" si="10"/>
        <v/>
      </c>
      <c r="I572" s="8">
        <v>18</v>
      </c>
      <c r="J572" s="8" t="s">
        <v>213</v>
      </c>
      <c r="K572" s="8" t="e">
        <f t="shared" si="11"/>
        <v>#VALUE!</v>
      </c>
      <c r="L572" s="8" t="str">
        <f>IFERROR(VLOOKUP(D572,Materias_Primas[#All],5,0),"")</f>
        <v/>
      </c>
      <c r="M572" s="2"/>
      <c r="N572" s="2"/>
      <c r="O572" s="2"/>
      <c r="P572" s="2"/>
    </row>
    <row r="573" spans="1:16" ht="15.75" customHeight="1" x14ac:dyDescent="0.3">
      <c r="A573" s="8">
        <f>'Receta'!A574</f>
        <v>0</v>
      </c>
      <c r="B573" s="8" t="str">
        <f>IFERROR(VLOOKUP(A573,Productos[#All],2,0),"")</f>
        <v/>
      </c>
      <c r="C573" s="8">
        <f>SUMIF(Producción[[#All],[Producto]],A573,Producción[[#All],[Cant]])</f>
        <v>0</v>
      </c>
      <c r="D573" s="8">
        <f>'Receta'!E574</f>
        <v>0</v>
      </c>
      <c r="E573" s="8" t="str">
        <f>IFERROR(VLOOKUP(D573,Materias_Primas[#All],2,0),"")</f>
        <v/>
      </c>
      <c r="F573" s="8">
        <f>'Receta'!C574</f>
        <v>0</v>
      </c>
      <c r="G573" s="8">
        <f>'Receta'!H574</f>
        <v>0</v>
      </c>
      <c r="H573" s="8" t="str">
        <f t="shared" si="10"/>
        <v/>
      </c>
      <c r="I573" s="8">
        <v>18</v>
      </c>
      <c r="J573" s="8" t="s">
        <v>213</v>
      </c>
      <c r="K573" s="8" t="e">
        <f t="shared" si="11"/>
        <v>#VALUE!</v>
      </c>
      <c r="L573" s="8" t="str">
        <f>IFERROR(VLOOKUP(D573,Materias_Primas[#All],5,0),"")</f>
        <v/>
      </c>
      <c r="M573" s="2"/>
      <c r="N573" s="2"/>
      <c r="O573" s="2"/>
      <c r="P573" s="2"/>
    </row>
    <row r="574" spans="1:16" ht="15.75" customHeight="1" x14ac:dyDescent="0.3">
      <c r="A574" s="8">
        <f>'Receta'!A575</f>
        <v>0</v>
      </c>
      <c r="B574" s="8" t="str">
        <f>IFERROR(VLOOKUP(A574,Productos[#All],2,0),"")</f>
        <v/>
      </c>
      <c r="C574" s="8">
        <f>SUMIF(Producción[[#All],[Producto]],A574,Producción[[#All],[Cant]])</f>
        <v>0</v>
      </c>
      <c r="D574" s="8">
        <f>'Receta'!E575</f>
        <v>0</v>
      </c>
      <c r="E574" s="8" t="str">
        <f>IFERROR(VLOOKUP(D574,Materias_Primas[#All],2,0),"")</f>
        <v/>
      </c>
      <c r="F574" s="8">
        <f>'Receta'!C575</f>
        <v>0</v>
      </c>
      <c r="G574" s="8">
        <f>'Receta'!H575</f>
        <v>0</v>
      </c>
      <c r="H574" s="8" t="str">
        <f t="shared" si="10"/>
        <v/>
      </c>
      <c r="I574" s="8">
        <v>18</v>
      </c>
      <c r="J574" s="8" t="s">
        <v>213</v>
      </c>
      <c r="K574" s="8" t="e">
        <f t="shared" si="11"/>
        <v>#VALUE!</v>
      </c>
      <c r="L574" s="8" t="str">
        <f>IFERROR(VLOOKUP(D574,Materias_Primas[#All],5,0),"")</f>
        <v/>
      </c>
      <c r="M574" s="2"/>
      <c r="N574" s="2"/>
      <c r="O574" s="2"/>
      <c r="P574" s="2"/>
    </row>
    <row r="575" spans="1:16" ht="15.75" customHeight="1" x14ac:dyDescent="0.3">
      <c r="A575" s="8">
        <f>'Receta'!A576</f>
        <v>0</v>
      </c>
      <c r="B575" s="8" t="str">
        <f>IFERROR(VLOOKUP(A575,Productos[#All],2,0),"")</f>
        <v/>
      </c>
      <c r="C575" s="8">
        <f>SUMIF(Producción[[#All],[Producto]],A575,Producción[[#All],[Cant]])</f>
        <v>0</v>
      </c>
      <c r="D575" s="8">
        <f>'Receta'!E576</f>
        <v>0</v>
      </c>
      <c r="E575" s="8" t="str">
        <f>IFERROR(VLOOKUP(D575,Materias_Primas[#All],2,0),"")</f>
        <v/>
      </c>
      <c r="F575" s="8">
        <f>'Receta'!C576</f>
        <v>0</v>
      </c>
      <c r="G575" s="8">
        <f>'Receta'!H576</f>
        <v>0</v>
      </c>
      <c r="H575" s="8" t="str">
        <f t="shared" si="10"/>
        <v/>
      </c>
      <c r="I575" s="8">
        <v>18</v>
      </c>
      <c r="J575" s="8" t="s">
        <v>213</v>
      </c>
      <c r="K575" s="8" t="e">
        <f t="shared" si="11"/>
        <v>#VALUE!</v>
      </c>
      <c r="L575" s="8" t="str">
        <f>IFERROR(VLOOKUP(D575,Materias_Primas[#All],5,0),"")</f>
        <v/>
      </c>
      <c r="M575" s="2"/>
      <c r="N575" s="2"/>
      <c r="O575" s="2"/>
      <c r="P575" s="2"/>
    </row>
    <row r="576" spans="1:16" ht="15.75" customHeight="1" x14ac:dyDescent="0.3">
      <c r="A576" s="8">
        <f>'Receta'!A577</f>
        <v>0</v>
      </c>
      <c r="B576" s="8" t="str">
        <f>IFERROR(VLOOKUP(A576,Productos[#All],2,0),"")</f>
        <v/>
      </c>
      <c r="C576" s="8">
        <f>SUMIF(Producción[[#All],[Producto]],A576,Producción[[#All],[Cant]])</f>
        <v>0</v>
      </c>
      <c r="D576" s="8">
        <f>'Receta'!E577</f>
        <v>0</v>
      </c>
      <c r="E576" s="8" t="str">
        <f>IFERROR(VLOOKUP(D576,Materias_Primas[#All],2,0),"")</f>
        <v/>
      </c>
      <c r="F576" s="8">
        <f>'Receta'!C577</f>
        <v>0</v>
      </c>
      <c r="G576" s="8">
        <f>'Receta'!H577</f>
        <v>0</v>
      </c>
      <c r="H576" s="8" t="str">
        <f t="shared" si="10"/>
        <v/>
      </c>
      <c r="I576" s="8">
        <v>18</v>
      </c>
      <c r="J576" s="8" t="s">
        <v>213</v>
      </c>
      <c r="K576" s="8" t="e">
        <f t="shared" si="11"/>
        <v>#VALUE!</v>
      </c>
      <c r="L576" s="8" t="str">
        <f>IFERROR(VLOOKUP(D576,Materias_Primas[#All],5,0),"")</f>
        <v/>
      </c>
      <c r="M576" s="2"/>
      <c r="N576" s="2"/>
      <c r="O576" s="2"/>
      <c r="P576" s="2"/>
    </row>
    <row r="577" spans="1:16" ht="15.75" customHeight="1" x14ac:dyDescent="0.3">
      <c r="A577" s="8">
        <f>'Receta'!A578</f>
        <v>0</v>
      </c>
      <c r="B577" s="8" t="str">
        <f>IFERROR(VLOOKUP(A577,Productos[#All],2,0),"")</f>
        <v/>
      </c>
      <c r="C577" s="8">
        <f>SUMIF(Producción[[#All],[Producto]],A577,Producción[[#All],[Cant]])</f>
        <v>0</v>
      </c>
      <c r="D577" s="8">
        <f>'Receta'!E578</f>
        <v>0</v>
      </c>
      <c r="E577" s="8" t="str">
        <f>IFERROR(VLOOKUP(D577,Materias_Primas[#All],2,0),"")</f>
        <v/>
      </c>
      <c r="F577" s="8">
        <f>'Receta'!C578</f>
        <v>0</v>
      </c>
      <c r="G577" s="8">
        <f>'Receta'!H578</f>
        <v>0</v>
      </c>
      <c r="H577" s="8" t="str">
        <f t="shared" si="10"/>
        <v/>
      </c>
      <c r="I577" s="8">
        <v>19</v>
      </c>
      <c r="J577" s="8" t="s">
        <v>213</v>
      </c>
      <c r="K577" s="8" t="e">
        <f t="shared" si="11"/>
        <v>#VALUE!</v>
      </c>
      <c r="L577" s="8" t="str">
        <f>IFERROR(VLOOKUP(D577,Materias_Primas[#All],5,0),"")</f>
        <v/>
      </c>
      <c r="M577" s="2"/>
      <c r="N577" s="2"/>
      <c r="O577" s="2"/>
      <c r="P577" s="2"/>
    </row>
    <row r="578" spans="1:16" ht="15.75" customHeight="1" x14ac:dyDescent="0.3">
      <c r="A578" s="8">
        <f>'Receta'!A579</f>
        <v>0</v>
      </c>
      <c r="B578" s="8" t="str">
        <f>IFERROR(VLOOKUP(A578,Productos[#All],2,0),"")</f>
        <v/>
      </c>
      <c r="C578" s="8">
        <f>SUMIF(Producción[[#All],[Producto]],A578,Producción[[#All],[Cant]])</f>
        <v>0</v>
      </c>
      <c r="D578" s="8">
        <f>'Receta'!E579</f>
        <v>0</v>
      </c>
      <c r="E578" s="8" t="str">
        <f>IFERROR(VLOOKUP(D578,Materias_Primas[#All],2,0),"")</f>
        <v/>
      </c>
      <c r="F578" s="8">
        <f>'Receta'!C579</f>
        <v>0</v>
      </c>
      <c r="G578" s="8">
        <f>'Receta'!H579</f>
        <v>0</v>
      </c>
      <c r="H578" s="8" t="str">
        <f t="shared" si="10"/>
        <v/>
      </c>
      <c r="I578" s="8">
        <v>19</v>
      </c>
      <c r="J578" s="8" t="s">
        <v>213</v>
      </c>
      <c r="K578" s="8" t="e">
        <f t="shared" ref="K578:K641" si="12">C578*H578</f>
        <v>#VALUE!</v>
      </c>
      <c r="L578" s="8" t="str">
        <f>IFERROR(VLOOKUP(D578,Materias_Primas[#All],5,0),"")</f>
        <v/>
      </c>
      <c r="M578" s="2"/>
      <c r="N578" s="2"/>
      <c r="O578" s="2"/>
      <c r="P578" s="2"/>
    </row>
    <row r="579" spans="1:16" ht="15.75" customHeight="1" x14ac:dyDescent="0.3">
      <c r="A579" s="8">
        <f>'Receta'!A580</f>
        <v>0</v>
      </c>
      <c r="B579" s="8" t="str">
        <f>IFERROR(VLOOKUP(A579,Productos[#All],2,0),"")</f>
        <v/>
      </c>
      <c r="C579" s="8">
        <f>SUMIF(Producción[[#All],[Producto]],A579,Producción[[#All],[Cant]])</f>
        <v>0</v>
      </c>
      <c r="D579" s="8">
        <f>'Receta'!E580</f>
        <v>0</v>
      </c>
      <c r="E579" s="8" t="str">
        <f>IFERROR(VLOOKUP(D579,Materias_Primas[#All],2,0),"")</f>
        <v/>
      </c>
      <c r="F579" s="8">
        <f>'Receta'!C580</f>
        <v>0</v>
      </c>
      <c r="G579" s="8">
        <f>'Receta'!H580</f>
        <v>0</v>
      </c>
      <c r="H579" s="8" t="str">
        <f t="shared" si="10"/>
        <v/>
      </c>
      <c r="I579" s="8">
        <v>19</v>
      </c>
      <c r="J579" s="8" t="s">
        <v>213</v>
      </c>
      <c r="K579" s="8" t="e">
        <f t="shared" si="12"/>
        <v>#VALUE!</v>
      </c>
      <c r="L579" s="8" t="str">
        <f>IFERROR(VLOOKUP(D579,Materias_Primas[#All],5,0),"")</f>
        <v/>
      </c>
      <c r="M579" s="2"/>
      <c r="N579" s="2"/>
      <c r="O579" s="2"/>
      <c r="P579" s="2"/>
    </row>
    <row r="580" spans="1:16" ht="15.75" customHeight="1" x14ac:dyDescent="0.3">
      <c r="A580" s="8">
        <f>'Receta'!A581</f>
        <v>0</v>
      </c>
      <c r="B580" s="8" t="str">
        <f>IFERROR(VLOOKUP(A580,Productos[#All],2,0),"")</f>
        <v/>
      </c>
      <c r="C580" s="8">
        <f>SUMIF(Producción[[#All],[Producto]],A580,Producción[[#All],[Cant]])</f>
        <v>0</v>
      </c>
      <c r="D580" s="8">
        <f>'Receta'!E581</f>
        <v>0</v>
      </c>
      <c r="E580" s="8" t="str">
        <f>IFERROR(VLOOKUP(D580,Materias_Primas[#All],2,0),"")</f>
        <v/>
      </c>
      <c r="F580" s="8">
        <f>'Receta'!C581</f>
        <v>0</v>
      </c>
      <c r="G580" s="8">
        <f>'Receta'!H581</f>
        <v>0</v>
      </c>
      <c r="H580" s="8" t="str">
        <f t="shared" si="10"/>
        <v/>
      </c>
      <c r="I580" s="8">
        <v>19</v>
      </c>
      <c r="J580" s="8" t="s">
        <v>213</v>
      </c>
      <c r="K580" s="8" t="e">
        <f t="shared" si="12"/>
        <v>#VALUE!</v>
      </c>
      <c r="L580" s="8" t="str">
        <f>IFERROR(VLOOKUP(D580,Materias_Primas[#All],5,0),"")</f>
        <v/>
      </c>
      <c r="M580" s="2"/>
      <c r="N580" s="2"/>
      <c r="O580" s="2"/>
      <c r="P580" s="2"/>
    </row>
    <row r="581" spans="1:16" ht="15.75" customHeight="1" x14ac:dyDescent="0.3">
      <c r="A581" s="8">
        <f>'Receta'!A582</f>
        <v>0</v>
      </c>
      <c r="B581" s="8" t="str">
        <f>IFERROR(VLOOKUP(A581,Productos[#All],2,0),"")</f>
        <v/>
      </c>
      <c r="C581" s="8">
        <f>SUMIF(Producción[[#All],[Producto]],A581,Producción[[#All],[Cant]])</f>
        <v>0</v>
      </c>
      <c r="D581" s="8">
        <f>'Receta'!E582</f>
        <v>0</v>
      </c>
      <c r="E581" s="8" t="str">
        <f>IFERROR(VLOOKUP(D581,Materias_Primas[#All],2,0),"")</f>
        <v/>
      </c>
      <c r="F581" s="8">
        <f>'Receta'!C582</f>
        <v>0</v>
      </c>
      <c r="G581" s="8">
        <f>'Receta'!H582</f>
        <v>0</v>
      </c>
      <c r="H581" s="8" t="str">
        <f t="shared" si="10"/>
        <v/>
      </c>
      <c r="I581" s="8">
        <v>19</v>
      </c>
      <c r="J581" s="8" t="s">
        <v>213</v>
      </c>
      <c r="K581" s="8" t="e">
        <f t="shared" si="12"/>
        <v>#VALUE!</v>
      </c>
      <c r="L581" s="8" t="str">
        <f>IFERROR(VLOOKUP(D581,Materias_Primas[#All],5,0),"")</f>
        <v/>
      </c>
      <c r="M581" s="2"/>
      <c r="N581" s="2"/>
      <c r="O581" s="2"/>
      <c r="P581" s="2"/>
    </row>
    <row r="582" spans="1:16" ht="15.75" customHeight="1" x14ac:dyDescent="0.3">
      <c r="A582" s="8">
        <f>'Receta'!A583</f>
        <v>0</v>
      </c>
      <c r="B582" s="8" t="str">
        <f>IFERROR(VLOOKUP(A582,Productos[#All],2,0),"")</f>
        <v/>
      </c>
      <c r="C582" s="8">
        <f>SUMIF(Producción[[#All],[Producto]],A582,Producción[[#All],[Cant]])</f>
        <v>0</v>
      </c>
      <c r="D582" s="8">
        <f>'Receta'!E583</f>
        <v>0</v>
      </c>
      <c r="E582" s="8" t="str">
        <f>IFERROR(VLOOKUP(D582,Materias_Primas[#All],2,0),"")</f>
        <v/>
      </c>
      <c r="F582" s="8">
        <f>'Receta'!C583</f>
        <v>0</v>
      </c>
      <c r="G582" s="8">
        <f>'Receta'!H583</f>
        <v>0</v>
      </c>
      <c r="H582" s="8" t="str">
        <f t="shared" si="10"/>
        <v/>
      </c>
      <c r="I582" s="8">
        <v>19</v>
      </c>
      <c r="J582" s="8" t="s">
        <v>213</v>
      </c>
      <c r="K582" s="8" t="e">
        <f t="shared" si="12"/>
        <v>#VALUE!</v>
      </c>
      <c r="L582" s="8" t="str">
        <f>IFERROR(VLOOKUP(D582,Materias_Primas[#All],5,0),"")</f>
        <v/>
      </c>
      <c r="M582" s="2"/>
      <c r="N582" s="2"/>
      <c r="O582" s="2"/>
      <c r="P582" s="2"/>
    </row>
    <row r="583" spans="1:16" ht="15.75" customHeight="1" x14ac:dyDescent="0.3">
      <c r="A583" s="8">
        <f>'Receta'!A584</f>
        <v>0</v>
      </c>
      <c r="B583" s="8" t="str">
        <f>IFERROR(VLOOKUP(A583,Productos[#All],2,0),"")</f>
        <v/>
      </c>
      <c r="C583" s="8">
        <f>SUMIF(Producción[[#All],[Producto]],A583,Producción[[#All],[Cant]])</f>
        <v>0</v>
      </c>
      <c r="D583" s="8">
        <f>'Receta'!E584</f>
        <v>0</v>
      </c>
      <c r="E583" s="8" t="str">
        <f>IFERROR(VLOOKUP(D583,Materias_Primas[#All],2,0),"")</f>
        <v/>
      </c>
      <c r="F583" s="8">
        <f>'Receta'!C584</f>
        <v>0</v>
      </c>
      <c r="G583" s="8">
        <f>'Receta'!H584</f>
        <v>0</v>
      </c>
      <c r="H583" s="8" t="str">
        <f t="shared" si="10"/>
        <v/>
      </c>
      <c r="I583" s="8">
        <v>19</v>
      </c>
      <c r="J583" s="8" t="s">
        <v>213</v>
      </c>
      <c r="K583" s="8" t="e">
        <f t="shared" si="12"/>
        <v>#VALUE!</v>
      </c>
      <c r="L583" s="8" t="str">
        <f>IFERROR(VLOOKUP(D583,Materias_Primas[#All],5,0),"")</f>
        <v/>
      </c>
      <c r="M583" s="2"/>
      <c r="N583" s="2"/>
      <c r="O583" s="2"/>
      <c r="P583" s="2"/>
    </row>
    <row r="584" spans="1:16" ht="15.75" customHeight="1" x14ac:dyDescent="0.3">
      <c r="A584" s="8">
        <f>'Receta'!A585</f>
        <v>0</v>
      </c>
      <c r="B584" s="8" t="str">
        <f>IFERROR(VLOOKUP(A584,Productos[#All],2,0),"")</f>
        <v/>
      </c>
      <c r="C584" s="8">
        <f>SUMIF(Producción[[#All],[Producto]],A584,Producción[[#All],[Cant]])</f>
        <v>0</v>
      </c>
      <c r="D584" s="8">
        <f>'Receta'!E585</f>
        <v>0</v>
      </c>
      <c r="E584" s="8" t="str">
        <f>IFERROR(VLOOKUP(D584,Materias_Primas[#All],2,0),"")</f>
        <v/>
      </c>
      <c r="F584" s="8">
        <f>'Receta'!C585</f>
        <v>0</v>
      </c>
      <c r="G584" s="8">
        <f>'Receta'!H585</f>
        <v>0</v>
      </c>
      <c r="H584" s="8" t="str">
        <f t="shared" si="10"/>
        <v/>
      </c>
      <c r="I584" s="8">
        <v>19</v>
      </c>
      <c r="J584" s="8" t="s">
        <v>213</v>
      </c>
      <c r="K584" s="8" t="e">
        <f t="shared" si="12"/>
        <v>#VALUE!</v>
      </c>
      <c r="L584" s="8" t="str">
        <f>IFERROR(VLOOKUP(D584,Materias_Primas[#All],5,0),"")</f>
        <v/>
      </c>
      <c r="M584" s="2"/>
      <c r="N584" s="2"/>
      <c r="O584" s="2"/>
      <c r="P584" s="2"/>
    </row>
    <row r="585" spans="1:16" ht="15.75" customHeight="1" x14ac:dyDescent="0.3">
      <c r="A585" s="8">
        <f>'Receta'!A586</f>
        <v>0</v>
      </c>
      <c r="B585" s="8" t="str">
        <f>IFERROR(VLOOKUP(A585,Productos[#All],2,0),"")</f>
        <v/>
      </c>
      <c r="C585" s="8">
        <f>SUMIF(Producción[[#All],[Producto]],A585,Producción[[#All],[Cant]])</f>
        <v>0</v>
      </c>
      <c r="D585" s="8">
        <f>'Receta'!E586</f>
        <v>0</v>
      </c>
      <c r="E585" s="8" t="str">
        <f>IFERROR(VLOOKUP(D585,Materias_Primas[#All],2,0),"")</f>
        <v/>
      </c>
      <c r="F585" s="8">
        <f>'Receta'!C586</f>
        <v>0</v>
      </c>
      <c r="G585" s="8">
        <f>'Receta'!H586</f>
        <v>0</v>
      </c>
      <c r="H585" s="8" t="str">
        <f t="shared" si="10"/>
        <v/>
      </c>
      <c r="I585" s="8">
        <v>19</v>
      </c>
      <c r="J585" s="8" t="s">
        <v>213</v>
      </c>
      <c r="K585" s="8" t="e">
        <f t="shared" si="12"/>
        <v>#VALUE!</v>
      </c>
      <c r="L585" s="8" t="str">
        <f>IFERROR(VLOOKUP(D585,Materias_Primas[#All],5,0),"")</f>
        <v/>
      </c>
      <c r="M585" s="2"/>
      <c r="N585" s="2"/>
      <c r="O585" s="2"/>
      <c r="P585" s="2"/>
    </row>
    <row r="586" spans="1:16" ht="15.75" customHeight="1" x14ac:dyDescent="0.3">
      <c r="A586" s="8">
        <f>'Receta'!A587</f>
        <v>0</v>
      </c>
      <c r="B586" s="8" t="str">
        <f>IFERROR(VLOOKUP(A586,Productos[#All],2,0),"")</f>
        <v/>
      </c>
      <c r="C586" s="8">
        <f>SUMIF(Producción[[#All],[Producto]],A586,Producción[[#All],[Cant]])</f>
        <v>0</v>
      </c>
      <c r="D586" s="8">
        <f>'Receta'!E587</f>
        <v>0</v>
      </c>
      <c r="E586" s="8" t="str">
        <f>IFERROR(VLOOKUP(D586,Materias_Primas[#All],2,0),"")</f>
        <v/>
      </c>
      <c r="F586" s="8">
        <f>'Receta'!C587</f>
        <v>0</v>
      </c>
      <c r="G586" s="8">
        <f>'Receta'!H587</f>
        <v>0</v>
      </c>
      <c r="H586" s="8" t="str">
        <f t="shared" si="10"/>
        <v/>
      </c>
      <c r="I586" s="8">
        <v>19</v>
      </c>
      <c r="J586" s="8" t="s">
        <v>213</v>
      </c>
      <c r="K586" s="8" t="e">
        <f t="shared" si="12"/>
        <v>#VALUE!</v>
      </c>
      <c r="L586" s="8" t="str">
        <f>IFERROR(VLOOKUP(D586,Materias_Primas[#All],5,0),"")</f>
        <v/>
      </c>
      <c r="M586" s="2"/>
      <c r="N586" s="2"/>
      <c r="O586" s="2"/>
      <c r="P586" s="2"/>
    </row>
    <row r="587" spans="1:16" ht="15.75" customHeight="1" x14ac:dyDescent="0.3">
      <c r="A587" s="8">
        <f>'Receta'!A588</f>
        <v>0</v>
      </c>
      <c r="B587" s="8" t="str">
        <f>IFERROR(VLOOKUP(A587,Productos[#All],2,0),"")</f>
        <v/>
      </c>
      <c r="C587" s="8">
        <f>SUMIF(Producción[[#All],[Producto]],A587,Producción[[#All],[Cant]])</f>
        <v>0</v>
      </c>
      <c r="D587" s="8">
        <f>'Receta'!E588</f>
        <v>0</v>
      </c>
      <c r="E587" s="8" t="str">
        <f>IFERROR(VLOOKUP(D587,Materias_Primas[#All],2,0),"")</f>
        <v/>
      </c>
      <c r="F587" s="8">
        <f>'Receta'!C588</f>
        <v>0</v>
      </c>
      <c r="G587" s="8">
        <f>'Receta'!H588</f>
        <v>0</v>
      </c>
      <c r="H587" s="8" t="str">
        <f t="shared" si="10"/>
        <v/>
      </c>
      <c r="I587" s="8">
        <v>19</v>
      </c>
      <c r="J587" s="8" t="s">
        <v>213</v>
      </c>
      <c r="K587" s="8" t="e">
        <f t="shared" si="12"/>
        <v>#VALUE!</v>
      </c>
      <c r="L587" s="8" t="str">
        <f>IFERROR(VLOOKUP(D587,Materias_Primas[#All],5,0),"")</f>
        <v/>
      </c>
      <c r="M587" s="2"/>
      <c r="N587" s="2"/>
      <c r="O587" s="2"/>
      <c r="P587" s="2"/>
    </row>
    <row r="588" spans="1:16" ht="15.75" customHeight="1" x14ac:dyDescent="0.3">
      <c r="A588" s="8">
        <f>'Receta'!A589</f>
        <v>0</v>
      </c>
      <c r="B588" s="8" t="str">
        <f>IFERROR(VLOOKUP(A588,Productos[#All],2,0),"")</f>
        <v/>
      </c>
      <c r="C588" s="8">
        <f>SUMIF(Producción[[#All],[Producto]],A588,Producción[[#All],[Cant]])</f>
        <v>0</v>
      </c>
      <c r="D588" s="8">
        <f>'Receta'!E589</f>
        <v>0</v>
      </c>
      <c r="E588" s="8" t="str">
        <f>IFERROR(VLOOKUP(D588,Materias_Primas[#All],2,0),"")</f>
        <v/>
      </c>
      <c r="F588" s="8">
        <f>'Receta'!C589</f>
        <v>0</v>
      </c>
      <c r="G588" s="8">
        <f>'Receta'!H589</f>
        <v>0</v>
      </c>
      <c r="H588" s="8" t="str">
        <f t="shared" si="10"/>
        <v/>
      </c>
      <c r="I588" s="8">
        <v>19</v>
      </c>
      <c r="J588" s="8" t="s">
        <v>213</v>
      </c>
      <c r="K588" s="8" t="e">
        <f t="shared" si="12"/>
        <v>#VALUE!</v>
      </c>
      <c r="L588" s="8" t="str">
        <f>IFERROR(VLOOKUP(D588,Materias_Primas[#All],5,0),"")</f>
        <v/>
      </c>
      <c r="M588" s="2"/>
      <c r="N588" s="2"/>
      <c r="O588" s="2"/>
      <c r="P588" s="2"/>
    </row>
    <row r="589" spans="1:16" ht="15.75" customHeight="1" x14ac:dyDescent="0.3">
      <c r="A589" s="8">
        <f>'Receta'!A590</f>
        <v>0</v>
      </c>
      <c r="B589" s="8" t="str">
        <f>IFERROR(VLOOKUP(A589,Productos[#All],2,0),"")</f>
        <v/>
      </c>
      <c r="C589" s="8">
        <f>SUMIF(Producción[[#All],[Producto]],A589,Producción[[#All],[Cant]])</f>
        <v>0</v>
      </c>
      <c r="D589" s="8">
        <f>'Receta'!E590</f>
        <v>0</v>
      </c>
      <c r="E589" s="8" t="str">
        <f>IFERROR(VLOOKUP(D589,Materias_Primas[#All],2,0),"")</f>
        <v/>
      </c>
      <c r="F589" s="8">
        <f>'Receta'!C590</f>
        <v>0</v>
      </c>
      <c r="G589" s="8">
        <f>'Receta'!H590</f>
        <v>0</v>
      </c>
      <c r="H589" s="8" t="str">
        <f t="shared" si="10"/>
        <v/>
      </c>
      <c r="I589" s="8">
        <v>19</v>
      </c>
      <c r="J589" s="8" t="s">
        <v>213</v>
      </c>
      <c r="K589" s="8" t="e">
        <f t="shared" si="12"/>
        <v>#VALUE!</v>
      </c>
      <c r="L589" s="8" t="str">
        <f>IFERROR(VLOOKUP(D589,Materias_Primas[#All],5,0),"")</f>
        <v/>
      </c>
      <c r="M589" s="2"/>
      <c r="N589" s="2"/>
      <c r="O589" s="2"/>
      <c r="P589" s="2"/>
    </row>
    <row r="590" spans="1:16" ht="15.75" customHeight="1" x14ac:dyDescent="0.3">
      <c r="A590" s="8">
        <f>'Receta'!A591</f>
        <v>0</v>
      </c>
      <c r="B590" s="8" t="str">
        <f>IFERROR(VLOOKUP(A590,Productos[#All],2,0),"")</f>
        <v/>
      </c>
      <c r="C590" s="8">
        <f>SUMIF(Producción[[#All],[Producto]],A590,Producción[[#All],[Cant]])</f>
        <v>0</v>
      </c>
      <c r="D590" s="8">
        <f>'Receta'!E591</f>
        <v>0</v>
      </c>
      <c r="E590" s="8" t="str">
        <f>IFERROR(VLOOKUP(D590,Materias_Primas[#All],2,0),"")</f>
        <v/>
      </c>
      <c r="F590" s="8">
        <f>'Receta'!C591</f>
        <v>0</v>
      </c>
      <c r="G590" s="8">
        <f>'Receta'!H591</f>
        <v>0</v>
      </c>
      <c r="H590" s="8" t="str">
        <f t="shared" si="10"/>
        <v/>
      </c>
      <c r="I590" s="8">
        <v>19</v>
      </c>
      <c r="J590" s="8" t="s">
        <v>213</v>
      </c>
      <c r="K590" s="8" t="e">
        <f t="shared" si="12"/>
        <v>#VALUE!</v>
      </c>
      <c r="L590" s="8" t="str">
        <f>IFERROR(VLOOKUP(D590,Materias_Primas[#All],5,0),"")</f>
        <v/>
      </c>
      <c r="M590" s="2"/>
      <c r="N590" s="2"/>
      <c r="O590" s="2"/>
      <c r="P590" s="2"/>
    </row>
    <row r="591" spans="1:16" ht="15.75" customHeight="1" x14ac:dyDescent="0.3">
      <c r="A591" s="8">
        <f>'Receta'!A592</f>
        <v>0</v>
      </c>
      <c r="B591" s="8" t="str">
        <f>IFERROR(VLOOKUP(A591,Productos[#All],2,0),"")</f>
        <v/>
      </c>
      <c r="C591" s="8">
        <f>SUMIF(Producción[[#All],[Producto]],A591,Producción[[#All],[Cant]])</f>
        <v>0</v>
      </c>
      <c r="D591" s="8">
        <f>'Receta'!E592</f>
        <v>0</v>
      </c>
      <c r="E591" s="8" t="str">
        <f>IFERROR(VLOOKUP(D591,Materias_Primas[#All],2,0),"")</f>
        <v/>
      </c>
      <c r="F591" s="8">
        <f>'Receta'!C592</f>
        <v>0</v>
      </c>
      <c r="G591" s="8">
        <f>'Receta'!H592</f>
        <v>0</v>
      </c>
      <c r="H591" s="8" t="str">
        <f t="shared" si="10"/>
        <v/>
      </c>
      <c r="I591" s="8">
        <v>19</v>
      </c>
      <c r="J591" s="8" t="s">
        <v>213</v>
      </c>
      <c r="K591" s="8" t="e">
        <f t="shared" si="12"/>
        <v>#VALUE!</v>
      </c>
      <c r="L591" s="8" t="str">
        <f>IFERROR(VLOOKUP(D591,Materias_Primas[#All],5,0),"")</f>
        <v/>
      </c>
      <c r="M591" s="2"/>
      <c r="N591" s="2"/>
      <c r="O591" s="2"/>
      <c r="P591" s="2"/>
    </row>
    <row r="592" spans="1:16" ht="15.75" customHeight="1" x14ac:dyDescent="0.3">
      <c r="A592" s="8">
        <f>'Receta'!A593</f>
        <v>0</v>
      </c>
      <c r="B592" s="8" t="str">
        <f>IFERROR(VLOOKUP(A592,Productos[#All],2,0),"")</f>
        <v/>
      </c>
      <c r="C592" s="8">
        <f>SUMIF(Producción[[#All],[Producto]],A592,Producción[[#All],[Cant]])</f>
        <v>0</v>
      </c>
      <c r="D592" s="8">
        <f>'Receta'!E593</f>
        <v>0</v>
      </c>
      <c r="E592" s="8" t="str">
        <f>IFERROR(VLOOKUP(D592,Materias_Primas[#All],2,0),"")</f>
        <v/>
      </c>
      <c r="F592" s="8">
        <f>'Receta'!C593</f>
        <v>0</v>
      </c>
      <c r="G592" s="8">
        <f>'Receta'!H593</f>
        <v>0</v>
      </c>
      <c r="H592" s="8" t="str">
        <f t="shared" si="10"/>
        <v/>
      </c>
      <c r="I592" s="8">
        <v>19</v>
      </c>
      <c r="J592" s="8" t="s">
        <v>213</v>
      </c>
      <c r="K592" s="8" t="e">
        <f t="shared" si="12"/>
        <v>#VALUE!</v>
      </c>
      <c r="L592" s="8" t="str">
        <f>IFERROR(VLOOKUP(D592,Materias_Primas[#All],5,0),"")</f>
        <v/>
      </c>
      <c r="M592" s="2"/>
      <c r="N592" s="2"/>
      <c r="O592" s="2"/>
      <c r="P592" s="2"/>
    </row>
    <row r="593" spans="1:16" ht="15.75" customHeight="1" x14ac:dyDescent="0.3">
      <c r="A593" s="8">
        <f>'Receta'!A594</f>
        <v>0</v>
      </c>
      <c r="B593" s="8" t="str">
        <f>IFERROR(VLOOKUP(A593,Productos[#All],2,0),"")</f>
        <v/>
      </c>
      <c r="C593" s="8">
        <f>SUMIF(Producción[[#All],[Producto]],A593,Producción[[#All],[Cant]])</f>
        <v>0</v>
      </c>
      <c r="D593" s="8">
        <f>'Receta'!E594</f>
        <v>0</v>
      </c>
      <c r="E593" s="8" t="str">
        <f>IFERROR(VLOOKUP(D593,Materias_Primas[#All],2,0),"")</f>
        <v/>
      </c>
      <c r="F593" s="8">
        <f>'Receta'!C594</f>
        <v>0</v>
      </c>
      <c r="G593" s="8">
        <f>'Receta'!H594</f>
        <v>0</v>
      </c>
      <c r="H593" s="8" t="str">
        <f t="shared" si="10"/>
        <v/>
      </c>
      <c r="I593" s="8">
        <v>19</v>
      </c>
      <c r="J593" s="8" t="s">
        <v>213</v>
      </c>
      <c r="K593" s="8" t="e">
        <f t="shared" si="12"/>
        <v>#VALUE!</v>
      </c>
      <c r="L593" s="8" t="str">
        <f>IFERROR(VLOOKUP(D593,Materias_Primas[#All],5,0),"")</f>
        <v/>
      </c>
      <c r="M593" s="2"/>
      <c r="N593" s="2"/>
      <c r="O593" s="2"/>
      <c r="P593" s="2"/>
    </row>
    <row r="594" spans="1:16" ht="15.75" customHeight="1" x14ac:dyDescent="0.3">
      <c r="A594" s="8">
        <f>'Receta'!A595</f>
        <v>0</v>
      </c>
      <c r="B594" s="8" t="str">
        <f>IFERROR(VLOOKUP(A594,Productos[#All],2,0),"")</f>
        <v/>
      </c>
      <c r="C594" s="8">
        <f>SUMIF(Producción[[#All],[Producto]],A594,Producción[[#All],[Cant]])</f>
        <v>0</v>
      </c>
      <c r="D594" s="8">
        <f>'Receta'!E595</f>
        <v>0</v>
      </c>
      <c r="E594" s="8" t="str">
        <f>IFERROR(VLOOKUP(D594,Materias_Primas[#All],2,0),"")</f>
        <v/>
      </c>
      <c r="F594" s="8">
        <f>'Receta'!C595</f>
        <v>0</v>
      </c>
      <c r="G594" s="8">
        <f>'Receta'!H595</f>
        <v>0</v>
      </c>
      <c r="H594" s="8" t="str">
        <f t="shared" si="10"/>
        <v/>
      </c>
      <c r="I594" s="8">
        <v>19</v>
      </c>
      <c r="J594" s="8" t="s">
        <v>213</v>
      </c>
      <c r="K594" s="8" t="e">
        <f t="shared" si="12"/>
        <v>#VALUE!</v>
      </c>
      <c r="L594" s="8" t="str">
        <f>IFERROR(VLOOKUP(D594,Materias_Primas[#All],5,0),"")</f>
        <v/>
      </c>
      <c r="M594" s="2"/>
      <c r="N594" s="2"/>
      <c r="O594" s="2"/>
      <c r="P594" s="2"/>
    </row>
    <row r="595" spans="1:16" ht="15.75" customHeight="1" x14ac:dyDescent="0.3">
      <c r="A595" s="8">
        <f>'Receta'!A596</f>
        <v>0</v>
      </c>
      <c r="B595" s="8" t="str">
        <f>IFERROR(VLOOKUP(A595,Productos[#All],2,0),"")</f>
        <v/>
      </c>
      <c r="C595" s="8">
        <f>SUMIF(Producción[[#All],[Producto]],A595,Producción[[#All],[Cant]])</f>
        <v>0</v>
      </c>
      <c r="D595" s="8">
        <f>'Receta'!E596</f>
        <v>0</v>
      </c>
      <c r="E595" s="8" t="str">
        <f>IFERROR(VLOOKUP(D595,Materias_Primas[#All],2,0),"")</f>
        <v/>
      </c>
      <c r="F595" s="8">
        <f>'Receta'!C596</f>
        <v>0</v>
      </c>
      <c r="G595" s="8">
        <f>'Receta'!H596</f>
        <v>0</v>
      </c>
      <c r="H595" s="8" t="str">
        <f t="shared" si="10"/>
        <v/>
      </c>
      <c r="I595" s="8">
        <v>19</v>
      </c>
      <c r="J595" s="8" t="s">
        <v>213</v>
      </c>
      <c r="K595" s="8" t="e">
        <f t="shared" si="12"/>
        <v>#VALUE!</v>
      </c>
      <c r="L595" s="8" t="str">
        <f>IFERROR(VLOOKUP(D595,Materias_Primas[#All],5,0),"")</f>
        <v/>
      </c>
      <c r="M595" s="2"/>
      <c r="N595" s="2"/>
      <c r="O595" s="2"/>
      <c r="P595" s="2"/>
    </row>
    <row r="596" spans="1:16" ht="15.75" customHeight="1" x14ac:dyDescent="0.3">
      <c r="A596" s="8">
        <f>'Receta'!A597</f>
        <v>0</v>
      </c>
      <c r="B596" s="8" t="str">
        <f>IFERROR(VLOOKUP(A596,Productos[#All],2,0),"")</f>
        <v/>
      </c>
      <c r="C596" s="8">
        <f>SUMIF(Producción[[#All],[Producto]],A596,Producción[[#All],[Cant]])</f>
        <v>0</v>
      </c>
      <c r="D596" s="8">
        <f>'Receta'!E597</f>
        <v>0</v>
      </c>
      <c r="E596" s="8" t="str">
        <f>IFERROR(VLOOKUP(D596,Materias_Primas[#All],2,0),"")</f>
        <v/>
      </c>
      <c r="F596" s="8">
        <f>'Receta'!C597</f>
        <v>0</v>
      </c>
      <c r="G596" s="8">
        <f>'Receta'!H597</f>
        <v>0</v>
      </c>
      <c r="H596" s="8" t="str">
        <f t="shared" si="10"/>
        <v/>
      </c>
      <c r="I596" s="8">
        <v>19</v>
      </c>
      <c r="J596" s="8" t="s">
        <v>213</v>
      </c>
      <c r="K596" s="8" t="e">
        <f t="shared" si="12"/>
        <v>#VALUE!</v>
      </c>
      <c r="L596" s="8" t="str">
        <f>IFERROR(VLOOKUP(D596,Materias_Primas[#All],5,0),"")</f>
        <v/>
      </c>
      <c r="M596" s="2"/>
      <c r="N596" s="2"/>
      <c r="O596" s="2"/>
      <c r="P596" s="2"/>
    </row>
    <row r="597" spans="1:16" ht="15.75" customHeight="1" x14ac:dyDescent="0.3">
      <c r="A597" s="8">
        <f>'Receta'!A598</f>
        <v>0</v>
      </c>
      <c r="B597" s="8" t="str">
        <f>IFERROR(VLOOKUP(A597,Productos[#All],2,0),"")</f>
        <v/>
      </c>
      <c r="C597" s="8">
        <f>SUMIF(Producción[[#All],[Producto]],A597,Producción[[#All],[Cant]])</f>
        <v>0</v>
      </c>
      <c r="D597" s="8">
        <f>'Receta'!E598</f>
        <v>0</v>
      </c>
      <c r="E597" s="8" t="str">
        <f>IFERROR(VLOOKUP(D597,Materias_Primas[#All],2,0),"")</f>
        <v/>
      </c>
      <c r="F597" s="8">
        <f>'Receta'!C598</f>
        <v>0</v>
      </c>
      <c r="G597" s="8">
        <f>'Receta'!H598</f>
        <v>0</v>
      </c>
      <c r="H597" s="8" t="str">
        <f t="shared" si="10"/>
        <v/>
      </c>
      <c r="I597" s="8">
        <v>19</v>
      </c>
      <c r="J597" s="8" t="s">
        <v>213</v>
      </c>
      <c r="K597" s="8" t="e">
        <f t="shared" si="12"/>
        <v>#VALUE!</v>
      </c>
      <c r="L597" s="8" t="str">
        <f>IFERROR(VLOOKUP(D597,Materias_Primas[#All],5,0),"")</f>
        <v/>
      </c>
      <c r="M597" s="2"/>
      <c r="N597" s="2"/>
      <c r="O597" s="2"/>
      <c r="P597" s="2"/>
    </row>
    <row r="598" spans="1:16" ht="15.75" customHeight="1" x14ac:dyDescent="0.3">
      <c r="A598" s="8">
        <f>'Receta'!A599</f>
        <v>0</v>
      </c>
      <c r="B598" s="8" t="str">
        <f>IFERROR(VLOOKUP(A598,Productos[#All],2,0),"")</f>
        <v/>
      </c>
      <c r="C598" s="8">
        <f>SUMIF(Producción[[#All],[Producto]],A598,Producción[[#All],[Cant]])</f>
        <v>0</v>
      </c>
      <c r="D598" s="8">
        <f>'Receta'!E599</f>
        <v>0</v>
      </c>
      <c r="E598" s="8" t="str">
        <f>IFERROR(VLOOKUP(D598,Materias_Primas[#All],2,0),"")</f>
        <v/>
      </c>
      <c r="F598" s="8">
        <f>'Receta'!C599</f>
        <v>0</v>
      </c>
      <c r="G598" s="8">
        <f>'Receta'!H599</f>
        <v>0</v>
      </c>
      <c r="H598" s="8" t="str">
        <f t="shared" si="10"/>
        <v/>
      </c>
      <c r="I598" s="8">
        <v>19</v>
      </c>
      <c r="J598" s="8" t="s">
        <v>213</v>
      </c>
      <c r="K598" s="8" t="e">
        <f t="shared" si="12"/>
        <v>#VALUE!</v>
      </c>
      <c r="L598" s="8" t="str">
        <f>IFERROR(VLOOKUP(D598,Materias_Primas[#All],5,0),"")</f>
        <v/>
      </c>
      <c r="M598" s="2"/>
      <c r="N598" s="2"/>
      <c r="O598" s="2"/>
      <c r="P598" s="2"/>
    </row>
    <row r="599" spans="1:16" ht="15.75" customHeight="1" x14ac:dyDescent="0.3">
      <c r="A599" s="8">
        <f>'Receta'!A600</f>
        <v>0</v>
      </c>
      <c r="B599" s="8" t="str">
        <f>IFERROR(VLOOKUP(A599,Productos[#All],2,0),"")</f>
        <v/>
      </c>
      <c r="C599" s="8">
        <f>SUMIF(Producción[[#All],[Producto]],A599,Producción[[#All],[Cant]])</f>
        <v>0</v>
      </c>
      <c r="D599" s="8">
        <f>'Receta'!E600</f>
        <v>0</v>
      </c>
      <c r="E599" s="8" t="str">
        <f>IFERROR(VLOOKUP(D599,Materias_Primas[#All],2,0),"")</f>
        <v/>
      </c>
      <c r="F599" s="8">
        <f>'Receta'!C600</f>
        <v>0</v>
      </c>
      <c r="G599" s="8">
        <f>'Receta'!H600</f>
        <v>0</v>
      </c>
      <c r="H599" s="8" t="str">
        <f t="shared" si="10"/>
        <v/>
      </c>
      <c r="I599" s="8">
        <v>19</v>
      </c>
      <c r="J599" s="8" t="s">
        <v>213</v>
      </c>
      <c r="K599" s="8" t="e">
        <f t="shared" si="12"/>
        <v>#VALUE!</v>
      </c>
      <c r="L599" s="8" t="str">
        <f>IFERROR(VLOOKUP(D599,Materias_Primas[#All],5,0),"")</f>
        <v/>
      </c>
      <c r="M599" s="2"/>
      <c r="N599" s="2"/>
      <c r="O599" s="2"/>
      <c r="P599" s="2"/>
    </row>
    <row r="600" spans="1:16" ht="15.75" customHeight="1" x14ac:dyDescent="0.3">
      <c r="A600" s="8">
        <f>'Receta'!A601</f>
        <v>0</v>
      </c>
      <c r="B600" s="8" t="str">
        <f>IFERROR(VLOOKUP(A600,Productos[#All],2,0),"")</f>
        <v/>
      </c>
      <c r="C600" s="8">
        <f>SUMIF(Producción[[#All],[Producto]],A600,Producción[[#All],[Cant]])</f>
        <v>0</v>
      </c>
      <c r="D600" s="8">
        <f>'Receta'!E601</f>
        <v>0</v>
      </c>
      <c r="E600" s="8" t="str">
        <f>IFERROR(VLOOKUP(D600,Materias_Primas[#All],2,0),"")</f>
        <v/>
      </c>
      <c r="F600" s="8">
        <f>'Receta'!C601</f>
        <v>0</v>
      </c>
      <c r="G600" s="8">
        <f>'Receta'!H601</f>
        <v>0</v>
      </c>
      <c r="H600" s="8" t="str">
        <f t="shared" si="10"/>
        <v/>
      </c>
      <c r="I600" s="8">
        <v>19</v>
      </c>
      <c r="J600" s="8" t="s">
        <v>213</v>
      </c>
      <c r="K600" s="8" t="e">
        <f t="shared" si="12"/>
        <v>#VALUE!</v>
      </c>
      <c r="L600" s="8" t="str">
        <f>IFERROR(VLOOKUP(D600,Materias_Primas[#All],5,0),"")</f>
        <v/>
      </c>
      <c r="M600" s="2"/>
      <c r="N600" s="2"/>
      <c r="O600" s="2"/>
      <c r="P600" s="2"/>
    </row>
    <row r="601" spans="1:16" ht="15.75" customHeight="1" x14ac:dyDescent="0.3">
      <c r="A601" s="8">
        <f>'Receta'!A602</f>
        <v>0</v>
      </c>
      <c r="B601" s="8" t="str">
        <f>IFERROR(VLOOKUP(A601,Productos[#All],2,0),"")</f>
        <v/>
      </c>
      <c r="C601" s="8">
        <f>SUMIF(Producción[[#All],[Producto]],A601,Producción[[#All],[Cant]])</f>
        <v>0</v>
      </c>
      <c r="D601" s="8">
        <f>'Receta'!E602</f>
        <v>0</v>
      </c>
      <c r="E601" s="8" t="str">
        <f>IFERROR(VLOOKUP(D601,Materias_Primas[#All],2,0),"")</f>
        <v/>
      </c>
      <c r="F601" s="8">
        <f>'Receta'!C602</f>
        <v>0</v>
      </c>
      <c r="G601" s="8">
        <f>'Receta'!H602</f>
        <v>0</v>
      </c>
      <c r="H601" s="8" t="str">
        <f t="shared" si="10"/>
        <v/>
      </c>
      <c r="I601" s="8">
        <v>19</v>
      </c>
      <c r="J601" s="8" t="s">
        <v>213</v>
      </c>
      <c r="K601" s="8" t="e">
        <f t="shared" si="12"/>
        <v>#VALUE!</v>
      </c>
      <c r="L601" s="8" t="str">
        <f>IFERROR(VLOOKUP(D601,Materias_Primas[#All],5,0),"")</f>
        <v/>
      </c>
      <c r="M601" s="2"/>
      <c r="N601" s="2"/>
      <c r="O601" s="2"/>
      <c r="P601" s="2"/>
    </row>
    <row r="602" spans="1:16" ht="15.75" customHeight="1" x14ac:dyDescent="0.3">
      <c r="A602" s="8">
        <f>'Receta'!A603</f>
        <v>0</v>
      </c>
      <c r="B602" s="8" t="str">
        <f>IFERROR(VLOOKUP(A602,Productos[#All],2,0),"")</f>
        <v/>
      </c>
      <c r="C602" s="8">
        <f>SUMIF(Producción[[#All],[Producto]],A602,Producción[[#All],[Cant]])</f>
        <v>0</v>
      </c>
      <c r="D602" s="8">
        <f>'Receta'!E603</f>
        <v>0</v>
      </c>
      <c r="E602" s="8" t="str">
        <f>IFERROR(VLOOKUP(D602,Materias_Primas[#All],2,0),"")</f>
        <v/>
      </c>
      <c r="F602" s="8">
        <f>'Receta'!C603</f>
        <v>0</v>
      </c>
      <c r="G602" s="8">
        <f>'Receta'!H603</f>
        <v>0</v>
      </c>
      <c r="H602" s="8" t="str">
        <f t="shared" si="10"/>
        <v/>
      </c>
      <c r="I602" s="8">
        <v>19</v>
      </c>
      <c r="J602" s="8" t="s">
        <v>213</v>
      </c>
      <c r="K602" s="8" t="e">
        <f t="shared" si="12"/>
        <v>#VALUE!</v>
      </c>
      <c r="L602" s="8" t="str">
        <f>IFERROR(VLOOKUP(D602,Materias_Primas[#All],5,0),"")</f>
        <v/>
      </c>
      <c r="M602" s="2"/>
      <c r="N602" s="2"/>
      <c r="O602" s="2"/>
      <c r="P602" s="2"/>
    </row>
    <row r="603" spans="1:16" ht="15.75" customHeight="1" x14ac:dyDescent="0.3">
      <c r="A603" s="8">
        <f>'Receta'!A604</f>
        <v>0</v>
      </c>
      <c r="B603" s="8" t="str">
        <f>IFERROR(VLOOKUP(A603,Productos[#All],2,0),"")</f>
        <v/>
      </c>
      <c r="C603" s="8">
        <f>SUMIF(Producción[[#All],[Producto]],A603,Producción[[#All],[Cant]])</f>
        <v>0</v>
      </c>
      <c r="D603" s="8">
        <f>'Receta'!E604</f>
        <v>0</v>
      </c>
      <c r="E603" s="8" t="str">
        <f>IFERROR(VLOOKUP(D603,Materias_Primas[#All],2,0),"")</f>
        <v/>
      </c>
      <c r="F603" s="8">
        <f>'Receta'!C604</f>
        <v>0</v>
      </c>
      <c r="G603" s="8">
        <f>'Receta'!H604</f>
        <v>0</v>
      </c>
      <c r="H603" s="8" t="str">
        <f t="shared" si="10"/>
        <v/>
      </c>
      <c r="I603" s="8">
        <v>19</v>
      </c>
      <c r="J603" s="8" t="s">
        <v>213</v>
      </c>
      <c r="K603" s="8" t="e">
        <f t="shared" si="12"/>
        <v>#VALUE!</v>
      </c>
      <c r="L603" s="8" t="str">
        <f>IFERROR(VLOOKUP(D603,Materias_Primas[#All],5,0),"")</f>
        <v/>
      </c>
      <c r="M603" s="2"/>
      <c r="N603" s="2"/>
      <c r="O603" s="2"/>
      <c r="P603" s="2"/>
    </row>
    <row r="604" spans="1:16" ht="15.75" customHeight="1" x14ac:dyDescent="0.3">
      <c r="A604" s="8">
        <f>'Receta'!A605</f>
        <v>0</v>
      </c>
      <c r="B604" s="8" t="str">
        <f>IFERROR(VLOOKUP(A604,Productos[#All],2,0),"")</f>
        <v/>
      </c>
      <c r="C604" s="8">
        <f>SUMIF(Producción[[#All],[Producto]],A604,Producción[[#All],[Cant]])</f>
        <v>0</v>
      </c>
      <c r="D604" s="8">
        <f>'Receta'!E605</f>
        <v>0</v>
      </c>
      <c r="E604" s="8" t="str">
        <f>IFERROR(VLOOKUP(D604,Materias_Primas[#All],2,0),"")</f>
        <v/>
      </c>
      <c r="F604" s="8">
        <f>'Receta'!C605</f>
        <v>0</v>
      </c>
      <c r="G604" s="8">
        <f>'Receta'!H605</f>
        <v>0</v>
      </c>
      <c r="H604" s="8" t="str">
        <f t="shared" si="10"/>
        <v/>
      </c>
      <c r="I604" s="8">
        <v>19</v>
      </c>
      <c r="J604" s="8" t="s">
        <v>213</v>
      </c>
      <c r="K604" s="8" t="e">
        <f t="shared" si="12"/>
        <v>#VALUE!</v>
      </c>
      <c r="L604" s="8" t="str">
        <f>IFERROR(VLOOKUP(D604,Materias_Primas[#All],5,0),"")</f>
        <v/>
      </c>
      <c r="M604" s="2"/>
      <c r="N604" s="2"/>
      <c r="O604" s="2"/>
      <c r="P604" s="2"/>
    </row>
    <row r="605" spans="1:16" ht="15.75" customHeight="1" x14ac:dyDescent="0.3">
      <c r="A605" s="8">
        <f>'Receta'!A606</f>
        <v>0</v>
      </c>
      <c r="B605" s="8" t="str">
        <f>IFERROR(VLOOKUP(A605,Productos[#All],2,0),"")</f>
        <v/>
      </c>
      <c r="C605" s="8">
        <f>SUMIF(Producción[[#All],[Producto]],A605,Producción[[#All],[Cant]])</f>
        <v>0</v>
      </c>
      <c r="D605" s="8">
        <f>'Receta'!E606</f>
        <v>0</v>
      </c>
      <c r="E605" s="8" t="str">
        <f>IFERROR(VLOOKUP(D605,Materias_Primas[#All],2,0),"")</f>
        <v/>
      </c>
      <c r="F605" s="8">
        <f>'Receta'!C606</f>
        <v>0</v>
      </c>
      <c r="G605" s="8">
        <f>'Receta'!H606</f>
        <v>0</v>
      </c>
      <c r="H605" s="8" t="str">
        <f t="shared" si="10"/>
        <v/>
      </c>
      <c r="I605" s="8">
        <v>19</v>
      </c>
      <c r="J605" s="8" t="s">
        <v>213</v>
      </c>
      <c r="K605" s="8" t="e">
        <f t="shared" si="12"/>
        <v>#VALUE!</v>
      </c>
      <c r="L605" s="8" t="str">
        <f>IFERROR(VLOOKUP(D605,Materias_Primas[#All],5,0),"")</f>
        <v/>
      </c>
      <c r="M605" s="2"/>
      <c r="N605" s="2"/>
      <c r="O605" s="2"/>
      <c r="P605" s="2"/>
    </row>
    <row r="606" spans="1:16" ht="15.75" customHeight="1" x14ac:dyDescent="0.3">
      <c r="A606" s="8">
        <f>'Receta'!A607</f>
        <v>0</v>
      </c>
      <c r="B606" s="8" t="str">
        <f>IFERROR(VLOOKUP(A606,Productos[#All],2,0),"")</f>
        <v/>
      </c>
      <c r="C606" s="8">
        <f>SUMIF(Producción[[#All],[Producto]],A606,Producción[[#All],[Cant]])</f>
        <v>0</v>
      </c>
      <c r="D606" s="8">
        <f>'Receta'!E607</f>
        <v>0</v>
      </c>
      <c r="E606" s="8" t="str">
        <f>IFERROR(VLOOKUP(D606,Materias_Primas[#All],2,0),"")</f>
        <v/>
      </c>
      <c r="F606" s="8">
        <f>'Receta'!C607</f>
        <v>0</v>
      </c>
      <c r="G606" s="8">
        <f>'Receta'!H607</f>
        <v>0</v>
      </c>
      <c r="H606" s="8" t="str">
        <f t="shared" si="10"/>
        <v/>
      </c>
      <c r="I606" s="8">
        <v>19</v>
      </c>
      <c r="J606" s="8" t="s">
        <v>213</v>
      </c>
      <c r="K606" s="8" t="e">
        <f t="shared" si="12"/>
        <v>#VALUE!</v>
      </c>
      <c r="L606" s="8" t="str">
        <f>IFERROR(VLOOKUP(D606,Materias_Primas[#All],5,0),"")</f>
        <v/>
      </c>
      <c r="M606" s="2"/>
      <c r="N606" s="2"/>
      <c r="O606" s="2"/>
      <c r="P606" s="2"/>
    </row>
    <row r="607" spans="1:16" ht="15.75" customHeight="1" x14ac:dyDescent="0.3">
      <c r="A607" s="8">
        <f>'Receta'!A608</f>
        <v>0</v>
      </c>
      <c r="B607" s="8" t="str">
        <f>IFERROR(VLOOKUP(A607,Productos[#All],2,0),"")</f>
        <v/>
      </c>
      <c r="C607" s="8">
        <f>SUMIF(Producción[[#All],[Producto]],A607,Producción[[#All],[Cant]])</f>
        <v>0</v>
      </c>
      <c r="D607" s="8">
        <f>'Receta'!E608</f>
        <v>0</v>
      </c>
      <c r="E607" s="8" t="str">
        <f>IFERROR(VLOOKUP(D607,Materias_Primas[#All],2,0),"")</f>
        <v/>
      </c>
      <c r="F607" s="8">
        <f>'Receta'!C608</f>
        <v>0</v>
      </c>
      <c r="G607" s="8">
        <f>'Receta'!H608</f>
        <v>0</v>
      </c>
      <c r="H607" s="8" t="str">
        <f t="shared" si="10"/>
        <v/>
      </c>
      <c r="I607" s="8">
        <v>19</v>
      </c>
      <c r="J607" s="8" t="s">
        <v>213</v>
      </c>
      <c r="K607" s="8" t="e">
        <f t="shared" si="12"/>
        <v>#VALUE!</v>
      </c>
      <c r="L607" s="8" t="str">
        <f>IFERROR(VLOOKUP(D607,Materias_Primas[#All],5,0),"")</f>
        <v/>
      </c>
      <c r="M607" s="2"/>
      <c r="N607" s="2"/>
      <c r="O607" s="2"/>
      <c r="P607" s="2"/>
    </row>
    <row r="608" spans="1:16" ht="15.75" customHeight="1" x14ac:dyDescent="0.3">
      <c r="A608" s="8">
        <f>'Receta'!A609</f>
        <v>0</v>
      </c>
      <c r="B608" s="8" t="str">
        <f>IFERROR(VLOOKUP(A608,Productos[#All],2,0),"")</f>
        <v/>
      </c>
      <c r="C608" s="8">
        <f>SUMIF(Producción[[#All],[Producto]],A608,Producción[[#All],[Cant]])</f>
        <v>0</v>
      </c>
      <c r="D608" s="8">
        <f>'Receta'!E609</f>
        <v>0</v>
      </c>
      <c r="E608" s="8" t="str">
        <f>IFERROR(VLOOKUP(D608,Materias_Primas[#All],2,0),"")</f>
        <v/>
      </c>
      <c r="F608" s="8">
        <f>'Receta'!C609</f>
        <v>0</v>
      </c>
      <c r="G608" s="8">
        <f>'Receta'!H609</f>
        <v>0</v>
      </c>
      <c r="H608" s="8" t="str">
        <f t="shared" si="10"/>
        <v/>
      </c>
      <c r="I608" s="8">
        <v>20</v>
      </c>
      <c r="J608" s="8" t="s">
        <v>213</v>
      </c>
      <c r="K608" s="8" t="e">
        <f t="shared" si="12"/>
        <v>#VALUE!</v>
      </c>
      <c r="L608" s="8" t="str">
        <f>IFERROR(VLOOKUP(D608,Materias_Primas[#All],5,0),"")</f>
        <v/>
      </c>
      <c r="M608" s="2"/>
      <c r="N608" s="2"/>
      <c r="O608" s="2"/>
      <c r="P608" s="2"/>
    </row>
    <row r="609" spans="1:16" ht="15.75" customHeight="1" x14ac:dyDescent="0.3">
      <c r="A609" s="8">
        <f>'Receta'!A610</f>
        <v>0</v>
      </c>
      <c r="B609" s="8" t="str">
        <f>IFERROR(VLOOKUP(A609,Productos[#All],2,0),"")</f>
        <v/>
      </c>
      <c r="C609" s="8">
        <f>SUMIF(Producción[[#All],[Producto]],A609,Producción[[#All],[Cant]])</f>
        <v>0</v>
      </c>
      <c r="D609" s="8">
        <f>'Receta'!E610</f>
        <v>0</v>
      </c>
      <c r="E609" s="8" t="str">
        <f>IFERROR(VLOOKUP(D609,Materias_Primas[#All],2,0),"")</f>
        <v/>
      </c>
      <c r="F609" s="8">
        <f>'Receta'!C610</f>
        <v>0</v>
      </c>
      <c r="G609" s="8">
        <f>'Receta'!H610</f>
        <v>0</v>
      </c>
      <c r="H609" s="8" t="str">
        <f t="shared" si="10"/>
        <v/>
      </c>
      <c r="I609" s="8">
        <v>20</v>
      </c>
      <c r="J609" s="8" t="s">
        <v>213</v>
      </c>
      <c r="K609" s="8" t="e">
        <f t="shared" si="12"/>
        <v>#VALUE!</v>
      </c>
      <c r="L609" s="8" t="str">
        <f>IFERROR(VLOOKUP(D609,Materias_Primas[#All],5,0),"")</f>
        <v/>
      </c>
      <c r="M609" s="2"/>
      <c r="N609" s="2"/>
      <c r="O609" s="2"/>
      <c r="P609" s="2"/>
    </row>
    <row r="610" spans="1:16" ht="15.75" customHeight="1" x14ac:dyDescent="0.3">
      <c r="A610" s="8">
        <f>'Receta'!A611</f>
        <v>0</v>
      </c>
      <c r="B610" s="8" t="str">
        <f>IFERROR(VLOOKUP(A610,Productos[#All],2,0),"")</f>
        <v/>
      </c>
      <c r="C610" s="8">
        <f>SUMIF(Producción[[#All],[Producto]],A610,Producción[[#All],[Cant]])</f>
        <v>0</v>
      </c>
      <c r="D610" s="8">
        <f>'Receta'!E611</f>
        <v>0</v>
      </c>
      <c r="E610" s="8" t="str">
        <f>IFERROR(VLOOKUP(D610,Materias_Primas[#All],2,0),"")</f>
        <v/>
      </c>
      <c r="F610" s="8">
        <f>'Receta'!C611</f>
        <v>0</v>
      </c>
      <c r="G610" s="8">
        <f>'Receta'!H611</f>
        <v>0</v>
      </c>
      <c r="H610" s="8" t="str">
        <f t="shared" si="10"/>
        <v/>
      </c>
      <c r="I610" s="8">
        <v>20</v>
      </c>
      <c r="J610" s="8" t="s">
        <v>213</v>
      </c>
      <c r="K610" s="8" t="e">
        <f t="shared" si="12"/>
        <v>#VALUE!</v>
      </c>
      <c r="L610" s="8" t="str">
        <f>IFERROR(VLOOKUP(D610,Materias_Primas[#All],5,0),"")</f>
        <v/>
      </c>
      <c r="M610" s="2"/>
      <c r="N610" s="2"/>
      <c r="O610" s="2"/>
      <c r="P610" s="2"/>
    </row>
    <row r="611" spans="1:16" ht="15.75" customHeight="1" x14ac:dyDescent="0.3">
      <c r="A611" s="8">
        <f>'Receta'!A612</f>
        <v>0</v>
      </c>
      <c r="B611" s="8" t="str">
        <f>IFERROR(VLOOKUP(A611,Productos[#All],2,0),"")</f>
        <v/>
      </c>
      <c r="C611" s="8">
        <f>SUMIF(Producción[[#All],[Producto]],A611,Producción[[#All],[Cant]])</f>
        <v>0</v>
      </c>
      <c r="D611" s="8">
        <f>'Receta'!E612</f>
        <v>0</v>
      </c>
      <c r="E611" s="8" t="str">
        <f>IFERROR(VLOOKUP(D611,Materias_Primas[#All],2,0),"")</f>
        <v/>
      </c>
      <c r="F611" s="8">
        <f>'Receta'!C612</f>
        <v>0</v>
      </c>
      <c r="G611" s="8">
        <f>'Receta'!H612</f>
        <v>0</v>
      </c>
      <c r="H611" s="8" t="str">
        <f t="shared" si="10"/>
        <v/>
      </c>
      <c r="I611" s="8">
        <v>20</v>
      </c>
      <c r="J611" s="8" t="s">
        <v>213</v>
      </c>
      <c r="K611" s="8" t="e">
        <f t="shared" si="12"/>
        <v>#VALUE!</v>
      </c>
      <c r="L611" s="8" t="str">
        <f>IFERROR(VLOOKUP(D611,Materias_Primas[#All],5,0),"")</f>
        <v/>
      </c>
      <c r="M611" s="2"/>
      <c r="N611" s="2"/>
      <c r="O611" s="2"/>
      <c r="P611" s="2"/>
    </row>
    <row r="612" spans="1:16" ht="15.75" customHeight="1" x14ac:dyDescent="0.3">
      <c r="A612" s="8">
        <f>'Receta'!A613</f>
        <v>0</v>
      </c>
      <c r="B612" s="8" t="str">
        <f>IFERROR(VLOOKUP(A612,Productos[#All],2,0),"")</f>
        <v/>
      </c>
      <c r="C612" s="8">
        <f>SUMIF(Producción[[#All],[Producto]],A612,Producción[[#All],[Cant]])</f>
        <v>0</v>
      </c>
      <c r="D612" s="8">
        <f>'Receta'!E613</f>
        <v>0</v>
      </c>
      <c r="E612" s="8" t="str">
        <f>IFERROR(VLOOKUP(D612,Materias_Primas[#All],2,0),"")</f>
        <v/>
      </c>
      <c r="F612" s="8">
        <f>'Receta'!C613</f>
        <v>0</v>
      </c>
      <c r="G612" s="8">
        <f>'Receta'!H613</f>
        <v>0</v>
      </c>
      <c r="H612" s="8" t="str">
        <f t="shared" si="10"/>
        <v/>
      </c>
      <c r="I612" s="8">
        <v>20</v>
      </c>
      <c r="J612" s="8" t="s">
        <v>213</v>
      </c>
      <c r="K612" s="8" t="e">
        <f t="shared" si="12"/>
        <v>#VALUE!</v>
      </c>
      <c r="L612" s="8" t="str">
        <f>IFERROR(VLOOKUP(D612,Materias_Primas[#All],5,0),"")</f>
        <v/>
      </c>
      <c r="M612" s="2"/>
      <c r="N612" s="2"/>
      <c r="O612" s="2"/>
      <c r="P612" s="2"/>
    </row>
    <row r="613" spans="1:16" ht="15.75" customHeight="1" x14ac:dyDescent="0.3">
      <c r="A613" s="8">
        <f>'Receta'!A614</f>
        <v>0</v>
      </c>
      <c r="B613" s="8" t="str">
        <f>IFERROR(VLOOKUP(A613,Productos[#All],2,0),"")</f>
        <v/>
      </c>
      <c r="C613" s="8">
        <f>SUMIF(Producción[[#All],[Producto]],A613,Producción[[#All],[Cant]])</f>
        <v>0</v>
      </c>
      <c r="D613" s="8">
        <f>'Receta'!E614</f>
        <v>0</v>
      </c>
      <c r="E613" s="8" t="str">
        <f>IFERROR(VLOOKUP(D613,Materias_Primas[#All],2,0),"")</f>
        <v/>
      </c>
      <c r="F613" s="8">
        <f>'Receta'!C614</f>
        <v>0</v>
      </c>
      <c r="G613" s="8">
        <f>'Receta'!H614</f>
        <v>0</v>
      </c>
      <c r="H613" s="8" t="str">
        <f t="shared" si="10"/>
        <v/>
      </c>
      <c r="I613" s="8">
        <v>20</v>
      </c>
      <c r="J613" s="8" t="s">
        <v>213</v>
      </c>
      <c r="K613" s="8" t="e">
        <f t="shared" si="12"/>
        <v>#VALUE!</v>
      </c>
      <c r="L613" s="8" t="str">
        <f>IFERROR(VLOOKUP(D613,Materias_Primas[#All],5,0),"")</f>
        <v/>
      </c>
      <c r="M613" s="2"/>
      <c r="N613" s="2"/>
      <c r="O613" s="2"/>
      <c r="P613" s="2"/>
    </row>
    <row r="614" spans="1:16" ht="15.75" customHeight="1" x14ac:dyDescent="0.3">
      <c r="A614" s="8">
        <f>'Receta'!A615</f>
        <v>0</v>
      </c>
      <c r="B614" s="8" t="str">
        <f>IFERROR(VLOOKUP(A614,Productos[#All],2,0),"")</f>
        <v/>
      </c>
      <c r="C614" s="8">
        <f>SUMIF(Producción[[#All],[Producto]],A614,Producción[[#All],[Cant]])</f>
        <v>0</v>
      </c>
      <c r="D614" s="8">
        <f>'Receta'!E615</f>
        <v>0</v>
      </c>
      <c r="E614" s="8" t="str">
        <f>IFERROR(VLOOKUP(D614,Materias_Primas[#All],2,0),"")</f>
        <v/>
      </c>
      <c r="F614" s="8">
        <f>'Receta'!C615</f>
        <v>0</v>
      </c>
      <c r="G614" s="8">
        <f>'Receta'!H615</f>
        <v>0</v>
      </c>
      <c r="H614" s="8" t="str">
        <f t="shared" si="10"/>
        <v/>
      </c>
      <c r="I614" s="8">
        <v>20</v>
      </c>
      <c r="J614" s="8" t="s">
        <v>213</v>
      </c>
      <c r="K614" s="8" t="e">
        <f t="shared" si="12"/>
        <v>#VALUE!</v>
      </c>
      <c r="L614" s="8" t="str">
        <f>IFERROR(VLOOKUP(D614,Materias_Primas[#All],5,0),"")</f>
        <v/>
      </c>
      <c r="M614" s="2"/>
      <c r="N614" s="2"/>
      <c r="O614" s="2"/>
      <c r="P614" s="2"/>
    </row>
    <row r="615" spans="1:16" ht="15.75" customHeight="1" x14ac:dyDescent="0.3">
      <c r="A615" s="8">
        <f>'Receta'!A616</f>
        <v>0</v>
      </c>
      <c r="B615" s="8" t="str">
        <f>IFERROR(VLOOKUP(A615,Productos[#All],2,0),"")</f>
        <v/>
      </c>
      <c r="C615" s="8">
        <f>SUMIF(Producción[[#All],[Producto]],A615,Producción[[#All],[Cant]])</f>
        <v>0</v>
      </c>
      <c r="D615" s="8">
        <f>'Receta'!E616</f>
        <v>0</v>
      </c>
      <c r="E615" s="8" t="str">
        <f>IFERROR(VLOOKUP(D615,Materias_Primas[#All],2,0),"")</f>
        <v/>
      </c>
      <c r="F615" s="8">
        <f>'Receta'!C616</f>
        <v>0</v>
      </c>
      <c r="G615" s="8">
        <f>'Receta'!H616</f>
        <v>0</v>
      </c>
      <c r="H615" s="8" t="str">
        <f t="shared" si="10"/>
        <v/>
      </c>
      <c r="I615" s="8">
        <v>20</v>
      </c>
      <c r="J615" s="8" t="s">
        <v>213</v>
      </c>
      <c r="K615" s="8" t="e">
        <f t="shared" si="12"/>
        <v>#VALUE!</v>
      </c>
      <c r="L615" s="8" t="str">
        <f>IFERROR(VLOOKUP(D615,Materias_Primas[#All],5,0),"")</f>
        <v/>
      </c>
      <c r="M615" s="2"/>
      <c r="N615" s="2"/>
      <c r="O615" s="2"/>
      <c r="P615" s="2"/>
    </row>
    <row r="616" spans="1:16" ht="15.75" customHeight="1" x14ac:dyDescent="0.3">
      <c r="A616" s="8">
        <f>'Receta'!A617</f>
        <v>0</v>
      </c>
      <c r="B616" s="8" t="str">
        <f>IFERROR(VLOOKUP(A616,Productos[#All],2,0),"")</f>
        <v/>
      </c>
      <c r="C616" s="8">
        <f>SUMIF(Producción[[#All],[Producto]],A616,Producción[[#All],[Cant]])</f>
        <v>0</v>
      </c>
      <c r="D616" s="8">
        <f>'Receta'!E617</f>
        <v>0</v>
      </c>
      <c r="E616" s="8" t="str">
        <f>IFERROR(VLOOKUP(D616,Materias_Primas[#All],2,0),"")</f>
        <v/>
      </c>
      <c r="F616" s="8">
        <f>'Receta'!C617</f>
        <v>0</v>
      </c>
      <c r="G616" s="8">
        <f>'Receta'!H617</f>
        <v>0</v>
      </c>
      <c r="H616" s="8" t="str">
        <f t="shared" si="10"/>
        <v/>
      </c>
      <c r="I616" s="8">
        <v>20</v>
      </c>
      <c r="J616" s="8" t="s">
        <v>213</v>
      </c>
      <c r="K616" s="8" t="e">
        <f t="shared" si="12"/>
        <v>#VALUE!</v>
      </c>
      <c r="L616" s="8" t="str">
        <f>IFERROR(VLOOKUP(D616,Materias_Primas[#All],5,0),"")</f>
        <v/>
      </c>
      <c r="M616" s="2"/>
      <c r="N616" s="2"/>
      <c r="O616" s="2"/>
      <c r="P616" s="2"/>
    </row>
    <row r="617" spans="1:16" ht="15.75" customHeight="1" x14ac:dyDescent="0.3">
      <c r="A617" s="8">
        <f>'Receta'!A618</f>
        <v>0</v>
      </c>
      <c r="B617" s="8" t="str">
        <f>IFERROR(VLOOKUP(A617,Productos[#All],2,0),"")</f>
        <v/>
      </c>
      <c r="C617" s="8">
        <f>SUMIF(Producción[[#All],[Producto]],A617,Producción[[#All],[Cant]])</f>
        <v>0</v>
      </c>
      <c r="D617" s="8">
        <f>'Receta'!E618</f>
        <v>0</v>
      </c>
      <c r="E617" s="8" t="str">
        <f>IFERROR(VLOOKUP(D617,Materias_Primas[#All],2,0),"")</f>
        <v/>
      </c>
      <c r="F617" s="8">
        <f>'Receta'!C618</f>
        <v>0</v>
      </c>
      <c r="G617" s="8">
        <f>'Receta'!H618</f>
        <v>0</v>
      </c>
      <c r="H617" s="8" t="str">
        <f t="shared" si="10"/>
        <v/>
      </c>
      <c r="I617" s="8">
        <v>20</v>
      </c>
      <c r="J617" s="8" t="s">
        <v>213</v>
      </c>
      <c r="K617" s="8" t="e">
        <f t="shared" si="12"/>
        <v>#VALUE!</v>
      </c>
      <c r="L617" s="8" t="str">
        <f>IFERROR(VLOOKUP(D617,Materias_Primas[#All],5,0),"")</f>
        <v/>
      </c>
      <c r="M617" s="2"/>
      <c r="N617" s="2"/>
      <c r="O617" s="2"/>
      <c r="P617" s="2"/>
    </row>
    <row r="618" spans="1:16" ht="15.75" customHeight="1" x14ac:dyDescent="0.3">
      <c r="A618" s="8">
        <f>'Receta'!A619</f>
        <v>0</v>
      </c>
      <c r="B618" s="8" t="str">
        <f>IFERROR(VLOOKUP(A618,Productos[#All],2,0),"")</f>
        <v/>
      </c>
      <c r="C618" s="8">
        <f>SUMIF(Producción[[#All],[Producto]],A618,Producción[[#All],[Cant]])</f>
        <v>0</v>
      </c>
      <c r="D618" s="8">
        <f>'Receta'!E619</f>
        <v>0</v>
      </c>
      <c r="E618" s="8" t="str">
        <f>IFERROR(VLOOKUP(D618,Materias_Primas[#All],2,0),"")</f>
        <v/>
      </c>
      <c r="F618" s="8">
        <f>'Receta'!C619</f>
        <v>0</v>
      </c>
      <c r="G618" s="8">
        <f>'Receta'!H619</f>
        <v>0</v>
      </c>
      <c r="H618" s="8" t="str">
        <f t="shared" si="10"/>
        <v/>
      </c>
      <c r="I618" s="8">
        <v>20</v>
      </c>
      <c r="J618" s="8" t="s">
        <v>213</v>
      </c>
      <c r="K618" s="8" t="e">
        <f t="shared" si="12"/>
        <v>#VALUE!</v>
      </c>
      <c r="L618" s="8" t="str">
        <f>IFERROR(VLOOKUP(D618,Materias_Primas[#All],5,0),"")</f>
        <v/>
      </c>
      <c r="M618" s="2"/>
      <c r="N618" s="2"/>
      <c r="O618" s="2"/>
      <c r="P618" s="2"/>
    </row>
    <row r="619" spans="1:16" ht="15.75" customHeight="1" x14ac:dyDescent="0.3">
      <c r="A619" s="8">
        <f>'Receta'!A620</f>
        <v>0</v>
      </c>
      <c r="B619" s="8" t="str">
        <f>IFERROR(VLOOKUP(A619,Productos[#All],2,0),"")</f>
        <v/>
      </c>
      <c r="C619" s="8">
        <f>SUMIF(Producción[[#All],[Producto]],A619,Producción[[#All],[Cant]])</f>
        <v>0</v>
      </c>
      <c r="D619" s="8">
        <f>'Receta'!E620</f>
        <v>0</v>
      </c>
      <c r="E619" s="8" t="str">
        <f>IFERROR(VLOOKUP(D619,Materias_Primas[#All],2,0),"")</f>
        <v/>
      </c>
      <c r="F619" s="8">
        <f>'Receta'!C620</f>
        <v>0</v>
      </c>
      <c r="G619" s="8">
        <f>'Receta'!H620</f>
        <v>0</v>
      </c>
      <c r="H619" s="8" t="str">
        <f t="shared" si="10"/>
        <v/>
      </c>
      <c r="I619" s="8">
        <v>20</v>
      </c>
      <c r="J619" s="8" t="s">
        <v>213</v>
      </c>
      <c r="K619" s="8" t="e">
        <f t="shared" si="12"/>
        <v>#VALUE!</v>
      </c>
      <c r="L619" s="8" t="str">
        <f>IFERROR(VLOOKUP(D619,Materias_Primas[#All],5,0),"")</f>
        <v/>
      </c>
      <c r="M619" s="2"/>
      <c r="N619" s="2"/>
      <c r="O619" s="2"/>
      <c r="P619" s="2"/>
    </row>
    <row r="620" spans="1:16" ht="15.75" customHeight="1" x14ac:dyDescent="0.3">
      <c r="A620" s="8">
        <f>'Receta'!A621</f>
        <v>0</v>
      </c>
      <c r="B620" s="8" t="str">
        <f>IFERROR(VLOOKUP(A620,Productos[#All],2,0),"")</f>
        <v/>
      </c>
      <c r="C620" s="8">
        <f>SUMIF(Producción[[#All],[Producto]],A620,Producción[[#All],[Cant]])</f>
        <v>0</v>
      </c>
      <c r="D620" s="8">
        <f>'Receta'!E621</f>
        <v>0</v>
      </c>
      <c r="E620" s="8" t="str">
        <f>IFERROR(VLOOKUP(D620,Materias_Primas[#All],2,0),"")</f>
        <v/>
      </c>
      <c r="F620" s="8">
        <f>'Receta'!C621</f>
        <v>0</v>
      </c>
      <c r="G620" s="8">
        <f>'Receta'!H621</f>
        <v>0</v>
      </c>
      <c r="H620" s="8" t="str">
        <f t="shared" si="10"/>
        <v/>
      </c>
      <c r="I620" s="8">
        <v>20</v>
      </c>
      <c r="J620" s="8" t="s">
        <v>213</v>
      </c>
      <c r="K620" s="8" t="e">
        <f t="shared" si="12"/>
        <v>#VALUE!</v>
      </c>
      <c r="L620" s="8" t="str">
        <f>IFERROR(VLOOKUP(D620,Materias_Primas[#All],5,0),"")</f>
        <v/>
      </c>
      <c r="M620" s="2"/>
      <c r="N620" s="2"/>
      <c r="O620" s="2"/>
      <c r="P620" s="2"/>
    </row>
    <row r="621" spans="1:16" ht="15.75" customHeight="1" x14ac:dyDescent="0.3">
      <c r="A621" s="8">
        <f>'Receta'!A622</f>
        <v>0</v>
      </c>
      <c r="B621" s="8" t="str">
        <f>IFERROR(VLOOKUP(A621,Productos[#All],2,0),"")</f>
        <v/>
      </c>
      <c r="C621" s="8">
        <f>SUMIF(Producción[[#All],[Producto]],A621,Producción[[#All],[Cant]])</f>
        <v>0</v>
      </c>
      <c r="D621" s="8">
        <f>'Receta'!E622</f>
        <v>0</v>
      </c>
      <c r="E621" s="8" t="str">
        <f>IFERROR(VLOOKUP(D621,Materias_Primas[#All],2,0),"")</f>
        <v/>
      </c>
      <c r="F621" s="8">
        <f>'Receta'!C622</f>
        <v>0</v>
      </c>
      <c r="G621" s="8">
        <f>'Receta'!H622</f>
        <v>0</v>
      </c>
      <c r="H621" s="8" t="str">
        <f t="shared" si="10"/>
        <v/>
      </c>
      <c r="I621" s="8">
        <v>20</v>
      </c>
      <c r="J621" s="8" t="s">
        <v>213</v>
      </c>
      <c r="K621" s="8" t="e">
        <f t="shared" si="12"/>
        <v>#VALUE!</v>
      </c>
      <c r="L621" s="8" t="str">
        <f>IFERROR(VLOOKUP(D621,Materias_Primas[#All],5,0),"")</f>
        <v/>
      </c>
      <c r="M621" s="2"/>
      <c r="N621" s="2"/>
      <c r="O621" s="2"/>
      <c r="P621" s="2"/>
    </row>
    <row r="622" spans="1:16" ht="15.75" customHeight="1" x14ac:dyDescent="0.3">
      <c r="A622" s="8">
        <f>'Receta'!A623</f>
        <v>0</v>
      </c>
      <c r="B622" s="8" t="str">
        <f>IFERROR(VLOOKUP(A622,Productos[#All],2,0),"")</f>
        <v/>
      </c>
      <c r="C622" s="8">
        <f>SUMIF(Producción[[#All],[Producto]],A622,Producción[[#All],[Cant]])</f>
        <v>0</v>
      </c>
      <c r="D622" s="8">
        <f>'Receta'!E623</f>
        <v>0</v>
      </c>
      <c r="E622" s="8" t="str">
        <f>IFERROR(VLOOKUP(D622,Materias_Primas[#All],2,0),"")</f>
        <v/>
      </c>
      <c r="F622" s="8">
        <f>'Receta'!C623</f>
        <v>0</v>
      </c>
      <c r="G622" s="8">
        <f>'Receta'!H623</f>
        <v>0</v>
      </c>
      <c r="H622" s="8" t="str">
        <f t="shared" si="10"/>
        <v/>
      </c>
      <c r="I622" s="8">
        <v>20</v>
      </c>
      <c r="J622" s="8" t="s">
        <v>213</v>
      </c>
      <c r="K622" s="8" t="e">
        <f t="shared" si="12"/>
        <v>#VALUE!</v>
      </c>
      <c r="L622" s="8" t="str">
        <f>IFERROR(VLOOKUP(D622,Materias_Primas[#All],5,0),"")</f>
        <v/>
      </c>
      <c r="M622" s="2"/>
      <c r="N622" s="2"/>
      <c r="O622" s="2"/>
      <c r="P622" s="2"/>
    </row>
    <row r="623" spans="1:16" ht="15.75" customHeight="1" x14ac:dyDescent="0.3">
      <c r="A623" s="8">
        <f>'Receta'!A624</f>
        <v>0</v>
      </c>
      <c r="B623" s="8" t="str">
        <f>IFERROR(VLOOKUP(A623,Productos[#All],2,0),"")</f>
        <v/>
      </c>
      <c r="C623" s="8">
        <f>SUMIF(Producción[[#All],[Producto]],A623,Producción[[#All],[Cant]])</f>
        <v>0</v>
      </c>
      <c r="D623" s="8">
        <f>'Receta'!E624</f>
        <v>0</v>
      </c>
      <c r="E623" s="8" t="str">
        <f>IFERROR(VLOOKUP(D623,Materias_Primas[#All],2,0),"")</f>
        <v/>
      </c>
      <c r="F623" s="8">
        <f>'Receta'!C624</f>
        <v>0</v>
      </c>
      <c r="G623" s="8">
        <f>'Receta'!H624</f>
        <v>0</v>
      </c>
      <c r="H623" s="8" t="str">
        <f t="shared" si="10"/>
        <v/>
      </c>
      <c r="I623" s="8">
        <v>20</v>
      </c>
      <c r="J623" s="8" t="s">
        <v>213</v>
      </c>
      <c r="K623" s="8" t="e">
        <f t="shared" si="12"/>
        <v>#VALUE!</v>
      </c>
      <c r="L623" s="8" t="str">
        <f>IFERROR(VLOOKUP(D623,Materias_Primas[#All],5,0),"")</f>
        <v/>
      </c>
      <c r="M623" s="2"/>
      <c r="N623" s="2"/>
      <c r="O623" s="2"/>
      <c r="P623" s="2"/>
    </row>
    <row r="624" spans="1:16" ht="15.75" customHeight="1" x14ac:dyDescent="0.3">
      <c r="A624" s="8">
        <f>'Receta'!A625</f>
        <v>0</v>
      </c>
      <c r="B624" s="8" t="str">
        <f>IFERROR(VLOOKUP(A624,Productos[#All],2,0),"")</f>
        <v/>
      </c>
      <c r="C624" s="8">
        <f>SUMIF(Producción[[#All],[Producto]],A624,Producción[[#All],[Cant]])</f>
        <v>0</v>
      </c>
      <c r="D624" s="8">
        <f>'Receta'!E625</f>
        <v>0</v>
      </c>
      <c r="E624" s="8" t="str">
        <f>IFERROR(VLOOKUP(D624,Materias_Primas[#All],2,0),"")</f>
        <v/>
      </c>
      <c r="F624" s="8">
        <f>'Receta'!C625</f>
        <v>0</v>
      </c>
      <c r="G624" s="8">
        <f>'Receta'!H625</f>
        <v>0</v>
      </c>
      <c r="H624" s="8" t="str">
        <f t="shared" si="10"/>
        <v/>
      </c>
      <c r="I624" s="8">
        <v>20</v>
      </c>
      <c r="J624" s="8" t="s">
        <v>213</v>
      </c>
      <c r="K624" s="8" t="e">
        <f t="shared" si="12"/>
        <v>#VALUE!</v>
      </c>
      <c r="L624" s="8" t="str">
        <f>IFERROR(VLOOKUP(D624,Materias_Primas[#All],5,0),"")</f>
        <v/>
      </c>
      <c r="M624" s="2"/>
      <c r="N624" s="2"/>
      <c r="O624" s="2"/>
      <c r="P624" s="2"/>
    </row>
    <row r="625" spans="1:16" ht="15.75" customHeight="1" x14ac:dyDescent="0.3">
      <c r="A625" s="8">
        <f>'Receta'!A626</f>
        <v>0</v>
      </c>
      <c r="B625" s="8" t="str">
        <f>IFERROR(VLOOKUP(A625,Productos[#All],2,0),"")</f>
        <v/>
      </c>
      <c r="C625" s="8">
        <f>SUMIF(Producción[[#All],[Producto]],A625,Producción[[#All],[Cant]])</f>
        <v>0</v>
      </c>
      <c r="D625" s="8">
        <f>'Receta'!E626</f>
        <v>0</v>
      </c>
      <c r="E625" s="8" t="str">
        <f>IFERROR(VLOOKUP(D625,Materias_Primas[#All],2,0),"")</f>
        <v/>
      </c>
      <c r="F625" s="8">
        <f>'Receta'!C626</f>
        <v>0</v>
      </c>
      <c r="G625" s="8">
        <f>'Receta'!H626</f>
        <v>0</v>
      </c>
      <c r="H625" s="8" t="str">
        <f t="shared" si="10"/>
        <v/>
      </c>
      <c r="I625" s="8">
        <v>21</v>
      </c>
      <c r="J625" s="8" t="s">
        <v>213</v>
      </c>
      <c r="K625" s="8" t="e">
        <f t="shared" si="12"/>
        <v>#VALUE!</v>
      </c>
      <c r="L625" s="8" t="str">
        <f>IFERROR(VLOOKUP(D625,Materias_Primas[#All],5,0),"")</f>
        <v/>
      </c>
      <c r="M625" s="2"/>
      <c r="N625" s="2"/>
      <c r="O625" s="2"/>
      <c r="P625" s="2"/>
    </row>
    <row r="626" spans="1:16" ht="15.75" customHeight="1" x14ac:dyDescent="0.3">
      <c r="A626" s="8">
        <f>'Receta'!A627</f>
        <v>0</v>
      </c>
      <c r="B626" s="8" t="str">
        <f>IFERROR(VLOOKUP(A626,Productos[#All],2,0),"")</f>
        <v/>
      </c>
      <c r="C626" s="8">
        <f>SUMIF(Producción[[#All],[Producto]],A626,Producción[[#All],[Cant]])</f>
        <v>0</v>
      </c>
      <c r="D626" s="8">
        <f>'Receta'!E627</f>
        <v>0</v>
      </c>
      <c r="E626" s="8" t="str">
        <f>IFERROR(VLOOKUP(D626,Materias_Primas[#All],2,0),"")</f>
        <v/>
      </c>
      <c r="F626" s="8">
        <f>'Receta'!C627</f>
        <v>0</v>
      </c>
      <c r="G626" s="8">
        <f>'Receta'!H627</f>
        <v>0</v>
      </c>
      <c r="H626" s="8" t="str">
        <f t="shared" si="10"/>
        <v/>
      </c>
      <c r="I626" s="8">
        <v>21</v>
      </c>
      <c r="J626" s="8" t="s">
        <v>213</v>
      </c>
      <c r="K626" s="8" t="e">
        <f t="shared" si="12"/>
        <v>#VALUE!</v>
      </c>
      <c r="L626" s="8" t="str">
        <f>IFERROR(VLOOKUP(D626,Materias_Primas[#All],5,0),"")</f>
        <v/>
      </c>
      <c r="M626" s="2"/>
      <c r="N626" s="2"/>
      <c r="O626" s="2"/>
      <c r="P626" s="2"/>
    </row>
    <row r="627" spans="1:16" ht="15.75" customHeight="1" x14ac:dyDescent="0.3">
      <c r="A627" s="8">
        <f>'Receta'!A628</f>
        <v>0</v>
      </c>
      <c r="B627" s="8" t="str">
        <f>IFERROR(VLOOKUP(A627,Productos[#All],2,0),"")</f>
        <v/>
      </c>
      <c r="C627" s="8">
        <f>SUMIF(Producción[[#All],[Producto]],A627,Producción[[#All],[Cant]])</f>
        <v>0</v>
      </c>
      <c r="D627" s="8">
        <f>'Receta'!E628</f>
        <v>0</v>
      </c>
      <c r="E627" s="8" t="str">
        <f>IFERROR(VLOOKUP(D627,Materias_Primas[#All],2,0),"")</f>
        <v/>
      </c>
      <c r="F627" s="8">
        <f>'Receta'!C628</f>
        <v>0</v>
      </c>
      <c r="G627" s="8">
        <f>'Receta'!H628</f>
        <v>0</v>
      </c>
      <c r="H627" s="8" t="str">
        <f t="shared" si="10"/>
        <v/>
      </c>
      <c r="I627" s="8">
        <v>21</v>
      </c>
      <c r="J627" s="8" t="s">
        <v>213</v>
      </c>
      <c r="K627" s="8" t="e">
        <f t="shared" si="12"/>
        <v>#VALUE!</v>
      </c>
      <c r="L627" s="8" t="str">
        <f>IFERROR(VLOOKUP(D627,Materias_Primas[#All],5,0),"")</f>
        <v/>
      </c>
      <c r="M627" s="2"/>
      <c r="N627" s="2"/>
      <c r="O627" s="2"/>
      <c r="P627" s="2"/>
    </row>
    <row r="628" spans="1:16" ht="15.75" customHeight="1" x14ac:dyDescent="0.3">
      <c r="A628" s="8">
        <f>'Receta'!A629</f>
        <v>0</v>
      </c>
      <c r="B628" s="8" t="str">
        <f>IFERROR(VLOOKUP(A628,Productos[#All],2,0),"")</f>
        <v/>
      </c>
      <c r="C628" s="8">
        <f>SUMIF(Producción[[#All],[Producto]],A628,Producción[[#All],[Cant]])</f>
        <v>0</v>
      </c>
      <c r="D628" s="8">
        <f>'Receta'!E629</f>
        <v>0</v>
      </c>
      <c r="E628" s="8" t="str">
        <f>IFERROR(VLOOKUP(D628,Materias_Primas[#All],2,0),"")</f>
        <v/>
      </c>
      <c r="F628" s="8">
        <f>'Receta'!C629</f>
        <v>0</v>
      </c>
      <c r="G628" s="8">
        <f>'Receta'!H629</f>
        <v>0</v>
      </c>
      <c r="H628" s="8" t="str">
        <f t="shared" si="10"/>
        <v/>
      </c>
      <c r="I628" s="8">
        <v>21</v>
      </c>
      <c r="J628" s="8" t="s">
        <v>213</v>
      </c>
      <c r="K628" s="8" t="e">
        <f t="shared" si="12"/>
        <v>#VALUE!</v>
      </c>
      <c r="L628" s="8" t="str">
        <f>IFERROR(VLOOKUP(D628,Materias_Primas[#All],5,0),"")</f>
        <v/>
      </c>
      <c r="M628" s="2"/>
      <c r="N628" s="2"/>
      <c r="O628" s="2"/>
      <c r="P628" s="2"/>
    </row>
    <row r="629" spans="1:16" ht="15.75" customHeight="1" x14ac:dyDescent="0.3">
      <c r="A629" s="8">
        <f>'Receta'!A630</f>
        <v>0</v>
      </c>
      <c r="B629" s="8" t="str">
        <f>IFERROR(VLOOKUP(A629,Productos[#All],2,0),"")</f>
        <v/>
      </c>
      <c r="C629" s="8">
        <f>SUMIF(Producción[[#All],[Producto]],A629,Producción[[#All],[Cant]])</f>
        <v>0</v>
      </c>
      <c r="D629" s="8">
        <f>'Receta'!E630</f>
        <v>0</v>
      </c>
      <c r="E629" s="8" t="str">
        <f>IFERROR(VLOOKUP(D629,Materias_Primas[#All],2,0),"")</f>
        <v/>
      </c>
      <c r="F629" s="8">
        <f>'Receta'!C630</f>
        <v>0</v>
      </c>
      <c r="G629" s="8">
        <f>'Receta'!H630</f>
        <v>0</v>
      </c>
      <c r="H629" s="8" t="str">
        <f t="shared" si="10"/>
        <v/>
      </c>
      <c r="I629" s="8">
        <v>21</v>
      </c>
      <c r="J629" s="8" t="s">
        <v>213</v>
      </c>
      <c r="K629" s="8" t="e">
        <f t="shared" si="12"/>
        <v>#VALUE!</v>
      </c>
      <c r="L629" s="8" t="str">
        <f>IFERROR(VLOOKUP(D629,Materias_Primas[#All],5,0),"")</f>
        <v/>
      </c>
      <c r="M629" s="2"/>
      <c r="N629" s="2"/>
      <c r="O629" s="2"/>
      <c r="P629" s="2"/>
    </row>
    <row r="630" spans="1:16" ht="15.75" customHeight="1" x14ac:dyDescent="0.3">
      <c r="A630" s="8">
        <f>'Receta'!A631</f>
        <v>0</v>
      </c>
      <c r="B630" s="8" t="str">
        <f>IFERROR(VLOOKUP(A630,Productos[#All],2,0),"")</f>
        <v/>
      </c>
      <c r="C630" s="8">
        <f>SUMIF(Producción[[#All],[Producto]],A630,Producción[[#All],[Cant]])</f>
        <v>0</v>
      </c>
      <c r="D630" s="8">
        <f>'Receta'!E631</f>
        <v>0</v>
      </c>
      <c r="E630" s="8" t="str">
        <f>IFERROR(VLOOKUP(D630,Materias_Primas[#All],2,0),"")</f>
        <v/>
      </c>
      <c r="F630" s="8">
        <f>'Receta'!C631</f>
        <v>0</v>
      </c>
      <c r="G630" s="8">
        <f>'Receta'!H631</f>
        <v>0</v>
      </c>
      <c r="H630" s="8" t="str">
        <f t="shared" si="10"/>
        <v/>
      </c>
      <c r="I630" s="8">
        <v>21</v>
      </c>
      <c r="J630" s="8" t="s">
        <v>213</v>
      </c>
      <c r="K630" s="8" t="e">
        <f t="shared" si="12"/>
        <v>#VALUE!</v>
      </c>
      <c r="L630" s="8" t="str">
        <f>IFERROR(VLOOKUP(D630,Materias_Primas[#All],5,0),"")</f>
        <v/>
      </c>
      <c r="M630" s="2"/>
      <c r="N630" s="2"/>
      <c r="O630" s="2"/>
      <c r="P630" s="2"/>
    </row>
    <row r="631" spans="1:16" ht="15.75" customHeight="1" x14ac:dyDescent="0.3">
      <c r="A631" s="8">
        <f>'Receta'!A632</f>
        <v>0</v>
      </c>
      <c r="B631" s="8" t="str">
        <f>IFERROR(VLOOKUP(A631,Productos[#All],2,0),"")</f>
        <v/>
      </c>
      <c r="C631" s="8">
        <f>SUMIF(Producción[[#All],[Producto]],A631,Producción[[#All],[Cant]])</f>
        <v>0</v>
      </c>
      <c r="D631" s="8">
        <f>'Receta'!E632</f>
        <v>0</v>
      </c>
      <c r="E631" s="8" t="str">
        <f>IFERROR(VLOOKUP(D631,Materias_Primas[#All],2,0),"")</f>
        <v/>
      </c>
      <c r="F631" s="8">
        <f>'Receta'!C632</f>
        <v>0</v>
      </c>
      <c r="G631" s="8">
        <f>'Receta'!H632</f>
        <v>0</v>
      </c>
      <c r="H631" s="8" t="str">
        <f t="shared" si="10"/>
        <v/>
      </c>
      <c r="I631" s="8">
        <v>21</v>
      </c>
      <c r="J631" s="8" t="s">
        <v>213</v>
      </c>
      <c r="K631" s="8" t="e">
        <f t="shared" si="12"/>
        <v>#VALUE!</v>
      </c>
      <c r="L631" s="8" t="str">
        <f>IFERROR(VLOOKUP(D631,Materias_Primas[#All],5,0),"")</f>
        <v/>
      </c>
      <c r="M631" s="2"/>
      <c r="N631" s="2"/>
      <c r="O631" s="2"/>
      <c r="P631" s="2"/>
    </row>
    <row r="632" spans="1:16" ht="15.75" customHeight="1" x14ac:dyDescent="0.3">
      <c r="A632" s="8">
        <f>'Receta'!A633</f>
        <v>0</v>
      </c>
      <c r="B632" s="8" t="str">
        <f>IFERROR(VLOOKUP(A632,Productos[#All],2,0),"")</f>
        <v/>
      </c>
      <c r="C632" s="8">
        <f>SUMIF(Producción[[#All],[Producto]],A632,Producción[[#All],[Cant]])</f>
        <v>0</v>
      </c>
      <c r="D632" s="8">
        <f>'Receta'!E633</f>
        <v>0</v>
      </c>
      <c r="E632" s="8" t="str">
        <f>IFERROR(VLOOKUP(D632,Materias_Primas[#All],2,0),"")</f>
        <v/>
      </c>
      <c r="F632" s="8">
        <f>'Receta'!C633</f>
        <v>0</v>
      </c>
      <c r="G632" s="8">
        <f>'Receta'!H633</f>
        <v>0</v>
      </c>
      <c r="H632" s="8" t="str">
        <f t="shared" si="10"/>
        <v/>
      </c>
      <c r="I632" s="8">
        <v>21</v>
      </c>
      <c r="J632" s="8" t="s">
        <v>213</v>
      </c>
      <c r="K632" s="8" t="e">
        <f t="shared" si="12"/>
        <v>#VALUE!</v>
      </c>
      <c r="L632" s="8" t="str">
        <f>IFERROR(VLOOKUP(D632,Materias_Primas[#All],5,0),"")</f>
        <v/>
      </c>
      <c r="M632" s="2"/>
      <c r="N632" s="2"/>
      <c r="O632" s="2"/>
      <c r="P632" s="2"/>
    </row>
    <row r="633" spans="1:16" ht="15.75" customHeight="1" x14ac:dyDescent="0.3">
      <c r="A633" s="8">
        <f>'Receta'!A634</f>
        <v>0</v>
      </c>
      <c r="B633" s="8" t="str">
        <f>IFERROR(VLOOKUP(A633,Productos[#All],2,0),"")</f>
        <v/>
      </c>
      <c r="C633" s="8">
        <f>SUMIF(Producción[[#All],[Producto]],A633,Producción[[#All],[Cant]])</f>
        <v>0</v>
      </c>
      <c r="D633" s="8">
        <f>'Receta'!E634</f>
        <v>0</v>
      </c>
      <c r="E633" s="8" t="str">
        <f>IFERROR(VLOOKUP(D633,Materias_Primas[#All],2,0),"")</f>
        <v/>
      </c>
      <c r="F633" s="8">
        <f>'Receta'!C634</f>
        <v>0</v>
      </c>
      <c r="G633" s="8">
        <f>'Receta'!H634</f>
        <v>0</v>
      </c>
      <c r="H633" s="8" t="str">
        <f t="shared" si="10"/>
        <v/>
      </c>
      <c r="I633" s="8">
        <v>21</v>
      </c>
      <c r="J633" s="8" t="s">
        <v>213</v>
      </c>
      <c r="K633" s="8" t="e">
        <f t="shared" si="12"/>
        <v>#VALUE!</v>
      </c>
      <c r="L633" s="8" t="str">
        <f>IFERROR(VLOOKUP(D633,Materias_Primas[#All],5,0),"")</f>
        <v/>
      </c>
      <c r="M633" s="2"/>
      <c r="N633" s="2"/>
      <c r="O633" s="2"/>
      <c r="P633" s="2"/>
    </row>
    <row r="634" spans="1:16" ht="15.75" customHeight="1" x14ac:dyDescent="0.3">
      <c r="A634" s="8">
        <f>'Receta'!A635</f>
        <v>0</v>
      </c>
      <c r="B634" s="8" t="str">
        <f>IFERROR(VLOOKUP(A634,Productos[#All],2,0),"")</f>
        <v/>
      </c>
      <c r="C634" s="8">
        <f>SUMIF(Producción[[#All],[Producto]],A634,Producción[[#All],[Cant]])</f>
        <v>0</v>
      </c>
      <c r="D634" s="8">
        <f>'Receta'!E635</f>
        <v>0</v>
      </c>
      <c r="E634" s="8" t="str">
        <f>IFERROR(VLOOKUP(D634,Materias_Primas[#All],2,0),"")</f>
        <v/>
      </c>
      <c r="F634" s="8">
        <f>'Receta'!C635</f>
        <v>0</v>
      </c>
      <c r="G634" s="8">
        <f>'Receta'!H635</f>
        <v>0</v>
      </c>
      <c r="H634" s="8" t="str">
        <f t="shared" si="10"/>
        <v/>
      </c>
      <c r="I634" s="8">
        <v>21</v>
      </c>
      <c r="J634" s="8" t="s">
        <v>213</v>
      </c>
      <c r="K634" s="8" t="e">
        <f t="shared" si="12"/>
        <v>#VALUE!</v>
      </c>
      <c r="L634" s="8" t="str">
        <f>IFERROR(VLOOKUP(D634,Materias_Primas[#All],5,0),"")</f>
        <v/>
      </c>
      <c r="M634" s="2"/>
      <c r="N634" s="2"/>
      <c r="O634" s="2"/>
      <c r="P634" s="2"/>
    </row>
    <row r="635" spans="1:16" ht="15.75" customHeight="1" x14ac:dyDescent="0.3">
      <c r="A635" s="8">
        <f>'Receta'!A636</f>
        <v>0</v>
      </c>
      <c r="B635" s="8" t="str">
        <f>IFERROR(VLOOKUP(A635,Productos[#All],2,0),"")</f>
        <v/>
      </c>
      <c r="C635" s="8">
        <f>SUMIF(Producción[[#All],[Producto]],A635,Producción[[#All],[Cant]])</f>
        <v>0</v>
      </c>
      <c r="D635" s="8">
        <f>'Receta'!E636</f>
        <v>0</v>
      </c>
      <c r="E635" s="8" t="str">
        <f>IFERROR(VLOOKUP(D635,Materias_Primas[#All],2,0),"")</f>
        <v/>
      </c>
      <c r="F635" s="8">
        <f>'Receta'!C636</f>
        <v>0</v>
      </c>
      <c r="G635" s="8">
        <f>'Receta'!H636</f>
        <v>0</v>
      </c>
      <c r="H635" s="8" t="str">
        <f t="shared" si="10"/>
        <v/>
      </c>
      <c r="I635" s="8">
        <v>21</v>
      </c>
      <c r="J635" s="8" t="s">
        <v>213</v>
      </c>
      <c r="K635" s="8" t="e">
        <f t="shared" si="12"/>
        <v>#VALUE!</v>
      </c>
      <c r="L635" s="8" t="str">
        <f>IFERROR(VLOOKUP(D635,Materias_Primas[#All],5,0),"")</f>
        <v/>
      </c>
      <c r="M635" s="2"/>
      <c r="N635" s="2"/>
      <c r="O635" s="2"/>
      <c r="P635" s="2"/>
    </row>
    <row r="636" spans="1:16" ht="15.75" customHeight="1" x14ac:dyDescent="0.3">
      <c r="A636" s="8">
        <f>'Receta'!A637</f>
        <v>0</v>
      </c>
      <c r="B636" s="8" t="str">
        <f>IFERROR(VLOOKUP(A636,Productos[#All],2,0),"")</f>
        <v/>
      </c>
      <c r="C636" s="8">
        <f>SUMIF(Producción[[#All],[Producto]],A636,Producción[[#All],[Cant]])</f>
        <v>0</v>
      </c>
      <c r="D636" s="8">
        <f>'Receta'!E637</f>
        <v>0</v>
      </c>
      <c r="E636" s="8" t="str">
        <f>IFERROR(VLOOKUP(D636,Materias_Primas[#All],2,0),"")</f>
        <v/>
      </c>
      <c r="F636" s="8">
        <f>'Receta'!C637</f>
        <v>0</v>
      </c>
      <c r="G636" s="8">
        <f>'Receta'!H637</f>
        <v>0</v>
      </c>
      <c r="H636" s="8" t="str">
        <f t="shared" si="10"/>
        <v/>
      </c>
      <c r="I636" s="8">
        <v>21</v>
      </c>
      <c r="J636" s="8" t="s">
        <v>213</v>
      </c>
      <c r="K636" s="8" t="e">
        <f t="shared" si="12"/>
        <v>#VALUE!</v>
      </c>
      <c r="L636" s="8" t="str">
        <f>IFERROR(VLOOKUP(D636,Materias_Primas[#All],5,0),"")</f>
        <v/>
      </c>
      <c r="M636" s="2"/>
      <c r="N636" s="2"/>
      <c r="O636" s="2"/>
      <c r="P636" s="2"/>
    </row>
    <row r="637" spans="1:16" ht="15.75" customHeight="1" x14ac:dyDescent="0.3">
      <c r="A637" s="8">
        <f>'Receta'!A638</f>
        <v>0</v>
      </c>
      <c r="B637" s="8" t="str">
        <f>IFERROR(VLOOKUP(A637,Productos[#All],2,0),"")</f>
        <v/>
      </c>
      <c r="C637" s="8">
        <f>SUMIF(Producción[[#All],[Producto]],A637,Producción[[#All],[Cant]])</f>
        <v>0</v>
      </c>
      <c r="D637" s="8">
        <f>'Receta'!E638</f>
        <v>0</v>
      </c>
      <c r="E637" s="8" t="str">
        <f>IFERROR(VLOOKUP(D637,Materias_Primas[#All],2,0),"")</f>
        <v/>
      </c>
      <c r="F637" s="8">
        <f>'Receta'!C638</f>
        <v>0</v>
      </c>
      <c r="G637" s="8">
        <f>'Receta'!H638</f>
        <v>0</v>
      </c>
      <c r="H637" s="8" t="str">
        <f t="shared" si="10"/>
        <v/>
      </c>
      <c r="I637" s="8">
        <v>21</v>
      </c>
      <c r="J637" s="8" t="s">
        <v>213</v>
      </c>
      <c r="K637" s="8" t="e">
        <f t="shared" si="12"/>
        <v>#VALUE!</v>
      </c>
      <c r="L637" s="8" t="str">
        <f>IFERROR(VLOOKUP(D637,Materias_Primas[#All],5,0),"")</f>
        <v/>
      </c>
      <c r="M637" s="2"/>
      <c r="N637" s="2"/>
      <c r="O637" s="2"/>
      <c r="P637" s="2"/>
    </row>
    <row r="638" spans="1:16" ht="15.75" customHeight="1" x14ac:dyDescent="0.3">
      <c r="A638" s="8">
        <f>'Receta'!A639</f>
        <v>0</v>
      </c>
      <c r="B638" s="8" t="str">
        <f>IFERROR(VLOOKUP(A638,Productos[#All],2,0),"")</f>
        <v/>
      </c>
      <c r="C638" s="8">
        <f>SUMIF(Producción[[#All],[Producto]],A638,Producción[[#All],[Cant]])</f>
        <v>0</v>
      </c>
      <c r="D638" s="8">
        <f>'Receta'!E639</f>
        <v>0</v>
      </c>
      <c r="E638" s="8" t="str">
        <f>IFERROR(VLOOKUP(D638,Materias_Primas[#All],2,0),"")</f>
        <v/>
      </c>
      <c r="F638" s="8">
        <f>'Receta'!C639</f>
        <v>0</v>
      </c>
      <c r="G638" s="8">
        <f>'Receta'!H639</f>
        <v>0</v>
      </c>
      <c r="H638" s="8" t="str">
        <f t="shared" si="10"/>
        <v/>
      </c>
      <c r="I638" s="8">
        <v>21</v>
      </c>
      <c r="J638" s="8" t="s">
        <v>213</v>
      </c>
      <c r="K638" s="8" t="e">
        <f t="shared" si="12"/>
        <v>#VALUE!</v>
      </c>
      <c r="L638" s="8" t="str">
        <f>IFERROR(VLOOKUP(D638,Materias_Primas[#All],5,0),"")</f>
        <v/>
      </c>
      <c r="M638" s="2"/>
      <c r="N638" s="2"/>
      <c r="O638" s="2"/>
      <c r="P638" s="2"/>
    </row>
    <row r="639" spans="1:16" ht="15.75" customHeight="1" x14ac:dyDescent="0.3">
      <c r="A639" s="8">
        <f>'Receta'!A640</f>
        <v>0</v>
      </c>
      <c r="B639" s="8" t="str">
        <f>IFERROR(VLOOKUP(A639,Productos[#All],2,0),"")</f>
        <v/>
      </c>
      <c r="C639" s="8">
        <f>SUMIF(Producción[[#All],[Producto]],A639,Producción[[#All],[Cant]])</f>
        <v>0</v>
      </c>
      <c r="D639" s="8">
        <f>'Receta'!E640</f>
        <v>0</v>
      </c>
      <c r="E639" s="8" t="str">
        <f>IFERROR(VLOOKUP(D639,Materias_Primas[#All],2,0),"")</f>
        <v/>
      </c>
      <c r="F639" s="8">
        <f>'Receta'!C640</f>
        <v>0</v>
      </c>
      <c r="G639" s="8">
        <f>'Receta'!H640</f>
        <v>0</v>
      </c>
      <c r="H639" s="8" t="str">
        <f t="shared" si="10"/>
        <v/>
      </c>
      <c r="I639" s="8">
        <v>21</v>
      </c>
      <c r="J639" s="8" t="s">
        <v>213</v>
      </c>
      <c r="K639" s="8" t="e">
        <f t="shared" si="12"/>
        <v>#VALUE!</v>
      </c>
      <c r="L639" s="8" t="str">
        <f>IFERROR(VLOOKUP(D639,Materias_Primas[#All],5,0),"")</f>
        <v/>
      </c>
      <c r="M639" s="2"/>
      <c r="N639" s="2"/>
      <c r="O639" s="2"/>
      <c r="P639" s="2"/>
    </row>
    <row r="640" spans="1:16" ht="15.75" customHeight="1" x14ac:dyDescent="0.3">
      <c r="A640" s="8">
        <f>'Receta'!A641</f>
        <v>0</v>
      </c>
      <c r="B640" s="8" t="str">
        <f>IFERROR(VLOOKUP(A640,Productos[#All],2,0),"")</f>
        <v/>
      </c>
      <c r="C640" s="8">
        <f>SUMIF(Producción[[#All],[Producto]],A640,Producción[[#All],[Cant]])</f>
        <v>0</v>
      </c>
      <c r="D640" s="8">
        <f>'Receta'!E641</f>
        <v>0</v>
      </c>
      <c r="E640" s="8" t="str">
        <f>IFERROR(VLOOKUP(D640,Materias_Primas[#All],2,0),"")</f>
        <v/>
      </c>
      <c r="F640" s="8">
        <f>'Receta'!C641</f>
        <v>0</v>
      </c>
      <c r="G640" s="8">
        <f>'Receta'!H641</f>
        <v>0</v>
      </c>
      <c r="H640" s="8" t="str">
        <f t="shared" si="10"/>
        <v/>
      </c>
      <c r="I640" s="8">
        <v>21</v>
      </c>
      <c r="J640" s="8" t="s">
        <v>213</v>
      </c>
      <c r="K640" s="8" t="e">
        <f t="shared" si="12"/>
        <v>#VALUE!</v>
      </c>
      <c r="L640" s="8" t="str">
        <f>IFERROR(VLOOKUP(D640,Materias_Primas[#All],5,0),"")</f>
        <v/>
      </c>
      <c r="M640" s="2"/>
      <c r="N640" s="2"/>
      <c r="O640" s="2"/>
      <c r="P640" s="2"/>
    </row>
    <row r="641" spans="1:16" ht="15.75" customHeight="1" x14ac:dyDescent="0.3">
      <c r="A641" s="8">
        <f>'Receta'!A642</f>
        <v>0</v>
      </c>
      <c r="B641" s="8" t="str">
        <f>IFERROR(VLOOKUP(A641,Productos[#All],2,0),"")</f>
        <v/>
      </c>
      <c r="C641" s="8">
        <f>SUMIF(Producción[[#All],[Producto]],A641,Producción[[#All],[Cant]])</f>
        <v>0</v>
      </c>
      <c r="D641" s="8">
        <f>'Receta'!E642</f>
        <v>0</v>
      </c>
      <c r="E641" s="8" t="str">
        <f>IFERROR(VLOOKUP(D641,Materias_Primas[#All],2,0),"")</f>
        <v/>
      </c>
      <c r="F641" s="8">
        <f>'Receta'!C642</f>
        <v>0</v>
      </c>
      <c r="G641" s="8">
        <f>'Receta'!H642</f>
        <v>0</v>
      </c>
      <c r="H641" s="8" t="str">
        <f t="shared" si="10"/>
        <v/>
      </c>
      <c r="I641" s="8">
        <v>21</v>
      </c>
      <c r="J641" s="8" t="s">
        <v>213</v>
      </c>
      <c r="K641" s="8" t="e">
        <f t="shared" si="12"/>
        <v>#VALUE!</v>
      </c>
      <c r="L641" s="8" t="str">
        <f>IFERROR(VLOOKUP(D641,Materias_Primas[#All],5,0),"")</f>
        <v/>
      </c>
      <c r="M641" s="2"/>
      <c r="N641" s="2"/>
      <c r="O641" s="2"/>
      <c r="P641" s="2"/>
    </row>
    <row r="642" spans="1:16" ht="15.75" customHeight="1" x14ac:dyDescent="0.3">
      <c r="A642" s="8">
        <f>'Receta'!A643</f>
        <v>0</v>
      </c>
      <c r="B642" s="8" t="str">
        <f>IFERROR(VLOOKUP(A642,Productos[#All],2,0),"")</f>
        <v/>
      </c>
      <c r="C642" s="8">
        <f>SUMIF(Producción[[#All],[Producto]],A642,Producción[[#All],[Cant]])</f>
        <v>0</v>
      </c>
      <c r="D642" s="8">
        <f>'Receta'!E643</f>
        <v>0</v>
      </c>
      <c r="E642" s="8" t="str">
        <f>IFERROR(VLOOKUP(D642,Materias_Primas[#All],2,0),"")</f>
        <v/>
      </c>
      <c r="F642" s="8">
        <f>'Receta'!C643</f>
        <v>0</v>
      </c>
      <c r="G642" s="8">
        <f>'Receta'!H643</f>
        <v>0</v>
      </c>
      <c r="H642" s="8" t="str">
        <f t="shared" si="10"/>
        <v/>
      </c>
      <c r="I642" s="8">
        <v>21</v>
      </c>
      <c r="J642" s="8" t="s">
        <v>213</v>
      </c>
      <c r="K642" s="8" t="e">
        <f t="shared" ref="K642:K705" si="13">C642*H642</f>
        <v>#VALUE!</v>
      </c>
      <c r="L642" s="8" t="str">
        <f>IFERROR(VLOOKUP(D642,Materias_Primas[#All],5,0),"")</f>
        <v/>
      </c>
      <c r="M642" s="2"/>
      <c r="N642" s="2"/>
      <c r="O642" s="2"/>
      <c r="P642" s="2"/>
    </row>
    <row r="643" spans="1:16" ht="15.75" customHeight="1" x14ac:dyDescent="0.3">
      <c r="A643" s="8">
        <f>'Receta'!A644</f>
        <v>0</v>
      </c>
      <c r="B643" s="8" t="str">
        <f>IFERROR(VLOOKUP(A643,Productos[#All],2,0),"")</f>
        <v/>
      </c>
      <c r="C643" s="8">
        <f>SUMIF(Producción[[#All],[Producto]],A643,Producción[[#All],[Cant]])</f>
        <v>0</v>
      </c>
      <c r="D643" s="8">
        <f>'Receta'!E644</f>
        <v>0</v>
      </c>
      <c r="E643" s="8" t="str">
        <f>IFERROR(VLOOKUP(D643,Materias_Primas[#All],2,0),"")</f>
        <v/>
      </c>
      <c r="F643" s="8">
        <f>'Receta'!C644</f>
        <v>0</v>
      </c>
      <c r="G643" s="8">
        <f>'Receta'!H644</f>
        <v>0</v>
      </c>
      <c r="H643" s="8" t="str">
        <f t="shared" si="10"/>
        <v/>
      </c>
      <c r="I643" s="8">
        <v>21</v>
      </c>
      <c r="J643" s="8" t="s">
        <v>213</v>
      </c>
      <c r="K643" s="8" t="e">
        <f t="shared" si="13"/>
        <v>#VALUE!</v>
      </c>
      <c r="L643" s="8" t="str">
        <f>IFERROR(VLOOKUP(D643,Materias_Primas[#All],5,0),"")</f>
        <v/>
      </c>
      <c r="M643" s="2"/>
      <c r="N643" s="2"/>
      <c r="O643" s="2"/>
      <c r="P643" s="2"/>
    </row>
    <row r="644" spans="1:16" ht="15.75" customHeight="1" x14ac:dyDescent="0.3">
      <c r="A644" s="8">
        <f>'Receta'!A645</f>
        <v>0</v>
      </c>
      <c r="B644" s="8" t="str">
        <f>IFERROR(VLOOKUP(A644,Productos[#All],2,0),"")</f>
        <v/>
      </c>
      <c r="C644" s="8">
        <f>SUMIF(Producción[[#All],[Producto]],A644,Producción[[#All],[Cant]])</f>
        <v>0</v>
      </c>
      <c r="D644" s="8">
        <f>'Receta'!E645</f>
        <v>0</v>
      </c>
      <c r="E644" s="8" t="str">
        <f>IFERROR(VLOOKUP(D644,Materias_Primas[#All],2,0),"")</f>
        <v/>
      </c>
      <c r="F644" s="8">
        <f>'Receta'!C645</f>
        <v>0</v>
      </c>
      <c r="G644" s="8">
        <f>'Receta'!H645</f>
        <v>0</v>
      </c>
      <c r="H644" s="8" t="str">
        <f t="shared" si="10"/>
        <v/>
      </c>
      <c r="I644" s="8">
        <v>21</v>
      </c>
      <c r="J644" s="8" t="s">
        <v>213</v>
      </c>
      <c r="K644" s="8" t="e">
        <f t="shared" si="13"/>
        <v>#VALUE!</v>
      </c>
      <c r="L644" s="8" t="str">
        <f>IFERROR(VLOOKUP(D644,Materias_Primas[#All],5,0),"")</f>
        <v/>
      </c>
      <c r="M644" s="2"/>
      <c r="N644" s="2"/>
      <c r="O644" s="2"/>
      <c r="P644" s="2"/>
    </row>
    <row r="645" spans="1:16" ht="15.75" customHeight="1" x14ac:dyDescent="0.3">
      <c r="A645" s="8">
        <f>'Receta'!A646</f>
        <v>0</v>
      </c>
      <c r="B645" s="8" t="str">
        <f>IFERROR(VLOOKUP(A645,Productos[#All],2,0),"")</f>
        <v/>
      </c>
      <c r="C645" s="8">
        <f>SUMIF(Producción[[#All],[Producto]],A645,Producción[[#All],[Cant]])</f>
        <v>0</v>
      </c>
      <c r="D645" s="8">
        <f>'Receta'!E646</f>
        <v>0</v>
      </c>
      <c r="E645" s="8" t="str">
        <f>IFERROR(VLOOKUP(D645,Materias_Primas[#All],2,0),"")</f>
        <v/>
      </c>
      <c r="F645" s="8">
        <f>'Receta'!C646</f>
        <v>0</v>
      </c>
      <c r="G645" s="8">
        <f>'Receta'!H646</f>
        <v>0</v>
      </c>
      <c r="H645" s="8" t="str">
        <f t="shared" si="10"/>
        <v/>
      </c>
      <c r="I645" s="8">
        <v>21</v>
      </c>
      <c r="J645" s="8" t="s">
        <v>213</v>
      </c>
      <c r="K645" s="8" t="e">
        <f t="shared" si="13"/>
        <v>#VALUE!</v>
      </c>
      <c r="L645" s="8" t="str">
        <f>IFERROR(VLOOKUP(D645,Materias_Primas[#All],5,0),"")</f>
        <v/>
      </c>
      <c r="M645" s="2"/>
      <c r="N645" s="2"/>
      <c r="O645" s="2"/>
      <c r="P645" s="2"/>
    </row>
    <row r="646" spans="1:16" ht="15.75" customHeight="1" x14ac:dyDescent="0.3">
      <c r="A646" s="8">
        <f>'Receta'!A647</f>
        <v>0</v>
      </c>
      <c r="B646" s="8" t="str">
        <f>IFERROR(VLOOKUP(A646,Productos[#All],2,0),"")</f>
        <v/>
      </c>
      <c r="C646" s="8">
        <f>SUMIF(Producción[[#All],[Producto]],A646,Producción[[#All],[Cant]])</f>
        <v>0</v>
      </c>
      <c r="D646" s="8">
        <f>'Receta'!E647</f>
        <v>0</v>
      </c>
      <c r="E646" s="8" t="str">
        <f>IFERROR(VLOOKUP(D646,Materias_Primas[#All],2,0),"")</f>
        <v/>
      </c>
      <c r="F646" s="8">
        <f>'Receta'!C647</f>
        <v>0</v>
      </c>
      <c r="G646" s="8">
        <f>'Receta'!H647</f>
        <v>0</v>
      </c>
      <c r="H646" s="8" t="str">
        <f t="shared" si="10"/>
        <v/>
      </c>
      <c r="I646" s="8">
        <v>21</v>
      </c>
      <c r="J646" s="8" t="s">
        <v>213</v>
      </c>
      <c r="K646" s="8" t="e">
        <f t="shared" si="13"/>
        <v>#VALUE!</v>
      </c>
      <c r="L646" s="8" t="str">
        <f>IFERROR(VLOOKUP(D646,Materias_Primas[#All],5,0),"")</f>
        <v/>
      </c>
      <c r="M646" s="2"/>
      <c r="N646" s="2"/>
      <c r="O646" s="2"/>
      <c r="P646" s="2"/>
    </row>
    <row r="647" spans="1:16" ht="15.75" customHeight="1" x14ac:dyDescent="0.3">
      <c r="A647" s="8">
        <f>'Receta'!A648</f>
        <v>0</v>
      </c>
      <c r="B647" s="8" t="str">
        <f>IFERROR(VLOOKUP(A647,Productos[#All],2,0),"")</f>
        <v/>
      </c>
      <c r="C647" s="8">
        <f>SUMIF(Producción[[#All],[Producto]],A647,Producción[[#All],[Cant]])</f>
        <v>0</v>
      </c>
      <c r="D647" s="8">
        <f>'Receta'!E648</f>
        <v>0</v>
      </c>
      <c r="E647" s="8" t="str">
        <f>IFERROR(VLOOKUP(D647,Materias_Primas[#All],2,0),"")</f>
        <v/>
      </c>
      <c r="F647" s="8">
        <f>'Receta'!C648</f>
        <v>0</v>
      </c>
      <c r="G647" s="8">
        <f>'Receta'!H648</f>
        <v>0</v>
      </c>
      <c r="H647" s="8" t="str">
        <f t="shared" si="10"/>
        <v/>
      </c>
      <c r="I647" s="8">
        <v>21</v>
      </c>
      <c r="J647" s="8" t="s">
        <v>213</v>
      </c>
      <c r="K647" s="8" t="e">
        <f t="shared" si="13"/>
        <v>#VALUE!</v>
      </c>
      <c r="L647" s="8" t="str">
        <f>IFERROR(VLOOKUP(D647,Materias_Primas[#All],5,0),"")</f>
        <v/>
      </c>
      <c r="M647" s="2"/>
      <c r="N647" s="2"/>
      <c r="O647" s="2"/>
      <c r="P647" s="2"/>
    </row>
    <row r="648" spans="1:16" ht="15.75" customHeight="1" x14ac:dyDescent="0.3">
      <c r="A648" s="8">
        <f>'Receta'!A649</f>
        <v>0</v>
      </c>
      <c r="B648" s="8" t="str">
        <f>IFERROR(VLOOKUP(A648,Productos[#All],2,0),"")</f>
        <v/>
      </c>
      <c r="C648" s="8">
        <f>SUMIF(Producción[[#All],[Producto]],A648,Producción[[#All],[Cant]])</f>
        <v>0</v>
      </c>
      <c r="D648" s="8">
        <f>'Receta'!E649</f>
        <v>0</v>
      </c>
      <c r="E648" s="8" t="str">
        <f>IFERROR(VLOOKUP(D648,Materias_Primas[#All],2,0),"")</f>
        <v/>
      </c>
      <c r="F648" s="8">
        <f>'Receta'!C649</f>
        <v>0</v>
      </c>
      <c r="G648" s="8">
        <f>'Receta'!H649</f>
        <v>0</v>
      </c>
      <c r="H648" s="8" t="str">
        <f t="shared" si="10"/>
        <v/>
      </c>
      <c r="I648" s="8">
        <v>21</v>
      </c>
      <c r="J648" s="8" t="s">
        <v>213</v>
      </c>
      <c r="K648" s="8" t="e">
        <f t="shared" si="13"/>
        <v>#VALUE!</v>
      </c>
      <c r="L648" s="8" t="str">
        <f>IFERROR(VLOOKUP(D648,Materias_Primas[#All],5,0),"")</f>
        <v/>
      </c>
      <c r="M648" s="2"/>
      <c r="N648" s="2"/>
      <c r="O648" s="2"/>
      <c r="P648" s="2"/>
    </row>
    <row r="649" spans="1:16" ht="15.75" customHeight="1" x14ac:dyDescent="0.3">
      <c r="A649" s="8">
        <f>'Receta'!A650</f>
        <v>0</v>
      </c>
      <c r="B649" s="8" t="str">
        <f>IFERROR(VLOOKUP(A649,Productos[#All],2,0),"")</f>
        <v/>
      </c>
      <c r="C649" s="8">
        <f>SUMIF(Producción[[#All],[Producto]],A649,Producción[[#All],[Cant]])</f>
        <v>0</v>
      </c>
      <c r="D649" s="8">
        <f>'Receta'!E650</f>
        <v>0</v>
      </c>
      <c r="E649" s="8" t="str">
        <f>IFERROR(VLOOKUP(D649,Materias_Primas[#All],2,0),"")</f>
        <v/>
      </c>
      <c r="F649" s="8">
        <f>'Receta'!C650</f>
        <v>0</v>
      </c>
      <c r="G649" s="8">
        <f>'Receta'!H650</f>
        <v>0</v>
      </c>
      <c r="H649" s="8" t="str">
        <f t="shared" si="10"/>
        <v/>
      </c>
      <c r="I649" s="8">
        <v>21</v>
      </c>
      <c r="J649" s="8" t="s">
        <v>213</v>
      </c>
      <c r="K649" s="8" t="e">
        <f t="shared" si="13"/>
        <v>#VALUE!</v>
      </c>
      <c r="L649" s="8" t="str">
        <f>IFERROR(VLOOKUP(D649,Materias_Primas[#All],5,0),"")</f>
        <v/>
      </c>
      <c r="M649" s="2"/>
      <c r="N649" s="2"/>
      <c r="O649" s="2"/>
      <c r="P649" s="2"/>
    </row>
    <row r="650" spans="1:16" ht="15.75" customHeight="1" x14ac:dyDescent="0.3">
      <c r="A650" s="8">
        <f>'Receta'!A651</f>
        <v>0</v>
      </c>
      <c r="B650" s="8" t="str">
        <f>IFERROR(VLOOKUP(A650,Productos[#All],2,0),"")</f>
        <v/>
      </c>
      <c r="C650" s="8">
        <f>SUMIF(Producción[[#All],[Producto]],A650,Producción[[#All],[Cant]])</f>
        <v>0</v>
      </c>
      <c r="D650" s="8">
        <f>'Receta'!E651</f>
        <v>0</v>
      </c>
      <c r="E650" s="8" t="str">
        <f>IFERROR(VLOOKUP(D650,Materias_Primas[#All],2,0),"")</f>
        <v/>
      </c>
      <c r="F650" s="8">
        <f>'Receta'!C651</f>
        <v>0</v>
      </c>
      <c r="G650" s="8">
        <f>'Receta'!H651</f>
        <v>0</v>
      </c>
      <c r="H650" s="8" t="str">
        <f t="shared" si="10"/>
        <v/>
      </c>
      <c r="I650" s="8">
        <v>21</v>
      </c>
      <c r="J650" s="8" t="s">
        <v>213</v>
      </c>
      <c r="K650" s="8" t="e">
        <f t="shared" si="13"/>
        <v>#VALUE!</v>
      </c>
      <c r="L650" s="8" t="str">
        <f>IFERROR(VLOOKUP(D650,Materias_Primas[#All],5,0),"")</f>
        <v/>
      </c>
      <c r="M650" s="2"/>
      <c r="N650" s="2"/>
      <c r="O650" s="2"/>
      <c r="P650" s="2"/>
    </row>
    <row r="651" spans="1:16" ht="15.75" customHeight="1" x14ac:dyDescent="0.3">
      <c r="A651" s="8">
        <f>'Receta'!A652</f>
        <v>0</v>
      </c>
      <c r="B651" s="8" t="str">
        <f>IFERROR(VLOOKUP(A651,Productos[#All],2,0),"")</f>
        <v/>
      </c>
      <c r="C651" s="8">
        <f>SUMIF(Producción[[#All],[Producto]],A651,Producción[[#All],[Cant]])</f>
        <v>0</v>
      </c>
      <c r="D651" s="8">
        <f>'Receta'!E652</f>
        <v>0</v>
      </c>
      <c r="E651" s="8" t="str">
        <f>IFERROR(VLOOKUP(D651,Materias_Primas[#All],2,0),"")</f>
        <v/>
      </c>
      <c r="F651" s="8">
        <f>'Receta'!C652</f>
        <v>0</v>
      </c>
      <c r="G651" s="8">
        <f>'Receta'!H652</f>
        <v>0</v>
      </c>
      <c r="H651" s="8" t="str">
        <f t="shared" si="10"/>
        <v/>
      </c>
      <c r="I651" s="8">
        <v>21</v>
      </c>
      <c r="J651" s="8" t="s">
        <v>213</v>
      </c>
      <c r="K651" s="8" t="e">
        <f t="shared" si="13"/>
        <v>#VALUE!</v>
      </c>
      <c r="L651" s="8" t="str">
        <f>IFERROR(VLOOKUP(D651,Materias_Primas[#All],5,0),"")</f>
        <v/>
      </c>
      <c r="M651" s="2"/>
      <c r="N651" s="2"/>
      <c r="O651" s="2"/>
      <c r="P651" s="2"/>
    </row>
    <row r="652" spans="1:16" ht="15.75" customHeight="1" x14ac:dyDescent="0.3">
      <c r="A652" s="8">
        <f>'Receta'!A653</f>
        <v>0</v>
      </c>
      <c r="B652" s="8" t="str">
        <f>IFERROR(VLOOKUP(A652,Productos[#All],2,0),"")</f>
        <v/>
      </c>
      <c r="C652" s="8">
        <f>SUMIF(Producción[[#All],[Producto]],A652,Producción[[#All],[Cant]])</f>
        <v>0</v>
      </c>
      <c r="D652" s="8">
        <f>'Receta'!E653</f>
        <v>0</v>
      </c>
      <c r="E652" s="8" t="str">
        <f>IFERROR(VLOOKUP(D652,Materias_Primas[#All],2,0),"")</f>
        <v/>
      </c>
      <c r="F652" s="8">
        <f>'Receta'!C653</f>
        <v>0</v>
      </c>
      <c r="G652" s="8">
        <f>'Receta'!H653</f>
        <v>0</v>
      </c>
      <c r="H652" s="8" t="str">
        <f t="shared" si="10"/>
        <v/>
      </c>
      <c r="I652" s="8">
        <v>21</v>
      </c>
      <c r="J652" s="8" t="s">
        <v>213</v>
      </c>
      <c r="K652" s="8" t="e">
        <f t="shared" si="13"/>
        <v>#VALUE!</v>
      </c>
      <c r="L652" s="8" t="str">
        <f>IFERROR(VLOOKUP(D652,Materias_Primas[#All],5,0),"")</f>
        <v/>
      </c>
      <c r="M652" s="2"/>
      <c r="N652" s="2"/>
      <c r="O652" s="2"/>
      <c r="P652" s="2"/>
    </row>
    <row r="653" spans="1:16" ht="15.75" customHeight="1" x14ac:dyDescent="0.3">
      <c r="A653" s="8">
        <f>'Receta'!A654</f>
        <v>0</v>
      </c>
      <c r="B653" s="8" t="str">
        <f>IFERROR(VLOOKUP(A653,Productos[#All],2,0),"")</f>
        <v/>
      </c>
      <c r="C653" s="8">
        <f>SUMIF(Producción[[#All],[Producto]],A653,Producción[[#All],[Cant]])</f>
        <v>0</v>
      </c>
      <c r="D653" s="8">
        <f>'Receta'!E654</f>
        <v>0</v>
      </c>
      <c r="E653" s="8" t="str">
        <f>IFERROR(VLOOKUP(D653,Materias_Primas[#All],2,0),"")</f>
        <v/>
      </c>
      <c r="F653" s="8">
        <f>'Receta'!C654</f>
        <v>0</v>
      </c>
      <c r="G653" s="8">
        <f>'Receta'!H654</f>
        <v>0</v>
      </c>
      <c r="H653" s="8" t="str">
        <f t="shared" si="10"/>
        <v/>
      </c>
      <c r="I653" s="8">
        <v>21</v>
      </c>
      <c r="J653" s="8" t="s">
        <v>213</v>
      </c>
      <c r="K653" s="8" t="e">
        <f t="shared" si="13"/>
        <v>#VALUE!</v>
      </c>
      <c r="L653" s="8" t="str">
        <f>IFERROR(VLOOKUP(D653,Materias_Primas[#All],5,0),"")</f>
        <v/>
      </c>
      <c r="M653" s="2"/>
      <c r="N653" s="2"/>
      <c r="O653" s="2"/>
      <c r="P653" s="2"/>
    </row>
    <row r="654" spans="1:16" ht="15.75" customHeight="1" x14ac:dyDescent="0.3">
      <c r="A654" s="8">
        <f>'Receta'!A655</f>
        <v>0</v>
      </c>
      <c r="B654" s="8" t="str">
        <f>IFERROR(VLOOKUP(A654,Productos[#All],2,0),"")</f>
        <v/>
      </c>
      <c r="C654" s="8">
        <f>SUMIF(Producción[[#All],[Producto]],A654,Producción[[#All],[Cant]])</f>
        <v>0</v>
      </c>
      <c r="D654" s="8">
        <f>'Receta'!E655</f>
        <v>0</v>
      </c>
      <c r="E654" s="8" t="str">
        <f>IFERROR(VLOOKUP(D654,Materias_Primas[#All],2,0),"")</f>
        <v/>
      </c>
      <c r="F654" s="8">
        <f>'Receta'!C655</f>
        <v>0</v>
      </c>
      <c r="G654" s="8">
        <f>'Receta'!H655</f>
        <v>0</v>
      </c>
      <c r="H654" s="8" t="str">
        <f t="shared" si="10"/>
        <v/>
      </c>
      <c r="I654" s="8">
        <v>22</v>
      </c>
      <c r="J654" s="8" t="s">
        <v>213</v>
      </c>
      <c r="K654" s="8" t="e">
        <f t="shared" si="13"/>
        <v>#VALUE!</v>
      </c>
      <c r="L654" s="8" t="str">
        <f>IFERROR(VLOOKUP(D654,Materias_Primas[#All],5,0),"")</f>
        <v/>
      </c>
      <c r="M654" s="2"/>
      <c r="N654" s="2"/>
      <c r="O654" s="2"/>
      <c r="P654" s="2"/>
    </row>
    <row r="655" spans="1:16" ht="15.75" customHeight="1" x14ac:dyDescent="0.3">
      <c r="A655" s="8">
        <f>'Receta'!A656</f>
        <v>0</v>
      </c>
      <c r="B655" s="8" t="str">
        <f>IFERROR(VLOOKUP(A655,Productos[#All],2,0),"")</f>
        <v/>
      </c>
      <c r="C655" s="8">
        <f>SUMIF(Producción[[#All],[Producto]],A655,Producción[[#All],[Cant]])</f>
        <v>0</v>
      </c>
      <c r="D655" s="8">
        <f>'Receta'!E656</f>
        <v>0</v>
      </c>
      <c r="E655" s="8" t="str">
        <f>IFERROR(VLOOKUP(D655,Materias_Primas[#All],2,0),"")</f>
        <v/>
      </c>
      <c r="F655" s="8">
        <f>'Receta'!C656</f>
        <v>0</v>
      </c>
      <c r="G655" s="8">
        <f>'Receta'!H656</f>
        <v>0</v>
      </c>
      <c r="H655" s="8" t="str">
        <f t="shared" si="10"/>
        <v/>
      </c>
      <c r="I655" s="8">
        <v>22</v>
      </c>
      <c r="J655" s="8" t="s">
        <v>213</v>
      </c>
      <c r="K655" s="8" t="e">
        <f t="shared" si="13"/>
        <v>#VALUE!</v>
      </c>
      <c r="L655" s="8" t="str">
        <f>IFERROR(VLOOKUP(D655,Materias_Primas[#All],5,0),"")</f>
        <v/>
      </c>
      <c r="M655" s="2"/>
      <c r="N655" s="2"/>
      <c r="O655" s="2"/>
      <c r="P655" s="2"/>
    </row>
    <row r="656" spans="1:16" ht="15.75" customHeight="1" x14ac:dyDescent="0.3">
      <c r="A656" s="8">
        <f>'Receta'!A657</f>
        <v>0</v>
      </c>
      <c r="B656" s="8" t="str">
        <f>IFERROR(VLOOKUP(A656,Productos[#All],2,0),"")</f>
        <v/>
      </c>
      <c r="C656" s="8">
        <f>SUMIF(Producción[[#All],[Producto]],A656,Producción[[#All],[Cant]])</f>
        <v>0</v>
      </c>
      <c r="D656" s="8">
        <f>'Receta'!E657</f>
        <v>0</v>
      </c>
      <c r="E656" s="8" t="str">
        <f>IFERROR(VLOOKUP(D656,Materias_Primas[#All],2,0),"")</f>
        <v/>
      </c>
      <c r="F656" s="8">
        <f>'Receta'!C657</f>
        <v>0</v>
      </c>
      <c r="G656" s="8">
        <f>'Receta'!H657</f>
        <v>0</v>
      </c>
      <c r="H656" s="8" t="str">
        <f t="shared" si="10"/>
        <v/>
      </c>
      <c r="I656" s="8">
        <v>22</v>
      </c>
      <c r="J656" s="8" t="s">
        <v>213</v>
      </c>
      <c r="K656" s="8" t="e">
        <f t="shared" si="13"/>
        <v>#VALUE!</v>
      </c>
      <c r="L656" s="8" t="str">
        <f>IFERROR(VLOOKUP(D656,Materias_Primas[#All],5,0),"")</f>
        <v/>
      </c>
      <c r="M656" s="2"/>
      <c r="N656" s="2"/>
      <c r="O656" s="2"/>
      <c r="P656" s="2"/>
    </row>
    <row r="657" spans="1:16" ht="15.75" customHeight="1" x14ac:dyDescent="0.3">
      <c r="A657" s="8">
        <f>'Receta'!A658</f>
        <v>0</v>
      </c>
      <c r="B657" s="8" t="str">
        <f>IFERROR(VLOOKUP(A657,Productos[#All],2,0),"")</f>
        <v/>
      </c>
      <c r="C657" s="8">
        <f>SUMIF(Producción[[#All],[Producto]],A657,Producción[[#All],[Cant]])</f>
        <v>0</v>
      </c>
      <c r="D657" s="8">
        <f>'Receta'!E658</f>
        <v>0</v>
      </c>
      <c r="E657" s="8" t="str">
        <f>IFERROR(VLOOKUP(D657,Materias_Primas[#All],2,0),"")</f>
        <v/>
      </c>
      <c r="F657" s="8">
        <f>'Receta'!C658</f>
        <v>0</v>
      </c>
      <c r="G657" s="8">
        <f>'Receta'!H658</f>
        <v>0</v>
      </c>
      <c r="H657" s="8" t="str">
        <f t="shared" si="10"/>
        <v/>
      </c>
      <c r="I657" s="8">
        <v>22</v>
      </c>
      <c r="J657" s="8" t="s">
        <v>213</v>
      </c>
      <c r="K657" s="8" t="e">
        <f t="shared" si="13"/>
        <v>#VALUE!</v>
      </c>
      <c r="L657" s="8" t="str">
        <f>IFERROR(VLOOKUP(D657,Materias_Primas[#All],5,0),"")</f>
        <v/>
      </c>
      <c r="M657" s="2"/>
      <c r="N657" s="2"/>
      <c r="O657" s="2"/>
      <c r="P657" s="2"/>
    </row>
    <row r="658" spans="1:16" ht="15.75" customHeight="1" x14ac:dyDescent="0.3">
      <c r="A658" s="8">
        <f>'Receta'!A659</f>
        <v>0</v>
      </c>
      <c r="B658" s="8" t="str">
        <f>IFERROR(VLOOKUP(A658,Productos[#All],2,0),"")</f>
        <v/>
      </c>
      <c r="C658" s="8">
        <f>SUMIF(Producción[[#All],[Producto]],A658,Producción[[#All],[Cant]])</f>
        <v>0</v>
      </c>
      <c r="D658" s="8">
        <f>'Receta'!E659</f>
        <v>0</v>
      </c>
      <c r="E658" s="8" t="str">
        <f>IFERROR(VLOOKUP(D658,Materias_Primas[#All],2,0),"")</f>
        <v/>
      </c>
      <c r="F658" s="8">
        <f>'Receta'!C659</f>
        <v>0</v>
      </c>
      <c r="G658" s="8">
        <f>'Receta'!H659</f>
        <v>0</v>
      </c>
      <c r="H658" s="8" t="str">
        <f t="shared" si="10"/>
        <v/>
      </c>
      <c r="I658" s="8">
        <v>22</v>
      </c>
      <c r="J658" s="8" t="s">
        <v>213</v>
      </c>
      <c r="K658" s="8" t="e">
        <f t="shared" si="13"/>
        <v>#VALUE!</v>
      </c>
      <c r="L658" s="8" t="str">
        <f>IFERROR(VLOOKUP(D658,Materias_Primas[#All],5,0),"")</f>
        <v/>
      </c>
      <c r="M658" s="2"/>
      <c r="N658" s="2"/>
      <c r="O658" s="2"/>
      <c r="P658" s="2"/>
    </row>
    <row r="659" spans="1:16" ht="15.75" customHeight="1" x14ac:dyDescent="0.3">
      <c r="A659" s="8">
        <f>'Receta'!A660</f>
        <v>0</v>
      </c>
      <c r="B659" s="8" t="str">
        <f>IFERROR(VLOOKUP(A659,Productos[#All],2,0),"")</f>
        <v/>
      </c>
      <c r="C659" s="8">
        <f>SUMIF(Producción[[#All],[Producto]],A659,Producción[[#All],[Cant]])</f>
        <v>0</v>
      </c>
      <c r="D659" s="8">
        <f>'Receta'!E660</f>
        <v>0</v>
      </c>
      <c r="E659" s="8" t="str">
        <f>IFERROR(VLOOKUP(D659,Materias_Primas[#All],2,0),"")</f>
        <v/>
      </c>
      <c r="F659" s="8">
        <f>'Receta'!C660</f>
        <v>0</v>
      </c>
      <c r="G659" s="8">
        <f>'Receta'!H660</f>
        <v>0</v>
      </c>
      <c r="H659" s="8" t="str">
        <f t="shared" si="10"/>
        <v/>
      </c>
      <c r="I659" s="8">
        <v>22</v>
      </c>
      <c r="J659" s="8" t="s">
        <v>213</v>
      </c>
      <c r="K659" s="8" t="e">
        <f t="shared" si="13"/>
        <v>#VALUE!</v>
      </c>
      <c r="L659" s="8" t="str">
        <f>IFERROR(VLOOKUP(D659,Materias_Primas[#All],5,0),"")</f>
        <v/>
      </c>
      <c r="M659" s="2"/>
      <c r="N659" s="2"/>
      <c r="O659" s="2"/>
      <c r="P659" s="2"/>
    </row>
    <row r="660" spans="1:16" ht="15.75" customHeight="1" x14ac:dyDescent="0.3">
      <c r="A660" s="8">
        <f>'Receta'!A661</f>
        <v>0</v>
      </c>
      <c r="B660" s="8" t="str">
        <f>IFERROR(VLOOKUP(A660,Productos[#All],2,0),"")</f>
        <v/>
      </c>
      <c r="C660" s="8">
        <f>SUMIF(Producción[[#All],[Producto]],A660,Producción[[#All],[Cant]])</f>
        <v>0</v>
      </c>
      <c r="D660" s="8">
        <f>'Receta'!E661</f>
        <v>0</v>
      </c>
      <c r="E660" s="8" t="str">
        <f>IFERROR(VLOOKUP(D660,Materias_Primas[#All],2,0),"")</f>
        <v/>
      </c>
      <c r="F660" s="8">
        <f>'Receta'!C661</f>
        <v>0</v>
      </c>
      <c r="G660" s="8">
        <f>'Receta'!H661</f>
        <v>0</v>
      </c>
      <c r="H660" s="8" t="str">
        <f t="shared" si="10"/>
        <v/>
      </c>
      <c r="I660" s="8">
        <v>22</v>
      </c>
      <c r="J660" s="8" t="s">
        <v>213</v>
      </c>
      <c r="K660" s="8" t="e">
        <f t="shared" si="13"/>
        <v>#VALUE!</v>
      </c>
      <c r="L660" s="8" t="str">
        <f>IFERROR(VLOOKUP(D660,Materias_Primas[#All],5,0),"")</f>
        <v/>
      </c>
      <c r="M660" s="2"/>
      <c r="N660" s="2"/>
      <c r="O660" s="2"/>
      <c r="P660" s="2"/>
    </row>
    <row r="661" spans="1:16" ht="15.75" customHeight="1" x14ac:dyDescent="0.3">
      <c r="A661" s="8">
        <f>'Receta'!A662</f>
        <v>0</v>
      </c>
      <c r="B661" s="8" t="str">
        <f>IFERROR(VLOOKUP(A661,Productos[#All],2,0),"")</f>
        <v/>
      </c>
      <c r="C661" s="8">
        <f>SUMIF(Producción[[#All],[Producto]],A661,Producción[[#All],[Cant]])</f>
        <v>0</v>
      </c>
      <c r="D661" s="8">
        <f>'Receta'!E662</f>
        <v>0</v>
      </c>
      <c r="E661" s="8" t="str">
        <f>IFERROR(VLOOKUP(D661,Materias_Primas[#All],2,0),"")</f>
        <v/>
      </c>
      <c r="F661" s="8">
        <f>'Receta'!C662</f>
        <v>0</v>
      </c>
      <c r="G661" s="8">
        <f>'Receta'!H662</f>
        <v>0</v>
      </c>
      <c r="H661" s="8" t="str">
        <f t="shared" si="10"/>
        <v/>
      </c>
      <c r="I661" s="8">
        <v>22</v>
      </c>
      <c r="J661" s="8" t="s">
        <v>213</v>
      </c>
      <c r="K661" s="8" t="e">
        <f t="shared" si="13"/>
        <v>#VALUE!</v>
      </c>
      <c r="L661" s="8" t="str">
        <f>IFERROR(VLOOKUP(D661,Materias_Primas[#All],5,0),"")</f>
        <v/>
      </c>
      <c r="M661" s="2"/>
      <c r="N661" s="2"/>
      <c r="O661" s="2"/>
      <c r="P661" s="2"/>
    </row>
    <row r="662" spans="1:16" ht="15.75" customHeight="1" x14ac:dyDescent="0.3">
      <c r="A662" s="8">
        <f>'Receta'!A663</f>
        <v>0</v>
      </c>
      <c r="B662" s="8" t="str">
        <f>IFERROR(VLOOKUP(A662,Productos[#All],2,0),"")</f>
        <v/>
      </c>
      <c r="C662" s="8">
        <f>SUMIF(Producción[[#All],[Producto]],A662,Producción[[#All],[Cant]])</f>
        <v>0</v>
      </c>
      <c r="D662" s="8">
        <f>'Receta'!E663</f>
        <v>0</v>
      </c>
      <c r="E662" s="8" t="str">
        <f>IFERROR(VLOOKUP(D662,Materias_Primas[#All],2,0),"")</f>
        <v/>
      </c>
      <c r="F662" s="8">
        <f>'Receta'!C663</f>
        <v>0</v>
      </c>
      <c r="G662" s="8">
        <f>'Receta'!H663</f>
        <v>0</v>
      </c>
      <c r="H662" s="8" t="str">
        <f t="shared" si="10"/>
        <v/>
      </c>
      <c r="I662" s="8">
        <v>22</v>
      </c>
      <c r="J662" s="8" t="s">
        <v>213</v>
      </c>
      <c r="K662" s="8" t="e">
        <f t="shared" si="13"/>
        <v>#VALUE!</v>
      </c>
      <c r="L662" s="8" t="str">
        <f>IFERROR(VLOOKUP(D662,Materias_Primas[#All],5,0),"")</f>
        <v/>
      </c>
      <c r="M662" s="2"/>
      <c r="N662" s="2"/>
      <c r="O662" s="2"/>
      <c r="P662" s="2"/>
    </row>
    <row r="663" spans="1:16" ht="15.75" customHeight="1" x14ac:dyDescent="0.3">
      <c r="A663" s="8">
        <f>'Receta'!A664</f>
        <v>0</v>
      </c>
      <c r="B663" s="8" t="str">
        <f>IFERROR(VLOOKUP(A663,Productos[#All],2,0),"")</f>
        <v/>
      </c>
      <c r="C663" s="8">
        <f>SUMIF(Producción[[#All],[Producto]],A663,Producción[[#All],[Cant]])</f>
        <v>0</v>
      </c>
      <c r="D663" s="8">
        <f>'Receta'!E664</f>
        <v>0</v>
      </c>
      <c r="E663" s="8" t="str">
        <f>IFERROR(VLOOKUP(D663,Materias_Primas[#All],2,0),"")</f>
        <v/>
      </c>
      <c r="F663" s="8">
        <f>'Receta'!C664</f>
        <v>0</v>
      </c>
      <c r="G663" s="8">
        <f>'Receta'!H664</f>
        <v>0</v>
      </c>
      <c r="H663" s="8" t="str">
        <f t="shared" si="10"/>
        <v/>
      </c>
      <c r="I663" s="8">
        <v>22</v>
      </c>
      <c r="J663" s="8" t="s">
        <v>213</v>
      </c>
      <c r="K663" s="8" t="e">
        <f t="shared" si="13"/>
        <v>#VALUE!</v>
      </c>
      <c r="L663" s="8" t="str">
        <f>IFERROR(VLOOKUP(D663,Materias_Primas[#All],5,0),"")</f>
        <v/>
      </c>
      <c r="M663" s="2"/>
      <c r="N663" s="2"/>
      <c r="O663" s="2"/>
      <c r="P663" s="2"/>
    </row>
    <row r="664" spans="1:16" ht="15.75" customHeight="1" x14ac:dyDescent="0.3">
      <c r="A664" s="8">
        <f>'Receta'!A665</f>
        <v>0</v>
      </c>
      <c r="B664" s="8" t="str">
        <f>IFERROR(VLOOKUP(A664,Productos[#All],2,0),"")</f>
        <v/>
      </c>
      <c r="C664" s="8">
        <f>SUMIF(Producción[[#All],[Producto]],A664,Producción[[#All],[Cant]])</f>
        <v>0</v>
      </c>
      <c r="D664" s="8">
        <f>'Receta'!E665</f>
        <v>0</v>
      </c>
      <c r="E664" s="8" t="str">
        <f>IFERROR(VLOOKUP(D664,Materias_Primas[#All],2,0),"")</f>
        <v/>
      </c>
      <c r="F664" s="8">
        <f>'Receta'!C665</f>
        <v>0</v>
      </c>
      <c r="G664" s="8">
        <f>'Receta'!H665</f>
        <v>0</v>
      </c>
      <c r="H664" s="8" t="str">
        <f t="shared" si="10"/>
        <v/>
      </c>
      <c r="I664" s="8">
        <v>22</v>
      </c>
      <c r="J664" s="8" t="s">
        <v>213</v>
      </c>
      <c r="K664" s="8" t="e">
        <f t="shared" si="13"/>
        <v>#VALUE!</v>
      </c>
      <c r="L664" s="8" t="str">
        <f>IFERROR(VLOOKUP(D664,Materias_Primas[#All],5,0),"")</f>
        <v/>
      </c>
      <c r="M664" s="2"/>
      <c r="N664" s="2"/>
      <c r="O664" s="2"/>
      <c r="P664" s="2"/>
    </row>
    <row r="665" spans="1:16" ht="15.75" customHeight="1" x14ac:dyDescent="0.3">
      <c r="A665" s="8">
        <f>'Receta'!A666</f>
        <v>0</v>
      </c>
      <c r="B665" s="8" t="str">
        <f>IFERROR(VLOOKUP(A665,Productos[#All],2,0),"")</f>
        <v/>
      </c>
      <c r="C665" s="8">
        <f>SUMIF(Producción[[#All],[Producto]],A665,Producción[[#All],[Cant]])</f>
        <v>0</v>
      </c>
      <c r="D665" s="8">
        <f>'Receta'!E666</f>
        <v>0</v>
      </c>
      <c r="E665" s="8" t="str">
        <f>IFERROR(VLOOKUP(D665,Materias_Primas[#All],2,0),"")</f>
        <v/>
      </c>
      <c r="F665" s="8">
        <f>'Receta'!C666</f>
        <v>0</v>
      </c>
      <c r="G665" s="8">
        <f>'Receta'!H666</f>
        <v>0</v>
      </c>
      <c r="H665" s="8" t="str">
        <f t="shared" si="10"/>
        <v/>
      </c>
      <c r="I665" s="8">
        <v>22</v>
      </c>
      <c r="J665" s="8" t="s">
        <v>213</v>
      </c>
      <c r="K665" s="8" t="e">
        <f t="shared" si="13"/>
        <v>#VALUE!</v>
      </c>
      <c r="L665" s="8" t="str">
        <f>IFERROR(VLOOKUP(D665,Materias_Primas[#All],5,0),"")</f>
        <v/>
      </c>
      <c r="M665" s="2"/>
      <c r="N665" s="2"/>
      <c r="O665" s="2"/>
      <c r="P665" s="2"/>
    </row>
    <row r="666" spans="1:16" ht="15.75" customHeight="1" x14ac:dyDescent="0.3">
      <c r="A666" s="8">
        <f>'Receta'!A667</f>
        <v>0</v>
      </c>
      <c r="B666" s="8" t="str">
        <f>IFERROR(VLOOKUP(A666,Productos[#All],2,0),"")</f>
        <v/>
      </c>
      <c r="C666" s="8">
        <f>SUMIF(Producción[[#All],[Producto]],A666,Producción[[#All],[Cant]])</f>
        <v>0</v>
      </c>
      <c r="D666" s="8">
        <f>'Receta'!E667</f>
        <v>0</v>
      </c>
      <c r="E666" s="8" t="str">
        <f>IFERROR(VLOOKUP(D666,Materias_Primas[#All],2,0),"")</f>
        <v/>
      </c>
      <c r="F666" s="8">
        <f>'Receta'!C667</f>
        <v>0</v>
      </c>
      <c r="G666" s="8">
        <f>'Receta'!H667</f>
        <v>0</v>
      </c>
      <c r="H666" s="8" t="str">
        <f t="shared" si="10"/>
        <v/>
      </c>
      <c r="I666" s="8">
        <v>22</v>
      </c>
      <c r="J666" s="8" t="s">
        <v>213</v>
      </c>
      <c r="K666" s="8" t="e">
        <f t="shared" si="13"/>
        <v>#VALUE!</v>
      </c>
      <c r="L666" s="8" t="str">
        <f>IFERROR(VLOOKUP(D666,Materias_Primas[#All],5,0),"")</f>
        <v/>
      </c>
      <c r="M666" s="2"/>
      <c r="N666" s="2"/>
      <c r="O666" s="2"/>
      <c r="P666" s="2"/>
    </row>
    <row r="667" spans="1:16" ht="15.75" customHeight="1" x14ac:dyDescent="0.3">
      <c r="A667" s="8">
        <f>'Receta'!A668</f>
        <v>0</v>
      </c>
      <c r="B667" s="8" t="str">
        <f>IFERROR(VLOOKUP(A667,Productos[#All],2,0),"")</f>
        <v/>
      </c>
      <c r="C667" s="8">
        <f>SUMIF(Producción[[#All],[Producto]],A667,Producción[[#All],[Cant]])</f>
        <v>0</v>
      </c>
      <c r="D667" s="8">
        <f>'Receta'!E668</f>
        <v>0</v>
      </c>
      <c r="E667" s="8" t="str">
        <f>IFERROR(VLOOKUP(D667,Materias_Primas[#All],2,0),"")</f>
        <v/>
      </c>
      <c r="F667" s="8">
        <f>'Receta'!C668</f>
        <v>0</v>
      </c>
      <c r="G667" s="8">
        <f>'Receta'!H668</f>
        <v>0</v>
      </c>
      <c r="H667" s="8" t="str">
        <f t="shared" si="10"/>
        <v/>
      </c>
      <c r="I667" s="8">
        <v>22</v>
      </c>
      <c r="J667" s="8" t="s">
        <v>213</v>
      </c>
      <c r="K667" s="8" t="e">
        <f t="shared" si="13"/>
        <v>#VALUE!</v>
      </c>
      <c r="L667" s="8" t="str">
        <f>IFERROR(VLOOKUP(D667,Materias_Primas[#All],5,0),"")</f>
        <v/>
      </c>
      <c r="M667" s="2"/>
      <c r="N667" s="2"/>
      <c r="O667" s="2"/>
      <c r="P667" s="2"/>
    </row>
    <row r="668" spans="1:16" ht="15.75" customHeight="1" x14ac:dyDescent="0.3">
      <c r="A668" s="8">
        <f>'Receta'!A669</f>
        <v>0</v>
      </c>
      <c r="B668" s="8" t="str">
        <f>IFERROR(VLOOKUP(A668,Productos[#All],2,0),"")</f>
        <v/>
      </c>
      <c r="C668" s="8">
        <f>SUMIF(Producción[[#All],[Producto]],A668,Producción[[#All],[Cant]])</f>
        <v>0</v>
      </c>
      <c r="D668" s="8">
        <f>'Receta'!E669</f>
        <v>0</v>
      </c>
      <c r="E668" s="8" t="str">
        <f>IFERROR(VLOOKUP(D668,Materias_Primas[#All],2,0),"")</f>
        <v/>
      </c>
      <c r="F668" s="8">
        <f>'Receta'!C669</f>
        <v>0</v>
      </c>
      <c r="G668" s="8">
        <f>'Receta'!H669</f>
        <v>0</v>
      </c>
      <c r="H668" s="8" t="str">
        <f t="shared" si="10"/>
        <v/>
      </c>
      <c r="I668" s="8">
        <v>22</v>
      </c>
      <c r="J668" s="8" t="s">
        <v>213</v>
      </c>
      <c r="K668" s="8" t="e">
        <f t="shared" si="13"/>
        <v>#VALUE!</v>
      </c>
      <c r="L668" s="8" t="str">
        <f>IFERROR(VLOOKUP(D668,Materias_Primas[#All],5,0),"")</f>
        <v/>
      </c>
      <c r="M668" s="2"/>
      <c r="N668" s="2"/>
      <c r="O668" s="2"/>
      <c r="P668" s="2"/>
    </row>
    <row r="669" spans="1:16" ht="15.75" customHeight="1" x14ac:dyDescent="0.3">
      <c r="A669" s="8">
        <f>'Receta'!A670</f>
        <v>0</v>
      </c>
      <c r="B669" s="8" t="str">
        <f>IFERROR(VLOOKUP(A669,Productos[#All],2,0),"")</f>
        <v/>
      </c>
      <c r="C669" s="8">
        <f>SUMIF(Producción[[#All],[Producto]],A669,Producción[[#All],[Cant]])</f>
        <v>0</v>
      </c>
      <c r="D669" s="8">
        <f>'Receta'!E670</f>
        <v>0</v>
      </c>
      <c r="E669" s="8" t="str">
        <f>IFERROR(VLOOKUP(D669,Materias_Primas[#All],2,0),"")</f>
        <v/>
      </c>
      <c r="F669" s="8">
        <f>'Receta'!C670</f>
        <v>0</v>
      </c>
      <c r="G669" s="8">
        <f>'Receta'!H670</f>
        <v>0</v>
      </c>
      <c r="H669" s="8" t="str">
        <f t="shared" si="10"/>
        <v/>
      </c>
      <c r="I669" s="8">
        <v>22</v>
      </c>
      <c r="J669" s="8" t="s">
        <v>213</v>
      </c>
      <c r="K669" s="8" t="e">
        <f t="shared" si="13"/>
        <v>#VALUE!</v>
      </c>
      <c r="L669" s="8" t="str">
        <f>IFERROR(VLOOKUP(D669,Materias_Primas[#All],5,0),"")</f>
        <v/>
      </c>
      <c r="M669" s="2"/>
      <c r="N669" s="2"/>
      <c r="O669" s="2"/>
      <c r="P669" s="2"/>
    </row>
    <row r="670" spans="1:16" ht="15.75" customHeight="1" x14ac:dyDescent="0.3">
      <c r="A670" s="8">
        <f>'Receta'!A671</f>
        <v>0</v>
      </c>
      <c r="B670" s="8" t="str">
        <f>IFERROR(VLOOKUP(A670,Productos[#All],2,0),"")</f>
        <v/>
      </c>
      <c r="C670" s="8">
        <f>SUMIF(Producción[[#All],[Producto]],A670,Producción[[#All],[Cant]])</f>
        <v>0</v>
      </c>
      <c r="D670" s="8">
        <f>'Receta'!E671</f>
        <v>0</v>
      </c>
      <c r="E670" s="8" t="str">
        <f>IFERROR(VLOOKUP(D670,Materias_Primas[#All],2,0),"")</f>
        <v/>
      </c>
      <c r="F670" s="8">
        <f>'Receta'!C671</f>
        <v>0</v>
      </c>
      <c r="G670" s="8">
        <f>'Receta'!H671</f>
        <v>0</v>
      </c>
      <c r="H670" s="8" t="str">
        <f t="shared" si="10"/>
        <v/>
      </c>
      <c r="I670" s="8">
        <v>22</v>
      </c>
      <c r="J670" s="8" t="s">
        <v>213</v>
      </c>
      <c r="K670" s="8" t="e">
        <f t="shared" si="13"/>
        <v>#VALUE!</v>
      </c>
      <c r="L670" s="8" t="str">
        <f>IFERROR(VLOOKUP(D670,Materias_Primas[#All],5,0),"")</f>
        <v/>
      </c>
      <c r="M670" s="2"/>
      <c r="N670" s="2"/>
      <c r="O670" s="2"/>
      <c r="P670" s="2"/>
    </row>
    <row r="671" spans="1:16" ht="15.75" customHeight="1" x14ac:dyDescent="0.3">
      <c r="A671" s="8">
        <f>'Receta'!A672</f>
        <v>0</v>
      </c>
      <c r="B671" s="8" t="str">
        <f>IFERROR(VLOOKUP(A671,Productos[#All],2,0),"")</f>
        <v/>
      </c>
      <c r="C671" s="8">
        <f>SUMIF(Producción[[#All],[Producto]],A671,Producción[[#All],[Cant]])</f>
        <v>0</v>
      </c>
      <c r="D671" s="8">
        <f>'Receta'!E672</f>
        <v>0</v>
      </c>
      <c r="E671" s="8" t="str">
        <f>IFERROR(VLOOKUP(D671,Materias_Primas[#All],2,0),"")</f>
        <v/>
      </c>
      <c r="F671" s="8">
        <f>'Receta'!C672</f>
        <v>0</v>
      </c>
      <c r="G671" s="8">
        <f>'Receta'!H672</f>
        <v>0</v>
      </c>
      <c r="H671" s="8" t="str">
        <f t="shared" si="10"/>
        <v/>
      </c>
      <c r="I671" s="8">
        <v>22</v>
      </c>
      <c r="J671" s="8" t="s">
        <v>213</v>
      </c>
      <c r="K671" s="8" t="e">
        <f t="shared" si="13"/>
        <v>#VALUE!</v>
      </c>
      <c r="L671" s="8" t="str">
        <f>IFERROR(VLOOKUP(D671,Materias_Primas[#All],5,0),"")</f>
        <v/>
      </c>
      <c r="M671" s="2"/>
      <c r="N671" s="2"/>
      <c r="O671" s="2"/>
      <c r="P671" s="2"/>
    </row>
    <row r="672" spans="1:16" ht="15.75" customHeight="1" x14ac:dyDescent="0.3">
      <c r="A672" s="8">
        <f>'Receta'!A673</f>
        <v>0</v>
      </c>
      <c r="B672" s="8" t="str">
        <f>IFERROR(VLOOKUP(A672,Productos[#All],2,0),"")</f>
        <v/>
      </c>
      <c r="C672" s="8">
        <f>SUMIF(Producción[[#All],[Producto]],A672,Producción[[#All],[Cant]])</f>
        <v>0</v>
      </c>
      <c r="D672" s="8">
        <f>'Receta'!E673</f>
        <v>0</v>
      </c>
      <c r="E672" s="8" t="str">
        <f>IFERROR(VLOOKUP(D672,Materias_Primas[#All],2,0),"")</f>
        <v/>
      </c>
      <c r="F672" s="8">
        <f>'Receta'!C673</f>
        <v>0</v>
      </c>
      <c r="G672" s="8">
        <f>'Receta'!H673</f>
        <v>0</v>
      </c>
      <c r="H672" s="8" t="str">
        <f t="shared" si="10"/>
        <v/>
      </c>
      <c r="I672" s="8">
        <v>22</v>
      </c>
      <c r="J672" s="8" t="s">
        <v>213</v>
      </c>
      <c r="K672" s="8" t="e">
        <f t="shared" si="13"/>
        <v>#VALUE!</v>
      </c>
      <c r="L672" s="8" t="str">
        <f>IFERROR(VLOOKUP(D672,Materias_Primas[#All],5,0),"")</f>
        <v/>
      </c>
      <c r="M672" s="2"/>
      <c r="N672" s="2"/>
      <c r="O672" s="2"/>
      <c r="P672" s="2"/>
    </row>
    <row r="673" spans="1:16" ht="15.75" customHeight="1" x14ac:dyDescent="0.3">
      <c r="A673" s="8">
        <f>'Receta'!A674</f>
        <v>0</v>
      </c>
      <c r="B673" s="8" t="str">
        <f>IFERROR(VLOOKUP(A673,Productos[#All],2,0),"")</f>
        <v/>
      </c>
      <c r="C673" s="8">
        <f>SUMIF(Producción[[#All],[Producto]],A673,Producción[[#All],[Cant]])</f>
        <v>0</v>
      </c>
      <c r="D673" s="8">
        <f>'Receta'!E674</f>
        <v>0</v>
      </c>
      <c r="E673" s="8" t="str">
        <f>IFERROR(VLOOKUP(D673,Materias_Primas[#All],2,0),"")</f>
        <v/>
      </c>
      <c r="F673" s="8">
        <f>'Receta'!C674</f>
        <v>0</v>
      </c>
      <c r="G673" s="8">
        <f>'Receta'!H674</f>
        <v>0</v>
      </c>
      <c r="H673" s="8" t="str">
        <f t="shared" si="10"/>
        <v/>
      </c>
      <c r="I673" s="8">
        <v>22</v>
      </c>
      <c r="J673" s="8" t="s">
        <v>213</v>
      </c>
      <c r="K673" s="8" t="e">
        <f t="shared" si="13"/>
        <v>#VALUE!</v>
      </c>
      <c r="L673" s="8" t="str">
        <f>IFERROR(VLOOKUP(D673,Materias_Primas[#All],5,0),"")</f>
        <v/>
      </c>
      <c r="M673" s="2"/>
      <c r="N673" s="2"/>
      <c r="O673" s="2"/>
      <c r="P673" s="2"/>
    </row>
    <row r="674" spans="1:16" ht="15.75" customHeight="1" x14ac:dyDescent="0.3">
      <c r="A674" s="8">
        <f>'Receta'!A675</f>
        <v>0</v>
      </c>
      <c r="B674" s="8" t="str">
        <f>IFERROR(VLOOKUP(A674,Productos[#All],2,0),"")</f>
        <v/>
      </c>
      <c r="C674" s="8">
        <f>SUMIF(Producción[[#All],[Producto]],A674,Producción[[#All],[Cant]])</f>
        <v>0</v>
      </c>
      <c r="D674" s="8">
        <f>'Receta'!E675</f>
        <v>0</v>
      </c>
      <c r="E674" s="8" t="str">
        <f>IFERROR(VLOOKUP(D674,Materias_Primas[#All],2,0),"")</f>
        <v/>
      </c>
      <c r="F674" s="8">
        <f>'Receta'!C675</f>
        <v>0</v>
      </c>
      <c r="G674" s="8">
        <f>'Receta'!H675</f>
        <v>0</v>
      </c>
      <c r="H674" s="8" t="str">
        <f t="shared" si="10"/>
        <v/>
      </c>
      <c r="I674" s="8">
        <v>22</v>
      </c>
      <c r="J674" s="8" t="s">
        <v>213</v>
      </c>
      <c r="K674" s="8" t="e">
        <f t="shared" si="13"/>
        <v>#VALUE!</v>
      </c>
      <c r="L674" s="8" t="str">
        <f>IFERROR(VLOOKUP(D674,Materias_Primas[#All],5,0),"")</f>
        <v/>
      </c>
      <c r="M674" s="2"/>
      <c r="N674" s="2"/>
      <c r="O674" s="2"/>
      <c r="P674" s="2"/>
    </row>
    <row r="675" spans="1:16" ht="15.75" customHeight="1" x14ac:dyDescent="0.3">
      <c r="A675" s="8">
        <f>'Receta'!A676</f>
        <v>0</v>
      </c>
      <c r="B675" s="8" t="str">
        <f>IFERROR(VLOOKUP(A675,Productos[#All],2,0),"")</f>
        <v/>
      </c>
      <c r="C675" s="8">
        <f>SUMIF(Producción[[#All],[Producto]],A675,Producción[[#All],[Cant]])</f>
        <v>0</v>
      </c>
      <c r="D675" s="8">
        <f>'Receta'!E676</f>
        <v>0</v>
      </c>
      <c r="E675" s="8" t="str">
        <f>IFERROR(VLOOKUP(D675,Materias_Primas[#All],2,0),"")</f>
        <v/>
      </c>
      <c r="F675" s="8">
        <f>'Receta'!C676</f>
        <v>0</v>
      </c>
      <c r="G675" s="8">
        <f>'Receta'!H676</f>
        <v>0</v>
      </c>
      <c r="H675" s="8" t="str">
        <f t="shared" si="10"/>
        <v/>
      </c>
      <c r="I675" s="8">
        <v>22</v>
      </c>
      <c r="J675" s="8" t="s">
        <v>213</v>
      </c>
      <c r="K675" s="8" t="e">
        <f t="shared" si="13"/>
        <v>#VALUE!</v>
      </c>
      <c r="L675" s="8" t="str">
        <f>IFERROR(VLOOKUP(D675,Materias_Primas[#All],5,0),"")</f>
        <v/>
      </c>
      <c r="M675" s="2"/>
      <c r="N675" s="2"/>
      <c r="O675" s="2"/>
      <c r="P675" s="2"/>
    </row>
    <row r="676" spans="1:16" ht="15.75" customHeight="1" x14ac:dyDescent="0.3">
      <c r="A676" s="8">
        <f>'Receta'!A677</f>
        <v>0</v>
      </c>
      <c r="B676" s="8" t="str">
        <f>IFERROR(VLOOKUP(A676,Productos[#All],2,0),"")</f>
        <v/>
      </c>
      <c r="C676" s="8">
        <f>SUMIF(Producción[[#All],[Producto]],A676,Producción[[#All],[Cant]])</f>
        <v>0</v>
      </c>
      <c r="D676" s="8">
        <f>'Receta'!E677</f>
        <v>0</v>
      </c>
      <c r="E676" s="8" t="str">
        <f>IFERROR(VLOOKUP(D676,Materias_Primas[#All],2,0),"")</f>
        <v/>
      </c>
      <c r="F676" s="8">
        <f>'Receta'!C677</f>
        <v>0</v>
      </c>
      <c r="G676" s="8">
        <f>'Receta'!H677</f>
        <v>0</v>
      </c>
      <c r="H676" s="8" t="str">
        <f t="shared" si="10"/>
        <v/>
      </c>
      <c r="I676" s="8">
        <v>22</v>
      </c>
      <c r="J676" s="8" t="s">
        <v>213</v>
      </c>
      <c r="K676" s="8" t="e">
        <f t="shared" si="13"/>
        <v>#VALUE!</v>
      </c>
      <c r="L676" s="8" t="str">
        <f>IFERROR(VLOOKUP(D676,Materias_Primas[#All],5,0),"")</f>
        <v/>
      </c>
      <c r="M676" s="2"/>
      <c r="N676" s="2"/>
      <c r="O676" s="2"/>
      <c r="P676" s="2"/>
    </row>
    <row r="677" spans="1:16" ht="15.75" customHeight="1" x14ac:dyDescent="0.3">
      <c r="A677" s="8">
        <f>'Receta'!A678</f>
        <v>0</v>
      </c>
      <c r="B677" s="8" t="str">
        <f>IFERROR(VLOOKUP(A677,Productos[#All],2,0),"")</f>
        <v/>
      </c>
      <c r="C677" s="8">
        <f>SUMIF(Producción[[#All],[Producto]],A677,Producción[[#All],[Cant]])</f>
        <v>0</v>
      </c>
      <c r="D677" s="8">
        <f>'Receta'!E678</f>
        <v>0</v>
      </c>
      <c r="E677" s="8" t="str">
        <f>IFERROR(VLOOKUP(D677,Materias_Primas[#All],2,0),"")</f>
        <v/>
      </c>
      <c r="F677" s="8">
        <f>'Receta'!C678</f>
        <v>0</v>
      </c>
      <c r="G677" s="8">
        <f>'Receta'!H678</f>
        <v>0</v>
      </c>
      <c r="H677" s="8" t="str">
        <f t="shared" si="10"/>
        <v/>
      </c>
      <c r="I677" s="8">
        <v>22</v>
      </c>
      <c r="J677" s="8" t="s">
        <v>213</v>
      </c>
      <c r="K677" s="8" t="e">
        <f t="shared" si="13"/>
        <v>#VALUE!</v>
      </c>
      <c r="L677" s="8" t="str">
        <f>IFERROR(VLOOKUP(D677,Materias_Primas[#All],5,0),"")</f>
        <v/>
      </c>
      <c r="M677" s="2"/>
      <c r="N677" s="2"/>
      <c r="O677" s="2"/>
      <c r="P677" s="2"/>
    </row>
    <row r="678" spans="1:16" ht="15.75" customHeight="1" x14ac:dyDescent="0.3">
      <c r="A678" s="8">
        <f>'Receta'!A679</f>
        <v>0</v>
      </c>
      <c r="B678" s="8" t="str">
        <f>IFERROR(VLOOKUP(A678,Productos[#All],2,0),"")</f>
        <v/>
      </c>
      <c r="C678" s="8">
        <f>SUMIF(Producción[[#All],[Producto]],A678,Producción[[#All],[Cant]])</f>
        <v>0</v>
      </c>
      <c r="D678" s="8">
        <f>'Receta'!E679</f>
        <v>0</v>
      </c>
      <c r="E678" s="8" t="str">
        <f>IFERROR(VLOOKUP(D678,Materias_Primas[#All],2,0),"")</f>
        <v/>
      </c>
      <c r="F678" s="8">
        <f>'Receta'!C679</f>
        <v>0</v>
      </c>
      <c r="G678" s="8">
        <f>'Receta'!H679</f>
        <v>0</v>
      </c>
      <c r="H678" s="8" t="str">
        <f t="shared" si="10"/>
        <v/>
      </c>
      <c r="I678" s="8">
        <v>23</v>
      </c>
      <c r="J678" s="8" t="s">
        <v>213</v>
      </c>
      <c r="K678" s="8" t="e">
        <f t="shared" si="13"/>
        <v>#VALUE!</v>
      </c>
      <c r="L678" s="8" t="str">
        <f>IFERROR(VLOOKUP(D678,Materias_Primas[#All],5,0),"")</f>
        <v/>
      </c>
      <c r="M678" s="2"/>
      <c r="N678" s="2"/>
      <c r="O678" s="2"/>
      <c r="P678" s="2"/>
    </row>
    <row r="679" spans="1:16" ht="15.75" customHeight="1" x14ac:dyDescent="0.3">
      <c r="A679" s="8">
        <f>'Receta'!A680</f>
        <v>0</v>
      </c>
      <c r="B679" s="8" t="str">
        <f>IFERROR(VLOOKUP(A679,Productos[#All],2,0),"")</f>
        <v/>
      </c>
      <c r="C679" s="8">
        <f>SUMIF(Producción[[#All],[Producto]],A679,Producción[[#All],[Cant]])</f>
        <v>0</v>
      </c>
      <c r="D679" s="8">
        <f>'Receta'!E680</f>
        <v>0</v>
      </c>
      <c r="E679" s="8" t="str">
        <f>IFERROR(VLOOKUP(D679,Materias_Primas[#All],2,0),"")</f>
        <v/>
      </c>
      <c r="F679" s="8">
        <f>'Receta'!C680</f>
        <v>0</v>
      </c>
      <c r="G679" s="8">
        <f>'Receta'!H680</f>
        <v>0</v>
      </c>
      <c r="H679" s="8" t="str">
        <f t="shared" si="10"/>
        <v/>
      </c>
      <c r="I679" s="8">
        <v>23</v>
      </c>
      <c r="J679" s="8" t="s">
        <v>213</v>
      </c>
      <c r="K679" s="8" t="e">
        <f t="shared" si="13"/>
        <v>#VALUE!</v>
      </c>
      <c r="L679" s="8" t="str">
        <f>IFERROR(VLOOKUP(D679,Materias_Primas[#All],5,0),"")</f>
        <v/>
      </c>
      <c r="M679" s="2"/>
      <c r="N679" s="2"/>
      <c r="O679" s="2"/>
      <c r="P679" s="2"/>
    </row>
    <row r="680" spans="1:16" ht="15.75" customHeight="1" x14ac:dyDescent="0.3">
      <c r="A680" s="8">
        <f>'Receta'!A681</f>
        <v>0</v>
      </c>
      <c r="B680" s="8" t="str">
        <f>IFERROR(VLOOKUP(A680,Productos[#All],2,0),"")</f>
        <v/>
      </c>
      <c r="C680" s="8">
        <f>SUMIF(Producción[[#All],[Producto]],A680,Producción[[#All],[Cant]])</f>
        <v>0</v>
      </c>
      <c r="D680" s="8">
        <f>'Receta'!E681</f>
        <v>0</v>
      </c>
      <c r="E680" s="8" t="str">
        <f>IFERROR(VLOOKUP(D680,Materias_Primas[#All],2,0),"")</f>
        <v/>
      </c>
      <c r="F680" s="8">
        <f>'Receta'!C681</f>
        <v>0</v>
      </c>
      <c r="G680" s="8">
        <f>'Receta'!H681</f>
        <v>0</v>
      </c>
      <c r="H680" s="8" t="str">
        <f t="shared" si="10"/>
        <v/>
      </c>
      <c r="I680" s="8">
        <v>23</v>
      </c>
      <c r="J680" s="8" t="s">
        <v>213</v>
      </c>
      <c r="K680" s="8" t="e">
        <f t="shared" si="13"/>
        <v>#VALUE!</v>
      </c>
      <c r="L680" s="8" t="str">
        <f>IFERROR(VLOOKUP(D680,Materias_Primas[#All],5,0),"")</f>
        <v/>
      </c>
      <c r="M680" s="2"/>
      <c r="N680" s="2"/>
      <c r="O680" s="2"/>
      <c r="P680" s="2"/>
    </row>
    <row r="681" spans="1:16" ht="15.75" customHeight="1" x14ac:dyDescent="0.3">
      <c r="A681" s="8">
        <f>'Receta'!A682</f>
        <v>0</v>
      </c>
      <c r="B681" s="8" t="str">
        <f>IFERROR(VLOOKUP(A681,Productos[#All],2,0),"")</f>
        <v/>
      </c>
      <c r="C681" s="8">
        <f>SUMIF(Producción[[#All],[Producto]],A681,Producción[[#All],[Cant]])</f>
        <v>0</v>
      </c>
      <c r="D681" s="8">
        <f>'Receta'!E682</f>
        <v>0</v>
      </c>
      <c r="E681" s="8" t="str">
        <f>IFERROR(VLOOKUP(D681,Materias_Primas[#All],2,0),"")</f>
        <v/>
      </c>
      <c r="F681" s="8">
        <f>'Receta'!C682</f>
        <v>0</v>
      </c>
      <c r="G681" s="8">
        <f>'Receta'!H682</f>
        <v>0</v>
      </c>
      <c r="H681" s="8" t="str">
        <f t="shared" si="10"/>
        <v/>
      </c>
      <c r="I681" s="8">
        <v>23</v>
      </c>
      <c r="J681" s="8" t="s">
        <v>213</v>
      </c>
      <c r="K681" s="8" t="e">
        <f t="shared" si="13"/>
        <v>#VALUE!</v>
      </c>
      <c r="L681" s="8" t="str">
        <f>IFERROR(VLOOKUP(D681,Materias_Primas[#All],5,0),"")</f>
        <v/>
      </c>
      <c r="M681" s="2"/>
      <c r="N681" s="2"/>
      <c r="O681" s="2"/>
      <c r="P681" s="2"/>
    </row>
    <row r="682" spans="1:16" ht="15.75" customHeight="1" x14ac:dyDescent="0.3">
      <c r="A682" s="8">
        <f>'Receta'!A683</f>
        <v>0</v>
      </c>
      <c r="B682" s="8" t="str">
        <f>IFERROR(VLOOKUP(A682,Productos[#All],2,0),"")</f>
        <v/>
      </c>
      <c r="C682" s="8">
        <f>SUMIF(Producción[[#All],[Producto]],A682,Producción[[#All],[Cant]])</f>
        <v>0</v>
      </c>
      <c r="D682" s="8">
        <f>'Receta'!E683</f>
        <v>0</v>
      </c>
      <c r="E682" s="8" t="str">
        <f>IFERROR(VLOOKUP(D682,Materias_Primas[#All],2,0),"")</f>
        <v/>
      </c>
      <c r="F682" s="8">
        <f>'Receta'!C683</f>
        <v>0</v>
      </c>
      <c r="G682" s="8">
        <f>'Receta'!H683</f>
        <v>0</v>
      </c>
      <c r="H682" s="8" t="str">
        <f t="shared" si="10"/>
        <v/>
      </c>
      <c r="I682" s="8">
        <v>23</v>
      </c>
      <c r="J682" s="8" t="s">
        <v>213</v>
      </c>
      <c r="K682" s="8" t="e">
        <f t="shared" si="13"/>
        <v>#VALUE!</v>
      </c>
      <c r="L682" s="8" t="str">
        <f>IFERROR(VLOOKUP(D682,Materias_Primas[#All],5,0),"")</f>
        <v/>
      </c>
      <c r="M682" s="2"/>
      <c r="N682" s="2"/>
      <c r="O682" s="2"/>
      <c r="P682" s="2"/>
    </row>
    <row r="683" spans="1:16" ht="15.75" customHeight="1" x14ac:dyDescent="0.3">
      <c r="A683" s="8">
        <f>'Receta'!A684</f>
        <v>0</v>
      </c>
      <c r="B683" s="8" t="str">
        <f>IFERROR(VLOOKUP(A683,Productos[#All],2,0),"")</f>
        <v/>
      </c>
      <c r="C683" s="8">
        <f>SUMIF(Producción[[#All],[Producto]],A683,Producción[[#All],[Cant]])</f>
        <v>0</v>
      </c>
      <c r="D683" s="8">
        <f>'Receta'!E684</f>
        <v>0</v>
      </c>
      <c r="E683" s="8" t="str">
        <f>IFERROR(VLOOKUP(D683,Materias_Primas[#All],2,0),"")</f>
        <v/>
      </c>
      <c r="F683" s="8">
        <f>'Receta'!C684</f>
        <v>0</v>
      </c>
      <c r="G683" s="8">
        <f>'Receta'!H684</f>
        <v>0</v>
      </c>
      <c r="H683" s="8" t="str">
        <f t="shared" si="10"/>
        <v/>
      </c>
      <c r="I683" s="8">
        <v>23</v>
      </c>
      <c r="J683" s="8" t="s">
        <v>213</v>
      </c>
      <c r="K683" s="8" t="e">
        <f t="shared" si="13"/>
        <v>#VALUE!</v>
      </c>
      <c r="L683" s="8" t="str">
        <f>IFERROR(VLOOKUP(D683,Materias_Primas[#All],5,0),"")</f>
        <v/>
      </c>
      <c r="M683" s="2"/>
      <c r="N683" s="2"/>
      <c r="O683" s="2"/>
      <c r="P683" s="2"/>
    </row>
    <row r="684" spans="1:16" ht="15.75" customHeight="1" x14ac:dyDescent="0.3">
      <c r="A684" s="8">
        <f>'Receta'!A685</f>
        <v>0</v>
      </c>
      <c r="B684" s="8" t="str">
        <f>IFERROR(VLOOKUP(A684,Productos[#All],2,0),"")</f>
        <v/>
      </c>
      <c r="C684" s="8">
        <f>SUMIF(Producción[[#All],[Producto]],A684,Producción[[#All],[Cant]])</f>
        <v>0</v>
      </c>
      <c r="D684" s="8">
        <f>'Receta'!E685</f>
        <v>0</v>
      </c>
      <c r="E684" s="8" t="str">
        <f>IFERROR(VLOOKUP(D684,Materias_Primas[#All],2,0),"")</f>
        <v/>
      </c>
      <c r="F684" s="8">
        <f>'Receta'!C685</f>
        <v>0</v>
      </c>
      <c r="G684" s="8">
        <f>'Receta'!H685</f>
        <v>0</v>
      </c>
      <c r="H684" s="8" t="str">
        <f t="shared" si="10"/>
        <v/>
      </c>
      <c r="I684" s="8">
        <v>23</v>
      </c>
      <c r="J684" s="8" t="s">
        <v>213</v>
      </c>
      <c r="K684" s="8" t="e">
        <f t="shared" si="13"/>
        <v>#VALUE!</v>
      </c>
      <c r="L684" s="8" t="str">
        <f>IFERROR(VLOOKUP(D684,Materias_Primas[#All],5,0),"")</f>
        <v/>
      </c>
      <c r="M684" s="2"/>
      <c r="N684" s="2"/>
      <c r="O684" s="2"/>
      <c r="P684" s="2"/>
    </row>
    <row r="685" spans="1:16" ht="15.75" customHeight="1" x14ac:dyDescent="0.3">
      <c r="A685" s="8">
        <f>'Receta'!A686</f>
        <v>0</v>
      </c>
      <c r="B685" s="8" t="str">
        <f>IFERROR(VLOOKUP(A685,Productos[#All],2,0),"")</f>
        <v/>
      </c>
      <c r="C685" s="8">
        <f>SUMIF(Producción[[#All],[Producto]],A685,Producción[[#All],[Cant]])</f>
        <v>0</v>
      </c>
      <c r="D685" s="8">
        <f>'Receta'!E686</f>
        <v>0</v>
      </c>
      <c r="E685" s="8" t="str">
        <f>IFERROR(VLOOKUP(D685,Materias_Primas[#All],2,0),"")</f>
        <v/>
      </c>
      <c r="F685" s="8">
        <f>'Receta'!C686</f>
        <v>0</v>
      </c>
      <c r="G685" s="8">
        <f>'Receta'!H686</f>
        <v>0</v>
      </c>
      <c r="H685" s="8" t="str">
        <f t="shared" si="10"/>
        <v/>
      </c>
      <c r="I685" s="8">
        <v>23</v>
      </c>
      <c r="J685" s="8" t="s">
        <v>213</v>
      </c>
      <c r="K685" s="8" t="e">
        <f t="shared" si="13"/>
        <v>#VALUE!</v>
      </c>
      <c r="L685" s="8" t="str">
        <f>IFERROR(VLOOKUP(D685,Materias_Primas[#All],5,0),"")</f>
        <v/>
      </c>
      <c r="M685" s="2"/>
      <c r="N685" s="2"/>
      <c r="O685" s="2"/>
      <c r="P685" s="2"/>
    </row>
    <row r="686" spans="1:16" ht="15.75" customHeight="1" x14ac:dyDescent="0.3">
      <c r="A686" s="8">
        <f>'Receta'!A687</f>
        <v>0</v>
      </c>
      <c r="B686" s="8" t="str">
        <f>IFERROR(VLOOKUP(A686,Productos[#All],2,0),"")</f>
        <v/>
      </c>
      <c r="C686" s="8">
        <f>SUMIF(Producción[[#All],[Producto]],A686,Producción[[#All],[Cant]])</f>
        <v>0</v>
      </c>
      <c r="D686" s="8">
        <f>'Receta'!E687</f>
        <v>0</v>
      </c>
      <c r="E686" s="8" t="str">
        <f>IFERROR(VLOOKUP(D686,Materias_Primas[#All],2,0),"")</f>
        <v/>
      </c>
      <c r="F686" s="8">
        <f>'Receta'!C687</f>
        <v>0</v>
      </c>
      <c r="G686" s="8">
        <f>'Receta'!H687</f>
        <v>0</v>
      </c>
      <c r="H686" s="8" t="str">
        <f t="shared" si="10"/>
        <v/>
      </c>
      <c r="I686" s="8">
        <v>23</v>
      </c>
      <c r="J686" s="8" t="s">
        <v>213</v>
      </c>
      <c r="K686" s="8" t="e">
        <f t="shared" si="13"/>
        <v>#VALUE!</v>
      </c>
      <c r="L686" s="8" t="str">
        <f>IFERROR(VLOOKUP(D686,Materias_Primas[#All],5,0),"")</f>
        <v/>
      </c>
      <c r="M686" s="2"/>
      <c r="N686" s="2"/>
      <c r="O686" s="2"/>
      <c r="P686" s="2"/>
    </row>
    <row r="687" spans="1:16" ht="15.75" customHeight="1" x14ac:dyDescent="0.3">
      <c r="A687" s="8">
        <f>'Receta'!A688</f>
        <v>0</v>
      </c>
      <c r="B687" s="8" t="str">
        <f>IFERROR(VLOOKUP(A687,Productos[#All],2,0),"")</f>
        <v/>
      </c>
      <c r="C687" s="8">
        <f>SUMIF(Producción[[#All],[Producto]],A687,Producción[[#All],[Cant]])</f>
        <v>0</v>
      </c>
      <c r="D687" s="8">
        <f>'Receta'!E688</f>
        <v>0</v>
      </c>
      <c r="E687" s="8" t="str">
        <f>IFERROR(VLOOKUP(D687,Materias_Primas[#All],2,0),"")</f>
        <v/>
      </c>
      <c r="F687" s="8">
        <f>'Receta'!C688</f>
        <v>0</v>
      </c>
      <c r="G687" s="8">
        <f>'Receta'!H688</f>
        <v>0</v>
      </c>
      <c r="H687" s="8" t="str">
        <f t="shared" si="10"/>
        <v/>
      </c>
      <c r="I687" s="8">
        <v>23</v>
      </c>
      <c r="J687" s="8" t="s">
        <v>213</v>
      </c>
      <c r="K687" s="8" t="e">
        <f t="shared" si="13"/>
        <v>#VALUE!</v>
      </c>
      <c r="L687" s="8" t="str">
        <f>IFERROR(VLOOKUP(D687,Materias_Primas[#All],5,0),"")</f>
        <v/>
      </c>
      <c r="M687" s="2"/>
      <c r="N687" s="2"/>
      <c r="O687" s="2"/>
      <c r="P687" s="2"/>
    </row>
    <row r="688" spans="1:16" ht="15.75" customHeight="1" x14ac:dyDescent="0.3">
      <c r="A688" s="8">
        <f>'Receta'!A689</f>
        <v>0</v>
      </c>
      <c r="B688" s="8" t="str">
        <f>IFERROR(VLOOKUP(A688,Productos[#All],2,0),"")</f>
        <v/>
      </c>
      <c r="C688" s="8">
        <f>SUMIF(Producción[[#All],[Producto]],A688,Producción[[#All],[Cant]])</f>
        <v>0</v>
      </c>
      <c r="D688" s="8">
        <f>'Receta'!E689</f>
        <v>0</v>
      </c>
      <c r="E688" s="8" t="str">
        <f>IFERROR(VLOOKUP(D688,Materias_Primas[#All],2,0),"")</f>
        <v/>
      </c>
      <c r="F688" s="8">
        <f>'Receta'!C689</f>
        <v>0</v>
      </c>
      <c r="G688" s="8">
        <f>'Receta'!H689</f>
        <v>0</v>
      </c>
      <c r="H688" s="8" t="str">
        <f t="shared" si="10"/>
        <v/>
      </c>
      <c r="I688" s="8">
        <v>23</v>
      </c>
      <c r="J688" s="8" t="s">
        <v>213</v>
      </c>
      <c r="K688" s="8" t="e">
        <f t="shared" si="13"/>
        <v>#VALUE!</v>
      </c>
      <c r="L688" s="8" t="str">
        <f>IFERROR(VLOOKUP(D688,Materias_Primas[#All],5,0),"")</f>
        <v/>
      </c>
      <c r="M688" s="2"/>
      <c r="N688" s="2"/>
      <c r="O688" s="2"/>
      <c r="P688" s="2"/>
    </row>
    <row r="689" spans="1:16" ht="15.75" customHeight="1" x14ac:dyDescent="0.3">
      <c r="A689" s="8">
        <f>'Receta'!A690</f>
        <v>0</v>
      </c>
      <c r="B689" s="8" t="str">
        <f>IFERROR(VLOOKUP(A689,Productos[#All],2,0),"")</f>
        <v/>
      </c>
      <c r="C689" s="8">
        <f>SUMIF(Producción[[#All],[Producto]],A689,Producción[[#All],[Cant]])</f>
        <v>0</v>
      </c>
      <c r="D689" s="8">
        <f>'Receta'!E690</f>
        <v>0</v>
      </c>
      <c r="E689" s="8" t="str">
        <f>IFERROR(VLOOKUP(D689,Materias_Primas[#All],2,0),"")</f>
        <v/>
      </c>
      <c r="F689" s="8">
        <f>'Receta'!C690</f>
        <v>0</v>
      </c>
      <c r="G689" s="8">
        <f>'Receta'!H690</f>
        <v>0</v>
      </c>
      <c r="H689" s="8" t="str">
        <f t="shared" si="10"/>
        <v/>
      </c>
      <c r="I689" s="8">
        <v>23</v>
      </c>
      <c r="J689" s="8" t="s">
        <v>213</v>
      </c>
      <c r="K689" s="8" t="e">
        <f t="shared" si="13"/>
        <v>#VALUE!</v>
      </c>
      <c r="L689" s="8" t="str">
        <f>IFERROR(VLOOKUP(D689,Materias_Primas[#All],5,0),"")</f>
        <v/>
      </c>
      <c r="M689" s="2"/>
      <c r="N689" s="2"/>
      <c r="O689" s="2"/>
      <c r="P689" s="2"/>
    </row>
    <row r="690" spans="1:16" ht="15.75" customHeight="1" x14ac:dyDescent="0.3">
      <c r="A690" s="8">
        <f>'Receta'!A691</f>
        <v>0</v>
      </c>
      <c r="B690" s="8" t="str">
        <f>IFERROR(VLOOKUP(A690,Productos[#All],2,0),"")</f>
        <v/>
      </c>
      <c r="C690" s="8">
        <f>SUMIF(Producción[[#All],[Producto]],A690,Producción[[#All],[Cant]])</f>
        <v>0</v>
      </c>
      <c r="D690" s="8">
        <f>'Receta'!E691</f>
        <v>0</v>
      </c>
      <c r="E690" s="8" t="str">
        <f>IFERROR(VLOOKUP(D690,Materias_Primas[#All],2,0),"")</f>
        <v/>
      </c>
      <c r="F690" s="8">
        <f>'Receta'!C691</f>
        <v>0</v>
      </c>
      <c r="G690" s="8">
        <f>'Receta'!H691</f>
        <v>0</v>
      </c>
      <c r="H690" s="8" t="str">
        <f t="shared" si="10"/>
        <v/>
      </c>
      <c r="I690" s="8">
        <v>23</v>
      </c>
      <c r="J690" s="8" t="s">
        <v>213</v>
      </c>
      <c r="K690" s="8" t="e">
        <f t="shared" si="13"/>
        <v>#VALUE!</v>
      </c>
      <c r="L690" s="8" t="str">
        <f>IFERROR(VLOOKUP(D690,Materias_Primas[#All],5,0),"")</f>
        <v/>
      </c>
      <c r="M690" s="2"/>
      <c r="N690" s="2"/>
      <c r="O690" s="2"/>
      <c r="P690" s="2"/>
    </row>
    <row r="691" spans="1:16" ht="15.75" customHeight="1" x14ac:dyDescent="0.3">
      <c r="A691" s="8">
        <f>'Receta'!A692</f>
        <v>0</v>
      </c>
      <c r="B691" s="8" t="str">
        <f>IFERROR(VLOOKUP(A691,Productos[#All],2,0),"")</f>
        <v/>
      </c>
      <c r="C691" s="8">
        <f>SUMIF(Producción[[#All],[Producto]],A691,Producción[[#All],[Cant]])</f>
        <v>0</v>
      </c>
      <c r="D691" s="8">
        <f>'Receta'!E692</f>
        <v>0</v>
      </c>
      <c r="E691" s="8" t="str">
        <f>IFERROR(VLOOKUP(D691,Materias_Primas[#All],2,0),"")</f>
        <v/>
      </c>
      <c r="F691" s="8">
        <f>'Receta'!C692</f>
        <v>0</v>
      </c>
      <c r="G691" s="8">
        <f>'Receta'!H692</f>
        <v>0</v>
      </c>
      <c r="H691" s="8" t="str">
        <f t="shared" si="10"/>
        <v/>
      </c>
      <c r="I691" s="8">
        <v>23</v>
      </c>
      <c r="J691" s="8" t="s">
        <v>213</v>
      </c>
      <c r="K691" s="8" t="e">
        <f t="shared" si="13"/>
        <v>#VALUE!</v>
      </c>
      <c r="L691" s="8" t="str">
        <f>IFERROR(VLOOKUP(D691,Materias_Primas[#All],5,0),"")</f>
        <v/>
      </c>
      <c r="M691" s="2"/>
      <c r="N691" s="2"/>
      <c r="O691" s="2"/>
      <c r="P691" s="2"/>
    </row>
    <row r="692" spans="1:16" ht="15.75" customHeight="1" x14ac:dyDescent="0.3">
      <c r="A692" s="8">
        <f>'Receta'!A693</f>
        <v>0</v>
      </c>
      <c r="B692" s="8" t="str">
        <f>IFERROR(VLOOKUP(A692,Productos[#All],2,0),"")</f>
        <v/>
      </c>
      <c r="C692" s="8">
        <f>SUMIF(Producción[[#All],[Producto]],A692,Producción[[#All],[Cant]])</f>
        <v>0</v>
      </c>
      <c r="D692" s="8">
        <f>'Receta'!E693</f>
        <v>0</v>
      </c>
      <c r="E692" s="8" t="str">
        <f>IFERROR(VLOOKUP(D692,Materias_Primas[#All],2,0),"")</f>
        <v/>
      </c>
      <c r="F692" s="8">
        <f>'Receta'!C693</f>
        <v>0</v>
      </c>
      <c r="G692" s="8">
        <f>'Receta'!H693</f>
        <v>0</v>
      </c>
      <c r="H692" s="8" t="str">
        <f t="shared" si="10"/>
        <v/>
      </c>
      <c r="I692" s="8">
        <v>23</v>
      </c>
      <c r="J692" s="8" t="s">
        <v>213</v>
      </c>
      <c r="K692" s="8" t="e">
        <f t="shared" si="13"/>
        <v>#VALUE!</v>
      </c>
      <c r="L692" s="8" t="str">
        <f>IFERROR(VLOOKUP(D692,Materias_Primas[#All],5,0),"")</f>
        <v/>
      </c>
      <c r="M692" s="2"/>
      <c r="N692" s="2"/>
      <c r="O692" s="2"/>
      <c r="P692" s="2"/>
    </row>
    <row r="693" spans="1:16" ht="15.75" customHeight="1" x14ac:dyDescent="0.3">
      <c r="A693" s="8">
        <f>'Receta'!A694</f>
        <v>0</v>
      </c>
      <c r="B693" s="8" t="str">
        <f>IFERROR(VLOOKUP(A693,Productos[#All],2,0),"")</f>
        <v/>
      </c>
      <c r="C693" s="8">
        <f>SUMIF(Producción[[#All],[Producto]],A693,Producción[[#All],[Cant]])</f>
        <v>0</v>
      </c>
      <c r="D693" s="8">
        <f>'Receta'!E694</f>
        <v>0</v>
      </c>
      <c r="E693" s="8" t="str">
        <f>IFERROR(VLOOKUP(D693,Materias_Primas[#All],2,0),"")</f>
        <v/>
      </c>
      <c r="F693" s="8">
        <f>'Receta'!C694</f>
        <v>0</v>
      </c>
      <c r="G693" s="8">
        <f>'Receta'!H694</f>
        <v>0</v>
      </c>
      <c r="H693" s="8" t="str">
        <f t="shared" si="10"/>
        <v/>
      </c>
      <c r="I693" s="8">
        <v>23</v>
      </c>
      <c r="J693" s="8" t="s">
        <v>213</v>
      </c>
      <c r="K693" s="8" t="e">
        <f t="shared" si="13"/>
        <v>#VALUE!</v>
      </c>
      <c r="L693" s="8" t="str">
        <f>IFERROR(VLOOKUP(D693,Materias_Primas[#All],5,0),"")</f>
        <v/>
      </c>
      <c r="M693" s="2"/>
      <c r="N693" s="2"/>
      <c r="O693" s="2"/>
      <c r="P693" s="2"/>
    </row>
    <row r="694" spans="1:16" ht="15.75" customHeight="1" x14ac:dyDescent="0.3">
      <c r="A694" s="8">
        <f>'Receta'!A695</f>
        <v>0</v>
      </c>
      <c r="B694" s="8" t="str">
        <f>IFERROR(VLOOKUP(A694,Productos[#All],2,0),"")</f>
        <v/>
      </c>
      <c r="C694" s="8">
        <f>SUMIF(Producción[[#All],[Producto]],A694,Producción[[#All],[Cant]])</f>
        <v>0</v>
      </c>
      <c r="D694" s="8">
        <f>'Receta'!E695</f>
        <v>0</v>
      </c>
      <c r="E694" s="8" t="str">
        <f>IFERROR(VLOOKUP(D694,Materias_Primas[#All],2,0),"")</f>
        <v/>
      </c>
      <c r="F694" s="8">
        <f>'Receta'!C695</f>
        <v>0</v>
      </c>
      <c r="G694" s="8">
        <f>'Receta'!H695</f>
        <v>0</v>
      </c>
      <c r="H694" s="8" t="str">
        <f t="shared" si="10"/>
        <v/>
      </c>
      <c r="I694" s="8">
        <v>23</v>
      </c>
      <c r="J694" s="8" t="s">
        <v>213</v>
      </c>
      <c r="K694" s="8" t="e">
        <f t="shared" si="13"/>
        <v>#VALUE!</v>
      </c>
      <c r="L694" s="8" t="str">
        <f>IFERROR(VLOOKUP(D694,Materias_Primas[#All],5,0),"")</f>
        <v/>
      </c>
      <c r="M694" s="2"/>
      <c r="N694" s="2"/>
      <c r="O694" s="2"/>
      <c r="P694" s="2"/>
    </row>
    <row r="695" spans="1:16" ht="15.75" customHeight="1" x14ac:dyDescent="0.3">
      <c r="A695" s="8">
        <f>'Receta'!A696</f>
        <v>0</v>
      </c>
      <c r="B695" s="8" t="str">
        <f>IFERROR(VLOOKUP(A695,Productos[#All],2,0),"")</f>
        <v/>
      </c>
      <c r="C695" s="8">
        <f>SUMIF(Producción[[#All],[Producto]],A695,Producción[[#All],[Cant]])</f>
        <v>0</v>
      </c>
      <c r="D695" s="8">
        <f>'Receta'!E696</f>
        <v>0</v>
      </c>
      <c r="E695" s="8" t="str">
        <f>IFERROR(VLOOKUP(D695,Materias_Primas[#All],2,0),"")</f>
        <v/>
      </c>
      <c r="F695" s="8">
        <f>'Receta'!C696</f>
        <v>0</v>
      </c>
      <c r="G695" s="8">
        <f>'Receta'!H696</f>
        <v>0</v>
      </c>
      <c r="H695" s="8" t="str">
        <f t="shared" si="10"/>
        <v/>
      </c>
      <c r="I695" s="8">
        <v>23</v>
      </c>
      <c r="J695" s="8" t="s">
        <v>213</v>
      </c>
      <c r="K695" s="8" t="e">
        <f t="shared" si="13"/>
        <v>#VALUE!</v>
      </c>
      <c r="L695" s="8" t="str">
        <f>IFERROR(VLOOKUP(D695,Materias_Primas[#All],5,0),"")</f>
        <v/>
      </c>
      <c r="M695" s="2"/>
      <c r="N695" s="2"/>
      <c r="O695" s="2"/>
      <c r="P695" s="2"/>
    </row>
    <row r="696" spans="1:16" ht="15.75" customHeight="1" x14ac:dyDescent="0.3">
      <c r="A696" s="8">
        <f>'Receta'!A697</f>
        <v>0</v>
      </c>
      <c r="B696" s="8" t="str">
        <f>IFERROR(VLOOKUP(A696,Productos[#All],2,0),"")</f>
        <v/>
      </c>
      <c r="C696" s="8">
        <f>SUMIF(Producción[[#All],[Producto]],A696,Producción[[#All],[Cant]])</f>
        <v>0</v>
      </c>
      <c r="D696" s="8">
        <f>'Receta'!E697</f>
        <v>0</v>
      </c>
      <c r="E696" s="8" t="str">
        <f>IFERROR(VLOOKUP(D696,Materias_Primas[#All],2,0),"")</f>
        <v/>
      </c>
      <c r="F696" s="8">
        <f>'Receta'!C697</f>
        <v>0</v>
      </c>
      <c r="G696" s="8">
        <f>'Receta'!H697</f>
        <v>0</v>
      </c>
      <c r="H696" s="8" t="str">
        <f t="shared" si="10"/>
        <v/>
      </c>
      <c r="I696" s="8">
        <v>23</v>
      </c>
      <c r="J696" s="8" t="s">
        <v>213</v>
      </c>
      <c r="K696" s="8" t="e">
        <f t="shared" si="13"/>
        <v>#VALUE!</v>
      </c>
      <c r="L696" s="8" t="str">
        <f>IFERROR(VLOOKUP(D696,Materias_Primas[#All],5,0),"")</f>
        <v/>
      </c>
      <c r="M696" s="2"/>
      <c r="N696" s="2"/>
      <c r="O696" s="2"/>
      <c r="P696" s="2"/>
    </row>
    <row r="697" spans="1:16" ht="15.75" customHeight="1" x14ac:dyDescent="0.3">
      <c r="A697" s="8">
        <f>'Receta'!A698</f>
        <v>0</v>
      </c>
      <c r="B697" s="8" t="str">
        <f>IFERROR(VLOOKUP(A697,Productos[#All],2,0),"")</f>
        <v/>
      </c>
      <c r="C697" s="8">
        <f>SUMIF(Producción[[#All],[Producto]],A697,Producción[[#All],[Cant]])</f>
        <v>0</v>
      </c>
      <c r="D697" s="8">
        <f>'Receta'!E698</f>
        <v>0</v>
      </c>
      <c r="E697" s="8" t="str">
        <f>IFERROR(VLOOKUP(D697,Materias_Primas[#All],2,0),"")</f>
        <v/>
      </c>
      <c r="F697" s="8">
        <f>'Receta'!C698</f>
        <v>0</v>
      </c>
      <c r="G697" s="8">
        <f>'Receta'!H698</f>
        <v>0</v>
      </c>
      <c r="H697" s="8" t="str">
        <f t="shared" si="10"/>
        <v/>
      </c>
      <c r="I697" s="8">
        <v>23</v>
      </c>
      <c r="J697" s="8" t="s">
        <v>213</v>
      </c>
      <c r="K697" s="8" t="e">
        <f t="shared" si="13"/>
        <v>#VALUE!</v>
      </c>
      <c r="L697" s="8" t="str">
        <f>IFERROR(VLOOKUP(D697,Materias_Primas[#All],5,0),"")</f>
        <v/>
      </c>
      <c r="M697" s="2"/>
      <c r="N697" s="2"/>
      <c r="O697" s="2"/>
      <c r="P697" s="2"/>
    </row>
    <row r="698" spans="1:16" ht="15.75" customHeight="1" x14ac:dyDescent="0.3">
      <c r="A698" s="8">
        <f>'Receta'!A699</f>
        <v>0</v>
      </c>
      <c r="B698" s="8" t="str">
        <f>IFERROR(VLOOKUP(A698,Productos[#All],2,0),"")</f>
        <v/>
      </c>
      <c r="C698" s="8">
        <f>SUMIF(Producción[[#All],[Producto]],A698,Producción[[#All],[Cant]])</f>
        <v>0</v>
      </c>
      <c r="D698" s="8">
        <f>'Receta'!E699</f>
        <v>0</v>
      </c>
      <c r="E698" s="8" t="str">
        <f>IFERROR(VLOOKUP(D698,Materias_Primas[#All],2,0),"")</f>
        <v/>
      </c>
      <c r="F698" s="8">
        <f>'Receta'!C699</f>
        <v>0</v>
      </c>
      <c r="G698" s="8">
        <f>'Receta'!H699</f>
        <v>0</v>
      </c>
      <c r="H698" s="8" t="str">
        <f t="shared" si="10"/>
        <v/>
      </c>
      <c r="I698" s="8">
        <v>23</v>
      </c>
      <c r="J698" s="8" t="s">
        <v>213</v>
      </c>
      <c r="K698" s="8" t="e">
        <f t="shared" si="13"/>
        <v>#VALUE!</v>
      </c>
      <c r="L698" s="8" t="str">
        <f>IFERROR(VLOOKUP(D698,Materias_Primas[#All],5,0),"")</f>
        <v/>
      </c>
      <c r="M698" s="2"/>
      <c r="N698" s="2"/>
      <c r="O698" s="2"/>
      <c r="P698" s="2"/>
    </row>
    <row r="699" spans="1:16" ht="15.75" customHeight="1" x14ac:dyDescent="0.3">
      <c r="A699" s="8">
        <f>'Receta'!A700</f>
        <v>0</v>
      </c>
      <c r="B699" s="8" t="str">
        <f>IFERROR(VLOOKUP(A699,Productos[#All],2,0),"")</f>
        <v/>
      </c>
      <c r="C699" s="8">
        <f>SUMIF(Producción[[#All],[Producto]],A699,Producción[[#All],[Cant]])</f>
        <v>0</v>
      </c>
      <c r="D699" s="8">
        <f>'Receta'!E700</f>
        <v>0</v>
      </c>
      <c r="E699" s="8" t="str">
        <f>IFERROR(VLOOKUP(D699,Materias_Primas[#All],2,0),"")</f>
        <v/>
      </c>
      <c r="F699" s="8">
        <f>'Receta'!C700</f>
        <v>0</v>
      </c>
      <c r="G699" s="8">
        <f>'Receta'!H700</f>
        <v>0</v>
      </c>
      <c r="H699" s="8" t="str">
        <f t="shared" si="10"/>
        <v/>
      </c>
      <c r="I699" s="8">
        <v>23</v>
      </c>
      <c r="J699" s="8" t="s">
        <v>213</v>
      </c>
      <c r="K699" s="8" t="e">
        <f t="shared" si="13"/>
        <v>#VALUE!</v>
      </c>
      <c r="L699" s="8" t="str">
        <f>IFERROR(VLOOKUP(D699,Materias_Primas[#All],5,0),"")</f>
        <v/>
      </c>
      <c r="M699" s="2"/>
      <c r="N699" s="2"/>
      <c r="O699" s="2"/>
      <c r="P699" s="2"/>
    </row>
    <row r="700" spans="1:16" ht="15.75" customHeight="1" x14ac:dyDescent="0.3">
      <c r="A700" s="8">
        <f>'Receta'!A701</f>
        <v>0</v>
      </c>
      <c r="B700" s="8" t="str">
        <f>IFERROR(VLOOKUP(A700,Productos[#All],2,0),"")</f>
        <v/>
      </c>
      <c r="C700" s="8">
        <f>SUMIF(Producción[[#All],[Producto]],A700,Producción[[#All],[Cant]])</f>
        <v>0</v>
      </c>
      <c r="D700" s="8">
        <f>'Receta'!E701</f>
        <v>0</v>
      </c>
      <c r="E700" s="8" t="str">
        <f>IFERROR(VLOOKUP(D700,Materias_Primas[#All],2,0),"")</f>
        <v/>
      </c>
      <c r="F700" s="8">
        <f>'Receta'!C701</f>
        <v>0</v>
      </c>
      <c r="G700" s="8">
        <f>'Receta'!H701</f>
        <v>0</v>
      </c>
      <c r="H700" s="8" t="str">
        <f t="shared" si="10"/>
        <v/>
      </c>
      <c r="I700" s="8">
        <v>23</v>
      </c>
      <c r="J700" s="8" t="s">
        <v>213</v>
      </c>
      <c r="K700" s="8" t="e">
        <f t="shared" si="13"/>
        <v>#VALUE!</v>
      </c>
      <c r="L700" s="8" t="str">
        <f>IFERROR(VLOOKUP(D700,Materias_Primas[#All],5,0),"")</f>
        <v/>
      </c>
      <c r="M700" s="2"/>
      <c r="N700" s="2"/>
      <c r="O700" s="2"/>
      <c r="P700" s="2"/>
    </row>
    <row r="701" spans="1:16" ht="15.75" customHeight="1" x14ac:dyDescent="0.3">
      <c r="A701" s="8">
        <f>'Receta'!A702</f>
        <v>0</v>
      </c>
      <c r="B701" s="8" t="str">
        <f>IFERROR(VLOOKUP(A701,Productos[#All],2,0),"")</f>
        <v/>
      </c>
      <c r="C701" s="8">
        <f>SUMIF(Producción[[#All],[Producto]],A701,Producción[[#All],[Cant]])</f>
        <v>0</v>
      </c>
      <c r="D701" s="8">
        <f>'Receta'!E702</f>
        <v>0</v>
      </c>
      <c r="E701" s="8" t="str">
        <f>IFERROR(VLOOKUP(D701,Materias_Primas[#All],2,0),"")</f>
        <v/>
      </c>
      <c r="F701" s="8">
        <f>'Receta'!C702</f>
        <v>0</v>
      </c>
      <c r="G701" s="8">
        <f>'Receta'!H702</f>
        <v>0</v>
      </c>
      <c r="H701" s="8" t="str">
        <f t="shared" si="10"/>
        <v/>
      </c>
      <c r="I701" s="8">
        <v>23</v>
      </c>
      <c r="J701" s="8" t="s">
        <v>213</v>
      </c>
      <c r="K701" s="8" t="e">
        <f t="shared" si="13"/>
        <v>#VALUE!</v>
      </c>
      <c r="L701" s="8" t="str">
        <f>IFERROR(VLOOKUP(D701,Materias_Primas[#All],5,0),"")</f>
        <v/>
      </c>
      <c r="M701" s="2"/>
      <c r="N701" s="2"/>
      <c r="O701" s="2"/>
      <c r="P701" s="2"/>
    </row>
    <row r="702" spans="1:16" ht="15.75" customHeight="1" x14ac:dyDescent="0.3">
      <c r="A702" s="8">
        <f>'Receta'!A703</f>
        <v>0</v>
      </c>
      <c r="B702" s="8" t="str">
        <f>IFERROR(VLOOKUP(A702,Productos[#All],2,0),"")</f>
        <v/>
      </c>
      <c r="C702" s="8">
        <f>SUMIF(Producción[[#All],[Producto]],A702,Producción[[#All],[Cant]])</f>
        <v>0</v>
      </c>
      <c r="D702" s="8">
        <f>'Receta'!E703</f>
        <v>0</v>
      </c>
      <c r="E702" s="8" t="str">
        <f>IFERROR(VLOOKUP(D702,Materias_Primas[#All],2,0),"")</f>
        <v/>
      </c>
      <c r="F702" s="8">
        <f>'Receta'!C703</f>
        <v>0</v>
      </c>
      <c r="G702" s="8">
        <f>'Receta'!H703</f>
        <v>0</v>
      </c>
      <c r="H702" s="8" t="str">
        <f t="shared" si="10"/>
        <v/>
      </c>
      <c r="I702" s="8">
        <v>23</v>
      </c>
      <c r="J702" s="8" t="s">
        <v>213</v>
      </c>
      <c r="K702" s="8" t="e">
        <f t="shared" si="13"/>
        <v>#VALUE!</v>
      </c>
      <c r="L702" s="8" t="str">
        <f>IFERROR(VLOOKUP(D702,Materias_Primas[#All],5,0),"")</f>
        <v/>
      </c>
      <c r="M702" s="2"/>
      <c r="N702" s="2"/>
      <c r="O702" s="2"/>
      <c r="P702" s="2"/>
    </row>
    <row r="703" spans="1:16" ht="15.75" customHeight="1" x14ac:dyDescent="0.3">
      <c r="A703" s="8">
        <f>'Receta'!A704</f>
        <v>0</v>
      </c>
      <c r="B703" s="8" t="str">
        <f>IFERROR(VLOOKUP(A703,Productos[#All],2,0),"")</f>
        <v/>
      </c>
      <c r="C703" s="8">
        <f>SUMIF(Producción[[#All],[Producto]],A703,Producción[[#All],[Cant]])</f>
        <v>0</v>
      </c>
      <c r="D703" s="8">
        <f>'Receta'!E704</f>
        <v>0</v>
      </c>
      <c r="E703" s="8" t="str">
        <f>IFERROR(VLOOKUP(D703,Materias_Primas[#All],2,0),"")</f>
        <v/>
      </c>
      <c r="F703" s="8">
        <f>'Receta'!C704</f>
        <v>0</v>
      </c>
      <c r="G703" s="8">
        <f>'Receta'!H704</f>
        <v>0</v>
      </c>
      <c r="H703" s="8" t="str">
        <f t="shared" si="10"/>
        <v/>
      </c>
      <c r="I703" s="8">
        <v>23</v>
      </c>
      <c r="J703" s="8" t="s">
        <v>213</v>
      </c>
      <c r="K703" s="8" t="e">
        <f t="shared" si="13"/>
        <v>#VALUE!</v>
      </c>
      <c r="L703" s="8" t="str">
        <f>IFERROR(VLOOKUP(D703,Materias_Primas[#All],5,0),"")</f>
        <v/>
      </c>
      <c r="M703" s="2"/>
      <c r="N703" s="2"/>
      <c r="O703" s="2"/>
      <c r="P703" s="2"/>
    </row>
    <row r="704" spans="1:16" ht="15.75" customHeight="1" x14ac:dyDescent="0.3">
      <c r="A704" s="8">
        <f>'Receta'!A705</f>
        <v>0</v>
      </c>
      <c r="B704" s="8" t="str">
        <f>IFERROR(VLOOKUP(A704,Productos[#All],2,0),"")</f>
        <v/>
      </c>
      <c r="C704" s="8">
        <f>SUMIF(Producción[[#All],[Producto]],A704,Producción[[#All],[Cant]])</f>
        <v>0</v>
      </c>
      <c r="D704" s="8">
        <f>'Receta'!E705</f>
        <v>0</v>
      </c>
      <c r="E704" s="8" t="str">
        <f>IFERROR(VLOOKUP(D704,Materias_Primas[#All],2,0),"")</f>
        <v/>
      </c>
      <c r="F704" s="8">
        <f>'Receta'!C705</f>
        <v>0</v>
      </c>
      <c r="G704" s="8">
        <f>'Receta'!H705</f>
        <v>0</v>
      </c>
      <c r="H704" s="8" t="str">
        <f t="shared" si="10"/>
        <v/>
      </c>
      <c r="I704" s="8">
        <v>23</v>
      </c>
      <c r="J704" s="8" t="s">
        <v>213</v>
      </c>
      <c r="K704" s="8" t="e">
        <f t="shared" si="13"/>
        <v>#VALUE!</v>
      </c>
      <c r="L704" s="8" t="str">
        <f>IFERROR(VLOOKUP(D704,Materias_Primas[#All],5,0),"")</f>
        <v/>
      </c>
      <c r="M704" s="2"/>
      <c r="N704" s="2"/>
      <c r="O704" s="2"/>
      <c r="P704" s="2"/>
    </row>
    <row r="705" spans="1:16" ht="15.75" customHeight="1" x14ac:dyDescent="0.3">
      <c r="A705" s="8">
        <f>'Receta'!A706</f>
        <v>0</v>
      </c>
      <c r="B705" s="8" t="str">
        <f>IFERROR(VLOOKUP(A705,Productos[#All],2,0),"")</f>
        <v/>
      </c>
      <c r="C705" s="8">
        <f>SUMIF(Producción[[#All],[Producto]],A705,Producción[[#All],[Cant]])</f>
        <v>0</v>
      </c>
      <c r="D705" s="8">
        <f>'Receta'!E706</f>
        <v>0</v>
      </c>
      <c r="E705" s="8" t="str">
        <f>IFERROR(VLOOKUP(D705,Materias_Primas[#All],2,0),"")</f>
        <v/>
      </c>
      <c r="F705" s="8">
        <f>'Receta'!C706</f>
        <v>0</v>
      </c>
      <c r="G705" s="8">
        <f>'Receta'!H706</f>
        <v>0</v>
      </c>
      <c r="H705" s="8" t="str">
        <f t="shared" si="10"/>
        <v/>
      </c>
      <c r="I705" s="8">
        <v>23</v>
      </c>
      <c r="J705" s="8" t="s">
        <v>213</v>
      </c>
      <c r="K705" s="8" t="e">
        <f t="shared" si="13"/>
        <v>#VALUE!</v>
      </c>
      <c r="L705" s="8" t="str">
        <f>IFERROR(VLOOKUP(D705,Materias_Primas[#All],5,0),"")</f>
        <v/>
      </c>
      <c r="M705" s="2"/>
      <c r="N705" s="2"/>
      <c r="O705" s="2"/>
      <c r="P705" s="2"/>
    </row>
    <row r="706" spans="1:16" ht="15.75" customHeight="1" x14ac:dyDescent="0.3">
      <c r="A706" s="8">
        <f>'Receta'!A707</f>
        <v>0</v>
      </c>
      <c r="B706" s="8" t="str">
        <f>IFERROR(VLOOKUP(A706,Productos[#All],2,0),"")</f>
        <v/>
      </c>
      <c r="C706" s="8">
        <f>SUMIF(Producción[[#All],[Producto]],A706,Producción[[#All],[Cant]])</f>
        <v>0</v>
      </c>
      <c r="D706" s="8">
        <f>'Receta'!E707</f>
        <v>0</v>
      </c>
      <c r="E706" s="8" t="str">
        <f>IFERROR(VLOOKUP(D706,Materias_Primas[#All],2,0),"")</f>
        <v/>
      </c>
      <c r="F706" s="8">
        <f>'Receta'!C707</f>
        <v>0</v>
      </c>
      <c r="G706" s="8">
        <f>'Receta'!H707</f>
        <v>0</v>
      </c>
      <c r="H706" s="8" t="str">
        <f t="shared" si="10"/>
        <v/>
      </c>
      <c r="I706" s="8">
        <v>23</v>
      </c>
      <c r="J706" s="8" t="s">
        <v>213</v>
      </c>
      <c r="K706" s="8" t="e">
        <f t="shared" ref="K706:K769" si="14">C706*H706</f>
        <v>#VALUE!</v>
      </c>
      <c r="L706" s="8" t="str">
        <f>IFERROR(VLOOKUP(D706,Materias_Primas[#All],5,0),"")</f>
        <v/>
      </c>
      <c r="M706" s="2"/>
      <c r="N706" s="2"/>
      <c r="O706" s="2"/>
      <c r="P706" s="2"/>
    </row>
    <row r="707" spans="1:16" ht="15.75" customHeight="1" x14ac:dyDescent="0.3">
      <c r="A707" s="8">
        <f>'Receta'!A708</f>
        <v>0</v>
      </c>
      <c r="B707" s="8" t="str">
        <f>IFERROR(VLOOKUP(A707,Productos[#All],2,0),"")</f>
        <v/>
      </c>
      <c r="C707" s="8">
        <f>SUMIF(Producción[[#All],[Producto]],A707,Producción[[#All],[Cant]])</f>
        <v>0</v>
      </c>
      <c r="D707" s="8">
        <f>'Receta'!E708</f>
        <v>0</v>
      </c>
      <c r="E707" s="8" t="str">
        <f>IFERROR(VLOOKUP(D707,Materias_Primas[#All],2,0),"")</f>
        <v/>
      </c>
      <c r="F707" s="8">
        <f>'Receta'!C708</f>
        <v>0</v>
      </c>
      <c r="G707" s="8">
        <f>'Receta'!H708</f>
        <v>0</v>
      </c>
      <c r="H707" s="8" t="str">
        <f t="shared" si="10"/>
        <v/>
      </c>
      <c r="I707" s="8">
        <v>23</v>
      </c>
      <c r="J707" s="8" t="s">
        <v>213</v>
      </c>
      <c r="K707" s="8" t="e">
        <f t="shared" si="14"/>
        <v>#VALUE!</v>
      </c>
      <c r="L707" s="8" t="str">
        <f>IFERROR(VLOOKUP(D707,Materias_Primas[#All],5,0),"")</f>
        <v/>
      </c>
      <c r="M707" s="2"/>
      <c r="N707" s="2"/>
      <c r="O707" s="2"/>
      <c r="P707" s="2"/>
    </row>
    <row r="708" spans="1:16" ht="15.75" customHeight="1" x14ac:dyDescent="0.3">
      <c r="A708" s="8">
        <f>'Receta'!A709</f>
        <v>0</v>
      </c>
      <c r="B708" s="8" t="str">
        <f>IFERROR(VLOOKUP(A708,Productos[#All],2,0),"")</f>
        <v/>
      </c>
      <c r="C708" s="8">
        <f>SUMIF(Producción[[#All],[Producto]],A708,Producción[[#All],[Cant]])</f>
        <v>0</v>
      </c>
      <c r="D708" s="8">
        <f>'Receta'!E709</f>
        <v>0</v>
      </c>
      <c r="E708" s="8" t="str">
        <f>IFERROR(VLOOKUP(D708,Materias_Primas[#All],2,0),"")</f>
        <v/>
      </c>
      <c r="F708" s="8">
        <f>'Receta'!C709</f>
        <v>0</v>
      </c>
      <c r="G708" s="8">
        <f>'Receta'!H709</f>
        <v>0</v>
      </c>
      <c r="H708" s="8" t="str">
        <f t="shared" si="10"/>
        <v/>
      </c>
      <c r="I708" s="8">
        <v>23</v>
      </c>
      <c r="J708" s="8" t="s">
        <v>213</v>
      </c>
      <c r="K708" s="8" t="e">
        <f t="shared" si="14"/>
        <v>#VALUE!</v>
      </c>
      <c r="L708" s="8" t="str">
        <f>IFERROR(VLOOKUP(D708,Materias_Primas[#All],5,0),"")</f>
        <v/>
      </c>
      <c r="M708" s="2"/>
      <c r="N708" s="2"/>
      <c r="O708" s="2"/>
      <c r="P708" s="2"/>
    </row>
    <row r="709" spans="1:16" ht="15.75" customHeight="1" x14ac:dyDescent="0.3">
      <c r="A709" s="8">
        <f>'Receta'!A710</f>
        <v>0</v>
      </c>
      <c r="B709" s="8" t="str">
        <f>IFERROR(VLOOKUP(A709,Productos[#All],2,0),"")</f>
        <v/>
      </c>
      <c r="C709" s="8">
        <f>SUMIF(Producción[[#All],[Producto]],A709,Producción[[#All],[Cant]])</f>
        <v>0</v>
      </c>
      <c r="D709" s="8">
        <f>'Receta'!E710</f>
        <v>0</v>
      </c>
      <c r="E709" s="8" t="str">
        <f>IFERROR(VLOOKUP(D709,Materias_Primas[#All],2,0),"")</f>
        <v/>
      </c>
      <c r="F709" s="8">
        <f>'Receta'!C710</f>
        <v>0</v>
      </c>
      <c r="G709" s="8">
        <f>'Receta'!H710</f>
        <v>0</v>
      </c>
      <c r="H709" s="8" t="str">
        <f t="shared" si="10"/>
        <v/>
      </c>
      <c r="I709" s="8">
        <v>23</v>
      </c>
      <c r="J709" s="8" t="s">
        <v>213</v>
      </c>
      <c r="K709" s="8" t="e">
        <f t="shared" si="14"/>
        <v>#VALUE!</v>
      </c>
      <c r="L709" s="8" t="str">
        <f>IFERROR(VLOOKUP(D709,Materias_Primas[#All],5,0),"")</f>
        <v/>
      </c>
      <c r="M709" s="2"/>
      <c r="N709" s="2"/>
      <c r="O709" s="2"/>
      <c r="P709" s="2"/>
    </row>
    <row r="710" spans="1:16" ht="15.75" customHeight="1" x14ac:dyDescent="0.3">
      <c r="A710" s="8">
        <f>'Receta'!A711</f>
        <v>0</v>
      </c>
      <c r="B710" s="8" t="str">
        <f>IFERROR(VLOOKUP(A710,Productos[#All],2,0),"")</f>
        <v/>
      </c>
      <c r="C710" s="8">
        <f>SUMIF(Producción[[#All],[Producto]],A710,Producción[[#All],[Cant]])</f>
        <v>0</v>
      </c>
      <c r="D710" s="8">
        <f>'Receta'!E711</f>
        <v>0</v>
      </c>
      <c r="E710" s="8" t="str">
        <f>IFERROR(VLOOKUP(D710,Materias_Primas[#All],2,0),"")</f>
        <v/>
      </c>
      <c r="F710" s="8">
        <f>'Receta'!C711</f>
        <v>0</v>
      </c>
      <c r="G710" s="8">
        <f>'Receta'!H711</f>
        <v>0</v>
      </c>
      <c r="H710" s="8" t="str">
        <f t="shared" si="10"/>
        <v/>
      </c>
      <c r="I710" s="8">
        <v>23</v>
      </c>
      <c r="J710" s="8" t="s">
        <v>213</v>
      </c>
      <c r="K710" s="8" t="e">
        <f t="shared" si="14"/>
        <v>#VALUE!</v>
      </c>
      <c r="L710" s="8" t="str">
        <f>IFERROR(VLOOKUP(D710,Materias_Primas[#All],5,0),"")</f>
        <v/>
      </c>
      <c r="M710" s="2"/>
      <c r="N710" s="2"/>
      <c r="O710" s="2"/>
      <c r="P710" s="2"/>
    </row>
    <row r="711" spans="1:16" ht="15.75" customHeight="1" x14ac:dyDescent="0.3">
      <c r="A711" s="8">
        <f>'Receta'!A712</f>
        <v>0</v>
      </c>
      <c r="B711" s="8" t="str">
        <f>IFERROR(VLOOKUP(A711,Productos[#All],2,0),"")</f>
        <v/>
      </c>
      <c r="C711" s="8">
        <f>SUMIF(Producción[[#All],[Producto]],A711,Producción[[#All],[Cant]])</f>
        <v>0</v>
      </c>
      <c r="D711" s="8">
        <f>'Receta'!E712</f>
        <v>0</v>
      </c>
      <c r="E711" s="8" t="str">
        <f>IFERROR(VLOOKUP(D711,Materias_Primas[#All],2,0),"")</f>
        <v/>
      </c>
      <c r="F711" s="8">
        <f>'Receta'!C712</f>
        <v>0</v>
      </c>
      <c r="G711" s="8">
        <f>'Receta'!H712</f>
        <v>0</v>
      </c>
      <c r="H711" s="8" t="str">
        <f t="shared" si="10"/>
        <v/>
      </c>
      <c r="I711" s="8">
        <v>24</v>
      </c>
      <c r="J711" s="8" t="s">
        <v>213</v>
      </c>
      <c r="K711" s="8" t="e">
        <f t="shared" si="14"/>
        <v>#VALUE!</v>
      </c>
      <c r="L711" s="8" t="str">
        <f>IFERROR(VLOOKUP(D711,Materias_Primas[#All],5,0),"")</f>
        <v/>
      </c>
      <c r="M711" s="2"/>
      <c r="N711" s="2"/>
      <c r="O711" s="2"/>
      <c r="P711" s="2"/>
    </row>
    <row r="712" spans="1:16" ht="15.75" customHeight="1" x14ac:dyDescent="0.3">
      <c r="A712" s="8">
        <f>'Receta'!A713</f>
        <v>0</v>
      </c>
      <c r="B712" s="8" t="str">
        <f>IFERROR(VLOOKUP(A712,Productos[#All],2,0),"")</f>
        <v/>
      </c>
      <c r="C712" s="8">
        <f>SUMIF(Producción[[#All],[Producto]],A712,Producción[[#All],[Cant]])</f>
        <v>0</v>
      </c>
      <c r="D712" s="8">
        <f>'Receta'!E713</f>
        <v>0</v>
      </c>
      <c r="E712" s="8" t="str">
        <f>IFERROR(VLOOKUP(D712,Materias_Primas[#All],2,0),"")</f>
        <v/>
      </c>
      <c r="F712" s="8">
        <f>'Receta'!C713</f>
        <v>0</v>
      </c>
      <c r="G712" s="8">
        <f>'Receta'!H713</f>
        <v>0</v>
      </c>
      <c r="H712" s="8" t="str">
        <f t="shared" si="10"/>
        <v/>
      </c>
      <c r="I712" s="8">
        <v>24</v>
      </c>
      <c r="J712" s="8" t="s">
        <v>213</v>
      </c>
      <c r="K712" s="8" t="e">
        <f t="shared" si="14"/>
        <v>#VALUE!</v>
      </c>
      <c r="L712" s="8" t="str">
        <f>IFERROR(VLOOKUP(D712,Materias_Primas[#All],5,0),"")</f>
        <v/>
      </c>
      <c r="M712" s="2"/>
      <c r="N712" s="2"/>
      <c r="O712" s="2"/>
      <c r="P712" s="2"/>
    </row>
    <row r="713" spans="1:16" ht="15.75" customHeight="1" x14ac:dyDescent="0.3">
      <c r="A713" s="8">
        <f>'Receta'!A714</f>
        <v>0</v>
      </c>
      <c r="B713" s="8" t="str">
        <f>IFERROR(VLOOKUP(A713,Productos[#All],2,0),"")</f>
        <v/>
      </c>
      <c r="C713" s="8">
        <f>SUMIF(Producción[[#All],[Producto]],A713,Producción[[#All],[Cant]])</f>
        <v>0</v>
      </c>
      <c r="D713" s="8">
        <f>'Receta'!E714</f>
        <v>0</v>
      </c>
      <c r="E713" s="8" t="str">
        <f>IFERROR(VLOOKUP(D713,Materias_Primas[#All],2,0),"")</f>
        <v/>
      </c>
      <c r="F713" s="8">
        <f>'Receta'!C714</f>
        <v>0</v>
      </c>
      <c r="G713" s="8">
        <f>'Receta'!H714</f>
        <v>0</v>
      </c>
      <c r="H713" s="8" t="str">
        <f t="shared" si="10"/>
        <v/>
      </c>
      <c r="I713" s="8">
        <v>24</v>
      </c>
      <c r="J713" s="8" t="s">
        <v>213</v>
      </c>
      <c r="K713" s="8" t="e">
        <f t="shared" si="14"/>
        <v>#VALUE!</v>
      </c>
      <c r="L713" s="8" t="str">
        <f>IFERROR(VLOOKUP(D713,Materias_Primas[#All],5,0),"")</f>
        <v/>
      </c>
      <c r="M713" s="2"/>
      <c r="N713" s="2"/>
      <c r="O713" s="2"/>
      <c r="P713" s="2"/>
    </row>
    <row r="714" spans="1:16" ht="15.75" customHeight="1" x14ac:dyDescent="0.3">
      <c r="A714" s="8">
        <f>'Receta'!A715</f>
        <v>0</v>
      </c>
      <c r="B714" s="8" t="str">
        <f>IFERROR(VLOOKUP(A714,Productos[#All],2,0),"")</f>
        <v/>
      </c>
      <c r="C714" s="8">
        <f>SUMIF(Producción[[#All],[Producto]],A714,Producción[[#All],[Cant]])</f>
        <v>0</v>
      </c>
      <c r="D714" s="8">
        <f>'Receta'!E715</f>
        <v>0</v>
      </c>
      <c r="E714" s="8" t="str">
        <f>IFERROR(VLOOKUP(D714,Materias_Primas[#All],2,0),"")</f>
        <v/>
      </c>
      <c r="F714" s="8">
        <f>'Receta'!C715</f>
        <v>0</v>
      </c>
      <c r="G714" s="8">
        <f>'Receta'!H715</f>
        <v>0</v>
      </c>
      <c r="H714" s="8" t="str">
        <f t="shared" si="10"/>
        <v/>
      </c>
      <c r="I714" s="8">
        <v>24</v>
      </c>
      <c r="J714" s="8" t="s">
        <v>213</v>
      </c>
      <c r="K714" s="8" t="e">
        <f t="shared" si="14"/>
        <v>#VALUE!</v>
      </c>
      <c r="L714" s="8" t="str">
        <f>IFERROR(VLOOKUP(D714,Materias_Primas[#All],5,0),"")</f>
        <v/>
      </c>
      <c r="M714" s="2"/>
      <c r="N714" s="2"/>
      <c r="O714" s="2"/>
      <c r="P714" s="2"/>
    </row>
    <row r="715" spans="1:16" ht="15.75" customHeight="1" x14ac:dyDescent="0.3">
      <c r="A715" s="8">
        <f>'Receta'!A716</f>
        <v>0</v>
      </c>
      <c r="B715" s="8" t="str">
        <f>IFERROR(VLOOKUP(A715,Productos[#All],2,0),"")</f>
        <v/>
      </c>
      <c r="C715" s="8">
        <f>SUMIF(Producción[[#All],[Producto]],A715,Producción[[#All],[Cant]])</f>
        <v>0</v>
      </c>
      <c r="D715" s="8">
        <f>'Receta'!E716</f>
        <v>0</v>
      </c>
      <c r="E715" s="8" t="str">
        <f>IFERROR(VLOOKUP(D715,Materias_Primas[#All],2,0),"")</f>
        <v/>
      </c>
      <c r="F715" s="8">
        <f>'Receta'!C716</f>
        <v>0</v>
      </c>
      <c r="G715" s="8">
        <f>'Receta'!H716</f>
        <v>0</v>
      </c>
      <c r="H715" s="8" t="str">
        <f t="shared" si="10"/>
        <v/>
      </c>
      <c r="I715" s="8">
        <v>24</v>
      </c>
      <c r="J715" s="8" t="s">
        <v>213</v>
      </c>
      <c r="K715" s="8" t="e">
        <f t="shared" si="14"/>
        <v>#VALUE!</v>
      </c>
      <c r="L715" s="8" t="str">
        <f>IFERROR(VLOOKUP(D715,Materias_Primas[#All],5,0),"")</f>
        <v/>
      </c>
      <c r="M715" s="2"/>
      <c r="N715" s="2"/>
      <c r="O715" s="2"/>
      <c r="P715" s="2"/>
    </row>
    <row r="716" spans="1:16" ht="15.75" customHeight="1" x14ac:dyDescent="0.3">
      <c r="A716" s="8">
        <f>'Receta'!A717</f>
        <v>0</v>
      </c>
      <c r="B716" s="8" t="str">
        <f>IFERROR(VLOOKUP(A716,Productos[#All],2,0),"")</f>
        <v/>
      </c>
      <c r="C716" s="8">
        <f>SUMIF(Producción[[#All],[Producto]],A716,Producción[[#All],[Cant]])</f>
        <v>0</v>
      </c>
      <c r="D716" s="8">
        <f>'Receta'!E717</f>
        <v>0</v>
      </c>
      <c r="E716" s="8" t="str">
        <f>IFERROR(VLOOKUP(D716,Materias_Primas[#All],2,0),"")</f>
        <v/>
      </c>
      <c r="F716" s="8">
        <f>'Receta'!C717</f>
        <v>0</v>
      </c>
      <c r="G716" s="8">
        <f>'Receta'!H717</f>
        <v>0</v>
      </c>
      <c r="H716" s="8" t="str">
        <f t="shared" si="10"/>
        <v/>
      </c>
      <c r="I716" s="8">
        <v>24</v>
      </c>
      <c r="J716" s="8" t="s">
        <v>213</v>
      </c>
      <c r="K716" s="8" t="e">
        <f t="shared" si="14"/>
        <v>#VALUE!</v>
      </c>
      <c r="L716" s="8" t="str">
        <f>IFERROR(VLOOKUP(D716,Materias_Primas[#All],5,0),"")</f>
        <v/>
      </c>
      <c r="M716" s="2"/>
      <c r="N716" s="2"/>
      <c r="O716" s="2"/>
      <c r="P716" s="2"/>
    </row>
    <row r="717" spans="1:16" ht="15.75" customHeight="1" x14ac:dyDescent="0.3">
      <c r="A717" s="8">
        <f>'Receta'!A718</f>
        <v>0</v>
      </c>
      <c r="B717" s="8" t="str">
        <f>IFERROR(VLOOKUP(A717,Productos[#All],2,0),"")</f>
        <v/>
      </c>
      <c r="C717" s="8">
        <f>SUMIF(Producción[[#All],[Producto]],A717,Producción[[#All],[Cant]])</f>
        <v>0</v>
      </c>
      <c r="D717" s="8">
        <f>'Receta'!E718</f>
        <v>0</v>
      </c>
      <c r="E717" s="8" t="str">
        <f>IFERROR(VLOOKUP(D717,Materias_Primas[#All],2,0),"")</f>
        <v/>
      </c>
      <c r="F717" s="8">
        <f>'Receta'!C718</f>
        <v>0</v>
      </c>
      <c r="G717" s="8">
        <f>'Receta'!H718</f>
        <v>0</v>
      </c>
      <c r="H717" s="8" t="str">
        <f t="shared" si="10"/>
        <v/>
      </c>
      <c r="I717" s="8">
        <v>24</v>
      </c>
      <c r="J717" s="8" t="s">
        <v>213</v>
      </c>
      <c r="K717" s="8" t="e">
        <f t="shared" si="14"/>
        <v>#VALUE!</v>
      </c>
      <c r="L717" s="8" t="str">
        <f>IFERROR(VLOOKUP(D717,Materias_Primas[#All],5,0),"")</f>
        <v/>
      </c>
      <c r="M717" s="2"/>
      <c r="N717" s="2"/>
      <c r="O717" s="2"/>
      <c r="P717" s="2"/>
    </row>
    <row r="718" spans="1:16" ht="15.75" customHeight="1" x14ac:dyDescent="0.3">
      <c r="A718" s="8">
        <f>'Receta'!A719</f>
        <v>0</v>
      </c>
      <c r="B718" s="8" t="str">
        <f>IFERROR(VLOOKUP(A718,Productos[#All],2,0),"")</f>
        <v/>
      </c>
      <c r="C718" s="8">
        <f>SUMIF(Producción[[#All],[Producto]],A718,Producción[[#All],[Cant]])</f>
        <v>0</v>
      </c>
      <c r="D718" s="8">
        <f>'Receta'!E719</f>
        <v>0</v>
      </c>
      <c r="E718" s="8" t="str">
        <f>IFERROR(VLOOKUP(D718,Materias_Primas[#All],2,0),"")</f>
        <v/>
      </c>
      <c r="F718" s="8">
        <f>'Receta'!C719</f>
        <v>0</v>
      </c>
      <c r="G718" s="8">
        <f>'Receta'!H719</f>
        <v>0</v>
      </c>
      <c r="H718" s="8" t="str">
        <f t="shared" si="10"/>
        <v/>
      </c>
      <c r="I718" s="8">
        <v>24</v>
      </c>
      <c r="J718" s="8" t="s">
        <v>213</v>
      </c>
      <c r="K718" s="8" t="e">
        <f t="shared" si="14"/>
        <v>#VALUE!</v>
      </c>
      <c r="L718" s="8" t="str">
        <f>IFERROR(VLOOKUP(D718,Materias_Primas[#All],5,0),"")</f>
        <v/>
      </c>
      <c r="M718" s="2"/>
      <c r="N718" s="2"/>
      <c r="O718" s="2"/>
      <c r="P718" s="2"/>
    </row>
    <row r="719" spans="1:16" ht="15.75" customHeight="1" x14ac:dyDescent="0.3">
      <c r="A719" s="8">
        <f>'Receta'!A720</f>
        <v>0</v>
      </c>
      <c r="B719" s="8" t="str">
        <f>IFERROR(VLOOKUP(A719,Productos[#All],2,0),"")</f>
        <v/>
      </c>
      <c r="C719" s="8">
        <f>SUMIF(Producción[[#All],[Producto]],A719,Producción[[#All],[Cant]])</f>
        <v>0</v>
      </c>
      <c r="D719" s="8">
        <f>'Receta'!E720</f>
        <v>0</v>
      </c>
      <c r="E719" s="8" t="str">
        <f>IFERROR(VLOOKUP(D719,Materias_Primas[#All],2,0),"")</f>
        <v/>
      </c>
      <c r="F719" s="8">
        <f>'Receta'!C720</f>
        <v>0</v>
      </c>
      <c r="G719" s="8">
        <f>'Receta'!H720</f>
        <v>0</v>
      </c>
      <c r="H719" s="8" t="str">
        <f t="shared" si="10"/>
        <v/>
      </c>
      <c r="I719" s="8">
        <v>24</v>
      </c>
      <c r="J719" s="8" t="s">
        <v>213</v>
      </c>
      <c r="K719" s="8" t="e">
        <f t="shared" si="14"/>
        <v>#VALUE!</v>
      </c>
      <c r="L719" s="8" t="str">
        <f>IFERROR(VLOOKUP(D719,Materias_Primas[#All],5,0),"")</f>
        <v/>
      </c>
      <c r="M719" s="2"/>
      <c r="N719" s="2"/>
      <c r="O719" s="2"/>
      <c r="P719" s="2"/>
    </row>
    <row r="720" spans="1:16" ht="15.75" customHeight="1" x14ac:dyDescent="0.3">
      <c r="A720" s="8">
        <f>'Receta'!A721</f>
        <v>0</v>
      </c>
      <c r="B720" s="8" t="str">
        <f>IFERROR(VLOOKUP(A720,Productos[#All],2,0),"")</f>
        <v/>
      </c>
      <c r="C720" s="8">
        <f>SUMIF(Producción[[#All],[Producto]],A720,Producción[[#All],[Cant]])</f>
        <v>0</v>
      </c>
      <c r="D720" s="8">
        <f>'Receta'!E721</f>
        <v>0</v>
      </c>
      <c r="E720" s="8" t="str">
        <f>IFERROR(VLOOKUP(D720,Materias_Primas[#All],2,0),"")</f>
        <v/>
      </c>
      <c r="F720" s="8">
        <f>'Receta'!C721</f>
        <v>0</v>
      </c>
      <c r="G720" s="8">
        <f>'Receta'!H721</f>
        <v>0</v>
      </c>
      <c r="H720" s="8" t="str">
        <f t="shared" si="10"/>
        <v/>
      </c>
      <c r="I720" s="8">
        <v>24</v>
      </c>
      <c r="J720" s="8" t="s">
        <v>213</v>
      </c>
      <c r="K720" s="8" t="e">
        <f t="shared" si="14"/>
        <v>#VALUE!</v>
      </c>
      <c r="L720" s="8" t="str">
        <f>IFERROR(VLOOKUP(D720,Materias_Primas[#All],5,0),"")</f>
        <v/>
      </c>
      <c r="M720" s="2"/>
      <c r="N720" s="2"/>
      <c r="O720" s="2"/>
      <c r="P720" s="2"/>
    </row>
    <row r="721" spans="1:16" ht="15.75" customHeight="1" x14ac:dyDescent="0.3">
      <c r="A721" s="8">
        <f>'Receta'!A722</f>
        <v>0</v>
      </c>
      <c r="B721" s="8" t="str">
        <f>IFERROR(VLOOKUP(A721,Productos[#All],2,0),"")</f>
        <v/>
      </c>
      <c r="C721" s="8">
        <f>SUMIF(Producción[[#All],[Producto]],A721,Producción[[#All],[Cant]])</f>
        <v>0</v>
      </c>
      <c r="D721" s="8">
        <f>'Receta'!E722</f>
        <v>0</v>
      </c>
      <c r="E721" s="8" t="str">
        <f>IFERROR(VLOOKUP(D721,Materias_Primas[#All],2,0),"")</f>
        <v/>
      </c>
      <c r="F721" s="8">
        <f>'Receta'!C722</f>
        <v>0</v>
      </c>
      <c r="G721" s="8">
        <f>'Receta'!H722</f>
        <v>0</v>
      </c>
      <c r="H721" s="8" t="str">
        <f t="shared" si="10"/>
        <v/>
      </c>
      <c r="I721" s="8">
        <v>24</v>
      </c>
      <c r="J721" s="8" t="s">
        <v>213</v>
      </c>
      <c r="K721" s="8" t="e">
        <f t="shared" si="14"/>
        <v>#VALUE!</v>
      </c>
      <c r="L721" s="8" t="str">
        <f>IFERROR(VLOOKUP(D721,Materias_Primas[#All],5,0),"")</f>
        <v/>
      </c>
      <c r="M721" s="2"/>
      <c r="N721" s="2"/>
      <c r="O721" s="2"/>
      <c r="P721" s="2"/>
    </row>
    <row r="722" spans="1:16" ht="15.75" customHeight="1" x14ac:dyDescent="0.3">
      <c r="A722" s="8">
        <f>'Receta'!A723</f>
        <v>0</v>
      </c>
      <c r="B722" s="8" t="str">
        <f>IFERROR(VLOOKUP(A722,Productos[#All],2,0),"")</f>
        <v/>
      </c>
      <c r="C722" s="8">
        <f>SUMIF(Producción[[#All],[Producto]],A722,Producción[[#All],[Cant]])</f>
        <v>0</v>
      </c>
      <c r="D722" s="8">
        <f>'Receta'!E723</f>
        <v>0</v>
      </c>
      <c r="E722" s="8" t="str">
        <f>IFERROR(VLOOKUP(D722,Materias_Primas[#All],2,0),"")</f>
        <v/>
      </c>
      <c r="F722" s="8">
        <f>'Receta'!C723</f>
        <v>0</v>
      </c>
      <c r="G722" s="8">
        <f>'Receta'!H723</f>
        <v>0</v>
      </c>
      <c r="H722" s="8" t="str">
        <f t="shared" si="10"/>
        <v/>
      </c>
      <c r="I722" s="8">
        <v>24</v>
      </c>
      <c r="J722" s="8" t="s">
        <v>213</v>
      </c>
      <c r="K722" s="8" t="e">
        <f t="shared" si="14"/>
        <v>#VALUE!</v>
      </c>
      <c r="L722" s="8" t="str">
        <f>IFERROR(VLOOKUP(D722,Materias_Primas[#All],5,0),"")</f>
        <v/>
      </c>
      <c r="M722" s="2"/>
      <c r="N722" s="2"/>
      <c r="O722" s="2"/>
      <c r="P722" s="2"/>
    </row>
    <row r="723" spans="1:16" ht="15.75" customHeight="1" x14ac:dyDescent="0.3">
      <c r="A723" s="8">
        <f>'Receta'!A724</f>
        <v>0</v>
      </c>
      <c r="B723" s="8" t="str">
        <f>IFERROR(VLOOKUP(A723,Productos[#All],2,0),"")</f>
        <v/>
      </c>
      <c r="C723" s="8">
        <f>SUMIF(Producción[[#All],[Producto]],A723,Producción[[#All],[Cant]])</f>
        <v>0</v>
      </c>
      <c r="D723" s="8">
        <f>'Receta'!E724</f>
        <v>0</v>
      </c>
      <c r="E723" s="8" t="str">
        <f>IFERROR(VLOOKUP(D723,Materias_Primas[#All],2,0),"")</f>
        <v/>
      </c>
      <c r="F723" s="8">
        <f>'Receta'!C724</f>
        <v>0</v>
      </c>
      <c r="G723" s="8">
        <f>'Receta'!H724</f>
        <v>0</v>
      </c>
      <c r="H723" s="8" t="str">
        <f t="shared" si="10"/>
        <v/>
      </c>
      <c r="I723" s="8">
        <v>24</v>
      </c>
      <c r="J723" s="8" t="s">
        <v>213</v>
      </c>
      <c r="K723" s="8" t="e">
        <f t="shared" si="14"/>
        <v>#VALUE!</v>
      </c>
      <c r="L723" s="8" t="str">
        <f>IFERROR(VLOOKUP(D723,Materias_Primas[#All],5,0),"")</f>
        <v/>
      </c>
      <c r="M723" s="2"/>
      <c r="N723" s="2"/>
      <c r="O723" s="2"/>
      <c r="P723" s="2"/>
    </row>
    <row r="724" spans="1:16" ht="15.75" customHeight="1" x14ac:dyDescent="0.3">
      <c r="A724" s="8">
        <f>'Receta'!A725</f>
        <v>0</v>
      </c>
      <c r="B724" s="8" t="str">
        <f>IFERROR(VLOOKUP(A724,Productos[#All],2,0),"")</f>
        <v/>
      </c>
      <c r="C724" s="8">
        <f>SUMIF(Producción[[#All],[Producto]],A724,Producción[[#All],[Cant]])</f>
        <v>0</v>
      </c>
      <c r="D724" s="8">
        <f>'Receta'!E725</f>
        <v>0</v>
      </c>
      <c r="E724" s="8" t="str">
        <f>IFERROR(VLOOKUP(D724,Materias_Primas[#All],2,0),"")</f>
        <v/>
      </c>
      <c r="F724" s="8">
        <f>'Receta'!C725</f>
        <v>0</v>
      </c>
      <c r="G724" s="8">
        <f>'Receta'!H725</f>
        <v>0</v>
      </c>
      <c r="H724" s="8" t="str">
        <f t="shared" si="10"/>
        <v/>
      </c>
      <c r="I724" s="8">
        <v>24</v>
      </c>
      <c r="J724" s="8" t="s">
        <v>213</v>
      </c>
      <c r="K724" s="8" t="e">
        <f t="shared" si="14"/>
        <v>#VALUE!</v>
      </c>
      <c r="L724" s="8" t="str">
        <f>IFERROR(VLOOKUP(D724,Materias_Primas[#All],5,0),"")</f>
        <v/>
      </c>
      <c r="M724" s="2"/>
      <c r="N724" s="2"/>
      <c r="O724" s="2"/>
      <c r="P724" s="2"/>
    </row>
    <row r="725" spans="1:16" ht="15.75" customHeight="1" x14ac:dyDescent="0.3">
      <c r="A725" s="8">
        <f>'Receta'!A726</f>
        <v>0</v>
      </c>
      <c r="B725" s="8" t="str">
        <f>IFERROR(VLOOKUP(A725,Productos[#All],2,0),"")</f>
        <v/>
      </c>
      <c r="C725" s="8">
        <f>SUMIF(Producción[[#All],[Producto]],A725,Producción[[#All],[Cant]])</f>
        <v>0</v>
      </c>
      <c r="D725" s="8">
        <f>'Receta'!E726</f>
        <v>0</v>
      </c>
      <c r="E725" s="8" t="str">
        <f>IFERROR(VLOOKUP(D725,Materias_Primas[#All],2,0),"")</f>
        <v/>
      </c>
      <c r="F725" s="8">
        <f>'Receta'!C726</f>
        <v>0</v>
      </c>
      <c r="G725" s="8">
        <f>'Receta'!H726</f>
        <v>0</v>
      </c>
      <c r="H725" s="8" t="str">
        <f t="shared" si="10"/>
        <v/>
      </c>
      <c r="I725" s="8">
        <v>24</v>
      </c>
      <c r="J725" s="8" t="s">
        <v>213</v>
      </c>
      <c r="K725" s="8" t="e">
        <f t="shared" si="14"/>
        <v>#VALUE!</v>
      </c>
      <c r="L725" s="8" t="str">
        <f>IFERROR(VLOOKUP(D725,Materias_Primas[#All],5,0),"")</f>
        <v/>
      </c>
      <c r="M725" s="2"/>
      <c r="N725" s="2"/>
      <c r="O725" s="2"/>
      <c r="P725" s="2"/>
    </row>
    <row r="726" spans="1:16" ht="15.75" customHeight="1" x14ac:dyDescent="0.3">
      <c r="A726" s="8">
        <f>'Receta'!A727</f>
        <v>0</v>
      </c>
      <c r="B726" s="8" t="str">
        <f>IFERROR(VLOOKUP(A726,Productos[#All],2,0),"")</f>
        <v/>
      </c>
      <c r="C726" s="8">
        <f>SUMIF(Producción[[#All],[Producto]],A726,Producción[[#All],[Cant]])</f>
        <v>0</v>
      </c>
      <c r="D726" s="8">
        <f>'Receta'!E727</f>
        <v>0</v>
      </c>
      <c r="E726" s="8" t="str">
        <f>IFERROR(VLOOKUP(D726,Materias_Primas[#All],2,0),"")</f>
        <v/>
      </c>
      <c r="F726" s="8">
        <f>'Receta'!C727</f>
        <v>0</v>
      </c>
      <c r="G726" s="8">
        <f>'Receta'!H727</f>
        <v>0</v>
      </c>
      <c r="H726" s="8" t="str">
        <f t="shared" si="10"/>
        <v/>
      </c>
      <c r="I726" s="8">
        <v>25</v>
      </c>
      <c r="J726" s="8" t="s">
        <v>213</v>
      </c>
      <c r="K726" s="8" t="e">
        <f t="shared" si="14"/>
        <v>#VALUE!</v>
      </c>
      <c r="L726" s="8" t="str">
        <f>IFERROR(VLOOKUP(D726,Materias_Primas[#All],5,0),"")</f>
        <v/>
      </c>
      <c r="M726" s="2"/>
      <c r="N726" s="2"/>
      <c r="O726" s="2"/>
      <c r="P726" s="2"/>
    </row>
    <row r="727" spans="1:16" ht="15.75" customHeight="1" x14ac:dyDescent="0.3">
      <c r="A727" s="8">
        <f>'Receta'!A728</f>
        <v>0</v>
      </c>
      <c r="B727" s="8" t="str">
        <f>IFERROR(VLOOKUP(A727,Productos[#All],2,0),"")</f>
        <v/>
      </c>
      <c r="C727" s="8">
        <f>SUMIF(Producción[[#All],[Producto]],A727,Producción[[#All],[Cant]])</f>
        <v>0</v>
      </c>
      <c r="D727" s="8">
        <f>'Receta'!E728</f>
        <v>0</v>
      </c>
      <c r="E727" s="8" t="str">
        <f>IFERROR(VLOOKUP(D727,Materias_Primas[#All],2,0),"")</f>
        <v/>
      </c>
      <c r="F727" s="8">
        <f>'Receta'!C728</f>
        <v>0</v>
      </c>
      <c r="G727" s="8">
        <f>'Receta'!H728</f>
        <v>0</v>
      </c>
      <c r="H727" s="8" t="str">
        <f t="shared" si="10"/>
        <v/>
      </c>
      <c r="I727" s="8">
        <v>25</v>
      </c>
      <c r="J727" s="8" t="s">
        <v>213</v>
      </c>
      <c r="K727" s="8" t="e">
        <f t="shared" si="14"/>
        <v>#VALUE!</v>
      </c>
      <c r="L727" s="8" t="str">
        <f>IFERROR(VLOOKUP(D727,Materias_Primas[#All],5,0),"")</f>
        <v/>
      </c>
      <c r="M727" s="2"/>
      <c r="N727" s="2"/>
      <c r="O727" s="2"/>
      <c r="P727" s="2"/>
    </row>
    <row r="728" spans="1:16" ht="15.75" customHeight="1" x14ac:dyDescent="0.3">
      <c r="A728" s="8">
        <f>'Receta'!A729</f>
        <v>0</v>
      </c>
      <c r="B728" s="8" t="str">
        <f>IFERROR(VLOOKUP(A728,Productos[#All],2,0),"")</f>
        <v/>
      </c>
      <c r="C728" s="8">
        <f>SUMIF(Producción[[#All],[Producto]],A728,Producción[[#All],[Cant]])</f>
        <v>0</v>
      </c>
      <c r="D728" s="8">
        <f>'Receta'!E729</f>
        <v>0</v>
      </c>
      <c r="E728" s="8" t="str">
        <f>IFERROR(VLOOKUP(D728,Materias_Primas[#All],2,0),"")</f>
        <v/>
      </c>
      <c r="F728" s="8">
        <f>'Receta'!C729</f>
        <v>0</v>
      </c>
      <c r="G728" s="8">
        <f>'Receta'!H729</f>
        <v>0</v>
      </c>
      <c r="H728" s="8" t="str">
        <f t="shared" si="10"/>
        <v/>
      </c>
      <c r="I728" s="8">
        <v>25</v>
      </c>
      <c r="J728" s="8" t="s">
        <v>213</v>
      </c>
      <c r="K728" s="8" t="e">
        <f t="shared" si="14"/>
        <v>#VALUE!</v>
      </c>
      <c r="L728" s="8" t="str">
        <f>IFERROR(VLOOKUP(D728,Materias_Primas[#All],5,0),"")</f>
        <v/>
      </c>
      <c r="M728" s="2"/>
      <c r="N728" s="2"/>
      <c r="O728" s="2"/>
      <c r="P728" s="2"/>
    </row>
    <row r="729" spans="1:16" ht="15.75" customHeight="1" x14ac:dyDescent="0.3">
      <c r="A729" s="8">
        <f>'Receta'!A730</f>
        <v>0</v>
      </c>
      <c r="B729" s="8" t="str">
        <f>IFERROR(VLOOKUP(A729,Productos[#All],2,0),"")</f>
        <v/>
      </c>
      <c r="C729" s="8">
        <f>SUMIF(Producción[[#All],[Producto]],A729,Producción[[#All],[Cant]])</f>
        <v>0</v>
      </c>
      <c r="D729" s="8">
        <f>'Receta'!E730</f>
        <v>0</v>
      </c>
      <c r="E729" s="8" t="str">
        <f>IFERROR(VLOOKUP(D729,Materias_Primas[#All],2,0),"")</f>
        <v/>
      </c>
      <c r="F729" s="8">
        <f>'Receta'!C730</f>
        <v>0</v>
      </c>
      <c r="G729" s="8">
        <f>'Receta'!H730</f>
        <v>0</v>
      </c>
      <c r="H729" s="8" t="str">
        <f t="shared" si="10"/>
        <v/>
      </c>
      <c r="I729" s="8">
        <v>25</v>
      </c>
      <c r="J729" s="8" t="s">
        <v>213</v>
      </c>
      <c r="K729" s="8" t="e">
        <f t="shared" si="14"/>
        <v>#VALUE!</v>
      </c>
      <c r="L729" s="8" t="str">
        <f>IFERROR(VLOOKUP(D729,Materias_Primas[#All],5,0),"")</f>
        <v/>
      </c>
      <c r="M729" s="2"/>
      <c r="N729" s="2"/>
      <c r="O729" s="2"/>
      <c r="P729" s="2"/>
    </row>
    <row r="730" spans="1:16" ht="15.75" customHeight="1" x14ac:dyDescent="0.3">
      <c r="A730" s="8">
        <f>'Receta'!A731</f>
        <v>0</v>
      </c>
      <c r="B730" s="8" t="str">
        <f>IFERROR(VLOOKUP(A730,Productos[#All],2,0),"")</f>
        <v/>
      </c>
      <c r="C730" s="8">
        <f>SUMIF(Producción[[#All],[Producto]],A730,Producción[[#All],[Cant]])</f>
        <v>0</v>
      </c>
      <c r="D730" s="8">
        <f>'Receta'!E731</f>
        <v>0</v>
      </c>
      <c r="E730" s="8" t="str">
        <f>IFERROR(VLOOKUP(D730,Materias_Primas[#All],2,0),"")</f>
        <v/>
      </c>
      <c r="F730" s="8">
        <f>'Receta'!C731</f>
        <v>0</v>
      </c>
      <c r="G730" s="8">
        <f>'Receta'!H731</f>
        <v>0</v>
      </c>
      <c r="H730" s="8" t="str">
        <f t="shared" si="10"/>
        <v/>
      </c>
      <c r="I730" s="8">
        <v>25</v>
      </c>
      <c r="J730" s="8" t="s">
        <v>213</v>
      </c>
      <c r="K730" s="8" t="e">
        <f t="shared" si="14"/>
        <v>#VALUE!</v>
      </c>
      <c r="L730" s="8" t="str">
        <f>IFERROR(VLOOKUP(D730,Materias_Primas[#All],5,0),"")</f>
        <v/>
      </c>
      <c r="M730" s="2"/>
      <c r="N730" s="2"/>
      <c r="O730" s="2"/>
      <c r="P730" s="2"/>
    </row>
    <row r="731" spans="1:16" ht="15.75" customHeight="1" x14ac:dyDescent="0.3">
      <c r="A731" s="8">
        <f>'Receta'!A732</f>
        <v>0</v>
      </c>
      <c r="B731" s="8" t="str">
        <f>IFERROR(VLOOKUP(A731,Productos[#All],2,0),"")</f>
        <v/>
      </c>
      <c r="C731" s="8">
        <f>SUMIF(Producción[[#All],[Producto]],A731,Producción[[#All],[Cant]])</f>
        <v>0</v>
      </c>
      <c r="D731" s="8">
        <f>'Receta'!E732</f>
        <v>0</v>
      </c>
      <c r="E731" s="8" t="str">
        <f>IFERROR(VLOOKUP(D731,Materias_Primas[#All],2,0),"")</f>
        <v/>
      </c>
      <c r="F731" s="8">
        <f>'Receta'!C732</f>
        <v>0</v>
      </c>
      <c r="G731" s="8">
        <f>'Receta'!H732</f>
        <v>0</v>
      </c>
      <c r="H731" s="8" t="str">
        <f t="shared" si="10"/>
        <v/>
      </c>
      <c r="I731" s="8">
        <v>25</v>
      </c>
      <c r="J731" s="8" t="s">
        <v>213</v>
      </c>
      <c r="K731" s="8" t="e">
        <f t="shared" si="14"/>
        <v>#VALUE!</v>
      </c>
      <c r="L731" s="8" t="str">
        <f>IFERROR(VLOOKUP(D731,Materias_Primas[#All],5,0),"")</f>
        <v/>
      </c>
      <c r="M731" s="2"/>
      <c r="N731" s="2"/>
      <c r="O731" s="2"/>
      <c r="P731" s="2"/>
    </row>
    <row r="732" spans="1:16" ht="15.75" customHeight="1" x14ac:dyDescent="0.3">
      <c r="A732" s="8">
        <f>'Receta'!A733</f>
        <v>0</v>
      </c>
      <c r="B732" s="8" t="str">
        <f>IFERROR(VLOOKUP(A732,Productos[#All],2,0),"")</f>
        <v/>
      </c>
      <c r="C732" s="8">
        <f>SUMIF(Producción[[#All],[Producto]],A732,Producción[[#All],[Cant]])</f>
        <v>0</v>
      </c>
      <c r="D732" s="8">
        <f>'Receta'!E733</f>
        <v>0</v>
      </c>
      <c r="E732" s="8" t="str">
        <f>IFERROR(VLOOKUP(D732,Materias_Primas[#All],2,0),"")</f>
        <v/>
      </c>
      <c r="F732" s="8">
        <f>'Receta'!C733</f>
        <v>0</v>
      </c>
      <c r="G732" s="8">
        <f>'Receta'!H733</f>
        <v>0</v>
      </c>
      <c r="H732" s="8" t="str">
        <f t="shared" si="10"/>
        <v/>
      </c>
      <c r="I732" s="8">
        <v>25</v>
      </c>
      <c r="J732" s="8" t="s">
        <v>213</v>
      </c>
      <c r="K732" s="8" t="e">
        <f t="shared" si="14"/>
        <v>#VALUE!</v>
      </c>
      <c r="L732" s="8" t="str">
        <f>IFERROR(VLOOKUP(D732,Materias_Primas[#All],5,0),"")</f>
        <v/>
      </c>
      <c r="M732" s="2"/>
      <c r="N732" s="2"/>
      <c r="O732" s="2"/>
      <c r="P732" s="2"/>
    </row>
    <row r="733" spans="1:16" ht="15.75" customHeight="1" x14ac:dyDescent="0.3">
      <c r="A733" s="8">
        <f>'Receta'!A734</f>
        <v>0</v>
      </c>
      <c r="B733" s="8" t="str">
        <f>IFERROR(VLOOKUP(A733,Productos[#All],2,0),"")</f>
        <v/>
      </c>
      <c r="C733" s="8">
        <f>SUMIF(Producción[[#All],[Producto]],A733,Producción[[#All],[Cant]])</f>
        <v>0</v>
      </c>
      <c r="D733" s="8">
        <f>'Receta'!E734</f>
        <v>0</v>
      </c>
      <c r="E733" s="8" t="str">
        <f>IFERROR(VLOOKUP(D733,Materias_Primas[#All],2,0),"")</f>
        <v/>
      </c>
      <c r="F733" s="8">
        <f>'Receta'!C734</f>
        <v>0</v>
      </c>
      <c r="G733" s="8">
        <f>'Receta'!H734</f>
        <v>0</v>
      </c>
      <c r="H733" s="8" t="str">
        <f t="shared" si="10"/>
        <v/>
      </c>
      <c r="I733" s="8">
        <v>25</v>
      </c>
      <c r="J733" s="8" t="s">
        <v>213</v>
      </c>
      <c r="K733" s="8" t="e">
        <f t="shared" si="14"/>
        <v>#VALUE!</v>
      </c>
      <c r="L733" s="8" t="str">
        <f>IFERROR(VLOOKUP(D733,Materias_Primas[#All],5,0),"")</f>
        <v/>
      </c>
      <c r="M733" s="2"/>
      <c r="N733" s="2"/>
      <c r="O733" s="2"/>
      <c r="P733" s="2"/>
    </row>
    <row r="734" spans="1:16" ht="15.75" customHeight="1" x14ac:dyDescent="0.3">
      <c r="A734" s="8">
        <f>'Receta'!A735</f>
        <v>0</v>
      </c>
      <c r="B734" s="8" t="str">
        <f>IFERROR(VLOOKUP(A734,Productos[#All],2,0),"")</f>
        <v/>
      </c>
      <c r="C734" s="8">
        <f>SUMIF(Producción[[#All],[Producto]],A734,Producción[[#All],[Cant]])</f>
        <v>0</v>
      </c>
      <c r="D734" s="8">
        <f>'Receta'!E735</f>
        <v>0</v>
      </c>
      <c r="E734" s="8" t="str">
        <f>IFERROR(VLOOKUP(D734,Materias_Primas[#All],2,0),"")</f>
        <v/>
      </c>
      <c r="F734" s="8">
        <f>'Receta'!C735</f>
        <v>0</v>
      </c>
      <c r="G734" s="8">
        <f>'Receta'!H735</f>
        <v>0</v>
      </c>
      <c r="H734" s="8" t="str">
        <f t="shared" si="10"/>
        <v/>
      </c>
      <c r="I734" s="8">
        <v>25</v>
      </c>
      <c r="J734" s="8" t="s">
        <v>213</v>
      </c>
      <c r="K734" s="8" t="e">
        <f t="shared" si="14"/>
        <v>#VALUE!</v>
      </c>
      <c r="L734" s="8" t="str">
        <f>IFERROR(VLOOKUP(D734,Materias_Primas[#All],5,0),"")</f>
        <v/>
      </c>
      <c r="M734" s="2"/>
      <c r="N734" s="2"/>
      <c r="O734" s="2"/>
      <c r="P734" s="2"/>
    </row>
    <row r="735" spans="1:16" ht="15.75" customHeight="1" x14ac:dyDescent="0.3">
      <c r="A735" s="8">
        <f>'Receta'!A736</f>
        <v>0</v>
      </c>
      <c r="B735" s="8" t="str">
        <f>IFERROR(VLOOKUP(A735,Productos[#All],2,0),"")</f>
        <v/>
      </c>
      <c r="C735" s="8">
        <f>SUMIF(Producción[[#All],[Producto]],A735,Producción[[#All],[Cant]])</f>
        <v>0</v>
      </c>
      <c r="D735" s="8">
        <f>'Receta'!E736</f>
        <v>0</v>
      </c>
      <c r="E735" s="8" t="str">
        <f>IFERROR(VLOOKUP(D735,Materias_Primas[#All],2,0),"")</f>
        <v/>
      </c>
      <c r="F735" s="8">
        <f>'Receta'!C736</f>
        <v>0</v>
      </c>
      <c r="G735" s="8">
        <f>'Receta'!H736</f>
        <v>0</v>
      </c>
      <c r="H735" s="8" t="str">
        <f t="shared" si="10"/>
        <v/>
      </c>
      <c r="I735" s="8">
        <v>25</v>
      </c>
      <c r="J735" s="8" t="s">
        <v>213</v>
      </c>
      <c r="K735" s="8" t="e">
        <f t="shared" si="14"/>
        <v>#VALUE!</v>
      </c>
      <c r="L735" s="8" t="str">
        <f>IFERROR(VLOOKUP(D735,Materias_Primas[#All],5,0),"")</f>
        <v/>
      </c>
      <c r="M735" s="2"/>
      <c r="N735" s="2"/>
      <c r="O735" s="2"/>
      <c r="P735" s="2"/>
    </row>
    <row r="736" spans="1:16" ht="15.75" customHeight="1" x14ac:dyDescent="0.3">
      <c r="A736" s="8">
        <f>'Receta'!A737</f>
        <v>0</v>
      </c>
      <c r="B736" s="8" t="str">
        <f>IFERROR(VLOOKUP(A736,Productos[#All],2,0),"")</f>
        <v/>
      </c>
      <c r="C736" s="8">
        <f>SUMIF(Producción[[#All],[Producto]],A736,Producción[[#All],[Cant]])</f>
        <v>0</v>
      </c>
      <c r="D736" s="8">
        <f>'Receta'!E737</f>
        <v>0</v>
      </c>
      <c r="E736" s="8" t="str">
        <f>IFERROR(VLOOKUP(D736,Materias_Primas[#All],2,0),"")</f>
        <v/>
      </c>
      <c r="F736" s="8">
        <f>'Receta'!C737</f>
        <v>0</v>
      </c>
      <c r="G736" s="8">
        <f>'Receta'!H737</f>
        <v>0</v>
      </c>
      <c r="H736" s="8" t="str">
        <f t="shared" si="10"/>
        <v/>
      </c>
      <c r="I736" s="8">
        <v>25</v>
      </c>
      <c r="J736" s="8" t="s">
        <v>213</v>
      </c>
      <c r="K736" s="8" t="e">
        <f t="shared" si="14"/>
        <v>#VALUE!</v>
      </c>
      <c r="L736" s="8" t="str">
        <f>IFERROR(VLOOKUP(D736,Materias_Primas[#All],5,0),"")</f>
        <v/>
      </c>
      <c r="M736" s="2"/>
      <c r="N736" s="2"/>
      <c r="O736" s="2"/>
      <c r="P736" s="2"/>
    </row>
    <row r="737" spans="1:16" ht="15.75" customHeight="1" x14ac:dyDescent="0.3">
      <c r="A737" s="8">
        <f>'Receta'!A738</f>
        <v>0</v>
      </c>
      <c r="B737" s="8" t="str">
        <f>IFERROR(VLOOKUP(A737,Productos[#All],2,0),"")</f>
        <v/>
      </c>
      <c r="C737" s="8">
        <f>SUMIF(Producción[[#All],[Producto]],A737,Producción[[#All],[Cant]])</f>
        <v>0</v>
      </c>
      <c r="D737" s="8">
        <f>'Receta'!E738</f>
        <v>0</v>
      </c>
      <c r="E737" s="8" t="str">
        <f>IFERROR(VLOOKUP(D737,Materias_Primas[#All],2,0),"")</f>
        <v/>
      </c>
      <c r="F737" s="8">
        <f>'Receta'!C738</f>
        <v>0</v>
      </c>
      <c r="G737" s="8">
        <f>'Receta'!H738</f>
        <v>0</v>
      </c>
      <c r="H737" s="8" t="str">
        <f t="shared" si="10"/>
        <v/>
      </c>
      <c r="I737" s="8">
        <v>25</v>
      </c>
      <c r="J737" s="8" t="s">
        <v>213</v>
      </c>
      <c r="K737" s="8" t="e">
        <f t="shared" si="14"/>
        <v>#VALUE!</v>
      </c>
      <c r="L737" s="8" t="str">
        <f>IFERROR(VLOOKUP(D737,Materias_Primas[#All],5,0),"")</f>
        <v/>
      </c>
      <c r="M737" s="2"/>
      <c r="N737" s="2"/>
      <c r="O737" s="2"/>
      <c r="P737" s="2"/>
    </row>
    <row r="738" spans="1:16" ht="15.75" customHeight="1" x14ac:dyDescent="0.3">
      <c r="A738" s="8">
        <f>'Receta'!A739</f>
        <v>0</v>
      </c>
      <c r="B738" s="8" t="str">
        <f>IFERROR(VLOOKUP(A738,Productos[#All],2,0),"")</f>
        <v/>
      </c>
      <c r="C738" s="8">
        <f>SUMIF(Producción[[#All],[Producto]],A738,Producción[[#All],[Cant]])</f>
        <v>0</v>
      </c>
      <c r="D738" s="8">
        <f>'Receta'!E739</f>
        <v>0</v>
      </c>
      <c r="E738" s="8" t="str">
        <f>IFERROR(VLOOKUP(D738,Materias_Primas[#All],2,0),"")</f>
        <v/>
      </c>
      <c r="F738" s="8">
        <f>'Receta'!C739</f>
        <v>0</v>
      </c>
      <c r="G738" s="8">
        <f>'Receta'!H739</f>
        <v>0</v>
      </c>
      <c r="H738" s="8" t="str">
        <f t="shared" si="10"/>
        <v/>
      </c>
      <c r="I738" s="8">
        <v>25</v>
      </c>
      <c r="J738" s="8" t="s">
        <v>213</v>
      </c>
      <c r="K738" s="8" t="e">
        <f t="shared" si="14"/>
        <v>#VALUE!</v>
      </c>
      <c r="L738" s="8" t="str">
        <f>IFERROR(VLOOKUP(D738,Materias_Primas[#All],5,0),"")</f>
        <v/>
      </c>
      <c r="M738" s="2"/>
      <c r="N738" s="2"/>
      <c r="O738" s="2"/>
      <c r="P738" s="2"/>
    </row>
    <row r="739" spans="1:16" ht="15.75" customHeight="1" x14ac:dyDescent="0.3">
      <c r="A739" s="8">
        <f>'Receta'!A740</f>
        <v>0</v>
      </c>
      <c r="B739" s="8" t="str">
        <f>IFERROR(VLOOKUP(A739,Productos[#All],2,0),"")</f>
        <v/>
      </c>
      <c r="C739" s="8">
        <f>SUMIF(Producción[[#All],[Producto]],A739,Producción[[#All],[Cant]])</f>
        <v>0</v>
      </c>
      <c r="D739" s="8">
        <f>'Receta'!E740</f>
        <v>0</v>
      </c>
      <c r="E739" s="8" t="str">
        <f>IFERROR(VLOOKUP(D739,Materias_Primas[#All],2,0),"")</f>
        <v/>
      </c>
      <c r="F739" s="8">
        <f>'Receta'!C740</f>
        <v>0</v>
      </c>
      <c r="G739" s="8">
        <f>'Receta'!H740</f>
        <v>0</v>
      </c>
      <c r="H739" s="8" t="str">
        <f t="shared" si="10"/>
        <v/>
      </c>
      <c r="I739" s="8">
        <v>25</v>
      </c>
      <c r="J739" s="8" t="s">
        <v>213</v>
      </c>
      <c r="K739" s="8" t="e">
        <f t="shared" si="14"/>
        <v>#VALUE!</v>
      </c>
      <c r="L739" s="8" t="str">
        <f>IFERROR(VLOOKUP(D739,Materias_Primas[#All],5,0),"")</f>
        <v/>
      </c>
      <c r="M739" s="2"/>
      <c r="N739" s="2"/>
      <c r="O739" s="2"/>
      <c r="P739" s="2"/>
    </row>
    <row r="740" spans="1:16" ht="15.75" customHeight="1" x14ac:dyDescent="0.3">
      <c r="A740" s="8">
        <f>'Receta'!A741</f>
        <v>0</v>
      </c>
      <c r="B740" s="8" t="str">
        <f>IFERROR(VLOOKUP(A740,Productos[#All],2,0),"")</f>
        <v/>
      </c>
      <c r="C740" s="8">
        <f>SUMIF(Producción[[#All],[Producto]],A740,Producción[[#All],[Cant]])</f>
        <v>0</v>
      </c>
      <c r="D740" s="8">
        <f>'Receta'!E741</f>
        <v>0</v>
      </c>
      <c r="E740" s="8" t="str">
        <f>IFERROR(VLOOKUP(D740,Materias_Primas[#All],2,0),"")</f>
        <v/>
      </c>
      <c r="F740" s="8">
        <f>'Receta'!C741</f>
        <v>0</v>
      </c>
      <c r="G740" s="8">
        <f>'Receta'!H741</f>
        <v>0</v>
      </c>
      <c r="H740" s="8" t="str">
        <f t="shared" si="10"/>
        <v/>
      </c>
      <c r="I740" s="8">
        <v>25</v>
      </c>
      <c r="J740" s="8" t="s">
        <v>213</v>
      </c>
      <c r="K740" s="8" t="e">
        <f t="shared" si="14"/>
        <v>#VALUE!</v>
      </c>
      <c r="L740" s="8" t="str">
        <f>IFERROR(VLOOKUP(D740,Materias_Primas[#All],5,0),"")</f>
        <v/>
      </c>
      <c r="M740" s="2"/>
      <c r="N740" s="2"/>
      <c r="O740" s="2"/>
      <c r="P740" s="2"/>
    </row>
    <row r="741" spans="1:16" ht="15.75" customHeight="1" x14ac:dyDescent="0.3">
      <c r="A741" s="8">
        <f>'Receta'!A742</f>
        <v>0</v>
      </c>
      <c r="B741" s="8" t="str">
        <f>IFERROR(VLOOKUP(A741,Productos[#All],2,0),"")</f>
        <v/>
      </c>
      <c r="C741" s="8">
        <f>SUMIF(Producción[[#All],[Producto]],A741,Producción[[#All],[Cant]])</f>
        <v>0</v>
      </c>
      <c r="D741" s="8">
        <f>'Receta'!E742</f>
        <v>0</v>
      </c>
      <c r="E741" s="8" t="str">
        <f>IFERROR(VLOOKUP(D741,Materias_Primas[#All],2,0),"")</f>
        <v/>
      </c>
      <c r="F741" s="8">
        <f>'Receta'!C742</f>
        <v>0</v>
      </c>
      <c r="G741" s="8">
        <f>'Receta'!H742</f>
        <v>0</v>
      </c>
      <c r="H741" s="8" t="str">
        <f t="shared" si="10"/>
        <v/>
      </c>
      <c r="I741" s="8">
        <v>25</v>
      </c>
      <c r="J741" s="8" t="s">
        <v>213</v>
      </c>
      <c r="K741" s="8" t="e">
        <f t="shared" si="14"/>
        <v>#VALUE!</v>
      </c>
      <c r="L741" s="8" t="str">
        <f>IFERROR(VLOOKUP(D741,Materias_Primas[#All],5,0),"")</f>
        <v/>
      </c>
      <c r="M741" s="2"/>
      <c r="N741" s="2"/>
      <c r="O741" s="2"/>
      <c r="P741" s="2"/>
    </row>
    <row r="742" spans="1:16" ht="15.75" customHeight="1" x14ac:dyDescent="0.3">
      <c r="A742" s="8">
        <f>'Receta'!A743</f>
        <v>0</v>
      </c>
      <c r="B742" s="8" t="str">
        <f>IFERROR(VLOOKUP(A742,Productos[#All],2,0),"")</f>
        <v/>
      </c>
      <c r="C742" s="8">
        <f>SUMIF(Producción[[#All],[Producto]],A742,Producción[[#All],[Cant]])</f>
        <v>0</v>
      </c>
      <c r="D742" s="8">
        <f>'Receta'!E743</f>
        <v>0</v>
      </c>
      <c r="E742" s="8" t="str">
        <f>IFERROR(VLOOKUP(D742,Materias_Primas[#All],2,0),"")</f>
        <v/>
      </c>
      <c r="F742" s="8">
        <f>'Receta'!C743</f>
        <v>0</v>
      </c>
      <c r="G742" s="8">
        <f>'Receta'!H743</f>
        <v>0</v>
      </c>
      <c r="H742" s="8" t="str">
        <f t="shared" si="10"/>
        <v/>
      </c>
      <c r="I742" s="8">
        <v>25</v>
      </c>
      <c r="J742" s="8" t="s">
        <v>213</v>
      </c>
      <c r="K742" s="8" t="e">
        <f t="shared" si="14"/>
        <v>#VALUE!</v>
      </c>
      <c r="L742" s="8" t="str">
        <f>IFERROR(VLOOKUP(D742,Materias_Primas[#All],5,0),"")</f>
        <v/>
      </c>
      <c r="M742" s="2"/>
      <c r="N742" s="2"/>
      <c r="O742" s="2"/>
      <c r="P742" s="2"/>
    </row>
    <row r="743" spans="1:16" ht="15.75" customHeight="1" x14ac:dyDescent="0.3">
      <c r="A743" s="8">
        <f>'Receta'!A744</f>
        <v>0</v>
      </c>
      <c r="B743" s="8" t="str">
        <f>IFERROR(VLOOKUP(A743,Productos[#All],2,0),"")</f>
        <v/>
      </c>
      <c r="C743" s="8">
        <f>SUMIF(Producción[[#All],[Producto]],A743,Producción[[#All],[Cant]])</f>
        <v>0</v>
      </c>
      <c r="D743" s="8">
        <f>'Receta'!E744</f>
        <v>0</v>
      </c>
      <c r="E743" s="8" t="str">
        <f>IFERROR(VLOOKUP(D743,Materias_Primas[#All],2,0),"")</f>
        <v/>
      </c>
      <c r="F743" s="8">
        <f>'Receta'!C744</f>
        <v>0</v>
      </c>
      <c r="G743" s="8">
        <f>'Receta'!H744</f>
        <v>0</v>
      </c>
      <c r="H743" s="8" t="str">
        <f t="shared" si="10"/>
        <v/>
      </c>
      <c r="I743" s="8">
        <v>25</v>
      </c>
      <c r="J743" s="8" t="s">
        <v>213</v>
      </c>
      <c r="K743" s="8" t="e">
        <f t="shared" si="14"/>
        <v>#VALUE!</v>
      </c>
      <c r="L743" s="8" t="str">
        <f>IFERROR(VLOOKUP(D743,Materias_Primas[#All],5,0),"")</f>
        <v/>
      </c>
      <c r="M743" s="2"/>
      <c r="N743" s="2"/>
      <c r="O743" s="2"/>
      <c r="P743" s="2"/>
    </row>
    <row r="744" spans="1:16" ht="15.75" customHeight="1" x14ac:dyDescent="0.3">
      <c r="A744" s="8">
        <f>'Receta'!A745</f>
        <v>0</v>
      </c>
      <c r="B744" s="8" t="str">
        <f>IFERROR(VLOOKUP(A744,Productos[#All],2,0),"")</f>
        <v/>
      </c>
      <c r="C744" s="8">
        <f>SUMIF(Producción[[#All],[Producto]],A744,Producción[[#All],[Cant]])</f>
        <v>0</v>
      </c>
      <c r="D744" s="8">
        <f>'Receta'!E745</f>
        <v>0</v>
      </c>
      <c r="E744" s="8" t="str">
        <f>IFERROR(VLOOKUP(D744,Materias_Primas[#All],2,0),"")</f>
        <v/>
      </c>
      <c r="F744" s="8">
        <f>'Receta'!C745</f>
        <v>0</v>
      </c>
      <c r="G744" s="8">
        <f>'Receta'!H745</f>
        <v>0</v>
      </c>
      <c r="H744" s="8" t="str">
        <f t="shared" si="10"/>
        <v/>
      </c>
      <c r="I744" s="8">
        <v>25</v>
      </c>
      <c r="J744" s="8" t="s">
        <v>213</v>
      </c>
      <c r="K744" s="8" t="e">
        <f t="shared" si="14"/>
        <v>#VALUE!</v>
      </c>
      <c r="L744" s="8" t="str">
        <f>IFERROR(VLOOKUP(D744,Materias_Primas[#All],5,0),"")</f>
        <v/>
      </c>
      <c r="M744" s="2"/>
      <c r="N744" s="2"/>
      <c r="O744" s="2"/>
      <c r="P744" s="2"/>
    </row>
    <row r="745" spans="1:16" ht="15.75" customHeight="1" x14ac:dyDescent="0.3">
      <c r="A745" s="8">
        <f>'Receta'!A746</f>
        <v>0</v>
      </c>
      <c r="B745" s="8" t="str">
        <f>IFERROR(VLOOKUP(A745,Productos[#All],2,0),"")</f>
        <v/>
      </c>
      <c r="C745" s="8">
        <f>SUMIF(Producción[[#All],[Producto]],A745,Producción[[#All],[Cant]])</f>
        <v>0</v>
      </c>
      <c r="D745" s="8">
        <f>'Receta'!E746</f>
        <v>0</v>
      </c>
      <c r="E745" s="8" t="str">
        <f>IFERROR(VLOOKUP(D745,Materias_Primas[#All],2,0),"")</f>
        <v/>
      </c>
      <c r="F745" s="8">
        <f>'Receta'!C746</f>
        <v>0</v>
      </c>
      <c r="G745" s="8">
        <f>'Receta'!H746</f>
        <v>0</v>
      </c>
      <c r="H745" s="8" t="str">
        <f t="shared" si="10"/>
        <v/>
      </c>
      <c r="I745" s="8">
        <v>25</v>
      </c>
      <c r="J745" s="8" t="s">
        <v>213</v>
      </c>
      <c r="K745" s="8" t="e">
        <f t="shared" si="14"/>
        <v>#VALUE!</v>
      </c>
      <c r="L745" s="8" t="str">
        <f>IFERROR(VLOOKUP(D745,Materias_Primas[#All],5,0),"")</f>
        <v/>
      </c>
      <c r="M745" s="2"/>
      <c r="N745" s="2"/>
      <c r="O745" s="2"/>
      <c r="P745" s="2"/>
    </row>
    <row r="746" spans="1:16" ht="15.75" customHeight="1" x14ac:dyDescent="0.3">
      <c r="A746" s="8">
        <f>'Receta'!A747</f>
        <v>0</v>
      </c>
      <c r="B746" s="8" t="str">
        <f>IFERROR(VLOOKUP(A746,Productos[#All],2,0),"")</f>
        <v/>
      </c>
      <c r="C746" s="8">
        <f>SUMIF(Producción[[#All],[Producto]],A746,Producción[[#All],[Cant]])</f>
        <v>0</v>
      </c>
      <c r="D746" s="8">
        <f>'Receta'!E747</f>
        <v>0</v>
      </c>
      <c r="E746" s="8" t="str">
        <f>IFERROR(VLOOKUP(D746,Materias_Primas[#All],2,0),"")</f>
        <v/>
      </c>
      <c r="F746" s="8">
        <f>'Receta'!C747</f>
        <v>0</v>
      </c>
      <c r="G746" s="8">
        <f>'Receta'!H747</f>
        <v>0</v>
      </c>
      <c r="H746" s="8" t="str">
        <f t="shared" si="10"/>
        <v/>
      </c>
      <c r="I746" s="8">
        <v>25</v>
      </c>
      <c r="J746" s="8" t="s">
        <v>213</v>
      </c>
      <c r="K746" s="8" t="e">
        <f t="shared" si="14"/>
        <v>#VALUE!</v>
      </c>
      <c r="L746" s="8" t="str">
        <f>IFERROR(VLOOKUP(D746,Materias_Primas[#All],5,0),"")</f>
        <v/>
      </c>
      <c r="M746" s="2"/>
      <c r="N746" s="2"/>
      <c r="O746" s="2"/>
      <c r="P746" s="2"/>
    </row>
    <row r="747" spans="1:16" ht="15.75" customHeight="1" x14ac:dyDescent="0.3">
      <c r="A747" s="8">
        <f>'Receta'!A748</f>
        <v>0</v>
      </c>
      <c r="B747" s="8" t="str">
        <f>IFERROR(VLOOKUP(A747,Productos[#All],2,0),"")</f>
        <v/>
      </c>
      <c r="C747" s="8">
        <f>SUMIF(Producción[[#All],[Producto]],A747,Producción[[#All],[Cant]])</f>
        <v>0</v>
      </c>
      <c r="D747" s="8">
        <f>'Receta'!E748</f>
        <v>0</v>
      </c>
      <c r="E747" s="8" t="str">
        <f>IFERROR(VLOOKUP(D747,Materias_Primas[#All],2,0),"")</f>
        <v/>
      </c>
      <c r="F747" s="8">
        <f>'Receta'!C748</f>
        <v>0</v>
      </c>
      <c r="G747" s="8">
        <f>'Receta'!H748</f>
        <v>0</v>
      </c>
      <c r="H747" s="8" t="str">
        <f t="shared" si="10"/>
        <v/>
      </c>
      <c r="I747" s="8">
        <v>25</v>
      </c>
      <c r="J747" s="8" t="s">
        <v>213</v>
      </c>
      <c r="K747" s="8" t="e">
        <f t="shared" si="14"/>
        <v>#VALUE!</v>
      </c>
      <c r="L747" s="8" t="str">
        <f>IFERROR(VLOOKUP(D747,Materias_Primas[#All],5,0),"")</f>
        <v/>
      </c>
      <c r="M747" s="2"/>
      <c r="N747" s="2"/>
      <c r="O747" s="2"/>
      <c r="P747" s="2"/>
    </row>
    <row r="748" spans="1:16" ht="15.75" customHeight="1" x14ac:dyDescent="0.3">
      <c r="A748" s="8">
        <f>'Receta'!A749</f>
        <v>0</v>
      </c>
      <c r="B748" s="8" t="str">
        <f>IFERROR(VLOOKUP(A748,Productos[#All],2,0),"")</f>
        <v/>
      </c>
      <c r="C748" s="8">
        <f>SUMIF(Producción[[#All],[Producto]],A748,Producción[[#All],[Cant]])</f>
        <v>0</v>
      </c>
      <c r="D748" s="8">
        <f>'Receta'!E749</f>
        <v>0</v>
      </c>
      <c r="E748" s="8" t="str">
        <f>IFERROR(VLOOKUP(D748,Materias_Primas[#All],2,0),"")</f>
        <v/>
      </c>
      <c r="F748" s="8">
        <f>'Receta'!C749</f>
        <v>0</v>
      </c>
      <c r="G748" s="8">
        <f>'Receta'!H749</f>
        <v>0</v>
      </c>
      <c r="H748" s="8" t="str">
        <f t="shared" si="10"/>
        <v/>
      </c>
      <c r="I748" s="8">
        <v>25</v>
      </c>
      <c r="J748" s="8" t="s">
        <v>213</v>
      </c>
      <c r="K748" s="8" t="e">
        <f t="shared" si="14"/>
        <v>#VALUE!</v>
      </c>
      <c r="L748" s="8" t="str">
        <f>IFERROR(VLOOKUP(D748,Materias_Primas[#All],5,0),"")</f>
        <v/>
      </c>
      <c r="M748" s="2"/>
      <c r="N748" s="2"/>
      <c r="O748" s="2"/>
      <c r="P748" s="2"/>
    </row>
    <row r="749" spans="1:16" ht="15.75" customHeight="1" x14ac:dyDescent="0.3">
      <c r="A749" s="8">
        <f>'Receta'!A750</f>
        <v>0</v>
      </c>
      <c r="B749" s="8" t="str">
        <f>IFERROR(VLOOKUP(A749,Productos[#All],2,0),"")</f>
        <v/>
      </c>
      <c r="C749" s="8">
        <f>SUMIF(Producción[[#All],[Producto]],A749,Producción[[#All],[Cant]])</f>
        <v>0</v>
      </c>
      <c r="D749" s="8">
        <f>'Receta'!E750</f>
        <v>0</v>
      </c>
      <c r="E749" s="8" t="str">
        <f>IFERROR(VLOOKUP(D749,Materias_Primas[#All],2,0),"")</f>
        <v/>
      </c>
      <c r="F749" s="8">
        <f>'Receta'!C750</f>
        <v>0</v>
      </c>
      <c r="G749" s="8">
        <f>'Receta'!H750</f>
        <v>0</v>
      </c>
      <c r="H749" s="8" t="str">
        <f t="shared" si="10"/>
        <v/>
      </c>
      <c r="I749" s="8">
        <v>25</v>
      </c>
      <c r="J749" s="8" t="s">
        <v>213</v>
      </c>
      <c r="K749" s="8" t="e">
        <f t="shared" si="14"/>
        <v>#VALUE!</v>
      </c>
      <c r="L749" s="8" t="str">
        <f>IFERROR(VLOOKUP(D749,Materias_Primas[#All],5,0),"")</f>
        <v/>
      </c>
      <c r="M749" s="2"/>
      <c r="N749" s="2"/>
      <c r="O749" s="2"/>
      <c r="P749" s="2"/>
    </row>
    <row r="750" spans="1:16" ht="15.75" customHeight="1" x14ac:dyDescent="0.3">
      <c r="A750" s="8">
        <f>'Receta'!A751</f>
        <v>0</v>
      </c>
      <c r="B750" s="8" t="str">
        <f>IFERROR(VLOOKUP(A750,Productos[#All],2,0),"")</f>
        <v/>
      </c>
      <c r="C750" s="8">
        <f>SUMIF(Producción[[#All],[Producto]],A750,Producción[[#All],[Cant]])</f>
        <v>0</v>
      </c>
      <c r="D750" s="8">
        <f>'Receta'!E751</f>
        <v>0</v>
      </c>
      <c r="E750" s="8" t="str">
        <f>IFERROR(VLOOKUP(D750,Materias_Primas[#All],2,0),"")</f>
        <v/>
      </c>
      <c r="F750" s="8">
        <f>'Receta'!C751</f>
        <v>0</v>
      </c>
      <c r="G750" s="8">
        <f>'Receta'!H751</f>
        <v>0</v>
      </c>
      <c r="H750" s="8" t="str">
        <f t="shared" si="10"/>
        <v/>
      </c>
      <c r="I750" s="8">
        <v>25</v>
      </c>
      <c r="J750" s="8" t="s">
        <v>213</v>
      </c>
      <c r="K750" s="8" t="e">
        <f t="shared" si="14"/>
        <v>#VALUE!</v>
      </c>
      <c r="L750" s="8" t="str">
        <f>IFERROR(VLOOKUP(D750,Materias_Primas[#All],5,0),"")</f>
        <v/>
      </c>
      <c r="M750" s="2"/>
      <c r="N750" s="2"/>
      <c r="O750" s="2"/>
      <c r="P750" s="2"/>
    </row>
    <row r="751" spans="1:16" ht="15.75" customHeight="1" x14ac:dyDescent="0.3">
      <c r="A751" s="8">
        <f>'Receta'!A752</f>
        <v>0</v>
      </c>
      <c r="B751" s="8" t="str">
        <f>IFERROR(VLOOKUP(A751,Productos[#All],2,0),"")</f>
        <v/>
      </c>
      <c r="C751" s="8">
        <f>SUMIF(Producción[[#All],[Producto]],A751,Producción[[#All],[Cant]])</f>
        <v>0</v>
      </c>
      <c r="D751" s="8">
        <f>'Receta'!E752</f>
        <v>0</v>
      </c>
      <c r="E751" s="8" t="str">
        <f>IFERROR(VLOOKUP(D751,Materias_Primas[#All],2,0),"")</f>
        <v/>
      </c>
      <c r="F751" s="8">
        <f>'Receta'!C752</f>
        <v>0</v>
      </c>
      <c r="G751" s="8">
        <f>'Receta'!H752</f>
        <v>0</v>
      </c>
      <c r="H751" s="8" t="str">
        <f t="shared" si="10"/>
        <v/>
      </c>
      <c r="I751" s="8">
        <v>25</v>
      </c>
      <c r="J751" s="8" t="s">
        <v>213</v>
      </c>
      <c r="K751" s="8" t="e">
        <f t="shared" si="14"/>
        <v>#VALUE!</v>
      </c>
      <c r="L751" s="8" t="str">
        <f>IFERROR(VLOOKUP(D751,Materias_Primas[#All],5,0),"")</f>
        <v/>
      </c>
      <c r="M751" s="2"/>
      <c r="N751" s="2"/>
      <c r="O751" s="2"/>
      <c r="P751" s="2"/>
    </row>
    <row r="752" spans="1:16" ht="15.75" customHeight="1" x14ac:dyDescent="0.3">
      <c r="A752" s="8">
        <f>'Receta'!A753</f>
        <v>0</v>
      </c>
      <c r="B752" s="8" t="str">
        <f>IFERROR(VLOOKUP(A752,Productos[#All],2,0),"")</f>
        <v/>
      </c>
      <c r="C752" s="8">
        <f>SUMIF(Producción[[#All],[Producto]],A752,Producción[[#All],[Cant]])</f>
        <v>0</v>
      </c>
      <c r="D752" s="8">
        <f>'Receta'!E753</f>
        <v>0</v>
      </c>
      <c r="E752" s="8" t="str">
        <f>IFERROR(VLOOKUP(D752,Materias_Primas[#All],2,0),"")</f>
        <v/>
      </c>
      <c r="F752" s="8">
        <f>'Receta'!C753</f>
        <v>0</v>
      </c>
      <c r="G752" s="8">
        <f>'Receta'!H753</f>
        <v>0</v>
      </c>
      <c r="H752" s="8" t="str">
        <f t="shared" si="10"/>
        <v/>
      </c>
      <c r="I752" s="8">
        <v>25</v>
      </c>
      <c r="J752" s="8" t="s">
        <v>213</v>
      </c>
      <c r="K752" s="8" t="e">
        <f t="shared" si="14"/>
        <v>#VALUE!</v>
      </c>
      <c r="L752" s="8" t="str">
        <f>IFERROR(VLOOKUP(D752,Materias_Primas[#All],5,0),"")</f>
        <v/>
      </c>
      <c r="M752" s="2"/>
      <c r="N752" s="2"/>
      <c r="O752" s="2"/>
      <c r="P752" s="2"/>
    </row>
    <row r="753" spans="1:16" ht="15.75" customHeight="1" x14ac:dyDescent="0.3">
      <c r="A753" s="8">
        <f>'Receta'!A754</f>
        <v>0</v>
      </c>
      <c r="B753" s="8" t="str">
        <f>IFERROR(VLOOKUP(A753,Productos[#All],2,0),"")</f>
        <v/>
      </c>
      <c r="C753" s="8">
        <f>SUMIF(Producción[[#All],[Producto]],A753,Producción[[#All],[Cant]])</f>
        <v>0</v>
      </c>
      <c r="D753" s="8">
        <f>'Receta'!E754</f>
        <v>0</v>
      </c>
      <c r="E753" s="8" t="str">
        <f>IFERROR(VLOOKUP(D753,Materias_Primas[#All],2,0),"")</f>
        <v/>
      </c>
      <c r="F753" s="8">
        <f>'Receta'!C754</f>
        <v>0</v>
      </c>
      <c r="G753" s="8">
        <f>'Receta'!H754</f>
        <v>0</v>
      </c>
      <c r="H753" s="8" t="str">
        <f t="shared" si="10"/>
        <v/>
      </c>
      <c r="I753" s="8">
        <v>25</v>
      </c>
      <c r="J753" s="8" t="s">
        <v>213</v>
      </c>
      <c r="K753" s="8" t="e">
        <f t="shared" si="14"/>
        <v>#VALUE!</v>
      </c>
      <c r="L753" s="8" t="str">
        <f>IFERROR(VLOOKUP(D753,Materias_Primas[#All],5,0),"")</f>
        <v/>
      </c>
      <c r="M753" s="2"/>
      <c r="N753" s="2"/>
      <c r="O753" s="2"/>
      <c r="P753" s="2"/>
    </row>
    <row r="754" spans="1:16" ht="15.75" customHeight="1" x14ac:dyDescent="0.3">
      <c r="A754" s="8">
        <f>'Receta'!A755</f>
        <v>0</v>
      </c>
      <c r="B754" s="8" t="str">
        <f>IFERROR(VLOOKUP(A754,Productos[#All],2,0),"")</f>
        <v/>
      </c>
      <c r="C754" s="8">
        <f>SUMIF(Producción[[#All],[Producto]],A754,Producción[[#All],[Cant]])</f>
        <v>0</v>
      </c>
      <c r="D754" s="8">
        <f>'Receta'!E755</f>
        <v>0</v>
      </c>
      <c r="E754" s="8" t="str">
        <f>IFERROR(VLOOKUP(D754,Materias_Primas[#All],2,0),"")</f>
        <v/>
      </c>
      <c r="F754" s="8">
        <f>'Receta'!C755</f>
        <v>0</v>
      </c>
      <c r="G754" s="8">
        <f>'Receta'!H755</f>
        <v>0</v>
      </c>
      <c r="H754" s="8" t="str">
        <f t="shared" si="10"/>
        <v/>
      </c>
      <c r="I754" s="8">
        <v>25</v>
      </c>
      <c r="J754" s="8" t="s">
        <v>213</v>
      </c>
      <c r="K754" s="8" t="e">
        <f t="shared" si="14"/>
        <v>#VALUE!</v>
      </c>
      <c r="L754" s="8" t="str">
        <f>IFERROR(VLOOKUP(D754,Materias_Primas[#All],5,0),"")</f>
        <v/>
      </c>
      <c r="M754" s="2"/>
      <c r="N754" s="2"/>
      <c r="O754" s="2"/>
      <c r="P754" s="2"/>
    </row>
    <row r="755" spans="1:16" ht="15.75" customHeight="1" x14ac:dyDescent="0.3">
      <c r="A755" s="8">
        <f>'Receta'!A756</f>
        <v>0</v>
      </c>
      <c r="B755" s="8" t="str">
        <f>IFERROR(VLOOKUP(A755,Productos[#All],2,0),"")</f>
        <v/>
      </c>
      <c r="C755" s="8">
        <f>SUMIF(Producción[[#All],[Producto]],A755,Producción[[#All],[Cant]])</f>
        <v>0</v>
      </c>
      <c r="D755" s="8">
        <f>'Receta'!E756</f>
        <v>0</v>
      </c>
      <c r="E755" s="8" t="str">
        <f>IFERROR(VLOOKUP(D755,Materias_Primas[#All],2,0),"")</f>
        <v/>
      </c>
      <c r="F755" s="8">
        <f>'Receta'!C756</f>
        <v>0</v>
      </c>
      <c r="G755" s="8">
        <f>'Receta'!H756</f>
        <v>0</v>
      </c>
      <c r="H755" s="8" t="str">
        <f t="shared" si="10"/>
        <v/>
      </c>
      <c r="I755" s="8">
        <v>25</v>
      </c>
      <c r="J755" s="8" t="s">
        <v>213</v>
      </c>
      <c r="K755" s="8" t="e">
        <f t="shared" si="14"/>
        <v>#VALUE!</v>
      </c>
      <c r="L755" s="8" t="str">
        <f>IFERROR(VLOOKUP(D755,Materias_Primas[#All],5,0),"")</f>
        <v/>
      </c>
      <c r="M755" s="2"/>
      <c r="N755" s="2"/>
      <c r="O755" s="2"/>
      <c r="P755" s="2"/>
    </row>
    <row r="756" spans="1:16" ht="15.75" customHeight="1" x14ac:dyDescent="0.3">
      <c r="A756" s="8">
        <f>'Receta'!A757</f>
        <v>0</v>
      </c>
      <c r="B756" s="8" t="str">
        <f>IFERROR(VLOOKUP(A756,Productos[#All],2,0),"")</f>
        <v/>
      </c>
      <c r="C756" s="8">
        <f>SUMIF(Producción[[#All],[Producto]],A756,Producción[[#All],[Cant]])</f>
        <v>0</v>
      </c>
      <c r="D756" s="8">
        <f>'Receta'!E757</f>
        <v>0</v>
      </c>
      <c r="E756" s="8" t="str">
        <f>IFERROR(VLOOKUP(D756,Materias_Primas[#All],2,0),"")</f>
        <v/>
      </c>
      <c r="F756" s="8">
        <f>'Receta'!C757</f>
        <v>0</v>
      </c>
      <c r="G756" s="8">
        <f>'Receta'!H757</f>
        <v>0</v>
      </c>
      <c r="H756" s="8" t="str">
        <f t="shared" si="10"/>
        <v/>
      </c>
      <c r="I756" s="8">
        <v>25</v>
      </c>
      <c r="J756" s="8" t="s">
        <v>213</v>
      </c>
      <c r="K756" s="8" t="e">
        <f t="shared" si="14"/>
        <v>#VALUE!</v>
      </c>
      <c r="L756" s="8" t="str">
        <f>IFERROR(VLOOKUP(D756,Materias_Primas[#All],5,0),"")</f>
        <v/>
      </c>
      <c r="M756" s="2"/>
      <c r="N756" s="2"/>
      <c r="O756" s="2"/>
      <c r="P756" s="2"/>
    </row>
    <row r="757" spans="1:16" ht="15.75" customHeight="1" x14ac:dyDescent="0.3">
      <c r="A757" s="8">
        <f>'Receta'!A758</f>
        <v>0</v>
      </c>
      <c r="B757" s="8" t="str">
        <f>IFERROR(VLOOKUP(A757,Productos[#All],2,0),"")</f>
        <v/>
      </c>
      <c r="C757" s="8">
        <f>SUMIF(Producción[[#All],[Producto]],A757,Producción[[#All],[Cant]])</f>
        <v>0</v>
      </c>
      <c r="D757" s="8">
        <f>'Receta'!E758</f>
        <v>0</v>
      </c>
      <c r="E757" s="8" t="str">
        <f>IFERROR(VLOOKUP(D757,Materias_Primas[#All],2,0),"")</f>
        <v/>
      </c>
      <c r="F757" s="8">
        <f>'Receta'!C758</f>
        <v>0</v>
      </c>
      <c r="G757" s="8">
        <f>'Receta'!H758</f>
        <v>0</v>
      </c>
      <c r="H757" s="8" t="str">
        <f t="shared" si="10"/>
        <v/>
      </c>
      <c r="I757" s="8">
        <v>25</v>
      </c>
      <c r="J757" s="8" t="s">
        <v>213</v>
      </c>
      <c r="K757" s="8" t="e">
        <f t="shared" si="14"/>
        <v>#VALUE!</v>
      </c>
      <c r="L757" s="8" t="str">
        <f>IFERROR(VLOOKUP(D757,Materias_Primas[#All],5,0),"")</f>
        <v/>
      </c>
      <c r="M757" s="2"/>
      <c r="N757" s="2"/>
      <c r="O757" s="2"/>
      <c r="P757" s="2"/>
    </row>
    <row r="758" spans="1:16" ht="15.75" customHeight="1" x14ac:dyDescent="0.3">
      <c r="A758" s="8">
        <f>'Receta'!A759</f>
        <v>0</v>
      </c>
      <c r="B758" s="8" t="str">
        <f>IFERROR(VLOOKUP(A758,Productos[#All],2,0),"")</f>
        <v/>
      </c>
      <c r="C758" s="8">
        <f>SUMIF(Producción[[#All],[Producto]],A758,Producción[[#All],[Cant]])</f>
        <v>0</v>
      </c>
      <c r="D758" s="8">
        <f>'Receta'!E759</f>
        <v>0</v>
      </c>
      <c r="E758" s="8" t="str">
        <f>IFERROR(VLOOKUP(D758,Materias_Primas[#All],2,0),"")</f>
        <v/>
      </c>
      <c r="F758" s="8">
        <f>'Receta'!C759</f>
        <v>0</v>
      </c>
      <c r="G758" s="8">
        <f>'Receta'!H759</f>
        <v>0</v>
      </c>
      <c r="H758" s="8" t="str">
        <f t="shared" si="10"/>
        <v/>
      </c>
      <c r="I758" s="8">
        <v>25</v>
      </c>
      <c r="J758" s="8" t="s">
        <v>213</v>
      </c>
      <c r="K758" s="8" t="e">
        <f t="shared" si="14"/>
        <v>#VALUE!</v>
      </c>
      <c r="L758" s="8" t="str">
        <f>IFERROR(VLOOKUP(D758,Materias_Primas[#All],5,0),"")</f>
        <v/>
      </c>
      <c r="M758" s="2"/>
      <c r="N758" s="2"/>
      <c r="O758" s="2"/>
      <c r="P758" s="2"/>
    </row>
    <row r="759" spans="1:16" ht="15.75" customHeight="1" x14ac:dyDescent="0.3">
      <c r="A759" s="8">
        <f>'Receta'!A760</f>
        <v>0</v>
      </c>
      <c r="B759" s="8" t="str">
        <f>IFERROR(VLOOKUP(A759,Productos[#All],2,0),"")</f>
        <v/>
      </c>
      <c r="C759" s="8">
        <f>SUMIF(Producción[[#All],[Producto]],A759,Producción[[#All],[Cant]])</f>
        <v>0</v>
      </c>
      <c r="D759" s="8">
        <f>'Receta'!E760</f>
        <v>0</v>
      </c>
      <c r="E759" s="8" t="str">
        <f>IFERROR(VLOOKUP(D759,Materias_Primas[#All],2,0),"")</f>
        <v/>
      </c>
      <c r="F759" s="8">
        <f>'Receta'!C760</f>
        <v>0</v>
      </c>
      <c r="G759" s="8">
        <f>'Receta'!H760</f>
        <v>0</v>
      </c>
      <c r="H759" s="8" t="str">
        <f t="shared" si="10"/>
        <v/>
      </c>
      <c r="I759" s="8">
        <v>26</v>
      </c>
      <c r="J759" s="8" t="s">
        <v>213</v>
      </c>
      <c r="K759" s="8" t="e">
        <f t="shared" si="14"/>
        <v>#VALUE!</v>
      </c>
      <c r="L759" s="8" t="str">
        <f>IFERROR(VLOOKUP(D759,Materias_Primas[#All],5,0),"")</f>
        <v/>
      </c>
      <c r="M759" s="2"/>
      <c r="N759" s="2"/>
      <c r="O759" s="2"/>
      <c r="P759" s="2"/>
    </row>
    <row r="760" spans="1:16" ht="15.75" customHeight="1" x14ac:dyDescent="0.3">
      <c r="A760" s="8">
        <f>'Receta'!A761</f>
        <v>0</v>
      </c>
      <c r="B760" s="8" t="str">
        <f>IFERROR(VLOOKUP(A760,Productos[#All],2,0),"")</f>
        <v/>
      </c>
      <c r="C760" s="8">
        <f>SUMIF(Producción[[#All],[Producto]],A760,Producción[[#All],[Cant]])</f>
        <v>0</v>
      </c>
      <c r="D760" s="8">
        <f>'Receta'!E761</f>
        <v>0</v>
      </c>
      <c r="E760" s="8" t="str">
        <f>IFERROR(VLOOKUP(D760,Materias_Primas[#All],2,0),"")</f>
        <v/>
      </c>
      <c r="F760" s="8">
        <f>'Receta'!C761</f>
        <v>0</v>
      </c>
      <c r="G760" s="8">
        <f>'Receta'!H761</f>
        <v>0</v>
      </c>
      <c r="H760" s="8" t="str">
        <f t="shared" si="10"/>
        <v/>
      </c>
      <c r="I760" s="8">
        <v>26</v>
      </c>
      <c r="J760" s="8" t="s">
        <v>213</v>
      </c>
      <c r="K760" s="8" t="e">
        <f t="shared" si="14"/>
        <v>#VALUE!</v>
      </c>
      <c r="L760" s="8" t="str">
        <f>IFERROR(VLOOKUP(D760,Materias_Primas[#All],5,0),"")</f>
        <v/>
      </c>
      <c r="M760" s="2"/>
      <c r="N760" s="2"/>
      <c r="O760" s="2"/>
      <c r="P760" s="2"/>
    </row>
    <row r="761" spans="1:16" ht="15.75" customHeight="1" x14ac:dyDescent="0.3">
      <c r="A761" s="8">
        <f>'Receta'!A762</f>
        <v>0</v>
      </c>
      <c r="B761" s="8" t="str">
        <f>IFERROR(VLOOKUP(A761,Productos[#All],2,0),"")</f>
        <v/>
      </c>
      <c r="C761" s="8">
        <f>SUMIF(Producción[[#All],[Producto]],A761,Producción[[#All],[Cant]])</f>
        <v>0</v>
      </c>
      <c r="D761" s="8">
        <f>'Receta'!E762</f>
        <v>0</v>
      </c>
      <c r="E761" s="8" t="str">
        <f>IFERROR(VLOOKUP(D761,Materias_Primas[#All],2,0),"")</f>
        <v/>
      </c>
      <c r="F761" s="8">
        <f>'Receta'!C762</f>
        <v>0</v>
      </c>
      <c r="G761" s="8">
        <f>'Receta'!H762</f>
        <v>0</v>
      </c>
      <c r="H761" s="8" t="str">
        <f t="shared" si="10"/>
        <v/>
      </c>
      <c r="I761" s="8">
        <v>26</v>
      </c>
      <c r="J761" s="8" t="s">
        <v>213</v>
      </c>
      <c r="K761" s="8" t="e">
        <f t="shared" si="14"/>
        <v>#VALUE!</v>
      </c>
      <c r="L761" s="8" t="str">
        <f>IFERROR(VLOOKUP(D761,Materias_Primas[#All],5,0),"")</f>
        <v/>
      </c>
      <c r="M761" s="2"/>
      <c r="N761" s="2"/>
      <c r="O761" s="2"/>
      <c r="P761" s="2"/>
    </row>
    <row r="762" spans="1:16" ht="15.75" customHeight="1" x14ac:dyDescent="0.3">
      <c r="A762" s="8">
        <f>'Receta'!A763</f>
        <v>0</v>
      </c>
      <c r="B762" s="8" t="str">
        <f>IFERROR(VLOOKUP(A762,Productos[#All],2,0),"")</f>
        <v/>
      </c>
      <c r="C762" s="8">
        <f>SUMIF(Producción[[#All],[Producto]],A762,Producción[[#All],[Cant]])</f>
        <v>0</v>
      </c>
      <c r="D762" s="8">
        <f>'Receta'!E763</f>
        <v>0</v>
      </c>
      <c r="E762" s="8" t="str">
        <f>IFERROR(VLOOKUP(D762,Materias_Primas[#All],2,0),"")</f>
        <v/>
      </c>
      <c r="F762" s="8">
        <f>'Receta'!C763</f>
        <v>0</v>
      </c>
      <c r="G762" s="8">
        <f>'Receta'!H763</f>
        <v>0</v>
      </c>
      <c r="H762" s="8" t="str">
        <f t="shared" si="10"/>
        <v/>
      </c>
      <c r="I762" s="8">
        <v>26</v>
      </c>
      <c r="J762" s="8" t="s">
        <v>213</v>
      </c>
      <c r="K762" s="8" t="e">
        <f t="shared" si="14"/>
        <v>#VALUE!</v>
      </c>
      <c r="L762" s="8" t="str">
        <f>IFERROR(VLOOKUP(D762,Materias_Primas[#All],5,0),"")</f>
        <v/>
      </c>
      <c r="M762" s="2"/>
      <c r="N762" s="2"/>
      <c r="O762" s="2"/>
      <c r="P762" s="2"/>
    </row>
    <row r="763" spans="1:16" ht="15.75" customHeight="1" x14ac:dyDescent="0.3">
      <c r="A763" s="8">
        <f>'Receta'!A764</f>
        <v>0</v>
      </c>
      <c r="B763" s="8" t="str">
        <f>IFERROR(VLOOKUP(A763,Productos[#All],2,0),"")</f>
        <v/>
      </c>
      <c r="C763" s="8">
        <f>SUMIF(Producción[[#All],[Producto]],A763,Producción[[#All],[Cant]])</f>
        <v>0</v>
      </c>
      <c r="D763" s="8">
        <f>'Receta'!E764</f>
        <v>0</v>
      </c>
      <c r="E763" s="8" t="str">
        <f>IFERROR(VLOOKUP(D763,Materias_Primas[#All],2,0),"")</f>
        <v/>
      </c>
      <c r="F763" s="8">
        <f>'Receta'!C764</f>
        <v>0</v>
      </c>
      <c r="G763" s="8">
        <f>'Receta'!H764</f>
        <v>0</v>
      </c>
      <c r="H763" s="8" t="str">
        <f t="shared" si="10"/>
        <v/>
      </c>
      <c r="I763" s="8">
        <v>26</v>
      </c>
      <c r="J763" s="8" t="s">
        <v>213</v>
      </c>
      <c r="K763" s="8" t="e">
        <f t="shared" si="14"/>
        <v>#VALUE!</v>
      </c>
      <c r="L763" s="8" t="str">
        <f>IFERROR(VLOOKUP(D763,Materias_Primas[#All],5,0),"")</f>
        <v/>
      </c>
      <c r="M763" s="2"/>
      <c r="N763" s="2"/>
      <c r="O763" s="2"/>
      <c r="P763" s="2"/>
    </row>
    <row r="764" spans="1:16" ht="15.75" customHeight="1" x14ac:dyDescent="0.3">
      <c r="A764" s="8">
        <f>'Receta'!A765</f>
        <v>0</v>
      </c>
      <c r="B764" s="8" t="str">
        <f>IFERROR(VLOOKUP(A764,Productos[#All],2,0),"")</f>
        <v/>
      </c>
      <c r="C764" s="8">
        <f>SUMIF(Producción[[#All],[Producto]],A764,Producción[[#All],[Cant]])</f>
        <v>0</v>
      </c>
      <c r="D764" s="8">
        <f>'Receta'!E765</f>
        <v>0</v>
      </c>
      <c r="E764" s="8" t="str">
        <f>IFERROR(VLOOKUP(D764,Materias_Primas[#All],2,0),"")</f>
        <v/>
      </c>
      <c r="F764" s="8">
        <f>'Receta'!C765</f>
        <v>0</v>
      </c>
      <c r="G764" s="8">
        <f>'Receta'!H765</f>
        <v>0</v>
      </c>
      <c r="H764" s="8" t="str">
        <f t="shared" si="10"/>
        <v/>
      </c>
      <c r="I764" s="8">
        <v>26</v>
      </c>
      <c r="J764" s="8" t="s">
        <v>213</v>
      </c>
      <c r="K764" s="8" t="e">
        <f t="shared" si="14"/>
        <v>#VALUE!</v>
      </c>
      <c r="L764" s="8" t="str">
        <f>IFERROR(VLOOKUP(D764,Materias_Primas[#All],5,0),"")</f>
        <v/>
      </c>
      <c r="M764" s="2"/>
      <c r="N764" s="2"/>
      <c r="O764" s="2"/>
      <c r="P764" s="2"/>
    </row>
    <row r="765" spans="1:16" ht="15.75" customHeight="1" x14ac:dyDescent="0.3">
      <c r="A765" s="8">
        <f>'Receta'!A766</f>
        <v>0</v>
      </c>
      <c r="B765" s="8" t="str">
        <f>IFERROR(VLOOKUP(A765,Productos[#All],2,0),"")</f>
        <v/>
      </c>
      <c r="C765" s="8">
        <f>SUMIF(Producción[[#All],[Producto]],A765,Producción[[#All],[Cant]])</f>
        <v>0</v>
      </c>
      <c r="D765" s="8">
        <f>'Receta'!E766</f>
        <v>0</v>
      </c>
      <c r="E765" s="8" t="str">
        <f>IFERROR(VLOOKUP(D765,Materias_Primas[#All],2,0),"")</f>
        <v/>
      </c>
      <c r="F765" s="8">
        <f>'Receta'!C766</f>
        <v>0</v>
      </c>
      <c r="G765" s="8">
        <f>'Receta'!H766</f>
        <v>0</v>
      </c>
      <c r="H765" s="8" t="str">
        <f t="shared" si="10"/>
        <v/>
      </c>
      <c r="I765" s="8">
        <v>26</v>
      </c>
      <c r="J765" s="8" t="s">
        <v>213</v>
      </c>
      <c r="K765" s="8" t="e">
        <f t="shared" si="14"/>
        <v>#VALUE!</v>
      </c>
      <c r="L765" s="8" t="str">
        <f>IFERROR(VLOOKUP(D765,Materias_Primas[#All],5,0),"")</f>
        <v/>
      </c>
      <c r="M765" s="2"/>
      <c r="N765" s="2"/>
      <c r="O765" s="2"/>
      <c r="P765" s="2"/>
    </row>
    <row r="766" spans="1:16" ht="15.75" customHeight="1" x14ac:dyDescent="0.3">
      <c r="A766" s="8">
        <f>'Receta'!A767</f>
        <v>0</v>
      </c>
      <c r="B766" s="8" t="str">
        <f>IFERROR(VLOOKUP(A766,Productos[#All],2,0),"")</f>
        <v/>
      </c>
      <c r="C766" s="8">
        <f>SUMIF(Producción[[#All],[Producto]],A766,Producción[[#All],[Cant]])</f>
        <v>0</v>
      </c>
      <c r="D766" s="8">
        <f>'Receta'!E767</f>
        <v>0</v>
      </c>
      <c r="E766" s="8" t="str">
        <f>IFERROR(VLOOKUP(D766,Materias_Primas[#All],2,0),"")</f>
        <v/>
      </c>
      <c r="F766" s="8">
        <f>'Receta'!C767</f>
        <v>0</v>
      </c>
      <c r="G766" s="8">
        <f>'Receta'!H767</f>
        <v>0</v>
      </c>
      <c r="H766" s="8" t="str">
        <f t="shared" si="10"/>
        <v/>
      </c>
      <c r="I766" s="8">
        <v>26</v>
      </c>
      <c r="J766" s="8" t="s">
        <v>213</v>
      </c>
      <c r="K766" s="8" t="e">
        <f t="shared" si="14"/>
        <v>#VALUE!</v>
      </c>
      <c r="L766" s="8" t="str">
        <f>IFERROR(VLOOKUP(D766,Materias_Primas[#All],5,0),"")</f>
        <v/>
      </c>
      <c r="M766" s="2"/>
      <c r="N766" s="2"/>
      <c r="O766" s="2"/>
      <c r="P766" s="2"/>
    </row>
    <row r="767" spans="1:16" ht="15.75" customHeight="1" x14ac:dyDescent="0.3">
      <c r="A767" s="8">
        <f>'Receta'!A768</f>
        <v>0</v>
      </c>
      <c r="B767" s="8" t="str">
        <f>IFERROR(VLOOKUP(A767,Productos[#All],2,0),"")</f>
        <v/>
      </c>
      <c r="C767" s="8">
        <f>SUMIF(Producción[[#All],[Producto]],A767,Producción[[#All],[Cant]])</f>
        <v>0</v>
      </c>
      <c r="D767" s="8">
        <f>'Receta'!E768</f>
        <v>0</v>
      </c>
      <c r="E767" s="8" t="str">
        <f>IFERROR(VLOOKUP(D767,Materias_Primas[#All],2,0),"")</f>
        <v/>
      </c>
      <c r="F767" s="8">
        <f>'Receta'!C768</f>
        <v>0</v>
      </c>
      <c r="G767" s="8">
        <f>'Receta'!H768</f>
        <v>0</v>
      </c>
      <c r="H767" s="8" t="str">
        <f t="shared" ref="H767:H1021" si="15">IFERROR(G767/F767,"")</f>
        <v/>
      </c>
      <c r="I767" s="8">
        <v>26</v>
      </c>
      <c r="J767" s="8" t="s">
        <v>213</v>
      </c>
      <c r="K767" s="8" t="e">
        <f t="shared" si="14"/>
        <v>#VALUE!</v>
      </c>
      <c r="L767" s="8" t="str">
        <f>IFERROR(VLOOKUP(D767,Materias_Primas[#All],5,0),"")</f>
        <v/>
      </c>
      <c r="M767" s="2"/>
      <c r="N767" s="2"/>
      <c r="O767" s="2"/>
      <c r="P767" s="2"/>
    </row>
    <row r="768" spans="1:16" ht="15.75" customHeight="1" x14ac:dyDescent="0.3">
      <c r="A768" s="8">
        <f>'Receta'!A769</f>
        <v>0</v>
      </c>
      <c r="B768" s="8" t="str">
        <f>IFERROR(VLOOKUP(A768,Productos[#All],2,0),"")</f>
        <v/>
      </c>
      <c r="C768" s="8">
        <f>SUMIF(Producción[[#All],[Producto]],A768,Producción[[#All],[Cant]])</f>
        <v>0</v>
      </c>
      <c r="D768" s="8">
        <f>'Receta'!E769</f>
        <v>0</v>
      </c>
      <c r="E768" s="8" t="str">
        <f>IFERROR(VLOOKUP(D768,Materias_Primas[#All],2,0),"")</f>
        <v/>
      </c>
      <c r="F768" s="8">
        <f>'Receta'!C769</f>
        <v>0</v>
      </c>
      <c r="G768" s="8">
        <f>'Receta'!H769</f>
        <v>0</v>
      </c>
      <c r="H768" s="8" t="str">
        <f t="shared" si="15"/>
        <v/>
      </c>
      <c r="I768" s="8">
        <v>26</v>
      </c>
      <c r="J768" s="8" t="s">
        <v>213</v>
      </c>
      <c r="K768" s="8" t="e">
        <f t="shared" si="14"/>
        <v>#VALUE!</v>
      </c>
      <c r="L768" s="8" t="str">
        <f>IFERROR(VLOOKUP(D768,Materias_Primas[#All],5,0),"")</f>
        <v/>
      </c>
      <c r="M768" s="2"/>
      <c r="N768" s="2"/>
      <c r="O768" s="2"/>
      <c r="P768" s="2"/>
    </row>
    <row r="769" spans="1:16" ht="15.75" customHeight="1" x14ac:dyDescent="0.3">
      <c r="A769" s="8">
        <f>'Receta'!A770</f>
        <v>0</v>
      </c>
      <c r="B769" s="8" t="str">
        <f>IFERROR(VLOOKUP(A769,Productos[#All],2,0),"")</f>
        <v/>
      </c>
      <c r="C769" s="8">
        <f>SUMIF(Producción[[#All],[Producto]],A769,Producción[[#All],[Cant]])</f>
        <v>0</v>
      </c>
      <c r="D769" s="8">
        <f>'Receta'!E770</f>
        <v>0</v>
      </c>
      <c r="E769" s="8" t="str">
        <f>IFERROR(VLOOKUP(D769,Materias_Primas[#All],2,0),"")</f>
        <v/>
      </c>
      <c r="F769" s="8">
        <f>'Receta'!C770</f>
        <v>0</v>
      </c>
      <c r="G769" s="8">
        <f>'Receta'!H770</f>
        <v>0</v>
      </c>
      <c r="H769" s="8" t="str">
        <f t="shared" si="15"/>
        <v/>
      </c>
      <c r="I769" s="8">
        <v>26</v>
      </c>
      <c r="J769" s="8" t="s">
        <v>213</v>
      </c>
      <c r="K769" s="8" t="e">
        <f t="shared" si="14"/>
        <v>#VALUE!</v>
      </c>
      <c r="L769" s="8" t="str">
        <f>IFERROR(VLOOKUP(D769,Materias_Primas[#All],5,0),"")</f>
        <v/>
      </c>
      <c r="M769" s="2"/>
      <c r="N769" s="2"/>
      <c r="O769" s="2"/>
      <c r="P769" s="2"/>
    </row>
    <row r="770" spans="1:16" ht="15.75" customHeight="1" x14ac:dyDescent="0.3">
      <c r="A770" s="8">
        <f>'Receta'!A771</f>
        <v>0</v>
      </c>
      <c r="B770" s="8" t="str">
        <f>IFERROR(VLOOKUP(A770,Productos[#All],2,0),"")</f>
        <v/>
      </c>
      <c r="C770" s="8">
        <f>SUMIF(Producción[[#All],[Producto]],A770,Producción[[#All],[Cant]])</f>
        <v>0</v>
      </c>
      <c r="D770" s="8">
        <f>'Receta'!E771</f>
        <v>0</v>
      </c>
      <c r="E770" s="8" t="str">
        <f>IFERROR(VLOOKUP(D770,Materias_Primas[#All],2,0),"")</f>
        <v/>
      </c>
      <c r="F770" s="8">
        <f>'Receta'!C771</f>
        <v>0</v>
      </c>
      <c r="G770" s="8">
        <f>'Receta'!H771</f>
        <v>0</v>
      </c>
      <c r="H770" s="8" t="str">
        <f t="shared" si="15"/>
        <v/>
      </c>
      <c r="I770" s="8">
        <v>26</v>
      </c>
      <c r="J770" s="8" t="s">
        <v>213</v>
      </c>
      <c r="K770" s="8" t="e">
        <f t="shared" ref="K770:K833" si="16">C770*H770</f>
        <v>#VALUE!</v>
      </c>
      <c r="L770" s="8" t="str">
        <f>IFERROR(VLOOKUP(D770,Materias_Primas[#All],5,0),"")</f>
        <v/>
      </c>
      <c r="M770" s="2"/>
      <c r="N770" s="2"/>
      <c r="O770" s="2"/>
      <c r="P770" s="2"/>
    </row>
    <row r="771" spans="1:16" ht="15.75" customHeight="1" x14ac:dyDescent="0.3">
      <c r="A771" s="8">
        <f>'Receta'!A772</f>
        <v>0</v>
      </c>
      <c r="B771" s="8" t="str">
        <f>IFERROR(VLOOKUP(A771,Productos[#All],2,0),"")</f>
        <v/>
      </c>
      <c r="C771" s="8">
        <f>SUMIF(Producción[[#All],[Producto]],A771,Producción[[#All],[Cant]])</f>
        <v>0</v>
      </c>
      <c r="D771" s="8">
        <f>'Receta'!E772</f>
        <v>0</v>
      </c>
      <c r="E771" s="8" t="str">
        <f>IFERROR(VLOOKUP(D771,Materias_Primas[#All],2,0),"")</f>
        <v/>
      </c>
      <c r="F771" s="8">
        <f>'Receta'!C772</f>
        <v>0</v>
      </c>
      <c r="G771" s="8">
        <f>'Receta'!H772</f>
        <v>0</v>
      </c>
      <c r="H771" s="8" t="str">
        <f t="shared" si="15"/>
        <v/>
      </c>
      <c r="I771" s="8">
        <v>26</v>
      </c>
      <c r="J771" s="8" t="s">
        <v>213</v>
      </c>
      <c r="K771" s="8" t="e">
        <f t="shared" si="16"/>
        <v>#VALUE!</v>
      </c>
      <c r="L771" s="8" t="str">
        <f>IFERROR(VLOOKUP(D771,Materias_Primas[#All],5,0),"")</f>
        <v/>
      </c>
      <c r="M771" s="2"/>
      <c r="N771" s="2"/>
      <c r="O771" s="2"/>
      <c r="P771" s="2"/>
    </row>
    <row r="772" spans="1:16" ht="15.75" customHeight="1" x14ac:dyDescent="0.3">
      <c r="A772" s="8">
        <f>'Receta'!A773</f>
        <v>0</v>
      </c>
      <c r="B772" s="8" t="str">
        <f>IFERROR(VLOOKUP(A772,Productos[#All],2,0),"")</f>
        <v/>
      </c>
      <c r="C772" s="8">
        <f>SUMIF(Producción[[#All],[Producto]],A772,Producción[[#All],[Cant]])</f>
        <v>0</v>
      </c>
      <c r="D772" s="8">
        <f>'Receta'!E773</f>
        <v>0</v>
      </c>
      <c r="E772" s="8" t="str">
        <f>IFERROR(VLOOKUP(D772,Materias_Primas[#All],2,0),"")</f>
        <v/>
      </c>
      <c r="F772" s="8">
        <f>'Receta'!C773</f>
        <v>0</v>
      </c>
      <c r="G772" s="8">
        <f>'Receta'!H773</f>
        <v>0</v>
      </c>
      <c r="H772" s="8" t="str">
        <f t="shared" si="15"/>
        <v/>
      </c>
      <c r="I772" s="8">
        <v>26</v>
      </c>
      <c r="J772" s="8" t="s">
        <v>213</v>
      </c>
      <c r="K772" s="8" t="e">
        <f t="shared" si="16"/>
        <v>#VALUE!</v>
      </c>
      <c r="L772" s="8" t="str">
        <f>IFERROR(VLOOKUP(D772,Materias_Primas[#All],5,0),"")</f>
        <v/>
      </c>
      <c r="M772" s="2"/>
      <c r="N772" s="2"/>
      <c r="O772" s="2"/>
      <c r="P772" s="2"/>
    </row>
    <row r="773" spans="1:16" ht="15.75" customHeight="1" x14ac:dyDescent="0.3">
      <c r="A773" s="8">
        <f>'Receta'!A774</f>
        <v>0</v>
      </c>
      <c r="B773" s="8" t="str">
        <f>IFERROR(VLOOKUP(A773,Productos[#All],2,0),"")</f>
        <v/>
      </c>
      <c r="C773" s="8">
        <f>SUMIF(Producción[[#All],[Producto]],A773,Producción[[#All],[Cant]])</f>
        <v>0</v>
      </c>
      <c r="D773" s="8">
        <f>'Receta'!E774</f>
        <v>0</v>
      </c>
      <c r="E773" s="8" t="str">
        <f>IFERROR(VLOOKUP(D773,Materias_Primas[#All],2,0),"")</f>
        <v/>
      </c>
      <c r="F773" s="8">
        <f>'Receta'!C774</f>
        <v>0</v>
      </c>
      <c r="G773" s="8">
        <f>'Receta'!H774</f>
        <v>0</v>
      </c>
      <c r="H773" s="8" t="str">
        <f t="shared" si="15"/>
        <v/>
      </c>
      <c r="I773" s="8">
        <v>26</v>
      </c>
      <c r="J773" s="8" t="s">
        <v>213</v>
      </c>
      <c r="K773" s="8" t="e">
        <f t="shared" si="16"/>
        <v>#VALUE!</v>
      </c>
      <c r="L773" s="8" t="str">
        <f>IFERROR(VLOOKUP(D773,Materias_Primas[#All],5,0),"")</f>
        <v/>
      </c>
      <c r="M773" s="2"/>
      <c r="N773" s="2"/>
      <c r="O773" s="2"/>
      <c r="P773" s="2"/>
    </row>
    <row r="774" spans="1:16" ht="15.75" customHeight="1" x14ac:dyDescent="0.3">
      <c r="A774" s="8">
        <f>'Receta'!A775</f>
        <v>0</v>
      </c>
      <c r="B774" s="8" t="str">
        <f>IFERROR(VLOOKUP(A774,Productos[#All],2,0),"")</f>
        <v/>
      </c>
      <c r="C774" s="8">
        <f>SUMIF(Producción[[#All],[Producto]],A774,Producción[[#All],[Cant]])</f>
        <v>0</v>
      </c>
      <c r="D774" s="8">
        <f>'Receta'!E775</f>
        <v>0</v>
      </c>
      <c r="E774" s="8" t="str">
        <f>IFERROR(VLOOKUP(D774,Materias_Primas[#All],2,0),"")</f>
        <v/>
      </c>
      <c r="F774" s="8">
        <f>'Receta'!C775</f>
        <v>0</v>
      </c>
      <c r="G774" s="8">
        <f>'Receta'!H775</f>
        <v>0</v>
      </c>
      <c r="H774" s="8" t="str">
        <f t="shared" si="15"/>
        <v/>
      </c>
      <c r="I774" s="8">
        <v>26</v>
      </c>
      <c r="J774" s="8" t="s">
        <v>213</v>
      </c>
      <c r="K774" s="8" t="e">
        <f t="shared" si="16"/>
        <v>#VALUE!</v>
      </c>
      <c r="L774" s="8" t="str">
        <f>IFERROR(VLOOKUP(D774,Materias_Primas[#All],5,0),"")</f>
        <v/>
      </c>
      <c r="M774" s="2"/>
      <c r="N774" s="2"/>
      <c r="O774" s="2"/>
      <c r="P774" s="2"/>
    </row>
    <row r="775" spans="1:16" ht="15.75" customHeight="1" x14ac:dyDescent="0.3">
      <c r="A775" s="8">
        <f>'Receta'!A776</f>
        <v>0</v>
      </c>
      <c r="B775" s="8" t="str">
        <f>IFERROR(VLOOKUP(A775,Productos[#All],2,0),"")</f>
        <v/>
      </c>
      <c r="C775" s="8">
        <f>SUMIF(Producción[[#All],[Producto]],A775,Producción[[#All],[Cant]])</f>
        <v>0</v>
      </c>
      <c r="D775" s="8">
        <f>'Receta'!E776</f>
        <v>0</v>
      </c>
      <c r="E775" s="8" t="str">
        <f>IFERROR(VLOOKUP(D775,Materias_Primas[#All],2,0),"")</f>
        <v/>
      </c>
      <c r="F775" s="8">
        <f>'Receta'!C776</f>
        <v>0</v>
      </c>
      <c r="G775" s="8">
        <f>'Receta'!H776</f>
        <v>0</v>
      </c>
      <c r="H775" s="8" t="str">
        <f t="shared" si="15"/>
        <v/>
      </c>
      <c r="I775" s="8">
        <v>26</v>
      </c>
      <c r="J775" s="8" t="s">
        <v>213</v>
      </c>
      <c r="K775" s="8" t="e">
        <f t="shared" si="16"/>
        <v>#VALUE!</v>
      </c>
      <c r="L775" s="8" t="str">
        <f>IFERROR(VLOOKUP(D775,Materias_Primas[#All],5,0),"")</f>
        <v/>
      </c>
      <c r="M775" s="2"/>
      <c r="N775" s="2"/>
      <c r="O775" s="2"/>
      <c r="P775" s="2"/>
    </row>
    <row r="776" spans="1:16" ht="15.75" customHeight="1" x14ac:dyDescent="0.3">
      <c r="A776" s="8">
        <f>'Receta'!A777</f>
        <v>0</v>
      </c>
      <c r="B776" s="8" t="str">
        <f>IFERROR(VLOOKUP(A776,Productos[#All],2,0),"")</f>
        <v/>
      </c>
      <c r="C776" s="8">
        <f>SUMIF(Producción[[#All],[Producto]],A776,Producción[[#All],[Cant]])</f>
        <v>0</v>
      </c>
      <c r="D776" s="8">
        <f>'Receta'!E777</f>
        <v>0</v>
      </c>
      <c r="E776" s="8" t="str">
        <f>IFERROR(VLOOKUP(D776,Materias_Primas[#All],2,0),"")</f>
        <v/>
      </c>
      <c r="F776" s="8">
        <f>'Receta'!C777</f>
        <v>0</v>
      </c>
      <c r="G776" s="8">
        <f>'Receta'!H777</f>
        <v>0</v>
      </c>
      <c r="H776" s="8" t="str">
        <f t="shared" si="15"/>
        <v/>
      </c>
      <c r="I776" s="8">
        <v>26</v>
      </c>
      <c r="J776" s="8" t="s">
        <v>213</v>
      </c>
      <c r="K776" s="8" t="e">
        <f t="shared" si="16"/>
        <v>#VALUE!</v>
      </c>
      <c r="L776" s="8" t="str">
        <f>IFERROR(VLOOKUP(D776,Materias_Primas[#All],5,0),"")</f>
        <v/>
      </c>
      <c r="M776" s="2"/>
      <c r="N776" s="2"/>
      <c r="O776" s="2"/>
      <c r="P776" s="2"/>
    </row>
    <row r="777" spans="1:16" ht="15.75" customHeight="1" x14ac:dyDescent="0.3">
      <c r="A777" s="8">
        <f>'Receta'!A778</f>
        <v>0</v>
      </c>
      <c r="B777" s="8" t="str">
        <f>IFERROR(VLOOKUP(A777,Productos[#All],2,0),"")</f>
        <v/>
      </c>
      <c r="C777" s="8">
        <f>SUMIF(Producción[[#All],[Producto]],A777,Producción[[#All],[Cant]])</f>
        <v>0</v>
      </c>
      <c r="D777" s="8">
        <f>'Receta'!E778</f>
        <v>0</v>
      </c>
      <c r="E777" s="8" t="str">
        <f>IFERROR(VLOOKUP(D777,Materias_Primas[#All],2,0),"")</f>
        <v/>
      </c>
      <c r="F777" s="8">
        <f>'Receta'!C778</f>
        <v>0</v>
      </c>
      <c r="G777" s="8">
        <f>'Receta'!H778</f>
        <v>0</v>
      </c>
      <c r="H777" s="8" t="str">
        <f t="shared" si="15"/>
        <v/>
      </c>
      <c r="I777" s="8">
        <v>26</v>
      </c>
      <c r="J777" s="8" t="s">
        <v>213</v>
      </c>
      <c r="K777" s="8" t="e">
        <f t="shared" si="16"/>
        <v>#VALUE!</v>
      </c>
      <c r="L777" s="8" t="str">
        <f>IFERROR(VLOOKUP(D777,Materias_Primas[#All],5,0),"")</f>
        <v/>
      </c>
      <c r="M777" s="2"/>
      <c r="N777" s="2"/>
      <c r="O777" s="2"/>
      <c r="P777" s="2"/>
    </row>
    <row r="778" spans="1:16" ht="15.75" customHeight="1" x14ac:dyDescent="0.3">
      <c r="A778" s="8">
        <f>'Receta'!A779</f>
        <v>0</v>
      </c>
      <c r="B778" s="8" t="str">
        <f>IFERROR(VLOOKUP(A778,Productos[#All],2,0),"")</f>
        <v/>
      </c>
      <c r="C778" s="8">
        <f>SUMIF(Producción[[#All],[Producto]],A778,Producción[[#All],[Cant]])</f>
        <v>0</v>
      </c>
      <c r="D778" s="8">
        <f>'Receta'!E779</f>
        <v>0</v>
      </c>
      <c r="E778" s="8" t="str">
        <f>IFERROR(VLOOKUP(D778,Materias_Primas[#All],2,0),"")</f>
        <v/>
      </c>
      <c r="F778" s="8">
        <f>'Receta'!C779</f>
        <v>0</v>
      </c>
      <c r="G778" s="8">
        <f>'Receta'!H779</f>
        <v>0</v>
      </c>
      <c r="H778" s="8" t="str">
        <f t="shared" si="15"/>
        <v/>
      </c>
      <c r="I778" s="8">
        <v>26</v>
      </c>
      <c r="J778" s="8" t="s">
        <v>213</v>
      </c>
      <c r="K778" s="8" t="e">
        <f t="shared" si="16"/>
        <v>#VALUE!</v>
      </c>
      <c r="L778" s="8" t="str">
        <f>IFERROR(VLOOKUP(D778,Materias_Primas[#All],5,0),"")</f>
        <v/>
      </c>
      <c r="M778" s="2"/>
      <c r="N778" s="2"/>
      <c r="O778" s="2"/>
      <c r="P778" s="2"/>
    </row>
    <row r="779" spans="1:16" ht="15.75" customHeight="1" x14ac:dyDescent="0.3">
      <c r="A779" s="8">
        <f>'Receta'!A780</f>
        <v>0</v>
      </c>
      <c r="B779" s="8" t="str">
        <f>IFERROR(VLOOKUP(A779,Productos[#All],2,0),"")</f>
        <v/>
      </c>
      <c r="C779" s="8">
        <f>SUMIF(Producción[[#All],[Producto]],A779,Producción[[#All],[Cant]])</f>
        <v>0</v>
      </c>
      <c r="D779" s="8">
        <f>'Receta'!E780</f>
        <v>0</v>
      </c>
      <c r="E779" s="8" t="str">
        <f>IFERROR(VLOOKUP(D779,Materias_Primas[#All],2,0),"")</f>
        <v/>
      </c>
      <c r="F779" s="8">
        <f>'Receta'!C780</f>
        <v>0</v>
      </c>
      <c r="G779" s="8">
        <f>'Receta'!H780</f>
        <v>0</v>
      </c>
      <c r="H779" s="8" t="str">
        <f t="shared" si="15"/>
        <v/>
      </c>
      <c r="I779" s="8">
        <v>26</v>
      </c>
      <c r="J779" s="8" t="s">
        <v>213</v>
      </c>
      <c r="K779" s="8" t="e">
        <f t="shared" si="16"/>
        <v>#VALUE!</v>
      </c>
      <c r="L779" s="8" t="str">
        <f>IFERROR(VLOOKUP(D779,Materias_Primas[#All],5,0),"")</f>
        <v/>
      </c>
      <c r="M779" s="2"/>
      <c r="N779" s="2"/>
      <c r="O779" s="2"/>
      <c r="P779" s="2"/>
    </row>
    <row r="780" spans="1:16" ht="15.75" customHeight="1" x14ac:dyDescent="0.3">
      <c r="A780" s="8">
        <f>'Receta'!A781</f>
        <v>0</v>
      </c>
      <c r="B780" s="8" t="str">
        <f>IFERROR(VLOOKUP(A780,Productos[#All],2,0),"")</f>
        <v/>
      </c>
      <c r="C780" s="8">
        <f>SUMIF(Producción[[#All],[Producto]],A780,Producción[[#All],[Cant]])</f>
        <v>0</v>
      </c>
      <c r="D780" s="8">
        <f>'Receta'!E781</f>
        <v>0</v>
      </c>
      <c r="E780" s="8" t="str">
        <f>IFERROR(VLOOKUP(D780,Materias_Primas[#All],2,0),"")</f>
        <v/>
      </c>
      <c r="F780" s="8">
        <f>'Receta'!C781</f>
        <v>0</v>
      </c>
      <c r="G780" s="8">
        <f>'Receta'!H781</f>
        <v>0</v>
      </c>
      <c r="H780" s="8" t="str">
        <f t="shared" si="15"/>
        <v/>
      </c>
      <c r="I780" s="8">
        <v>26</v>
      </c>
      <c r="J780" s="8" t="s">
        <v>213</v>
      </c>
      <c r="K780" s="8" t="e">
        <f t="shared" si="16"/>
        <v>#VALUE!</v>
      </c>
      <c r="L780" s="8" t="str">
        <f>IFERROR(VLOOKUP(D780,Materias_Primas[#All],5,0),"")</f>
        <v/>
      </c>
      <c r="M780" s="2"/>
      <c r="N780" s="2"/>
      <c r="O780" s="2"/>
      <c r="P780" s="2"/>
    </row>
    <row r="781" spans="1:16" ht="15.75" customHeight="1" x14ac:dyDescent="0.3">
      <c r="A781" s="8">
        <f>'Receta'!A782</f>
        <v>0</v>
      </c>
      <c r="B781" s="8" t="str">
        <f>IFERROR(VLOOKUP(A781,Productos[#All],2,0),"")</f>
        <v/>
      </c>
      <c r="C781" s="8">
        <f>SUMIF(Producción[[#All],[Producto]],A781,Producción[[#All],[Cant]])</f>
        <v>0</v>
      </c>
      <c r="D781" s="8">
        <f>'Receta'!E782</f>
        <v>0</v>
      </c>
      <c r="E781" s="8" t="str">
        <f>IFERROR(VLOOKUP(D781,Materias_Primas[#All],2,0),"")</f>
        <v/>
      </c>
      <c r="F781" s="8">
        <f>'Receta'!C782</f>
        <v>0</v>
      </c>
      <c r="G781" s="8">
        <f>'Receta'!H782</f>
        <v>0</v>
      </c>
      <c r="H781" s="8" t="str">
        <f t="shared" si="15"/>
        <v/>
      </c>
      <c r="I781" s="8">
        <v>27</v>
      </c>
      <c r="J781" s="8" t="s">
        <v>213</v>
      </c>
      <c r="K781" s="8" t="e">
        <f t="shared" si="16"/>
        <v>#VALUE!</v>
      </c>
      <c r="L781" s="8" t="str">
        <f>IFERROR(VLOOKUP(D781,Materias_Primas[#All],5,0),"")</f>
        <v/>
      </c>
      <c r="M781" s="2"/>
      <c r="N781" s="2"/>
      <c r="O781" s="2"/>
      <c r="P781" s="2"/>
    </row>
    <row r="782" spans="1:16" ht="15.75" customHeight="1" x14ac:dyDescent="0.3">
      <c r="A782" s="8">
        <f>'Receta'!A783</f>
        <v>0</v>
      </c>
      <c r="B782" s="8" t="str">
        <f>IFERROR(VLOOKUP(A782,Productos[#All],2,0),"")</f>
        <v/>
      </c>
      <c r="C782" s="8">
        <f>SUMIF(Producción[[#All],[Producto]],A782,Producción[[#All],[Cant]])</f>
        <v>0</v>
      </c>
      <c r="D782" s="8">
        <f>'Receta'!E783</f>
        <v>0</v>
      </c>
      <c r="E782" s="8" t="str">
        <f>IFERROR(VLOOKUP(D782,Materias_Primas[#All],2,0),"")</f>
        <v/>
      </c>
      <c r="F782" s="8">
        <f>'Receta'!C783</f>
        <v>0</v>
      </c>
      <c r="G782" s="8">
        <f>'Receta'!H783</f>
        <v>0</v>
      </c>
      <c r="H782" s="8" t="str">
        <f t="shared" si="15"/>
        <v/>
      </c>
      <c r="I782" s="8">
        <v>27</v>
      </c>
      <c r="J782" s="8" t="s">
        <v>213</v>
      </c>
      <c r="K782" s="8" t="e">
        <f t="shared" si="16"/>
        <v>#VALUE!</v>
      </c>
      <c r="L782" s="8" t="str">
        <f>IFERROR(VLOOKUP(D782,Materias_Primas[#All],5,0),"")</f>
        <v/>
      </c>
      <c r="M782" s="2"/>
      <c r="N782" s="2"/>
      <c r="O782" s="2"/>
      <c r="P782" s="2"/>
    </row>
    <row r="783" spans="1:16" ht="15.75" customHeight="1" x14ac:dyDescent="0.3">
      <c r="A783" s="8">
        <f>'Receta'!A784</f>
        <v>0</v>
      </c>
      <c r="B783" s="8" t="str">
        <f>IFERROR(VLOOKUP(A783,Productos[#All],2,0),"")</f>
        <v/>
      </c>
      <c r="C783" s="8">
        <f>SUMIF(Producción[[#All],[Producto]],A783,Producción[[#All],[Cant]])</f>
        <v>0</v>
      </c>
      <c r="D783" s="8">
        <f>'Receta'!E784</f>
        <v>0</v>
      </c>
      <c r="E783" s="8" t="str">
        <f>IFERROR(VLOOKUP(D783,Materias_Primas[#All],2,0),"")</f>
        <v/>
      </c>
      <c r="F783" s="8">
        <f>'Receta'!C784</f>
        <v>0</v>
      </c>
      <c r="G783" s="8">
        <f>'Receta'!H784</f>
        <v>0</v>
      </c>
      <c r="H783" s="8" t="str">
        <f t="shared" si="15"/>
        <v/>
      </c>
      <c r="I783" s="8">
        <v>27</v>
      </c>
      <c r="J783" s="8" t="s">
        <v>213</v>
      </c>
      <c r="K783" s="8" t="e">
        <f t="shared" si="16"/>
        <v>#VALUE!</v>
      </c>
      <c r="L783" s="8" t="str">
        <f>IFERROR(VLOOKUP(D783,Materias_Primas[#All],5,0),"")</f>
        <v/>
      </c>
      <c r="M783" s="2"/>
      <c r="N783" s="2"/>
      <c r="O783" s="2"/>
      <c r="P783" s="2"/>
    </row>
    <row r="784" spans="1:16" ht="15.75" customHeight="1" x14ac:dyDescent="0.3">
      <c r="A784" s="8">
        <f>'Receta'!A785</f>
        <v>0</v>
      </c>
      <c r="B784" s="8" t="str">
        <f>IFERROR(VLOOKUP(A784,Productos[#All],2,0),"")</f>
        <v/>
      </c>
      <c r="C784" s="8">
        <f>SUMIF(Producción[[#All],[Producto]],A784,Producción[[#All],[Cant]])</f>
        <v>0</v>
      </c>
      <c r="D784" s="8">
        <f>'Receta'!E785</f>
        <v>0</v>
      </c>
      <c r="E784" s="8" t="str">
        <f>IFERROR(VLOOKUP(D784,Materias_Primas[#All],2,0),"")</f>
        <v/>
      </c>
      <c r="F784" s="8">
        <f>'Receta'!C785</f>
        <v>0</v>
      </c>
      <c r="G784" s="8">
        <f>'Receta'!H785</f>
        <v>0</v>
      </c>
      <c r="H784" s="8" t="str">
        <f t="shared" si="15"/>
        <v/>
      </c>
      <c r="I784" s="8">
        <v>27</v>
      </c>
      <c r="J784" s="8" t="s">
        <v>213</v>
      </c>
      <c r="K784" s="8" t="e">
        <f t="shared" si="16"/>
        <v>#VALUE!</v>
      </c>
      <c r="L784" s="8" t="str">
        <f>IFERROR(VLOOKUP(D784,Materias_Primas[#All],5,0),"")</f>
        <v/>
      </c>
      <c r="M784" s="2"/>
      <c r="N784" s="2"/>
      <c r="O784" s="2"/>
      <c r="P784" s="2"/>
    </row>
    <row r="785" spans="1:16" ht="15.75" customHeight="1" x14ac:dyDescent="0.3">
      <c r="A785" s="8">
        <f>'Receta'!A786</f>
        <v>0</v>
      </c>
      <c r="B785" s="8" t="str">
        <f>IFERROR(VLOOKUP(A785,Productos[#All],2,0),"")</f>
        <v/>
      </c>
      <c r="C785" s="8">
        <f>SUMIF(Producción[[#All],[Producto]],A785,Producción[[#All],[Cant]])</f>
        <v>0</v>
      </c>
      <c r="D785" s="8">
        <f>'Receta'!E786</f>
        <v>0</v>
      </c>
      <c r="E785" s="8" t="str">
        <f>IFERROR(VLOOKUP(D785,Materias_Primas[#All],2,0),"")</f>
        <v/>
      </c>
      <c r="F785" s="8">
        <f>'Receta'!C786</f>
        <v>0</v>
      </c>
      <c r="G785" s="8">
        <f>'Receta'!H786</f>
        <v>0</v>
      </c>
      <c r="H785" s="8" t="str">
        <f t="shared" si="15"/>
        <v/>
      </c>
      <c r="I785" s="8">
        <v>27</v>
      </c>
      <c r="J785" s="8" t="s">
        <v>213</v>
      </c>
      <c r="K785" s="8" t="e">
        <f t="shared" si="16"/>
        <v>#VALUE!</v>
      </c>
      <c r="L785" s="8" t="str">
        <f>IFERROR(VLOOKUP(D785,Materias_Primas[#All],5,0),"")</f>
        <v/>
      </c>
      <c r="M785" s="2"/>
      <c r="N785" s="2"/>
      <c r="O785" s="2"/>
      <c r="P785" s="2"/>
    </row>
    <row r="786" spans="1:16" ht="15.75" customHeight="1" x14ac:dyDescent="0.3">
      <c r="A786" s="8">
        <f>'Receta'!A787</f>
        <v>0</v>
      </c>
      <c r="B786" s="8" t="str">
        <f>IFERROR(VLOOKUP(A786,Productos[#All],2,0),"")</f>
        <v/>
      </c>
      <c r="C786" s="8">
        <f>SUMIF(Producción[[#All],[Producto]],A786,Producción[[#All],[Cant]])</f>
        <v>0</v>
      </c>
      <c r="D786" s="8">
        <f>'Receta'!E787</f>
        <v>0</v>
      </c>
      <c r="E786" s="8" t="str">
        <f>IFERROR(VLOOKUP(D786,Materias_Primas[#All],2,0),"")</f>
        <v/>
      </c>
      <c r="F786" s="8">
        <f>'Receta'!C787</f>
        <v>0</v>
      </c>
      <c r="G786" s="8">
        <f>'Receta'!H787</f>
        <v>0</v>
      </c>
      <c r="H786" s="8" t="str">
        <f t="shared" si="15"/>
        <v/>
      </c>
      <c r="I786" s="8">
        <v>27</v>
      </c>
      <c r="J786" s="8" t="s">
        <v>213</v>
      </c>
      <c r="K786" s="8" t="e">
        <f t="shared" si="16"/>
        <v>#VALUE!</v>
      </c>
      <c r="L786" s="8" t="str">
        <f>IFERROR(VLOOKUP(D786,Materias_Primas[#All],5,0),"")</f>
        <v/>
      </c>
      <c r="M786" s="2"/>
      <c r="N786" s="2"/>
      <c r="O786" s="2"/>
      <c r="P786" s="2"/>
    </row>
    <row r="787" spans="1:16" ht="15.75" customHeight="1" x14ac:dyDescent="0.3">
      <c r="A787" s="8">
        <f>'Receta'!A788</f>
        <v>0</v>
      </c>
      <c r="B787" s="8" t="str">
        <f>IFERROR(VLOOKUP(A787,Productos[#All],2,0),"")</f>
        <v/>
      </c>
      <c r="C787" s="8">
        <f>SUMIF(Producción[[#All],[Producto]],A787,Producción[[#All],[Cant]])</f>
        <v>0</v>
      </c>
      <c r="D787" s="8">
        <f>'Receta'!E788</f>
        <v>0</v>
      </c>
      <c r="E787" s="8" t="str">
        <f>IFERROR(VLOOKUP(D787,Materias_Primas[#All],2,0),"")</f>
        <v/>
      </c>
      <c r="F787" s="8">
        <f>'Receta'!C788</f>
        <v>0</v>
      </c>
      <c r="G787" s="8">
        <f>'Receta'!H788</f>
        <v>0</v>
      </c>
      <c r="H787" s="8" t="str">
        <f t="shared" si="15"/>
        <v/>
      </c>
      <c r="I787" s="8">
        <v>27</v>
      </c>
      <c r="J787" s="8" t="s">
        <v>213</v>
      </c>
      <c r="K787" s="8" t="e">
        <f t="shared" si="16"/>
        <v>#VALUE!</v>
      </c>
      <c r="L787" s="8" t="str">
        <f>IFERROR(VLOOKUP(D787,Materias_Primas[#All],5,0),"")</f>
        <v/>
      </c>
      <c r="M787" s="2"/>
      <c r="N787" s="2"/>
      <c r="O787" s="2"/>
      <c r="P787" s="2"/>
    </row>
    <row r="788" spans="1:16" ht="15.75" customHeight="1" x14ac:dyDescent="0.3">
      <c r="A788" s="8">
        <f>'Receta'!A789</f>
        <v>0</v>
      </c>
      <c r="B788" s="8" t="str">
        <f>IFERROR(VLOOKUP(A788,Productos[#All],2,0),"")</f>
        <v/>
      </c>
      <c r="C788" s="8">
        <f>SUMIF(Producción[[#All],[Producto]],A788,Producción[[#All],[Cant]])</f>
        <v>0</v>
      </c>
      <c r="D788" s="8">
        <f>'Receta'!E789</f>
        <v>0</v>
      </c>
      <c r="E788" s="8" t="str">
        <f>IFERROR(VLOOKUP(D788,Materias_Primas[#All],2,0),"")</f>
        <v/>
      </c>
      <c r="F788" s="8">
        <f>'Receta'!C789</f>
        <v>0</v>
      </c>
      <c r="G788" s="8">
        <f>'Receta'!H789</f>
        <v>0</v>
      </c>
      <c r="H788" s="8" t="str">
        <f t="shared" si="15"/>
        <v/>
      </c>
      <c r="I788" s="8">
        <v>27</v>
      </c>
      <c r="J788" s="8" t="s">
        <v>213</v>
      </c>
      <c r="K788" s="8" t="e">
        <f t="shared" si="16"/>
        <v>#VALUE!</v>
      </c>
      <c r="L788" s="8" t="str">
        <f>IFERROR(VLOOKUP(D788,Materias_Primas[#All],5,0),"")</f>
        <v/>
      </c>
      <c r="M788" s="2"/>
      <c r="N788" s="2"/>
      <c r="O788" s="2"/>
      <c r="P788" s="2"/>
    </row>
    <row r="789" spans="1:16" ht="15.75" customHeight="1" x14ac:dyDescent="0.3">
      <c r="A789" s="8">
        <f>'Receta'!A790</f>
        <v>0</v>
      </c>
      <c r="B789" s="8" t="str">
        <f>IFERROR(VLOOKUP(A789,Productos[#All],2,0),"")</f>
        <v/>
      </c>
      <c r="C789" s="8">
        <f>SUMIF(Producción[[#All],[Producto]],A789,Producción[[#All],[Cant]])</f>
        <v>0</v>
      </c>
      <c r="D789" s="8">
        <f>'Receta'!E790</f>
        <v>0</v>
      </c>
      <c r="E789" s="8" t="str">
        <f>IFERROR(VLOOKUP(D789,Materias_Primas[#All],2,0),"")</f>
        <v/>
      </c>
      <c r="F789" s="8">
        <f>'Receta'!C790</f>
        <v>0</v>
      </c>
      <c r="G789" s="8">
        <f>'Receta'!H790</f>
        <v>0</v>
      </c>
      <c r="H789" s="8" t="str">
        <f t="shared" si="15"/>
        <v/>
      </c>
      <c r="I789" s="8">
        <v>27</v>
      </c>
      <c r="J789" s="8" t="s">
        <v>213</v>
      </c>
      <c r="K789" s="8" t="e">
        <f t="shared" si="16"/>
        <v>#VALUE!</v>
      </c>
      <c r="L789" s="8" t="str">
        <f>IFERROR(VLOOKUP(D789,Materias_Primas[#All],5,0),"")</f>
        <v/>
      </c>
      <c r="M789" s="2"/>
      <c r="N789" s="2"/>
      <c r="O789" s="2"/>
      <c r="P789" s="2"/>
    </row>
    <row r="790" spans="1:16" ht="15.75" customHeight="1" x14ac:dyDescent="0.3">
      <c r="A790" s="8">
        <f>'Receta'!A791</f>
        <v>0</v>
      </c>
      <c r="B790" s="8" t="str">
        <f>IFERROR(VLOOKUP(A790,Productos[#All],2,0),"")</f>
        <v/>
      </c>
      <c r="C790" s="8">
        <f>SUMIF(Producción[[#All],[Producto]],A790,Producción[[#All],[Cant]])</f>
        <v>0</v>
      </c>
      <c r="D790" s="8">
        <f>'Receta'!E791</f>
        <v>0</v>
      </c>
      <c r="E790" s="8" t="str">
        <f>IFERROR(VLOOKUP(D790,Materias_Primas[#All],2,0),"")</f>
        <v/>
      </c>
      <c r="F790" s="8">
        <f>'Receta'!C791</f>
        <v>0</v>
      </c>
      <c r="G790" s="8">
        <f>'Receta'!H791</f>
        <v>0</v>
      </c>
      <c r="H790" s="8" t="str">
        <f t="shared" si="15"/>
        <v/>
      </c>
      <c r="I790" s="8">
        <v>27</v>
      </c>
      <c r="J790" s="8" t="s">
        <v>213</v>
      </c>
      <c r="K790" s="8" t="e">
        <f t="shared" si="16"/>
        <v>#VALUE!</v>
      </c>
      <c r="L790" s="8" t="str">
        <f>IFERROR(VLOOKUP(D790,Materias_Primas[#All],5,0),"")</f>
        <v/>
      </c>
      <c r="M790" s="2"/>
      <c r="N790" s="2"/>
      <c r="O790" s="2"/>
      <c r="P790" s="2"/>
    </row>
    <row r="791" spans="1:16" ht="15.75" customHeight="1" x14ac:dyDescent="0.3">
      <c r="A791" s="8">
        <f>'Receta'!A792</f>
        <v>0</v>
      </c>
      <c r="B791" s="8" t="str">
        <f>IFERROR(VLOOKUP(A791,Productos[#All],2,0),"")</f>
        <v/>
      </c>
      <c r="C791" s="8">
        <f>SUMIF(Producción[[#All],[Producto]],A791,Producción[[#All],[Cant]])</f>
        <v>0</v>
      </c>
      <c r="D791" s="8">
        <f>'Receta'!E792</f>
        <v>0</v>
      </c>
      <c r="E791" s="8" t="str">
        <f>IFERROR(VLOOKUP(D791,Materias_Primas[#All],2,0),"")</f>
        <v/>
      </c>
      <c r="F791" s="8">
        <f>'Receta'!C792</f>
        <v>0</v>
      </c>
      <c r="G791" s="8">
        <f>'Receta'!H792</f>
        <v>0</v>
      </c>
      <c r="H791" s="8" t="str">
        <f t="shared" si="15"/>
        <v/>
      </c>
      <c r="I791" s="8">
        <v>27</v>
      </c>
      <c r="J791" s="8" t="s">
        <v>213</v>
      </c>
      <c r="K791" s="8" t="e">
        <f t="shared" si="16"/>
        <v>#VALUE!</v>
      </c>
      <c r="L791" s="8" t="str">
        <f>IFERROR(VLOOKUP(D791,Materias_Primas[#All],5,0),"")</f>
        <v/>
      </c>
      <c r="M791" s="2"/>
      <c r="N791" s="2"/>
      <c r="O791" s="2"/>
      <c r="P791" s="2"/>
    </row>
    <row r="792" spans="1:16" ht="15.75" customHeight="1" x14ac:dyDescent="0.3">
      <c r="A792" s="8">
        <f>'Receta'!A793</f>
        <v>0</v>
      </c>
      <c r="B792" s="8" t="str">
        <f>IFERROR(VLOOKUP(A792,Productos[#All],2,0),"")</f>
        <v/>
      </c>
      <c r="C792" s="8">
        <f>SUMIF(Producción[[#All],[Producto]],A792,Producción[[#All],[Cant]])</f>
        <v>0</v>
      </c>
      <c r="D792" s="8">
        <f>'Receta'!E793</f>
        <v>0</v>
      </c>
      <c r="E792" s="8" t="str">
        <f>IFERROR(VLOOKUP(D792,Materias_Primas[#All],2,0),"")</f>
        <v/>
      </c>
      <c r="F792" s="8">
        <f>'Receta'!C793</f>
        <v>0</v>
      </c>
      <c r="G792" s="8">
        <f>'Receta'!H793</f>
        <v>0</v>
      </c>
      <c r="H792" s="8" t="str">
        <f t="shared" si="15"/>
        <v/>
      </c>
      <c r="I792" s="8">
        <v>27</v>
      </c>
      <c r="J792" s="8" t="s">
        <v>213</v>
      </c>
      <c r="K792" s="8" t="e">
        <f t="shared" si="16"/>
        <v>#VALUE!</v>
      </c>
      <c r="L792" s="8" t="str">
        <f>IFERROR(VLOOKUP(D792,Materias_Primas[#All],5,0),"")</f>
        <v/>
      </c>
      <c r="M792" s="2"/>
      <c r="N792" s="2"/>
      <c r="O792" s="2"/>
      <c r="P792" s="2"/>
    </row>
    <row r="793" spans="1:16" ht="15.75" customHeight="1" x14ac:dyDescent="0.3">
      <c r="A793" s="8">
        <f>'Receta'!A794</f>
        <v>0</v>
      </c>
      <c r="B793" s="8" t="str">
        <f>IFERROR(VLOOKUP(A793,Productos[#All],2,0),"")</f>
        <v/>
      </c>
      <c r="C793" s="8">
        <f>SUMIF(Producción[[#All],[Producto]],A793,Producción[[#All],[Cant]])</f>
        <v>0</v>
      </c>
      <c r="D793" s="8">
        <f>'Receta'!E794</f>
        <v>0</v>
      </c>
      <c r="E793" s="8" t="str">
        <f>IFERROR(VLOOKUP(D793,Materias_Primas[#All],2,0),"")</f>
        <v/>
      </c>
      <c r="F793" s="8">
        <f>'Receta'!C794</f>
        <v>0</v>
      </c>
      <c r="G793" s="8">
        <f>'Receta'!H794</f>
        <v>0</v>
      </c>
      <c r="H793" s="8" t="str">
        <f t="shared" si="15"/>
        <v/>
      </c>
      <c r="I793" s="8">
        <v>27</v>
      </c>
      <c r="J793" s="8" t="s">
        <v>213</v>
      </c>
      <c r="K793" s="8" t="e">
        <f t="shared" si="16"/>
        <v>#VALUE!</v>
      </c>
      <c r="L793" s="8" t="str">
        <f>IFERROR(VLOOKUP(D793,Materias_Primas[#All],5,0),"")</f>
        <v/>
      </c>
      <c r="M793" s="2"/>
      <c r="N793" s="2"/>
      <c r="O793" s="2"/>
      <c r="P793" s="2"/>
    </row>
    <row r="794" spans="1:16" ht="15.75" customHeight="1" x14ac:dyDescent="0.3">
      <c r="A794" s="8">
        <f>'Receta'!A795</f>
        <v>0</v>
      </c>
      <c r="B794" s="8" t="str">
        <f>IFERROR(VLOOKUP(A794,Productos[#All],2,0),"")</f>
        <v/>
      </c>
      <c r="C794" s="8">
        <f>SUMIF(Producción[[#All],[Producto]],A794,Producción[[#All],[Cant]])</f>
        <v>0</v>
      </c>
      <c r="D794" s="8">
        <f>'Receta'!E795</f>
        <v>0</v>
      </c>
      <c r="E794" s="8" t="str">
        <f>IFERROR(VLOOKUP(D794,Materias_Primas[#All],2,0),"")</f>
        <v/>
      </c>
      <c r="F794" s="8">
        <f>'Receta'!C795</f>
        <v>0</v>
      </c>
      <c r="G794" s="8">
        <f>'Receta'!H795</f>
        <v>0</v>
      </c>
      <c r="H794" s="8" t="str">
        <f t="shared" si="15"/>
        <v/>
      </c>
      <c r="I794" s="8">
        <v>27</v>
      </c>
      <c r="J794" s="8" t="s">
        <v>213</v>
      </c>
      <c r="K794" s="8" t="e">
        <f t="shared" si="16"/>
        <v>#VALUE!</v>
      </c>
      <c r="L794" s="8" t="str">
        <f>IFERROR(VLOOKUP(D794,Materias_Primas[#All],5,0),"")</f>
        <v/>
      </c>
      <c r="M794" s="2"/>
      <c r="N794" s="2"/>
      <c r="O794" s="2"/>
      <c r="P794" s="2"/>
    </row>
    <row r="795" spans="1:16" ht="15.75" customHeight="1" x14ac:dyDescent="0.3">
      <c r="A795" s="8">
        <f>'Receta'!A796</f>
        <v>0</v>
      </c>
      <c r="B795" s="8" t="str">
        <f>IFERROR(VLOOKUP(A795,Productos[#All],2,0),"")</f>
        <v/>
      </c>
      <c r="C795" s="8">
        <f>SUMIF(Producción[[#All],[Producto]],A795,Producción[[#All],[Cant]])</f>
        <v>0</v>
      </c>
      <c r="D795" s="8">
        <f>'Receta'!E796</f>
        <v>0</v>
      </c>
      <c r="E795" s="8" t="str">
        <f>IFERROR(VLOOKUP(D795,Materias_Primas[#All],2,0),"")</f>
        <v/>
      </c>
      <c r="F795" s="8">
        <f>'Receta'!C796</f>
        <v>0</v>
      </c>
      <c r="G795" s="8">
        <f>'Receta'!H796</f>
        <v>0</v>
      </c>
      <c r="H795" s="8" t="str">
        <f t="shared" si="15"/>
        <v/>
      </c>
      <c r="I795" s="8">
        <v>27</v>
      </c>
      <c r="J795" s="8" t="s">
        <v>213</v>
      </c>
      <c r="K795" s="8" t="e">
        <f t="shared" si="16"/>
        <v>#VALUE!</v>
      </c>
      <c r="L795" s="8" t="str">
        <f>IFERROR(VLOOKUP(D795,Materias_Primas[#All],5,0),"")</f>
        <v/>
      </c>
      <c r="M795" s="2"/>
      <c r="N795" s="2"/>
      <c r="O795" s="2"/>
      <c r="P795" s="2"/>
    </row>
    <row r="796" spans="1:16" ht="15.75" customHeight="1" x14ac:dyDescent="0.3">
      <c r="A796" s="8">
        <f>'Receta'!A797</f>
        <v>0</v>
      </c>
      <c r="B796" s="8" t="str">
        <f>IFERROR(VLOOKUP(A796,Productos[#All],2,0),"")</f>
        <v/>
      </c>
      <c r="C796" s="8">
        <f>SUMIF(Producción[[#All],[Producto]],A796,Producción[[#All],[Cant]])</f>
        <v>0</v>
      </c>
      <c r="D796" s="8">
        <f>'Receta'!E797</f>
        <v>0</v>
      </c>
      <c r="E796" s="8" t="str">
        <f>IFERROR(VLOOKUP(D796,Materias_Primas[#All],2,0),"")</f>
        <v/>
      </c>
      <c r="F796" s="8">
        <f>'Receta'!C797</f>
        <v>0</v>
      </c>
      <c r="G796" s="8">
        <f>'Receta'!H797</f>
        <v>0</v>
      </c>
      <c r="H796" s="8" t="str">
        <f t="shared" si="15"/>
        <v/>
      </c>
      <c r="I796" s="8">
        <v>27</v>
      </c>
      <c r="J796" s="8" t="s">
        <v>213</v>
      </c>
      <c r="K796" s="8" t="e">
        <f t="shared" si="16"/>
        <v>#VALUE!</v>
      </c>
      <c r="L796" s="8" t="str">
        <f>IFERROR(VLOOKUP(D796,Materias_Primas[#All],5,0),"")</f>
        <v/>
      </c>
      <c r="M796" s="2"/>
      <c r="N796" s="2"/>
      <c r="O796" s="2"/>
      <c r="P796" s="2"/>
    </row>
    <row r="797" spans="1:16" ht="15.75" customHeight="1" x14ac:dyDescent="0.3">
      <c r="A797" s="8">
        <f>'Receta'!A798</f>
        <v>0</v>
      </c>
      <c r="B797" s="8" t="str">
        <f>IFERROR(VLOOKUP(A797,Productos[#All],2,0),"")</f>
        <v/>
      </c>
      <c r="C797" s="8">
        <f>SUMIF(Producción[[#All],[Producto]],A797,Producción[[#All],[Cant]])</f>
        <v>0</v>
      </c>
      <c r="D797" s="8">
        <f>'Receta'!E798</f>
        <v>0</v>
      </c>
      <c r="E797" s="8" t="str">
        <f>IFERROR(VLOOKUP(D797,Materias_Primas[#All],2,0),"")</f>
        <v/>
      </c>
      <c r="F797" s="8">
        <f>'Receta'!C798</f>
        <v>0</v>
      </c>
      <c r="G797" s="8">
        <f>'Receta'!H798</f>
        <v>0</v>
      </c>
      <c r="H797" s="8" t="str">
        <f t="shared" si="15"/>
        <v/>
      </c>
      <c r="I797" s="8">
        <v>27</v>
      </c>
      <c r="J797" s="8" t="s">
        <v>213</v>
      </c>
      <c r="K797" s="8" t="e">
        <f t="shared" si="16"/>
        <v>#VALUE!</v>
      </c>
      <c r="L797" s="8" t="str">
        <f>IFERROR(VLOOKUP(D797,Materias_Primas[#All],5,0),"")</f>
        <v/>
      </c>
      <c r="M797" s="2"/>
      <c r="N797" s="2"/>
      <c r="O797" s="2"/>
      <c r="P797" s="2"/>
    </row>
    <row r="798" spans="1:16" ht="15.75" customHeight="1" x14ac:dyDescent="0.3">
      <c r="A798" s="8">
        <f>'Receta'!A799</f>
        <v>0</v>
      </c>
      <c r="B798" s="8" t="str">
        <f>IFERROR(VLOOKUP(A798,Productos[#All],2,0),"")</f>
        <v/>
      </c>
      <c r="C798" s="8">
        <f>SUMIF(Producción[[#All],[Producto]],A798,Producción[[#All],[Cant]])</f>
        <v>0</v>
      </c>
      <c r="D798" s="8">
        <f>'Receta'!E799</f>
        <v>0</v>
      </c>
      <c r="E798" s="8" t="str">
        <f>IFERROR(VLOOKUP(D798,Materias_Primas[#All],2,0),"")</f>
        <v/>
      </c>
      <c r="F798" s="8">
        <f>'Receta'!C799</f>
        <v>0</v>
      </c>
      <c r="G798" s="8">
        <f>'Receta'!H799</f>
        <v>0</v>
      </c>
      <c r="H798" s="8" t="str">
        <f t="shared" si="15"/>
        <v/>
      </c>
      <c r="I798" s="8">
        <v>27</v>
      </c>
      <c r="J798" s="8" t="s">
        <v>213</v>
      </c>
      <c r="K798" s="8" t="e">
        <f t="shared" si="16"/>
        <v>#VALUE!</v>
      </c>
      <c r="L798" s="8" t="str">
        <f>IFERROR(VLOOKUP(D798,Materias_Primas[#All],5,0),"")</f>
        <v/>
      </c>
      <c r="M798" s="2"/>
      <c r="N798" s="2"/>
      <c r="O798" s="2"/>
      <c r="P798" s="2"/>
    </row>
    <row r="799" spans="1:16" ht="15.75" customHeight="1" x14ac:dyDescent="0.3">
      <c r="A799" s="8">
        <f>'Receta'!A800</f>
        <v>0</v>
      </c>
      <c r="B799" s="8" t="str">
        <f>IFERROR(VLOOKUP(A799,Productos[#All],2,0),"")</f>
        <v/>
      </c>
      <c r="C799" s="8">
        <f>SUMIF(Producción[[#All],[Producto]],A799,Producción[[#All],[Cant]])</f>
        <v>0</v>
      </c>
      <c r="D799" s="8">
        <f>'Receta'!E800</f>
        <v>0</v>
      </c>
      <c r="E799" s="8" t="str">
        <f>IFERROR(VLOOKUP(D799,Materias_Primas[#All],2,0),"")</f>
        <v/>
      </c>
      <c r="F799" s="8">
        <f>'Receta'!C800</f>
        <v>0</v>
      </c>
      <c r="G799" s="8">
        <f>'Receta'!H800</f>
        <v>0</v>
      </c>
      <c r="H799" s="8" t="str">
        <f t="shared" si="15"/>
        <v/>
      </c>
      <c r="I799" s="8">
        <v>28</v>
      </c>
      <c r="J799" s="8" t="s">
        <v>213</v>
      </c>
      <c r="K799" s="8" t="e">
        <f t="shared" si="16"/>
        <v>#VALUE!</v>
      </c>
      <c r="L799" s="8" t="str">
        <f>IFERROR(VLOOKUP(D799,Materias_Primas[#All],5,0),"")</f>
        <v/>
      </c>
      <c r="M799" s="2"/>
      <c r="N799" s="2"/>
      <c r="O799" s="2"/>
      <c r="P799" s="2"/>
    </row>
    <row r="800" spans="1:16" ht="15.75" customHeight="1" x14ac:dyDescent="0.3">
      <c r="A800" s="8">
        <f>'Receta'!A801</f>
        <v>0</v>
      </c>
      <c r="B800" s="8" t="str">
        <f>IFERROR(VLOOKUP(A800,Productos[#All],2,0),"")</f>
        <v/>
      </c>
      <c r="C800" s="8">
        <f>SUMIF(Producción[[#All],[Producto]],A800,Producción[[#All],[Cant]])</f>
        <v>0</v>
      </c>
      <c r="D800" s="8">
        <f>'Receta'!E801</f>
        <v>0</v>
      </c>
      <c r="E800" s="8" t="str">
        <f>IFERROR(VLOOKUP(D800,Materias_Primas[#All],2,0),"")</f>
        <v/>
      </c>
      <c r="F800" s="8">
        <f>'Receta'!C801</f>
        <v>0</v>
      </c>
      <c r="G800" s="8">
        <f>'Receta'!H801</f>
        <v>0</v>
      </c>
      <c r="H800" s="8" t="str">
        <f t="shared" si="15"/>
        <v/>
      </c>
      <c r="I800" s="8">
        <v>28</v>
      </c>
      <c r="J800" s="8" t="s">
        <v>213</v>
      </c>
      <c r="K800" s="8" t="e">
        <f t="shared" si="16"/>
        <v>#VALUE!</v>
      </c>
      <c r="L800" s="8" t="str">
        <f>IFERROR(VLOOKUP(D800,Materias_Primas[#All],5,0),"")</f>
        <v/>
      </c>
      <c r="M800" s="2"/>
      <c r="N800" s="2"/>
      <c r="O800" s="2"/>
      <c r="P800" s="2"/>
    </row>
    <row r="801" spans="1:16" ht="15.75" customHeight="1" x14ac:dyDescent="0.3">
      <c r="A801" s="8">
        <f>'Receta'!A802</f>
        <v>0</v>
      </c>
      <c r="B801" s="8" t="str">
        <f>IFERROR(VLOOKUP(A801,Productos[#All],2,0),"")</f>
        <v/>
      </c>
      <c r="C801" s="8">
        <f>SUMIF(Producción[[#All],[Producto]],A801,Producción[[#All],[Cant]])</f>
        <v>0</v>
      </c>
      <c r="D801" s="8">
        <f>'Receta'!E802</f>
        <v>0</v>
      </c>
      <c r="E801" s="8" t="str">
        <f>IFERROR(VLOOKUP(D801,Materias_Primas[#All],2,0),"")</f>
        <v/>
      </c>
      <c r="F801" s="8">
        <f>'Receta'!C802</f>
        <v>0</v>
      </c>
      <c r="G801" s="8">
        <f>'Receta'!H802</f>
        <v>0</v>
      </c>
      <c r="H801" s="8" t="str">
        <f t="shared" si="15"/>
        <v/>
      </c>
      <c r="I801" s="8">
        <v>28</v>
      </c>
      <c r="J801" s="8" t="s">
        <v>213</v>
      </c>
      <c r="K801" s="8" t="e">
        <f t="shared" si="16"/>
        <v>#VALUE!</v>
      </c>
      <c r="L801" s="8" t="str">
        <f>IFERROR(VLOOKUP(D801,Materias_Primas[#All],5,0),"")</f>
        <v/>
      </c>
      <c r="M801" s="2"/>
      <c r="N801" s="2"/>
      <c r="O801" s="2"/>
      <c r="P801" s="2"/>
    </row>
    <row r="802" spans="1:16" ht="15.75" customHeight="1" x14ac:dyDescent="0.3">
      <c r="A802" s="8">
        <f>'Receta'!A803</f>
        <v>0</v>
      </c>
      <c r="B802" s="8" t="str">
        <f>IFERROR(VLOOKUP(A802,Productos[#All],2,0),"")</f>
        <v/>
      </c>
      <c r="C802" s="8">
        <f>SUMIF(Producción[[#All],[Producto]],A802,Producción[[#All],[Cant]])</f>
        <v>0</v>
      </c>
      <c r="D802" s="8">
        <f>'Receta'!E803</f>
        <v>0</v>
      </c>
      <c r="E802" s="8" t="str">
        <f>IFERROR(VLOOKUP(D802,Materias_Primas[#All],2,0),"")</f>
        <v/>
      </c>
      <c r="F802" s="8">
        <f>'Receta'!C803</f>
        <v>0</v>
      </c>
      <c r="G802" s="8">
        <f>'Receta'!H803</f>
        <v>0</v>
      </c>
      <c r="H802" s="8" t="str">
        <f t="shared" si="15"/>
        <v/>
      </c>
      <c r="I802" s="8">
        <v>28</v>
      </c>
      <c r="J802" s="8" t="s">
        <v>213</v>
      </c>
      <c r="K802" s="8" t="e">
        <f t="shared" si="16"/>
        <v>#VALUE!</v>
      </c>
      <c r="L802" s="8" t="str">
        <f>IFERROR(VLOOKUP(D802,Materias_Primas[#All],5,0),"")</f>
        <v/>
      </c>
      <c r="M802" s="2"/>
      <c r="N802" s="2"/>
      <c r="O802" s="2"/>
      <c r="P802" s="2"/>
    </row>
    <row r="803" spans="1:16" ht="15.75" customHeight="1" x14ac:dyDescent="0.3">
      <c r="A803" s="8">
        <f>'Receta'!A804</f>
        <v>0</v>
      </c>
      <c r="B803" s="8" t="str">
        <f>IFERROR(VLOOKUP(A803,Productos[#All],2,0),"")</f>
        <v/>
      </c>
      <c r="C803" s="8">
        <f>SUMIF(Producción[[#All],[Producto]],A803,Producción[[#All],[Cant]])</f>
        <v>0</v>
      </c>
      <c r="D803" s="8">
        <f>'Receta'!E804</f>
        <v>0</v>
      </c>
      <c r="E803" s="8" t="str">
        <f>IFERROR(VLOOKUP(D803,Materias_Primas[#All],2,0),"")</f>
        <v/>
      </c>
      <c r="F803" s="8">
        <f>'Receta'!C804</f>
        <v>0</v>
      </c>
      <c r="G803" s="8">
        <f>'Receta'!H804</f>
        <v>0</v>
      </c>
      <c r="H803" s="8" t="str">
        <f t="shared" si="15"/>
        <v/>
      </c>
      <c r="I803" s="8">
        <v>28</v>
      </c>
      <c r="J803" s="8" t="s">
        <v>213</v>
      </c>
      <c r="K803" s="8" t="e">
        <f t="shared" si="16"/>
        <v>#VALUE!</v>
      </c>
      <c r="L803" s="8" t="str">
        <f>IFERROR(VLOOKUP(D803,Materias_Primas[#All],5,0),"")</f>
        <v/>
      </c>
      <c r="M803" s="2"/>
      <c r="N803" s="2"/>
      <c r="O803" s="2"/>
      <c r="P803" s="2"/>
    </row>
    <row r="804" spans="1:16" ht="15.75" customHeight="1" x14ac:dyDescent="0.3">
      <c r="A804" s="8">
        <f>'Receta'!A805</f>
        <v>0</v>
      </c>
      <c r="B804" s="8" t="str">
        <f>IFERROR(VLOOKUP(A804,Productos[#All],2,0),"")</f>
        <v/>
      </c>
      <c r="C804" s="8">
        <f>SUMIF(Producción[[#All],[Producto]],A804,Producción[[#All],[Cant]])</f>
        <v>0</v>
      </c>
      <c r="D804" s="8">
        <f>'Receta'!E805</f>
        <v>0</v>
      </c>
      <c r="E804" s="8" t="str">
        <f>IFERROR(VLOOKUP(D804,Materias_Primas[#All],2,0),"")</f>
        <v/>
      </c>
      <c r="F804" s="8">
        <f>'Receta'!C805</f>
        <v>0</v>
      </c>
      <c r="G804" s="8">
        <f>'Receta'!H805</f>
        <v>0</v>
      </c>
      <c r="H804" s="8" t="str">
        <f t="shared" si="15"/>
        <v/>
      </c>
      <c r="I804" s="8">
        <v>28</v>
      </c>
      <c r="J804" s="8" t="s">
        <v>213</v>
      </c>
      <c r="K804" s="8" t="e">
        <f t="shared" si="16"/>
        <v>#VALUE!</v>
      </c>
      <c r="L804" s="8" t="str">
        <f>IFERROR(VLOOKUP(D804,Materias_Primas[#All],5,0),"")</f>
        <v/>
      </c>
      <c r="M804" s="2"/>
      <c r="N804" s="2"/>
      <c r="O804" s="2"/>
      <c r="P804" s="2"/>
    </row>
    <row r="805" spans="1:16" ht="15.75" customHeight="1" x14ac:dyDescent="0.3">
      <c r="A805" s="8">
        <f>'Receta'!A806</f>
        <v>0</v>
      </c>
      <c r="B805" s="8" t="str">
        <f>IFERROR(VLOOKUP(A805,Productos[#All],2,0),"")</f>
        <v/>
      </c>
      <c r="C805" s="8">
        <f>SUMIF(Producción[[#All],[Producto]],A805,Producción[[#All],[Cant]])</f>
        <v>0</v>
      </c>
      <c r="D805" s="8">
        <f>'Receta'!E806</f>
        <v>0</v>
      </c>
      <c r="E805" s="8" t="str">
        <f>IFERROR(VLOOKUP(D805,Materias_Primas[#All],2,0),"")</f>
        <v/>
      </c>
      <c r="F805" s="8">
        <f>'Receta'!C806</f>
        <v>0</v>
      </c>
      <c r="G805" s="8">
        <f>'Receta'!H806</f>
        <v>0</v>
      </c>
      <c r="H805" s="8" t="str">
        <f t="shared" si="15"/>
        <v/>
      </c>
      <c r="I805" s="8">
        <v>28</v>
      </c>
      <c r="J805" s="8" t="s">
        <v>213</v>
      </c>
      <c r="K805" s="8" t="e">
        <f t="shared" si="16"/>
        <v>#VALUE!</v>
      </c>
      <c r="L805" s="8" t="str">
        <f>IFERROR(VLOOKUP(D805,Materias_Primas[#All],5,0),"")</f>
        <v/>
      </c>
      <c r="M805" s="2"/>
      <c r="N805" s="2"/>
      <c r="O805" s="2"/>
      <c r="P805" s="2"/>
    </row>
    <row r="806" spans="1:16" ht="15.75" customHeight="1" x14ac:dyDescent="0.3">
      <c r="A806" s="8">
        <f>'Receta'!A807</f>
        <v>0</v>
      </c>
      <c r="B806" s="8" t="str">
        <f>IFERROR(VLOOKUP(A806,Productos[#All],2,0),"")</f>
        <v/>
      </c>
      <c r="C806" s="8">
        <f>SUMIF(Producción[[#All],[Producto]],A806,Producción[[#All],[Cant]])</f>
        <v>0</v>
      </c>
      <c r="D806" s="8">
        <f>'Receta'!E807</f>
        <v>0</v>
      </c>
      <c r="E806" s="8" t="str">
        <f>IFERROR(VLOOKUP(D806,Materias_Primas[#All],2,0),"")</f>
        <v/>
      </c>
      <c r="F806" s="8">
        <f>'Receta'!C807</f>
        <v>0</v>
      </c>
      <c r="G806" s="8">
        <f>'Receta'!H807</f>
        <v>0</v>
      </c>
      <c r="H806" s="8" t="str">
        <f t="shared" si="15"/>
        <v/>
      </c>
      <c r="I806" s="8">
        <v>28</v>
      </c>
      <c r="J806" s="8" t="s">
        <v>213</v>
      </c>
      <c r="K806" s="8" t="e">
        <f t="shared" si="16"/>
        <v>#VALUE!</v>
      </c>
      <c r="L806" s="8" t="str">
        <f>IFERROR(VLOOKUP(D806,Materias_Primas[#All],5,0),"")</f>
        <v/>
      </c>
      <c r="M806" s="2"/>
      <c r="N806" s="2"/>
      <c r="O806" s="2"/>
      <c r="P806" s="2"/>
    </row>
    <row r="807" spans="1:16" ht="15.75" customHeight="1" x14ac:dyDescent="0.3">
      <c r="A807" s="8">
        <f>'Receta'!A808</f>
        <v>0</v>
      </c>
      <c r="B807" s="8" t="str">
        <f>IFERROR(VLOOKUP(A807,Productos[#All],2,0),"")</f>
        <v/>
      </c>
      <c r="C807" s="8">
        <f>SUMIF(Producción[[#All],[Producto]],A807,Producción[[#All],[Cant]])</f>
        <v>0</v>
      </c>
      <c r="D807" s="8">
        <f>'Receta'!E808</f>
        <v>0</v>
      </c>
      <c r="E807" s="8" t="str">
        <f>IFERROR(VLOOKUP(D807,Materias_Primas[#All],2,0),"")</f>
        <v/>
      </c>
      <c r="F807" s="8">
        <f>'Receta'!C808</f>
        <v>0</v>
      </c>
      <c r="G807" s="8">
        <f>'Receta'!H808</f>
        <v>0</v>
      </c>
      <c r="H807" s="8" t="str">
        <f t="shared" si="15"/>
        <v/>
      </c>
      <c r="I807" s="8">
        <v>28</v>
      </c>
      <c r="J807" s="8" t="s">
        <v>213</v>
      </c>
      <c r="K807" s="8" t="e">
        <f t="shared" si="16"/>
        <v>#VALUE!</v>
      </c>
      <c r="L807" s="8" t="str">
        <f>IFERROR(VLOOKUP(D807,Materias_Primas[#All],5,0),"")</f>
        <v/>
      </c>
      <c r="M807" s="2"/>
      <c r="N807" s="2"/>
      <c r="O807" s="2"/>
      <c r="P807" s="2"/>
    </row>
    <row r="808" spans="1:16" ht="15.75" customHeight="1" x14ac:dyDescent="0.3">
      <c r="A808" s="8">
        <f>'Receta'!A809</f>
        <v>0</v>
      </c>
      <c r="B808" s="8" t="str">
        <f>IFERROR(VLOOKUP(A808,Productos[#All],2,0),"")</f>
        <v/>
      </c>
      <c r="C808" s="8">
        <f>SUMIF(Producción[[#All],[Producto]],A808,Producción[[#All],[Cant]])</f>
        <v>0</v>
      </c>
      <c r="D808" s="8">
        <f>'Receta'!E809</f>
        <v>0</v>
      </c>
      <c r="E808" s="8" t="str">
        <f>IFERROR(VLOOKUP(D808,Materias_Primas[#All],2,0),"")</f>
        <v/>
      </c>
      <c r="F808" s="8">
        <f>'Receta'!C809</f>
        <v>0</v>
      </c>
      <c r="G808" s="8">
        <f>'Receta'!H809</f>
        <v>0</v>
      </c>
      <c r="H808" s="8" t="str">
        <f t="shared" si="15"/>
        <v/>
      </c>
      <c r="I808" s="8">
        <v>28</v>
      </c>
      <c r="J808" s="8" t="s">
        <v>213</v>
      </c>
      <c r="K808" s="8" t="e">
        <f t="shared" si="16"/>
        <v>#VALUE!</v>
      </c>
      <c r="L808" s="8" t="str">
        <f>IFERROR(VLOOKUP(D808,Materias_Primas[#All],5,0),"")</f>
        <v/>
      </c>
      <c r="M808" s="2"/>
      <c r="N808" s="2"/>
      <c r="O808" s="2"/>
      <c r="P808" s="2"/>
    </row>
    <row r="809" spans="1:16" ht="15.75" customHeight="1" x14ac:dyDescent="0.3">
      <c r="A809" s="8">
        <f>'Receta'!A810</f>
        <v>0</v>
      </c>
      <c r="B809" s="8" t="str">
        <f>IFERROR(VLOOKUP(A809,Productos[#All],2,0),"")</f>
        <v/>
      </c>
      <c r="C809" s="8">
        <f>SUMIF(Producción[[#All],[Producto]],A809,Producción[[#All],[Cant]])</f>
        <v>0</v>
      </c>
      <c r="D809" s="8">
        <f>'Receta'!E810</f>
        <v>0</v>
      </c>
      <c r="E809" s="8" t="str">
        <f>IFERROR(VLOOKUP(D809,Materias_Primas[#All],2,0),"")</f>
        <v/>
      </c>
      <c r="F809" s="8">
        <f>'Receta'!C810</f>
        <v>0</v>
      </c>
      <c r="G809" s="8">
        <f>'Receta'!H810</f>
        <v>0</v>
      </c>
      <c r="H809" s="8" t="str">
        <f t="shared" si="15"/>
        <v/>
      </c>
      <c r="I809" s="8">
        <v>28</v>
      </c>
      <c r="J809" s="8" t="s">
        <v>213</v>
      </c>
      <c r="K809" s="8" t="e">
        <f t="shared" si="16"/>
        <v>#VALUE!</v>
      </c>
      <c r="L809" s="8" t="str">
        <f>IFERROR(VLOOKUP(D809,Materias_Primas[#All],5,0),"")</f>
        <v/>
      </c>
      <c r="M809" s="2"/>
      <c r="N809" s="2"/>
      <c r="O809" s="2"/>
      <c r="P809" s="2"/>
    </row>
    <row r="810" spans="1:16" ht="15.75" customHeight="1" x14ac:dyDescent="0.3">
      <c r="A810" s="8">
        <f>'Receta'!A811</f>
        <v>0</v>
      </c>
      <c r="B810" s="8" t="str">
        <f>IFERROR(VLOOKUP(A810,Productos[#All],2,0),"")</f>
        <v/>
      </c>
      <c r="C810" s="8">
        <f>SUMIF(Producción[[#All],[Producto]],A810,Producción[[#All],[Cant]])</f>
        <v>0</v>
      </c>
      <c r="D810" s="8">
        <f>'Receta'!E811</f>
        <v>0</v>
      </c>
      <c r="E810" s="8" t="str">
        <f>IFERROR(VLOOKUP(D810,Materias_Primas[#All],2,0),"")</f>
        <v/>
      </c>
      <c r="F810" s="8">
        <f>'Receta'!C811</f>
        <v>0</v>
      </c>
      <c r="G810" s="8">
        <f>'Receta'!H811</f>
        <v>0</v>
      </c>
      <c r="H810" s="8" t="str">
        <f t="shared" si="15"/>
        <v/>
      </c>
      <c r="I810" s="8">
        <v>28</v>
      </c>
      <c r="J810" s="8" t="s">
        <v>213</v>
      </c>
      <c r="K810" s="8" t="e">
        <f t="shared" si="16"/>
        <v>#VALUE!</v>
      </c>
      <c r="L810" s="8" t="str">
        <f>IFERROR(VLOOKUP(D810,Materias_Primas[#All],5,0),"")</f>
        <v/>
      </c>
      <c r="M810" s="2"/>
      <c r="N810" s="2"/>
      <c r="O810" s="2"/>
      <c r="P810" s="2"/>
    </row>
    <row r="811" spans="1:16" ht="15.75" customHeight="1" x14ac:dyDescent="0.3">
      <c r="A811" s="8">
        <f>'Receta'!A812</f>
        <v>0</v>
      </c>
      <c r="B811" s="8" t="str">
        <f>IFERROR(VLOOKUP(A811,Productos[#All],2,0),"")</f>
        <v/>
      </c>
      <c r="C811" s="8">
        <f>SUMIF(Producción[[#All],[Producto]],A811,Producción[[#All],[Cant]])</f>
        <v>0</v>
      </c>
      <c r="D811" s="8">
        <f>'Receta'!E812</f>
        <v>0</v>
      </c>
      <c r="E811" s="8" t="str">
        <f>IFERROR(VLOOKUP(D811,Materias_Primas[#All],2,0),"")</f>
        <v/>
      </c>
      <c r="F811" s="8">
        <f>'Receta'!C812</f>
        <v>0</v>
      </c>
      <c r="G811" s="8">
        <f>'Receta'!H812</f>
        <v>0</v>
      </c>
      <c r="H811" s="8" t="str">
        <f t="shared" si="15"/>
        <v/>
      </c>
      <c r="I811" s="8">
        <v>28</v>
      </c>
      <c r="J811" s="8" t="s">
        <v>213</v>
      </c>
      <c r="K811" s="8" t="e">
        <f t="shared" si="16"/>
        <v>#VALUE!</v>
      </c>
      <c r="L811" s="8" t="str">
        <f>IFERROR(VLOOKUP(D811,Materias_Primas[#All],5,0),"")</f>
        <v/>
      </c>
      <c r="M811" s="2"/>
      <c r="N811" s="2"/>
      <c r="O811" s="2"/>
      <c r="P811" s="2"/>
    </row>
    <row r="812" spans="1:16" ht="15.75" customHeight="1" x14ac:dyDescent="0.3">
      <c r="A812" s="8">
        <f>'Receta'!A813</f>
        <v>0</v>
      </c>
      <c r="B812" s="8" t="str">
        <f>IFERROR(VLOOKUP(A812,Productos[#All],2,0),"")</f>
        <v/>
      </c>
      <c r="C812" s="8">
        <f>SUMIF(Producción[[#All],[Producto]],A812,Producción[[#All],[Cant]])</f>
        <v>0</v>
      </c>
      <c r="D812" s="8">
        <f>'Receta'!E813</f>
        <v>0</v>
      </c>
      <c r="E812" s="8" t="str">
        <f>IFERROR(VLOOKUP(D812,Materias_Primas[#All],2,0),"")</f>
        <v/>
      </c>
      <c r="F812" s="8">
        <f>'Receta'!C813</f>
        <v>0</v>
      </c>
      <c r="G812" s="8">
        <f>'Receta'!H813</f>
        <v>0</v>
      </c>
      <c r="H812" s="8" t="str">
        <f t="shared" si="15"/>
        <v/>
      </c>
      <c r="I812" s="8">
        <v>28</v>
      </c>
      <c r="J812" s="8" t="s">
        <v>213</v>
      </c>
      <c r="K812" s="8" t="e">
        <f t="shared" si="16"/>
        <v>#VALUE!</v>
      </c>
      <c r="L812" s="8" t="str">
        <f>IFERROR(VLOOKUP(D812,Materias_Primas[#All],5,0),"")</f>
        <v/>
      </c>
      <c r="M812" s="2"/>
      <c r="N812" s="2"/>
      <c r="O812" s="2"/>
      <c r="P812" s="2"/>
    </row>
    <row r="813" spans="1:16" ht="15.75" customHeight="1" x14ac:dyDescent="0.3">
      <c r="A813" s="8">
        <f>'Receta'!A814</f>
        <v>0</v>
      </c>
      <c r="B813" s="8" t="str">
        <f>IFERROR(VLOOKUP(A813,Productos[#All],2,0),"")</f>
        <v/>
      </c>
      <c r="C813" s="8">
        <f>SUMIF(Producción[[#All],[Producto]],A813,Producción[[#All],[Cant]])</f>
        <v>0</v>
      </c>
      <c r="D813" s="8">
        <f>'Receta'!E814</f>
        <v>0</v>
      </c>
      <c r="E813" s="8" t="str">
        <f>IFERROR(VLOOKUP(D813,Materias_Primas[#All],2,0),"")</f>
        <v/>
      </c>
      <c r="F813" s="8">
        <f>'Receta'!C814</f>
        <v>0</v>
      </c>
      <c r="G813" s="8">
        <f>'Receta'!H814</f>
        <v>0</v>
      </c>
      <c r="H813" s="8" t="str">
        <f t="shared" si="15"/>
        <v/>
      </c>
      <c r="I813" s="8">
        <v>28</v>
      </c>
      <c r="J813" s="8" t="s">
        <v>213</v>
      </c>
      <c r="K813" s="8" t="e">
        <f t="shared" si="16"/>
        <v>#VALUE!</v>
      </c>
      <c r="L813" s="8" t="str">
        <f>IFERROR(VLOOKUP(D813,Materias_Primas[#All],5,0),"")</f>
        <v/>
      </c>
      <c r="M813" s="2"/>
      <c r="N813" s="2"/>
      <c r="O813" s="2"/>
      <c r="P813" s="2"/>
    </row>
    <row r="814" spans="1:16" ht="15.75" customHeight="1" x14ac:dyDescent="0.3">
      <c r="A814" s="8">
        <f>'Receta'!A815</f>
        <v>0</v>
      </c>
      <c r="B814" s="8" t="str">
        <f>IFERROR(VLOOKUP(A814,Productos[#All],2,0),"")</f>
        <v/>
      </c>
      <c r="C814" s="8">
        <f>SUMIF(Producción[[#All],[Producto]],A814,Producción[[#All],[Cant]])</f>
        <v>0</v>
      </c>
      <c r="D814" s="8">
        <f>'Receta'!E815</f>
        <v>0</v>
      </c>
      <c r="E814" s="8" t="str">
        <f>IFERROR(VLOOKUP(D814,Materias_Primas[#All],2,0),"")</f>
        <v/>
      </c>
      <c r="F814" s="8">
        <f>'Receta'!C815</f>
        <v>0</v>
      </c>
      <c r="G814" s="8">
        <f>'Receta'!H815</f>
        <v>0</v>
      </c>
      <c r="H814" s="8" t="str">
        <f t="shared" si="15"/>
        <v/>
      </c>
      <c r="I814" s="8">
        <v>28</v>
      </c>
      <c r="J814" s="8" t="s">
        <v>213</v>
      </c>
      <c r="K814" s="8" t="e">
        <f t="shared" si="16"/>
        <v>#VALUE!</v>
      </c>
      <c r="L814" s="8" t="str">
        <f>IFERROR(VLOOKUP(D814,Materias_Primas[#All],5,0),"")</f>
        <v/>
      </c>
      <c r="M814" s="2"/>
      <c r="N814" s="2"/>
      <c r="O814" s="2"/>
      <c r="P814" s="2"/>
    </row>
    <row r="815" spans="1:16" ht="15.75" customHeight="1" x14ac:dyDescent="0.3">
      <c r="A815" s="8">
        <f>'Receta'!A816</f>
        <v>0</v>
      </c>
      <c r="B815" s="8" t="str">
        <f>IFERROR(VLOOKUP(A815,Productos[#All],2,0),"")</f>
        <v/>
      </c>
      <c r="C815" s="8">
        <f>SUMIF(Producción[[#All],[Producto]],A815,Producción[[#All],[Cant]])</f>
        <v>0</v>
      </c>
      <c r="D815" s="8">
        <f>'Receta'!E816</f>
        <v>0</v>
      </c>
      <c r="E815" s="8" t="str">
        <f>IFERROR(VLOOKUP(D815,Materias_Primas[#All],2,0),"")</f>
        <v/>
      </c>
      <c r="F815" s="8">
        <f>'Receta'!C816</f>
        <v>0</v>
      </c>
      <c r="G815" s="8">
        <f>'Receta'!H816</f>
        <v>0</v>
      </c>
      <c r="H815" s="8" t="str">
        <f t="shared" si="15"/>
        <v/>
      </c>
      <c r="I815" s="8">
        <v>28</v>
      </c>
      <c r="J815" s="8" t="s">
        <v>213</v>
      </c>
      <c r="K815" s="8" t="e">
        <f t="shared" si="16"/>
        <v>#VALUE!</v>
      </c>
      <c r="L815" s="8" t="str">
        <f>IFERROR(VLOOKUP(D815,Materias_Primas[#All],5,0),"")</f>
        <v/>
      </c>
      <c r="M815" s="2"/>
      <c r="N815" s="2"/>
      <c r="O815" s="2"/>
      <c r="P815" s="2"/>
    </row>
    <row r="816" spans="1:16" ht="15.75" customHeight="1" x14ac:dyDescent="0.3">
      <c r="A816" s="8">
        <f>'Receta'!A817</f>
        <v>0</v>
      </c>
      <c r="B816" s="8" t="str">
        <f>IFERROR(VLOOKUP(A816,Productos[#All],2,0),"")</f>
        <v/>
      </c>
      <c r="C816" s="8">
        <f>SUMIF(Producción[[#All],[Producto]],A816,Producción[[#All],[Cant]])</f>
        <v>0</v>
      </c>
      <c r="D816" s="8">
        <f>'Receta'!E817</f>
        <v>0</v>
      </c>
      <c r="E816" s="8" t="str">
        <f>IFERROR(VLOOKUP(D816,Materias_Primas[#All],2,0),"")</f>
        <v/>
      </c>
      <c r="F816" s="8">
        <f>'Receta'!C817</f>
        <v>0</v>
      </c>
      <c r="G816" s="8">
        <f>'Receta'!H817</f>
        <v>0</v>
      </c>
      <c r="H816" s="8" t="str">
        <f t="shared" si="15"/>
        <v/>
      </c>
      <c r="I816" s="8">
        <v>28</v>
      </c>
      <c r="J816" s="8" t="s">
        <v>213</v>
      </c>
      <c r="K816" s="8" t="e">
        <f t="shared" si="16"/>
        <v>#VALUE!</v>
      </c>
      <c r="L816" s="8" t="str">
        <f>IFERROR(VLOOKUP(D816,Materias_Primas[#All],5,0),"")</f>
        <v/>
      </c>
      <c r="M816" s="2"/>
      <c r="N816" s="2"/>
      <c r="O816" s="2"/>
      <c r="P816" s="2"/>
    </row>
    <row r="817" spans="1:16" ht="15.75" customHeight="1" x14ac:dyDescent="0.3">
      <c r="A817" s="8">
        <f>'Receta'!A818</f>
        <v>0</v>
      </c>
      <c r="B817" s="8" t="str">
        <f>IFERROR(VLOOKUP(A817,Productos[#All],2,0),"")</f>
        <v/>
      </c>
      <c r="C817" s="8">
        <f>SUMIF(Producción[[#All],[Producto]],A817,Producción[[#All],[Cant]])</f>
        <v>0</v>
      </c>
      <c r="D817" s="8">
        <f>'Receta'!E818</f>
        <v>0</v>
      </c>
      <c r="E817" s="8" t="str">
        <f>IFERROR(VLOOKUP(D817,Materias_Primas[#All],2,0),"")</f>
        <v/>
      </c>
      <c r="F817" s="8">
        <f>'Receta'!C818</f>
        <v>0</v>
      </c>
      <c r="G817" s="8">
        <f>'Receta'!H818</f>
        <v>0</v>
      </c>
      <c r="H817" s="8" t="str">
        <f t="shared" si="15"/>
        <v/>
      </c>
      <c r="I817" s="8">
        <v>28</v>
      </c>
      <c r="J817" s="8" t="s">
        <v>213</v>
      </c>
      <c r="K817" s="8" t="e">
        <f t="shared" si="16"/>
        <v>#VALUE!</v>
      </c>
      <c r="L817" s="8" t="str">
        <f>IFERROR(VLOOKUP(D817,Materias_Primas[#All],5,0),"")</f>
        <v/>
      </c>
      <c r="M817" s="2"/>
      <c r="N817" s="2"/>
      <c r="O817" s="2"/>
      <c r="P817" s="2"/>
    </row>
    <row r="818" spans="1:16" ht="15.75" customHeight="1" x14ac:dyDescent="0.3">
      <c r="A818" s="8">
        <f>'Receta'!A819</f>
        <v>0</v>
      </c>
      <c r="B818" s="8" t="str">
        <f>IFERROR(VLOOKUP(A818,Productos[#All],2,0),"")</f>
        <v/>
      </c>
      <c r="C818" s="8">
        <f>SUMIF(Producción[[#All],[Producto]],A818,Producción[[#All],[Cant]])</f>
        <v>0</v>
      </c>
      <c r="D818" s="8">
        <f>'Receta'!E819</f>
        <v>0</v>
      </c>
      <c r="E818" s="8" t="str">
        <f>IFERROR(VLOOKUP(D818,Materias_Primas[#All],2,0),"")</f>
        <v/>
      </c>
      <c r="F818" s="8">
        <f>'Receta'!C819</f>
        <v>0</v>
      </c>
      <c r="G818" s="8">
        <f>'Receta'!H819</f>
        <v>0</v>
      </c>
      <c r="H818" s="8" t="str">
        <f t="shared" si="15"/>
        <v/>
      </c>
      <c r="I818" s="8">
        <v>28</v>
      </c>
      <c r="J818" s="8" t="s">
        <v>213</v>
      </c>
      <c r="K818" s="8" t="e">
        <f t="shared" si="16"/>
        <v>#VALUE!</v>
      </c>
      <c r="L818" s="8" t="str">
        <f>IFERROR(VLOOKUP(D818,Materias_Primas[#All],5,0),"")</f>
        <v/>
      </c>
      <c r="M818" s="2"/>
      <c r="N818" s="2"/>
      <c r="O818" s="2"/>
      <c r="P818" s="2"/>
    </row>
    <row r="819" spans="1:16" ht="15.75" customHeight="1" x14ac:dyDescent="0.3">
      <c r="A819" s="8">
        <f>'Receta'!A820</f>
        <v>0</v>
      </c>
      <c r="B819" s="8" t="str">
        <f>IFERROR(VLOOKUP(A819,Productos[#All],2,0),"")</f>
        <v/>
      </c>
      <c r="C819" s="8">
        <f>SUMIF(Producción[[#All],[Producto]],A819,Producción[[#All],[Cant]])</f>
        <v>0</v>
      </c>
      <c r="D819" s="8">
        <f>'Receta'!E820</f>
        <v>0</v>
      </c>
      <c r="E819" s="8" t="str">
        <f>IFERROR(VLOOKUP(D819,Materias_Primas[#All],2,0),"")</f>
        <v/>
      </c>
      <c r="F819" s="8">
        <f>'Receta'!C820</f>
        <v>0</v>
      </c>
      <c r="G819" s="8">
        <f>'Receta'!H820</f>
        <v>0</v>
      </c>
      <c r="H819" s="8" t="str">
        <f t="shared" si="15"/>
        <v/>
      </c>
      <c r="I819" s="8">
        <v>28</v>
      </c>
      <c r="J819" s="8" t="s">
        <v>213</v>
      </c>
      <c r="K819" s="8" t="e">
        <f t="shared" si="16"/>
        <v>#VALUE!</v>
      </c>
      <c r="L819" s="8" t="str">
        <f>IFERROR(VLOOKUP(D819,Materias_Primas[#All],5,0),"")</f>
        <v/>
      </c>
      <c r="M819" s="2"/>
      <c r="N819" s="2"/>
      <c r="O819" s="2"/>
      <c r="P819" s="2"/>
    </row>
    <row r="820" spans="1:16" ht="15.75" customHeight="1" x14ac:dyDescent="0.3">
      <c r="A820" s="8">
        <f>'Receta'!A821</f>
        <v>0</v>
      </c>
      <c r="B820" s="8" t="str">
        <f>IFERROR(VLOOKUP(A820,Productos[#All],2,0),"")</f>
        <v/>
      </c>
      <c r="C820" s="8">
        <f>SUMIF(Producción[[#All],[Producto]],A820,Producción[[#All],[Cant]])</f>
        <v>0</v>
      </c>
      <c r="D820" s="8">
        <f>'Receta'!E821</f>
        <v>0</v>
      </c>
      <c r="E820" s="8" t="str">
        <f>IFERROR(VLOOKUP(D820,Materias_Primas[#All],2,0),"")</f>
        <v/>
      </c>
      <c r="F820" s="8">
        <f>'Receta'!C821</f>
        <v>0</v>
      </c>
      <c r="G820" s="8">
        <f>'Receta'!H821</f>
        <v>0</v>
      </c>
      <c r="H820" s="8" t="str">
        <f t="shared" si="15"/>
        <v/>
      </c>
      <c r="I820" s="8">
        <v>28</v>
      </c>
      <c r="J820" s="8" t="s">
        <v>213</v>
      </c>
      <c r="K820" s="8" t="e">
        <f t="shared" si="16"/>
        <v>#VALUE!</v>
      </c>
      <c r="L820" s="8" t="str">
        <f>IFERROR(VLOOKUP(D820,Materias_Primas[#All],5,0),"")</f>
        <v/>
      </c>
      <c r="M820" s="2"/>
      <c r="N820" s="2"/>
      <c r="O820" s="2"/>
      <c r="P820" s="2"/>
    </row>
    <row r="821" spans="1:16" ht="15.75" customHeight="1" x14ac:dyDescent="0.3">
      <c r="A821" s="8">
        <f>'Receta'!A822</f>
        <v>0</v>
      </c>
      <c r="B821" s="8" t="str">
        <f>IFERROR(VLOOKUP(A821,Productos[#All],2,0),"")</f>
        <v/>
      </c>
      <c r="C821" s="8">
        <f>SUMIF(Producción[[#All],[Producto]],A821,Producción[[#All],[Cant]])</f>
        <v>0</v>
      </c>
      <c r="D821" s="8">
        <f>'Receta'!E822</f>
        <v>0</v>
      </c>
      <c r="E821" s="8" t="str">
        <f>IFERROR(VLOOKUP(D821,Materias_Primas[#All],2,0),"")</f>
        <v/>
      </c>
      <c r="F821" s="8">
        <f>'Receta'!C822</f>
        <v>0</v>
      </c>
      <c r="G821" s="8">
        <f>'Receta'!H822</f>
        <v>0</v>
      </c>
      <c r="H821" s="8" t="str">
        <f t="shared" si="15"/>
        <v/>
      </c>
      <c r="I821" s="8">
        <v>28</v>
      </c>
      <c r="J821" s="8" t="s">
        <v>213</v>
      </c>
      <c r="K821" s="8" t="e">
        <f t="shared" si="16"/>
        <v>#VALUE!</v>
      </c>
      <c r="L821" s="8" t="str">
        <f>IFERROR(VLOOKUP(D821,Materias_Primas[#All],5,0),"")</f>
        <v/>
      </c>
      <c r="M821" s="2"/>
      <c r="N821" s="2"/>
      <c r="O821" s="2"/>
      <c r="P821" s="2"/>
    </row>
    <row r="822" spans="1:16" ht="15.75" customHeight="1" x14ac:dyDescent="0.3">
      <c r="A822" s="8">
        <f>'Receta'!A823</f>
        <v>0</v>
      </c>
      <c r="B822" s="8" t="str">
        <f>IFERROR(VLOOKUP(A822,Productos[#All],2,0),"")</f>
        <v/>
      </c>
      <c r="C822" s="8">
        <f>SUMIF(Producción[[#All],[Producto]],A822,Producción[[#All],[Cant]])</f>
        <v>0</v>
      </c>
      <c r="D822" s="8">
        <f>'Receta'!E823</f>
        <v>0</v>
      </c>
      <c r="E822" s="8" t="str">
        <f>IFERROR(VLOOKUP(D822,Materias_Primas[#All],2,0),"")</f>
        <v/>
      </c>
      <c r="F822" s="8">
        <f>'Receta'!C823</f>
        <v>0</v>
      </c>
      <c r="G822" s="8">
        <f>'Receta'!H823</f>
        <v>0</v>
      </c>
      <c r="H822" s="8" t="str">
        <f t="shared" si="15"/>
        <v/>
      </c>
      <c r="I822" s="8">
        <v>28</v>
      </c>
      <c r="J822" s="8" t="s">
        <v>213</v>
      </c>
      <c r="K822" s="8" t="e">
        <f t="shared" si="16"/>
        <v>#VALUE!</v>
      </c>
      <c r="L822" s="8" t="str">
        <f>IFERROR(VLOOKUP(D822,Materias_Primas[#All],5,0),"")</f>
        <v/>
      </c>
      <c r="M822" s="2"/>
      <c r="N822" s="2"/>
      <c r="O822" s="2"/>
      <c r="P822" s="2"/>
    </row>
    <row r="823" spans="1:16" ht="15.75" customHeight="1" x14ac:dyDescent="0.3">
      <c r="A823" s="8">
        <f>'Receta'!A824</f>
        <v>0</v>
      </c>
      <c r="B823" s="8" t="str">
        <f>IFERROR(VLOOKUP(A823,Productos[#All],2,0),"")</f>
        <v/>
      </c>
      <c r="C823" s="8">
        <f>SUMIF(Producción[[#All],[Producto]],A823,Producción[[#All],[Cant]])</f>
        <v>0</v>
      </c>
      <c r="D823" s="8">
        <f>'Receta'!E824</f>
        <v>0</v>
      </c>
      <c r="E823" s="8" t="str">
        <f>IFERROR(VLOOKUP(D823,Materias_Primas[#All],2,0),"")</f>
        <v/>
      </c>
      <c r="F823" s="8">
        <f>'Receta'!C824</f>
        <v>0</v>
      </c>
      <c r="G823" s="8">
        <f>'Receta'!H824</f>
        <v>0</v>
      </c>
      <c r="H823" s="8" t="str">
        <f t="shared" si="15"/>
        <v/>
      </c>
      <c r="I823" s="8">
        <v>28</v>
      </c>
      <c r="J823" s="8" t="s">
        <v>213</v>
      </c>
      <c r="K823" s="8" t="e">
        <f t="shared" si="16"/>
        <v>#VALUE!</v>
      </c>
      <c r="L823" s="8" t="str">
        <f>IFERROR(VLOOKUP(D823,Materias_Primas[#All],5,0),"")</f>
        <v/>
      </c>
      <c r="M823" s="2"/>
      <c r="N823" s="2"/>
      <c r="O823" s="2"/>
      <c r="P823" s="2"/>
    </row>
    <row r="824" spans="1:16" ht="15.75" customHeight="1" x14ac:dyDescent="0.3">
      <c r="A824" s="8">
        <f>'Receta'!A825</f>
        <v>0</v>
      </c>
      <c r="B824" s="8" t="str">
        <f>IFERROR(VLOOKUP(A824,Productos[#All],2,0),"")</f>
        <v/>
      </c>
      <c r="C824" s="8">
        <f>SUMIF(Producción[[#All],[Producto]],A824,Producción[[#All],[Cant]])</f>
        <v>0</v>
      </c>
      <c r="D824" s="8">
        <f>'Receta'!E825</f>
        <v>0</v>
      </c>
      <c r="E824" s="8" t="str">
        <f>IFERROR(VLOOKUP(D824,Materias_Primas[#All],2,0),"")</f>
        <v/>
      </c>
      <c r="F824" s="8">
        <f>'Receta'!C825</f>
        <v>0</v>
      </c>
      <c r="G824" s="8">
        <f>'Receta'!H825</f>
        <v>0</v>
      </c>
      <c r="H824" s="8" t="str">
        <f t="shared" si="15"/>
        <v/>
      </c>
      <c r="I824" s="8">
        <v>28</v>
      </c>
      <c r="J824" s="8" t="s">
        <v>213</v>
      </c>
      <c r="K824" s="8" t="e">
        <f t="shared" si="16"/>
        <v>#VALUE!</v>
      </c>
      <c r="L824" s="8" t="str">
        <f>IFERROR(VLOOKUP(D824,Materias_Primas[#All],5,0),"")</f>
        <v/>
      </c>
      <c r="M824" s="2"/>
      <c r="N824" s="2"/>
      <c r="O824" s="2"/>
      <c r="P824" s="2"/>
    </row>
    <row r="825" spans="1:16" ht="15.75" customHeight="1" x14ac:dyDescent="0.3">
      <c r="A825" s="8">
        <f>'Receta'!A826</f>
        <v>0</v>
      </c>
      <c r="B825" s="8" t="str">
        <f>IFERROR(VLOOKUP(A825,Productos[#All],2,0),"")</f>
        <v/>
      </c>
      <c r="C825" s="8">
        <f>SUMIF(Producción[[#All],[Producto]],A825,Producción[[#All],[Cant]])</f>
        <v>0</v>
      </c>
      <c r="D825" s="8">
        <f>'Receta'!E826</f>
        <v>0</v>
      </c>
      <c r="E825" s="8" t="str">
        <f>IFERROR(VLOOKUP(D825,Materias_Primas[#All],2,0),"")</f>
        <v/>
      </c>
      <c r="F825" s="8">
        <f>'Receta'!C826</f>
        <v>0</v>
      </c>
      <c r="G825" s="8">
        <f>'Receta'!H826</f>
        <v>0</v>
      </c>
      <c r="H825" s="8" t="str">
        <f t="shared" si="15"/>
        <v/>
      </c>
      <c r="I825" s="8">
        <v>28</v>
      </c>
      <c r="J825" s="8" t="s">
        <v>213</v>
      </c>
      <c r="K825" s="8" t="e">
        <f t="shared" si="16"/>
        <v>#VALUE!</v>
      </c>
      <c r="L825" s="8" t="str">
        <f>IFERROR(VLOOKUP(D825,Materias_Primas[#All],5,0),"")</f>
        <v/>
      </c>
      <c r="M825" s="2"/>
      <c r="N825" s="2"/>
      <c r="O825" s="2"/>
      <c r="P825" s="2"/>
    </row>
    <row r="826" spans="1:16" ht="15.75" customHeight="1" x14ac:dyDescent="0.3">
      <c r="A826" s="8">
        <f>'Receta'!A827</f>
        <v>0</v>
      </c>
      <c r="B826" s="8" t="str">
        <f>IFERROR(VLOOKUP(A826,Productos[#All],2,0),"")</f>
        <v/>
      </c>
      <c r="C826" s="8">
        <f>SUMIF(Producción[[#All],[Producto]],A826,Producción[[#All],[Cant]])</f>
        <v>0</v>
      </c>
      <c r="D826" s="8">
        <f>'Receta'!E827</f>
        <v>0</v>
      </c>
      <c r="E826" s="8" t="str">
        <f>IFERROR(VLOOKUP(D826,Materias_Primas[#All],2,0),"")</f>
        <v/>
      </c>
      <c r="F826" s="8">
        <f>'Receta'!C827</f>
        <v>0</v>
      </c>
      <c r="G826" s="8">
        <f>'Receta'!H827</f>
        <v>0</v>
      </c>
      <c r="H826" s="8" t="str">
        <f t="shared" si="15"/>
        <v/>
      </c>
      <c r="I826" s="8">
        <v>28</v>
      </c>
      <c r="J826" s="8" t="s">
        <v>213</v>
      </c>
      <c r="K826" s="8" t="e">
        <f t="shared" si="16"/>
        <v>#VALUE!</v>
      </c>
      <c r="L826" s="8" t="str">
        <f>IFERROR(VLOOKUP(D826,Materias_Primas[#All],5,0),"")</f>
        <v/>
      </c>
      <c r="M826" s="2"/>
      <c r="N826" s="2"/>
      <c r="O826" s="2"/>
      <c r="P826" s="2"/>
    </row>
    <row r="827" spans="1:16" ht="15.75" customHeight="1" x14ac:dyDescent="0.3">
      <c r="A827" s="8">
        <f>'Receta'!A828</f>
        <v>0</v>
      </c>
      <c r="B827" s="8" t="str">
        <f>IFERROR(VLOOKUP(A827,Productos[#All],2,0),"")</f>
        <v/>
      </c>
      <c r="C827" s="8">
        <f>SUMIF(Producción[[#All],[Producto]],A827,Producción[[#All],[Cant]])</f>
        <v>0</v>
      </c>
      <c r="D827" s="8">
        <f>'Receta'!E828</f>
        <v>0</v>
      </c>
      <c r="E827" s="8" t="str">
        <f>IFERROR(VLOOKUP(D827,Materias_Primas[#All],2,0),"")</f>
        <v/>
      </c>
      <c r="F827" s="8">
        <f>'Receta'!C828</f>
        <v>0</v>
      </c>
      <c r="G827" s="8">
        <f>'Receta'!H828</f>
        <v>0</v>
      </c>
      <c r="H827" s="8" t="str">
        <f t="shared" si="15"/>
        <v/>
      </c>
      <c r="I827" s="8">
        <v>28</v>
      </c>
      <c r="J827" s="8" t="s">
        <v>213</v>
      </c>
      <c r="K827" s="8" t="e">
        <f t="shared" si="16"/>
        <v>#VALUE!</v>
      </c>
      <c r="L827" s="8" t="str">
        <f>IFERROR(VLOOKUP(D827,Materias_Primas[#All],5,0),"")</f>
        <v/>
      </c>
      <c r="M827" s="2"/>
      <c r="N827" s="2"/>
      <c r="O827" s="2"/>
      <c r="P827" s="2"/>
    </row>
    <row r="828" spans="1:16" ht="15.75" customHeight="1" x14ac:dyDescent="0.3">
      <c r="A828" s="8">
        <f>'Receta'!A829</f>
        <v>0</v>
      </c>
      <c r="B828" s="8" t="str">
        <f>IFERROR(VLOOKUP(A828,Productos[#All],2,0),"")</f>
        <v/>
      </c>
      <c r="C828" s="8">
        <f>SUMIF(Producción[[#All],[Producto]],A828,Producción[[#All],[Cant]])</f>
        <v>0</v>
      </c>
      <c r="D828" s="8">
        <f>'Receta'!E829</f>
        <v>0</v>
      </c>
      <c r="E828" s="8" t="str">
        <f>IFERROR(VLOOKUP(D828,Materias_Primas[#All],2,0),"")</f>
        <v/>
      </c>
      <c r="F828" s="8">
        <f>'Receta'!C829</f>
        <v>0</v>
      </c>
      <c r="G828" s="8">
        <f>'Receta'!H829</f>
        <v>0</v>
      </c>
      <c r="H828" s="8" t="str">
        <f t="shared" si="15"/>
        <v/>
      </c>
      <c r="I828" s="8">
        <v>29</v>
      </c>
      <c r="J828" s="8" t="s">
        <v>213</v>
      </c>
      <c r="K828" s="8" t="e">
        <f t="shared" si="16"/>
        <v>#VALUE!</v>
      </c>
      <c r="L828" s="8" t="str">
        <f>IFERROR(VLOOKUP(D828,Materias_Primas[#All],5,0),"")</f>
        <v/>
      </c>
      <c r="M828" s="2"/>
      <c r="N828" s="2"/>
      <c r="O828" s="2"/>
      <c r="P828" s="2"/>
    </row>
    <row r="829" spans="1:16" ht="15.75" customHeight="1" x14ac:dyDescent="0.3">
      <c r="A829" s="8">
        <f>'Receta'!A830</f>
        <v>0</v>
      </c>
      <c r="B829" s="8" t="str">
        <f>IFERROR(VLOOKUP(A829,Productos[#All],2,0),"")</f>
        <v/>
      </c>
      <c r="C829" s="8">
        <f>SUMIF(Producción[[#All],[Producto]],A829,Producción[[#All],[Cant]])</f>
        <v>0</v>
      </c>
      <c r="D829" s="8">
        <f>'Receta'!E830</f>
        <v>0</v>
      </c>
      <c r="E829" s="8" t="str">
        <f>IFERROR(VLOOKUP(D829,Materias_Primas[#All],2,0),"")</f>
        <v/>
      </c>
      <c r="F829" s="8">
        <f>'Receta'!C830</f>
        <v>0</v>
      </c>
      <c r="G829" s="8">
        <f>'Receta'!H830</f>
        <v>0</v>
      </c>
      <c r="H829" s="8" t="str">
        <f t="shared" si="15"/>
        <v/>
      </c>
      <c r="I829" s="8">
        <v>29</v>
      </c>
      <c r="J829" s="8" t="s">
        <v>213</v>
      </c>
      <c r="K829" s="8" t="e">
        <f t="shared" si="16"/>
        <v>#VALUE!</v>
      </c>
      <c r="L829" s="8" t="str">
        <f>IFERROR(VLOOKUP(D829,Materias_Primas[#All],5,0),"")</f>
        <v/>
      </c>
      <c r="M829" s="2"/>
      <c r="N829" s="2"/>
      <c r="O829" s="2"/>
      <c r="P829" s="2"/>
    </row>
    <row r="830" spans="1:16" ht="15.75" customHeight="1" x14ac:dyDescent="0.3">
      <c r="A830" s="8">
        <f>'Receta'!A831</f>
        <v>0</v>
      </c>
      <c r="B830" s="8" t="str">
        <f>IFERROR(VLOOKUP(A830,Productos[#All],2,0),"")</f>
        <v/>
      </c>
      <c r="C830" s="8">
        <f>SUMIF(Producción[[#All],[Producto]],A830,Producción[[#All],[Cant]])</f>
        <v>0</v>
      </c>
      <c r="D830" s="8">
        <f>'Receta'!E831</f>
        <v>0</v>
      </c>
      <c r="E830" s="8" t="str">
        <f>IFERROR(VLOOKUP(D830,Materias_Primas[#All],2,0),"")</f>
        <v/>
      </c>
      <c r="F830" s="8">
        <f>'Receta'!C831</f>
        <v>0</v>
      </c>
      <c r="G830" s="8">
        <f>'Receta'!H831</f>
        <v>0</v>
      </c>
      <c r="H830" s="8" t="str">
        <f t="shared" si="15"/>
        <v/>
      </c>
      <c r="I830" s="8">
        <v>29</v>
      </c>
      <c r="J830" s="8" t="s">
        <v>213</v>
      </c>
      <c r="K830" s="8" t="e">
        <f t="shared" si="16"/>
        <v>#VALUE!</v>
      </c>
      <c r="L830" s="8" t="str">
        <f>IFERROR(VLOOKUP(D830,Materias_Primas[#All],5,0),"")</f>
        <v/>
      </c>
      <c r="M830" s="2"/>
      <c r="N830" s="2"/>
      <c r="O830" s="2"/>
      <c r="P830" s="2"/>
    </row>
    <row r="831" spans="1:16" ht="15.75" customHeight="1" x14ac:dyDescent="0.3">
      <c r="A831" s="8">
        <f>'Receta'!A832</f>
        <v>0</v>
      </c>
      <c r="B831" s="8" t="str">
        <f>IFERROR(VLOOKUP(A831,Productos[#All],2,0),"")</f>
        <v/>
      </c>
      <c r="C831" s="8">
        <f>SUMIF(Producción[[#All],[Producto]],A831,Producción[[#All],[Cant]])</f>
        <v>0</v>
      </c>
      <c r="D831" s="8">
        <f>'Receta'!E832</f>
        <v>0</v>
      </c>
      <c r="E831" s="8" t="str">
        <f>IFERROR(VLOOKUP(D831,Materias_Primas[#All],2,0),"")</f>
        <v/>
      </c>
      <c r="F831" s="8">
        <f>'Receta'!C832</f>
        <v>0</v>
      </c>
      <c r="G831" s="8">
        <f>'Receta'!H832</f>
        <v>0</v>
      </c>
      <c r="H831" s="8" t="str">
        <f t="shared" si="15"/>
        <v/>
      </c>
      <c r="I831" s="8">
        <v>29</v>
      </c>
      <c r="J831" s="8" t="s">
        <v>213</v>
      </c>
      <c r="K831" s="8" t="e">
        <f t="shared" si="16"/>
        <v>#VALUE!</v>
      </c>
      <c r="L831" s="8" t="str">
        <f>IFERROR(VLOOKUP(D831,Materias_Primas[#All],5,0),"")</f>
        <v/>
      </c>
      <c r="M831" s="2"/>
      <c r="N831" s="2"/>
      <c r="O831" s="2"/>
      <c r="P831" s="2"/>
    </row>
    <row r="832" spans="1:16" ht="15.75" customHeight="1" x14ac:dyDescent="0.3">
      <c r="A832" s="8">
        <f>'Receta'!A833</f>
        <v>0</v>
      </c>
      <c r="B832" s="8" t="str">
        <f>IFERROR(VLOOKUP(A832,Productos[#All],2,0),"")</f>
        <v/>
      </c>
      <c r="C832" s="8">
        <f>SUMIF(Producción[[#All],[Producto]],A832,Producción[[#All],[Cant]])</f>
        <v>0</v>
      </c>
      <c r="D832" s="8">
        <f>'Receta'!E833</f>
        <v>0</v>
      </c>
      <c r="E832" s="8" t="str">
        <f>IFERROR(VLOOKUP(D832,Materias_Primas[#All],2,0),"")</f>
        <v/>
      </c>
      <c r="F832" s="8">
        <f>'Receta'!C833</f>
        <v>0</v>
      </c>
      <c r="G832" s="8">
        <f>'Receta'!H833</f>
        <v>0</v>
      </c>
      <c r="H832" s="8" t="str">
        <f t="shared" si="15"/>
        <v/>
      </c>
      <c r="I832" s="8">
        <v>29</v>
      </c>
      <c r="J832" s="8" t="s">
        <v>213</v>
      </c>
      <c r="K832" s="8" t="e">
        <f t="shared" si="16"/>
        <v>#VALUE!</v>
      </c>
      <c r="L832" s="8" t="str">
        <f>IFERROR(VLOOKUP(D832,Materias_Primas[#All],5,0),"")</f>
        <v/>
      </c>
      <c r="M832" s="2"/>
      <c r="N832" s="2"/>
      <c r="O832" s="2"/>
      <c r="P832" s="2"/>
    </row>
    <row r="833" spans="1:16" ht="15.75" customHeight="1" x14ac:dyDescent="0.3">
      <c r="A833" s="8">
        <f>'Receta'!A834</f>
        <v>0</v>
      </c>
      <c r="B833" s="8" t="str">
        <f>IFERROR(VLOOKUP(A833,Productos[#All],2,0),"")</f>
        <v/>
      </c>
      <c r="C833" s="8">
        <f>SUMIF(Producción[[#All],[Producto]],A833,Producción[[#All],[Cant]])</f>
        <v>0</v>
      </c>
      <c r="D833" s="8">
        <f>'Receta'!E834</f>
        <v>0</v>
      </c>
      <c r="E833" s="8" t="str">
        <f>IFERROR(VLOOKUP(D833,Materias_Primas[#All],2,0),"")</f>
        <v/>
      </c>
      <c r="F833" s="8">
        <f>'Receta'!C834</f>
        <v>0</v>
      </c>
      <c r="G833" s="8">
        <f>'Receta'!H834</f>
        <v>0</v>
      </c>
      <c r="H833" s="8" t="str">
        <f t="shared" si="15"/>
        <v/>
      </c>
      <c r="I833" s="8">
        <v>29</v>
      </c>
      <c r="J833" s="8" t="s">
        <v>213</v>
      </c>
      <c r="K833" s="8" t="e">
        <f t="shared" si="16"/>
        <v>#VALUE!</v>
      </c>
      <c r="L833" s="8" t="str">
        <f>IFERROR(VLOOKUP(D833,Materias_Primas[#All],5,0),"")</f>
        <v/>
      </c>
      <c r="M833" s="2"/>
      <c r="N833" s="2"/>
      <c r="O833" s="2"/>
      <c r="P833" s="2"/>
    </row>
    <row r="834" spans="1:16" ht="15.75" customHeight="1" x14ac:dyDescent="0.3">
      <c r="A834" s="8">
        <f>'Receta'!A835</f>
        <v>0</v>
      </c>
      <c r="B834" s="8" t="str">
        <f>IFERROR(VLOOKUP(A834,Productos[#All],2,0),"")</f>
        <v/>
      </c>
      <c r="C834" s="8">
        <f>SUMIF(Producción[[#All],[Producto]],A834,Producción[[#All],[Cant]])</f>
        <v>0</v>
      </c>
      <c r="D834" s="8">
        <f>'Receta'!E835</f>
        <v>0</v>
      </c>
      <c r="E834" s="8" t="str">
        <f>IFERROR(VLOOKUP(D834,Materias_Primas[#All],2,0),"")</f>
        <v/>
      </c>
      <c r="F834" s="8">
        <f>'Receta'!C835</f>
        <v>0</v>
      </c>
      <c r="G834" s="8">
        <f>'Receta'!H835</f>
        <v>0</v>
      </c>
      <c r="H834" s="8" t="str">
        <f t="shared" si="15"/>
        <v/>
      </c>
      <c r="I834" s="8">
        <v>29</v>
      </c>
      <c r="J834" s="8" t="s">
        <v>213</v>
      </c>
      <c r="K834" s="8" t="e">
        <f t="shared" ref="K834:K897" si="17">C834*H834</f>
        <v>#VALUE!</v>
      </c>
      <c r="L834" s="8" t="str">
        <f>IFERROR(VLOOKUP(D834,Materias_Primas[#All],5,0),"")</f>
        <v/>
      </c>
      <c r="M834" s="2"/>
      <c r="N834" s="2"/>
      <c r="O834" s="2"/>
      <c r="P834" s="2"/>
    </row>
    <row r="835" spans="1:16" ht="15.75" customHeight="1" x14ac:dyDescent="0.3">
      <c r="A835" s="8">
        <f>'Receta'!A836</f>
        <v>0</v>
      </c>
      <c r="B835" s="8" t="str">
        <f>IFERROR(VLOOKUP(A835,Productos[#All],2,0),"")</f>
        <v/>
      </c>
      <c r="C835" s="8">
        <f>SUMIF(Producción[[#All],[Producto]],A835,Producción[[#All],[Cant]])</f>
        <v>0</v>
      </c>
      <c r="D835" s="8">
        <f>'Receta'!E836</f>
        <v>0</v>
      </c>
      <c r="E835" s="8" t="str">
        <f>IFERROR(VLOOKUP(D835,Materias_Primas[#All],2,0),"")</f>
        <v/>
      </c>
      <c r="F835" s="8">
        <f>'Receta'!C836</f>
        <v>0</v>
      </c>
      <c r="G835" s="8">
        <f>'Receta'!H836</f>
        <v>0</v>
      </c>
      <c r="H835" s="8" t="str">
        <f t="shared" si="15"/>
        <v/>
      </c>
      <c r="I835" s="8">
        <v>29</v>
      </c>
      <c r="J835" s="8" t="s">
        <v>213</v>
      </c>
      <c r="K835" s="8" t="e">
        <f t="shared" si="17"/>
        <v>#VALUE!</v>
      </c>
      <c r="L835" s="8" t="str">
        <f>IFERROR(VLOOKUP(D835,Materias_Primas[#All],5,0),"")</f>
        <v/>
      </c>
      <c r="M835" s="2"/>
      <c r="N835" s="2"/>
      <c r="O835" s="2"/>
      <c r="P835" s="2"/>
    </row>
    <row r="836" spans="1:16" ht="15.75" customHeight="1" x14ac:dyDescent="0.3">
      <c r="A836" s="8">
        <f>'Receta'!A837</f>
        <v>0</v>
      </c>
      <c r="B836" s="8" t="str">
        <f>IFERROR(VLOOKUP(A836,Productos[#All],2,0),"")</f>
        <v/>
      </c>
      <c r="C836" s="8">
        <f>SUMIF(Producción[[#All],[Producto]],A836,Producción[[#All],[Cant]])</f>
        <v>0</v>
      </c>
      <c r="D836" s="8">
        <f>'Receta'!E837</f>
        <v>0</v>
      </c>
      <c r="E836" s="8" t="str">
        <f>IFERROR(VLOOKUP(D836,Materias_Primas[#All],2,0),"")</f>
        <v/>
      </c>
      <c r="F836" s="8">
        <f>'Receta'!C837</f>
        <v>0</v>
      </c>
      <c r="G836" s="8">
        <f>'Receta'!H837</f>
        <v>0</v>
      </c>
      <c r="H836" s="8" t="str">
        <f t="shared" si="15"/>
        <v/>
      </c>
      <c r="I836" s="8">
        <v>29</v>
      </c>
      <c r="J836" s="8" t="s">
        <v>213</v>
      </c>
      <c r="K836" s="8" t="e">
        <f t="shared" si="17"/>
        <v>#VALUE!</v>
      </c>
      <c r="L836" s="8" t="str">
        <f>IFERROR(VLOOKUP(D836,Materias_Primas[#All],5,0),"")</f>
        <v/>
      </c>
      <c r="M836" s="2"/>
      <c r="N836" s="2"/>
      <c r="O836" s="2"/>
      <c r="P836" s="2"/>
    </row>
    <row r="837" spans="1:16" ht="15.75" customHeight="1" x14ac:dyDescent="0.3">
      <c r="A837" s="8">
        <f>'Receta'!A838</f>
        <v>0</v>
      </c>
      <c r="B837" s="8" t="str">
        <f>IFERROR(VLOOKUP(A837,Productos[#All],2,0),"")</f>
        <v/>
      </c>
      <c r="C837" s="8">
        <f>SUMIF(Producción[[#All],[Producto]],A837,Producción[[#All],[Cant]])</f>
        <v>0</v>
      </c>
      <c r="D837" s="8">
        <f>'Receta'!E838</f>
        <v>0</v>
      </c>
      <c r="E837" s="8" t="str">
        <f>IFERROR(VLOOKUP(D837,Materias_Primas[#All],2,0),"")</f>
        <v/>
      </c>
      <c r="F837" s="8">
        <f>'Receta'!C838</f>
        <v>0</v>
      </c>
      <c r="G837" s="8">
        <f>'Receta'!H838</f>
        <v>0</v>
      </c>
      <c r="H837" s="8" t="str">
        <f t="shared" si="15"/>
        <v/>
      </c>
      <c r="I837" s="8">
        <v>29</v>
      </c>
      <c r="J837" s="8" t="s">
        <v>213</v>
      </c>
      <c r="K837" s="8" t="e">
        <f t="shared" si="17"/>
        <v>#VALUE!</v>
      </c>
      <c r="L837" s="8" t="str">
        <f>IFERROR(VLOOKUP(D837,Materias_Primas[#All],5,0),"")</f>
        <v/>
      </c>
      <c r="M837" s="2"/>
      <c r="N837" s="2"/>
      <c r="O837" s="2"/>
      <c r="P837" s="2"/>
    </row>
    <row r="838" spans="1:16" ht="15.75" customHeight="1" x14ac:dyDescent="0.3">
      <c r="A838" s="8">
        <f>'Receta'!A839</f>
        <v>0</v>
      </c>
      <c r="B838" s="8" t="str">
        <f>IFERROR(VLOOKUP(A838,Productos[#All],2,0),"")</f>
        <v/>
      </c>
      <c r="C838" s="8">
        <f>SUMIF(Producción[[#All],[Producto]],A838,Producción[[#All],[Cant]])</f>
        <v>0</v>
      </c>
      <c r="D838" s="8">
        <f>'Receta'!E839</f>
        <v>0</v>
      </c>
      <c r="E838" s="8" t="str">
        <f>IFERROR(VLOOKUP(D838,Materias_Primas[#All],2,0),"")</f>
        <v/>
      </c>
      <c r="F838" s="8">
        <f>'Receta'!C839</f>
        <v>0</v>
      </c>
      <c r="G838" s="8">
        <f>'Receta'!H839</f>
        <v>0</v>
      </c>
      <c r="H838" s="8" t="str">
        <f t="shared" si="15"/>
        <v/>
      </c>
      <c r="I838" s="8">
        <v>29</v>
      </c>
      <c r="J838" s="8" t="s">
        <v>213</v>
      </c>
      <c r="K838" s="8" t="e">
        <f t="shared" si="17"/>
        <v>#VALUE!</v>
      </c>
      <c r="L838" s="8" t="str">
        <f>IFERROR(VLOOKUP(D838,Materias_Primas[#All],5,0),"")</f>
        <v/>
      </c>
      <c r="M838" s="2"/>
      <c r="N838" s="2"/>
      <c r="O838" s="2"/>
      <c r="P838" s="2"/>
    </row>
    <row r="839" spans="1:16" ht="15.75" customHeight="1" x14ac:dyDescent="0.3">
      <c r="A839" s="8">
        <f>'Receta'!A840</f>
        <v>0</v>
      </c>
      <c r="B839" s="8" t="str">
        <f>IFERROR(VLOOKUP(A839,Productos[#All],2,0),"")</f>
        <v/>
      </c>
      <c r="C839" s="8">
        <f>SUMIF(Producción[[#All],[Producto]],A839,Producción[[#All],[Cant]])</f>
        <v>0</v>
      </c>
      <c r="D839" s="8">
        <f>'Receta'!E840</f>
        <v>0</v>
      </c>
      <c r="E839" s="8" t="str">
        <f>IFERROR(VLOOKUP(D839,Materias_Primas[#All],2,0),"")</f>
        <v/>
      </c>
      <c r="F839" s="8">
        <f>'Receta'!C840</f>
        <v>0</v>
      </c>
      <c r="G839" s="8">
        <f>'Receta'!H840</f>
        <v>0</v>
      </c>
      <c r="H839" s="8" t="str">
        <f t="shared" si="15"/>
        <v/>
      </c>
      <c r="I839" s="8">
        <v>29</v>
      </c>
      <c r="J839" s="8" t="s">
        <v>213</v>
      </c>
      <c r="K839" s="8" t="e">
        <f t="shared" si="17"/>
        <v>#VALUE!</v>
      </c>
      <c r="L839" s="8" t="str">
        <f>IFERROR(VLOOKUP(D839,Materias_Primas[#All],5,0),"")</f>
        <v/>
      </c>
      <c r="M839" s="2"/>
      <c r="N839" s="2"/>
      <c r="O839" s="2"/>
      <c r="P839" s="2"/>
    </row>
    <row r="840" spans="1:16" ht="15.75" customHeight="1" x14ac:dyDescent="0.3">
      <c r="A840" s="8">
        <f>'Receta'!A841</f>
        <v>0</v>
      </c>
      <c r="B840" s="8" t="str">
        <f>IFERROR(VLOOKUP(A840,Productos[#All],2,0),"")</f>
        <v/>
      </c>
      <c r="C840" s="8">
        <f>SUMIF(Producción[[#All],[Producto]],A840,Producción[[#All],[Cant]])</f>
        <v>0</v>
      </c>
      <c r="D840" s="8">
        <f>'Receta'!E841</f>
        <v>0</v>
      </c>
      <c r="E840" s="8" t="str">
        <f>IFERROR(VLOOKUP(D840,Materias_Primas[#All],2,0),"")</f>
        <v/>
      </c>
      <c r="F840" s="8">
        <f>'Receta'!C841</f>
        <v>0</v>
      </c>
      <c r="G840" s="8">
        <f>'Receta'!H841</f>
        <v>0</v>
      </c>
      <c r="H840" s="8" t="str">
        <f t="shared" si="15"/>
        <v/>
      </c>
      <c r="I840" s="8">
        <v>29</v>
      </c>
      <c r="J840" s="8" t="s">
        <v>213</v>
      </c>
      <c r="K840" s="8" t="e">
        <f t="shared" si="17"/>
        <v>#VALUE!</v>
      </c>
      <c r="L840" s="8" t="str">
        <f>IFERROR(VLOOKUP(D840,Materias_Primas[#All],5,0),"")</f>
        <v/>
      </c>
      <c r="M840" s="2"/>
      <c r="N840" s="2"/>
      <c r="O840" s="2"/>
      <c r="P840" s="2"/>
    </row>
    <row r="841" spans="1:16" ht="15.75" customHeight="1" x14ac:dyDescent="0.3">
      <c r="A841" s="8">
        <f>'Receta'!A842</f>
        <v>0</v>
      </c>
      <c r="B841" s="8" t="str">
        <f>IFERROR(VLOOKUP(A841,Productos[#All],2,0),"")</f>
        <v/>
      </c>
      <c r="C841" s="8">
        <f>SUMIF(Producción[[#All],[Producto]],A841,Producción[[#All],[Cant]])</f>
        <v>0</v>
      </c>
      <c r="D841" s="8">
        <f>'Receta'!E842</f>
        <v>0</v>
      </c>
      <c r="E841" s="8" t="str">
        <f>IFERROR(VLOOKUP(D841,Materias_Primas[#All],2,0),"")</f>
        <v/>
      </c>
      <c r="F841" s="8">
        <f>'Receta'!C842</f>
        <v>0</v>
      </c>
      <c r="G841" s="8">
        <f>'Receta'!H842</f>
        <v>0</v>
      </c>
      <c r="H841" s="8" t="str">
        <f t="shared" si="15"/>
        <v/>
      </c>
      <c r="I841" s="8">
        <v>29</v>
      </c>
      <c r="J841" s="8" t="s">
        <v>213</v>
      </c>
      <c r="K841" s="8" t="e">
        <f t="shared" si="17"/>
        <v>#VALUE!</v>
      </c>
      <c r="L841" s="8" t="str">
        <f>IFERROR(VLOOKUP(D841,Materias_Primas[#All],5,0),"")</f>
        <v/>
      </c>
      <c r="M841" s="2"/>
      <c r="N841" s="2"/>
      <c r="O841" s="2"/>
      <c r="P841" s="2"/>
    </row>
    <row r="842" spans="1:16" ht="15.75" customHeight="1" x14ac:dyDescent="0.3">
      <c r="A842" s="8">
        <f>'Receta'!A843</f>
        <v>0</v>
      </c>
      <c r="B842" s="8" t="str">
        <f>IFERROR(VLOOKUP(A842,Productos[#All],2,0),"")</f>
        <v/>
      </c>
      <c r="C842" s="8">
        <f>SUMIF(Producción[[#All],[Producto]],A842,Producción[[#All],[Cant]])</f>
        <v>0</v>
      </c>
      <c r="D842" s="8">
        <f>'Receta'!E843</f>
        <v>0</v>
      </c>
      <c r="E842" s="8" t="str">
        <f>IFERROR(VLOOKUP(D842,Materias_Primas[#All],2,0),"")</f>
        <v/>
      </c>
      <c r="F842" s="8">
        <f>'Receta'!C843</f>
        <v>0</v>
      </c>
      <c r="G842" s="8">
        <f>'Receta'!H843</f>
        <v>0</v>
      </c>
      <c r="H842" s="8" t="str">
        <f t="shared" si="15"/>
        <v/>
      </c>
      <c r="I842" s="8">
        <v>29</v>
      </c>
      <c r="J842" s="8" t="s">
        <v>213</v>
      </c>
      <c r="K842" s="8" t="e">
        <f t="shared" si="17"/>
        <v>#VALUE!</v>
      </c>
      <c r="L842" s="8" t="str">
        <f>IFERROR(VLOOKUP(D842,Materias_Primas[#All],5,0),"")</f>
        <v/>
      </c>
      <c r="M842" s="2"/>
      <c r="N842" s="2"/>
      <c r="O842" s="2"/>
      <c r="P842" s="2"/>
    </row>
    <row r="843" spans="1:16" ht="15.75" customHeight="1" x14ac:dyDescent="0.3">
      <c r="A843" s="8">
        <f>'Receta'!A844</f>
        <v>0</v>
      </c>
      <c r="B843" s="8" t="str">
        <f>IFERROR(VLOOKUP(A843,Productos[#All],2,0),"")</f>
        <v/>
      </c>
      <c r="C843" s="8">
        <f>SUMIF(Producción[[#All],[Producto]],A843,Producción[[#All],[Cant]])</f>
        <v>0</v>
      </c>
      <c r="D843" s="8">
        <f>'Receta'!E844</f>
        <v>0</v>
      </c>
      <c r="E843" s="8" t="str">
        <f>IFERROR(VLOOKUP(D843,Materias_Primas[#All],2,0),"")</f>
        <v/>
      </c>
      <c r="F843" s="8">
        <f>'Receta'!C844</f>
        <v>0</v>
      </c>
      <c r="G843" s="8">
        <f>'Receta'!H844</f>
        <v>0</v>
      </c>
      <c r="H843" s="8" t="str">
        <f t="shared" si="15"/>
        <v/>
      </c>
      <c r="I843" s="8">
        <v>29</v>
      </c>
      <c r="J843" s="8" t="s">
        <v>213</v>
      </c>
      <c r="K843" s="8" t="e">
        <f t="shared" si="17"/>
        <v>#VALUE!</v>
      </c>
      <c r="L843" s="8" t="str">
        <f>IFERROR(VLOOKUP(D843,Materias_Primas[#All],5,0),"")</f>
        <v/>
      </c>
      <c r="M843" s="2"/>
      <c r="N843" s="2"/>
      <c r="O843" s="2"/>
      <c r="P843" s="2"/>
    </row>
    <row r="844" spans="1:16" ht="15.75" customHeight="1" x14ac:dyDescent="0.3">
      <c r="A844" s="8">
        <f>'Receta'!A845</f>
        <v>0</v>
      </c>
      <c r="B844" s="8" t="str">
        <f>IFERROR(VLOOKUP(A844,Productos[#All],2,0),"")</f>
        <v/>
      </c>
      <c r="C844" s="8">
        <f>SUMIF(Producción[[#All],[Producto]],A844,Producción[[#All],[Cant]])</f>
        <v>0</v>
      </c>
      <c r="D844" s="8">
        <f>'Receta'!E845</f>
        <v>0</v>
      </c>
      <c r="E844" s="8" t="str">
        <f>IFERROR(VLOOKUP(D844,Materias_Primas[#All],2,0),"")</f>
        <v/>
      </c>
      <c r="F844" s="8">
        <f>'Receta'!C845</f>
        <v>0</v>
      </c>
      <c r="G844" s="8">
        <f>'Receta'!H845</f>
        <v>0</v>
      </c>
      <c r="H844" s="8" t="str">
        <f t="shared" si="15"/>
        <v/>
      </c>
      <c r="I844" s="8">
        <v>29</v>
      </c>
      <c r="J844" s="8" t="s">
        <v>213</v>
      </c>
      <c r="K844" s="8" t="e">
        <f t="shared" si="17"/>
        <v>#VALUE!</v>
      </c>
      <c r="L844" s="8" t="str">
        <f>IFERROR(VLOOKUP(D844,Materias_Primas[#All],5,0),"")</f>
        <v/>
      </c>
      <c r="M844" s="2"/>
      <c r="N844" s="2"/>
      <c r="O844" s="2"/>
      <c r="P844" s="2"/>
    </row>
    <row r="845" spans="1:16" ht="15.75" customHeight="1" x14ac:dyDescent="0.3">
      <c r="A845" s="8">
        <f>'Receta'!A846</f>
        <v>0</v>
      </c>
      <c r="B845" s="8" t="str">
        <f>IFERROR(VLOOKUP(A845,Productos[#All],2,0),"")</f>
        <v/>
      </c>
      <c r="C845" s="8">
        <f>SUMIF(Producción[[#All],[Producto]],A845,Producción[[#All],[Cant]])</f>
        <v>0</v>
      </c>
      <c r="D845" s="8">
        <f>'Receta'!E846</f>
        <v>0</v>
      </c>
      <c r="E845" s="8" t="str">
        <f>IFERROR(VLOOKUP(D845,Materias_Primas[#All],2,0),"")</f>
        <v/>
      </c>
      <c r="F845" s="8">
        <f>'Receta'!C846</f>
        <v>0</v>
      </c>
      <c r="G845" s="8">
        <f>'Receta'!H846</f>
        <v>0</v>
      </c>
      <c r="H845" s="8" t="str">
        <f t="shared" si="15"/>
        <v/>
      </c>
      <c r="I845" s="8">
        <v>29</v>
      </c>
      <c r="J845" s="8" t="s">
        <v>213</v>
      </c>
      <c r="K845" s="8" t="e">
        <f t="shared" si="17"/>
        <v>#VALUE!</v>
      </c>
      <c r="L845" s="8" t="str">
        <f>IFERROR(VLOOKUP(D845,Materias_Primas[#All],5,0),"")</f>
        <v/>
      </c>
      <c r="M845" s="2"/>
      <c r="N845" s="2"/>
      <c r="O845" s="2"/>
      <c r="P845" s="2"/>
    </row>
    <row r="846" spans="1:16" ht="15.75" customHeight="1" x14ac:dyDescent="0.3">
      <c r="A846" s="8">
        <f>'Receta'!A847</f>
        <v>0</v>
      </c>
      <c r="B846" s="8" t="str">
        <f>IFERROR(VLOOKUP(A846,Productos[#All],2,0),"")</f>
        <v/>
      </c>
      <c r="C846" s="8">
        <f>SUMIF(Producción[[#All],[Producto]],A846,Producción[[#All],[Cant]])</f>
        <v>0</v>
      </c>
      <c r="D846" s="8">
        <f>'Receta'!E847</f>
        <v>0</v>
      </c>
      <c r="E846" s="8" t="str">
        <f>IFERROR(VLOOKUP(D846,Materias_Primas[#All],2,0),"")</f>
        <v/>
      </c>
      <c r="F846" s="8">
        <f>'Receta'!C847</f>
        <v>0</v>
      </c>
      <c r="G846" s="8">
        <f>'Receta'!H847</f>
        <v>0</v>
      </c>
      <c r="H846" s="8" t="str">
        <f t="shared" si="15"/>
        <v/>
      </c>
      <c r="I846" s="8">
        <v>29</v>
      </c>
      <c r="J846" s="8" t="s">
        <v>213</v>
      </c>
      <c r="K846" s="8" t="e">
        <f t="shared" si="17"/>
        <v>#VALUE!</v>
      </c>
      <c r="L846" s="8" t="str">
        <f>IFERROR(VLOOKUP(D846,Materias_Primas[#All],5,0),"")</f>
        <v/>
      </c>
      <c r="M846" s="2"/>
      <c r="N846" s="2"/>
      <c r="O846" s="2"/>
      <c r="P846" s="2"/>
    </row>
    <row r="847" spans="1:16" ht="15.75" customHeight="1" x14ac:dyDescent="0.3">
      <c r="A847" s="8">
        <f>'Receta'!A848</f>
        <v>0</v>
      </c>
      <c r="B847" s="8" t="str">
        <f>IFERROR(VLOOKUP(A847,Productos[#All],2,0),"")</f>
        <v/>
      </c>
      <c r="C847" s="8">
        <f>SUMIF(Producción[[#All],[Producto]],A847,Producción[[#All],[Cant]])</f>
        <v>0</v>
      </c>
      <c r="D847" s="8">
        <f>'Receta'!E848</f>
        <v>0</v>
      </c>
      <c r="E847" s="8" t="str">
        <f>IFERROR(VLOOKUP(D847,Materias_Primas[#All],2,0),"")</f>
        <v/>
      </c>
      <c r="F847" s="8">
        <f>'Receta'!C848</f>
        <v>0</v>
      </c>
      <c r="G847" s="8">
        <f>'Receta'!H848</f>
        <v>0</v>
      </c>
      <c r="H847" s="8" t="str">
        <f t="shared" si="15"/>
        <v/>
      </c>
      <c r="I847" s="8">
        <v>29</v>
      </c>
      <c r="J847" s="8" t="s">
        <v>213</v>
      </c>
      <c r="K847" s="8" t="e">
        <f t="shared" si="17"/>
        <v>#VALUE!</v>
      </c>
      <c r="L847" s="8" t="str">
        <f>IFERROR(VLOOKUP(D847,Materias_Primas[#All],5,0),"")</f>
        <v/>
      </c>
      <c r="M847" s="2"/>
      <c r="N847" s="2"/>
      <c r="O847" s="2"/>
      <c r="P847" s="2"/>
    </row>
    <row r="848" spans="1:16" ht="15.75" customHeight="1" x14ac:dyDescent="0.3">
      <c r="A848" s="8">
        <f>'Receta'!A849</f>
        <v>0</v>
      </c>
      <c r="B848" s="8" t="str">
        <f>IFERROR(VLOOKUP(A848,Productos[#All],2,0),"")</f>
        <v/>
      </c>
      <c r="C848" s="8">
        <f>SUMIF(Producción[[#All],[Producto]],A848,Producción[[#All],[Cant]])</f>
        <v>0</v>
      </c>
      <c r="D848" s="8">
        <f>'Receta'!E849</f>
        <v>0</v>
      </c>
      <c r="E848" s="8" t="str">
        <f>IFERROR(VLOOKUP(D848,Materias_Primas[#All],2,0),"")</f>
        <v/>
      </c>
      <c r="F848" s="8">
        <f>'Receta'!C849</f>
        <v>0</v>
      </c>
      <c r="G848" s="8">
        <f>'Receta'!H849</f>
        <v>0</v>
      </c>
      <c r="H848" s="8" t="str">
        <f t="shared" si="15"/>
        <v/>
      </c>
      <c r="I848" s="8">
        <v>29</v>
      </c>
      <c r="J848" s="8" t="s">
        <v>213</v>
      </c>
      <c r="K848" s="8" t="e">
        <f t="shared" si="17"/>
        <v>#VALUE!</v>
      </c>
      <c r="L848" s="8" t="str">
        <f>IFERROR(VLOOKUP(D848,Materias_Primas[#All],5,0),"")</f>
        <v/>
      </c>
      <c r="M848" s="2"/>
      <c r="N848" s="2"/>
      <c r="O848" s="2"/>
      <c r="P848" s="2"/>
    </row>
    <row r="849" spans="1:16" ht="15.75" customHeight="1" x14ac:dyDescent="0.3">
      <c r="A849" s="8">
        <f>'Receta'!A850</f>
        <v>0</v>
      </c>
      <c r="B849" s="8" t="str">
        <f>IFERROR(VLOOKUP(A849,Productos[#All],2,0),"")</f>
        <v/>
      </c>
      <c r="C849" s="8">
        <f>SUMIF(Producción[[#All],[Producto]],A849,Producción[[#All],[Cant]])</f>
        <v>0</v>
      </c>
      <c r="D849" s="8">
        <f>'Receta'!E850</f>
        <v>0</v>
      </c>
      <c r="E849" s="8" t="str">
        <f>IFERROR(VLOOKUP(D849,Materias_Primas[#All],2,0),"")</f>
        <v/>
      </c>
      <c r="F849" s="8">
        <f>'Receta'!C850</f>
        <v>0</v>
      </c>
      <c r="G849" s="8">
        <f>'Receta'!H850</f>
        <v>0</v>
      </c>
      <c r="H849" s="8" t="str">
        <f t="shared" si="15"/>
        <v/>
      </c>
      <c r="I849" s="8">
        <v>29</v>
      </c>
      <c r="J849" s="8" t="s">
        <v>213</v>
      </c>
      <c r="K849" s="8" t="e">
        <f t="shared" si="17"/>
        <v>#VALUE!</v>
      </c>
      <c r="L849" s="8" t="str">
        <f>IFERROR(VLOOKUP(D849,Materias_Primas[#All],5,0),"")</f>
        <v/>
      </c>
      <c r="M849" s="2"/>
      <c r="N849" s="2"/>
      <c r="O849" s="2"/>
      <c r="P849" s="2"/>
    </row>
    <row r="850" spans="1:16" ht="15.75" customHeight="1" x14ac:dyDescent="0.3">
      <c r="A850" s="8">
        <f>'Receta'!A851</f>
        <v>0</v>
      </c>
      <c r="B850" s="8" t="str">
        <f>IFERROR(VLOOKUP(A850,Productos[#All],2,0),"")</f>
        <v/>
      </c>
      <c r="C850" s="8">
        <f>SUMIF(Producción[[#All],[Producto]],A850,Producción[[#All],[Cant]])</f>
        <v>0</v>
      </c>
      <c r="D850" s="8">
        <f>'Receta'!E851</f>
        <v>0</v>
      </c>
      <c r="E850" s="8" t="str">
        <f>IFERROR(VLOOKUP(D850,Materias_Primas[#All],2,0),"")</f>
        <v/>
      </c>
      <c r="F850" s="8">
        <f>'Receta'!C851</f>
        <v>0</v>
      </c>
      <c r="G850" s="8">
        <f>'Receta'!H851</f>
        <v>0</v>
      </c>
      <c r="H850" s="8" t="str">
        <f t="shared" si="15"/>
        <v/>
      </c>
      <c r="I850" s="8">
        <v>29</v>
      </c>
      <c r="J850" s="8" t="s">
        <v>213</v>
      </c>
      <c r="K850" s="8" t="e">
        <f t="shared" si="17"/>
        <v>#VALUE!</v>
      </c>
      <c r="L850" s="8" t="str">
        <f>IFERROR(VLOOKUP(D850,Materias_Primas[#All],5,0),"")</f>
        <v/>
      </c>
      <c r="M850" s="2"/>
      <c r="N850" s="2"/>
      <c r="O850" s="2"/>
      <c r="P850" s="2"/>
    </row>
    <row r="851" spans="1:16" ht="15.75" customHeight="1" x14ac:dyDescent="0.3">
      <c r="A851" s="8">
        <f>'Receta'!A852</f>
        <v>0</v>
      </c>
      <c r="B851" s="8" t="str">
        <f>IFERROR(VLOOKUP(A851,Productos[#All],2,0),"")</f>
        <v/>
      </c>
      <c r="C851" s="8">
        <f>SUMIF(Producción[[#All],[Producto]],A851,Producción[[#All],[Cant]])</f>
        <v>0</v>
      </c>
      <c r="D851" s="8">
        <f>'Receta'!E852</f>
        <v>0</v>
      </c>
      <c r="E851" s="8" t="str">
        <f>IFERROR(VLOOKUP(D851,Materias_Primas[#All],2,0),"")</f>
        <v/>
      </c>
      <c r="F851" s="8">
        <f>'Receta'!C852</f>
        <v>0</v>
      </c>
      <c r="G851" s="8">
        <f>'Receta'!H852</f>
        <v>0</v>
      </c>
      <c r="H851" s="8" t="str">
        <f t="shared" si="15"/>
        <v/>
      </c>
      <c r="I851" s="8">
        <v>29</v>
      </c>
      <c r="J851" s="8" t="s">
        <v>213</v>
      </c>
      <c r="K851" s="8" t="e">
        <f t="shared" si="17"/>
        <v>#VALUE!</v>
      </c>
      <c r="L851" s="8" t="str">
        <f>IFERROR(VLOOKUP(D851,Materias_Primas[#All],5,0),"")</f>
        <v/>
      </c>
      <c r="M851" s="2"/>
      <c r="N851" s="2"/>
      <c r="O851" s="2"/>
      <c r="P851" s="2"/>
    </row>
    <row r="852" spans="1:16" ht="15.75" customHeight="1" x14ac:dyDescent="0.3">
      <c r="A852" s="8">
        <f>'Receta'!A853</f>
        <v>0</v>
      </c>
      <c r="B852" s="8" t="str">
        <f>IFERROR(VLOOKUP(A852,Productos[#All],2,0),"")</f>
        <v/>
      </c>
      <c r="C852" s="8">
        <f>SUMIF(Producción[[#All],[Producto]],A852,Producción[[#All],[Cant]])</f>
        <v>0</v>
      </c>
      <c r="D852" s="8">
        <f>'Receta'!E853</f>
        <v>0</v>
      </c>
      <c r="E852" s="8" t="str">
        <f>IFERROR(VLOOKUP(D852,Materias_Primas[#All],2,0),"")</f>
        <v/>
      </c>
      <c r="F852" s="8">
        <f>'Receta'!C853</f>
        <v>0</v>
      </c>
      <c r="G852" s="8">
        <f>'Receta'!H853</f>
        <v>0</v>
      </c>
      <c r="H852" s="8" t="str">
        <f t="shared" si="15"/>
        <v/>
      </c>
      <c r="I852" s="8">
        <v>29</v>
      </c>
      <c r="J852" s="8" t="s">
        <v>213</v>
      </c>
      <c r="K852" s="8" t="e">
        <f t="shared" si="17"/>
        <v>#VALUE!</v>
      </c>
      <c r="L852" s="8" t="str">
        <f>IFERROR(VLOOKUP(D852,Materias_Primas[#All],5,0),"")</f>
        <v/>
      </c>
      <c r="M852" s="2"/>
      <c r="N852" s="2"/>
      <c r="O852" s="2"/>
      <c r="P852" s="2"/>
    </row>
    <row r="853" spans="1:16" ht="15.75" customHeight="1" x14ac:dyDescent="0.3">
      <c r="A853" s="8">
        <f>'Receta'!A854</f>
        <v>0</v>
      </c>
      <c r="B853" s="8" t="str">
        <f>IFERROR(VLOOKUP(A853,Productos[#All],2,0),"")</f>
        <v/>
      </c>
      <c r="C853" s="8">
        <f>SUMIF(Producción[[#All],[Producto]],A853,Producción[[#All],[Cant]])</f>
        <v>0</v>
      </c>
      <c r="D853" s="8">
        <f>'Receta'!E854</f>
        <v>0</v>
      </c>
      <c r="E853" s="8" t="str">
        <f>IFERROR(VLOOKUP(D853,Materias_Primas[#All],2,0),"")</f>
        <v/>
      </c>
      <c r="F853" s="8">
        <f>'Receta'!C854</f>
        <v>0</v>
      </c>
      <c r="G853" s="8">
        <f>'Receta'!H854</f>
        <v>0</v>
      </c>
      <c r="H853" s="8" t="str">
        <f t="shared" si="15"/>
        <v/>
      </c>
      <c r="I853" s="8">
        <v>29</v>
      </c>
      <c r="J853" s="8" t="s">
        <v>213</v>
      </c>
      <c r="K853" s="8" t="e">
        <f t="shared" si="17"/>
        <v>#VALUE!</v>
      </c>
      <c r="L853" s="8" t="str">
        <f>IFERROR(VLOOKUP(D853,Materias_Primas[#All],5,0),"")</f>
        <v/>
      </c>
      <c r="M853" s="2"/>
      <c r="N853" s="2"/>
      <c r="O853" s="2"/>
      <c r="P853" s="2"/>
    </row>
    <row r="854" spans="1:16" ht="15.75" customHeight="1" x14ac:dyDescent="0.3">
      <c r="A854" s="8">
        <f>'Receta'!A855</f>
        <v>0</v>
      </c>
      <c r="B854" s="8" t="str">
        <f>IFERROR(VLOOKUP(A854,Productos[#All],2,0),"")</f>
        <v/>
      </c>
      <c r="C854" s="8">
        <f>SUMIF(Producción[[#All],[Producto]],A854,Producción[[#All],[Cant]])</f>
        <v>0</v>
      </c>
      <c r="D854" s="8">
        <f>'Receta'!E855</f>
        <v>0</v>
      </c>
      <c r="E854" s="8" t="str">
        <f>IFERROR(VLOOKUP(D854,Materias_Primas[#All],2,0),"")</f>
        <v/>
      </c>
      <c r="F854" s="8">
        <f>'Receta'!C855</f>
        <v>0</v>
      </c>
      <c r="G854" s="8">
        <f>'Receta'!H855</f>
        <v>0</v>
      </c>
      <c r="H854" s="8" t="str">
        <f t="shared" si="15"/>
        <v/>
      </c>
      <c r="I854" s="8">
        <v>29</v>
      </c>
      <c r="J854" s="8" t="s">
        <v>213</v>
      </c>
      <c r="K854" s="8" t="e">
        <f t="shared" si="17"/>
        <v>#VALUE!</v>
      </c>
      <c r="L854" s="8" t="str">
        <f>IFERROR(VLOOKUP(D854,Materias_Primas[#All],5,0),"")</f>
        <v/>
      </c>
      <c r="M854" s="2"/>
      <c r="N854" s="2"/>
      <c r="O854" s="2"/>
      <c r="P854" s="2"/>
    </row>
    <row r="855" spans="1:16" ht="15.75" customHeight="1" x14ac:dyDescent="0.3">
      <c r="A855" s="8">
        <f>'Receta'!A856</f>
        <v>0</v>
      </c>
      <c r="B855" s="8" t="str">
        <f>IFERROR(VLOOKUP(A855,Productos[#All],2,0),"")</f>
        <v/>
      </c>
      <c r="C855" s="8">
        <f>SUMIF(Producción[[#All],[Producto]],A855,Producción[[#All],[Cant]])</f>
        <v>0</v>
      </c>
      <c r="D855" s="8">
        <f>'Receta'!E856</f>
        <v>0</v>
      </c>
      <c r="E855" s="8" t="str">
        <f>IFERROR(VLOOKUP(D855,Materias_Primas[#All],2,0),"")</f>
        <v/>
      </c>
      <c r="F855" s="8">
        <f>'Receta'!C856</f>
        <v>0</v>
      </c>
      <c r="G855" s="8">
        <f>'Receta'!H856</f>
        <v>0</v>
      </c>
      <c r="H855" s="8" t="str">
        <f t="shared" si="15"/>
        <v/>
      </c>
      <c r="I855" s="8">
        <v>29</v>
      </c>
      <c r="J855" s="8" t="s">
        <v>213</v>
      </c>
      <c r="K855" s="8" t="e">
        <f t="shared" si="17"/>
        <v>#VALUE!</v>
      </c>
      <c r="L855" s="8" t="str">
        <f>IFERROR(VLOOKUP(D855,Materias_Primas[#All],5,0),"")</f>
        <v/>
      </c>
      <c r="M855" s="2"/>
      <c r="N855" s="2"/>
      <c r="O855" s="2"/>
      <c r="P855" s="2"/>
    </row>
    <row r="856" spans="1:16" ht="15.75" customHeight="1" x14ac:dyDescent="0.3">
      <c r="A856" s="8">
        <f>'Receta'!A857</f>
        <v>0</v>
      </c>
      <c r="B856" s="8" t="str">
        <f>IFERROR(VLOOKUP(A856,Productos[#All],2,0),"")</f>
        <v/>
      </c>
      <c r="C856" s="8">
        <f>SUMIF(Producción[[#All],[Producto]],A856,Producción[[#All],[Cant]])</f>
        <v>0</v>
      </c>
      <c r="D856" s="8">
        <f>'Receta'!E857</f>
        <v>0</v>
      </c>
      <c r="E856" s="8" t="str">
        <f>IFERROR(VLOOKUP(D856,Materias_Primas[#All],2,0),"")</f>
        <v/>
      </c>
      <c r="F856" s="8">
        <f>'Receta'!C857</f>
        <v>0</v>
      </c>
      <c r="G856" s="8">
        <f>'Receta'!H857</f>
        <v>0</v>
      </c>
      <c r="H856" s="8" t="str">
        <f t="shared" si="15"/>
        <v/>
      </c>
      <c r="I856" s="8">
        <v>29</v>
      </c>
      <c r="J856" s="8" t="s">
        <v>213</v>
      </c>
      <c r="K856" s="8" t="e">
        <f t="shared" si="17"/>
        <v>#VALUE!</v>
      </c>
      <c r="L856" s="8" t="str">
        <f>IFERROR(VLOOKUP(D856,Materias_Primas[#All],5,0),"")</f>
        <v/>
      </c>
      <c r="M856" s="2"/>
      <c r="N856" s="2"/>
      <c r="O856" s="2"/>
      <c r="P856" s="2"/>
    </row>
    <row r="857" spans="1:16" ht="15.75" customHeight="1" x14ac:dyDescent="0.3">
      <c r="A857" s="8">
        <f>'Receta'!A858</f>
        <v>0</v>
      </c>
      <c r="B857" s="8" t="str">
        <f>IFERROR(VLOOKUP(A857,Productos[#All],2,0),"")</f>
        <v/>
      </c>
      <c r="C857" s="8">
        <f>SUMIF(Producción[[#All],[Producto]],A857,Producción[[#All],[Cant]])</f>
        <v>0</v>
      </c>
      <c r="D857" s="8">
        <f>'Receta'!E858</f>
        <v>0</v>
      </c>
      <c r="E857" s="8" t="str">
        <f>IFERROR(VLOOKUP(D857,Materias_Primas[#All],2,0),"")</f>
        <v/>
      </c>
      <c r="F857" s="8">
        <f>'Receta'!C858</f>
        <v>0</v>
      </c>
      <c r="G857" s="8">
        <f>'Receta'!H858</f>
        <v>0</v>
      </c>
      <c r="H857" s="8" t="str">
        <f t="shared" si="15"/>
        <v/>
      </c>
      <c r="I857" s="8">
        <v>29</v>
      </c>
      <c r="J857" s="8" t="s">
        <v>213</v>
      </c>
      <c r="K857" s="8" t="e">
        <f t="shared" si="17"/>
        <v>#VALUE!</v>
      </c>
      <c r="L857" s="8" t="str">
        <f>IFERROR(VLOOKUP(D857,Materias_Primas[#All],5,0),"")</f>
        <v/>
      </c>
      <c r="M857" s="2"/>
      <c r="N857" s="2"/>
      <c r="O857" s="2"/>
      <c r="P857" s="2"/>
    </row>
    <row r="858" spans="1:16" ht="15.75" customHeight="1" x14ac:dyDescent="0.3">
      <c r="A858" s="8">
        <f>'Receta'!A859</f>
        <v>0</v>
      </c>
      <c r="B858" s="8" t="str">
        <f>IFERROR(VLOOKUP(A858,Productos[#All],2,0),"")</f>
        <v/>
      </c>
      <c r="C858" s="8">
        <f>SUMIF(Producción[[#All],[Producto]],A858,Producción[[#All],[Cant]])</f>
        <v>0</v>
      </c>
      <c r="D858" s="8">
        <f>'Receta'!E859</f>
        <v>0</v>
      </c>
      <c r="E858" s="8" t="str">
        <f>IFERROR(VLOOKUP(D858,Materias_Primas[#All],2,0),"")</f>
        <v/>
      </c>
      <c r="F858" s="8">
        <f>'Receta'!C859</f>
        <v>0</v>
      </c>
      <c r="G858" s="8">
        <f>'Receta'!H859</f>
        <v>0</v>
      </c>
      <c r="H858" s="8" t="str">
        <f t="shared" si="15"/>
        <v/>
      </c>
      <c r="I858" s="8">
        <v>29</v>
      </c>
      <c r="J858" s="8" t="s">
        <v>213</v>
      </c>
      <c r="K858" s="8" t="e">
        <f t="shared" si="17"/>
        <v>#VALUE!</v>
      </c>
      <c r="L858" s="8" t="str">
        <f>IFERROR(VLOOKUP(D858,Materias_Primas[#All],5,0),"")</f>
        <v/>
      </c>
      <c r="M858" s="2"/>
      <c r="N858" s="2"/>
      <c r="O858" s="2"/>
      <c r="P858" s="2"/>
    </row>
    <row r="859" spans="1:16" ht="15.75" customHeight="1" x14ac:dyDescent="0.3">
      <c r="A859" s="8">
        <f>'Receta'!A860</f>
        <v>0</v>
      </c>
      <c r="B859" s="8" t="str">
        <f>IFERROR(VLOOKUP(A859,Productos[#All],2,0),"")</f>
        <v/>
      </c>
      <c r="C859" s="8">
        <f>SUMIF(Producción[[#All],[Producto]],A859,Producción[[#All],[Cant]])</f>
        <v>0</v>
      </c>
      <c r="D859" s="8">
        <f>'Receta'!E860</f>
        <v>0</v>
      </c>
      <c r="E859" s="8" t="str">
        <f>IFERROR(VLOOKUP(D859,Materias_Primas[#All],2,0),"")</f>
        <v/>
      </c>
      <c r="F859" s="8">
        <f>'Receta'!C860</f>
        <v>0</v>
      </c>
      <c r="G859" s="8">
        <f>'Receta'!H860</f>
        <v>0</v>
      </c>
      <c r="H859" s="8" t="str">
        <f t="shared" si="15"/>
        <v/>
      </c>
      <c r="I859" s="8">
        <v>29</v>
      </c>
      <c r="J859" s="8" t="s">
        <v>213</v>
      </c>
      <c r="K859" s="8" t="e">
        <f t="shared" si="17"/>
        <v>#VALUE!</v>
      </c>
      <c r="L859" s="8" t="str">
        <f>IFERROR(VLOOKUP(D859,Materias_Primas[#All],5,0),"")</f>
        <v/>
      </c>
      <c r="M859" s="2"/>
      <c r="N859" s="2"/>
      <c r="O859" s="2"/>
      <c r="P859" s="2"/>
    </row>
    <row r="860" spans="1:16" ht="15.75" customHeight="1" x14ac:dyDescent="0.3">
      <c r="A860" s="8">
        <f>'Receta'!A861</f>
        <v>0</v>
      </c>
      <c r="B860" s="8" t="str">
        <f>IFERROR(VLOOKUP(A860,Productos[#All],2,0),"")</f>
        <v/>
      </c>
      <c r="C860" s="8">
        <f>SUMIF(Producción[[#All],[Producto]],A860,Producción[[#All],[Cant]])</f>
        <v>0</v>
      </c>
      <c r="D860" s="8">
        <f>'Receta'!E861</f>
        <v>0</v>
      </c>
      <c r="E860" s="8" t="str">
        <f>IFERROR(VLOOKUP(D860,Materias_Primas[#All],2,0),"")</f>
        <v/>
      </c>
      <c r="F860" s="8">
        <f>'Receta'!C861</f>
        <v>0</v>
      </c>
      <c r="G860" s="8">
        <f>'Receta'!H861</f>
        <v>0</v>
      </c>
      <c r="H860" s="8" t="str">
        <f t="shared" si="15"/>
        <v/>
      </c>
      <c r="I860" s="8">
        <v>30</v>
      </c>
      <c r="J860" s="8" t="s">
        <v>213</v>
      </c>
      <c r="K860" s="8" t="e">
        <f t="shared" si="17"/>
        <v>#VALUE!</v>
      </c>
      <c r="L860" s="8" t="str">
        <f>IFERROR(VLOOKUP(D860,Materias_Primas[#All],5,0),"")</f>
        <v/>
      </c>
      <c r="M860" s="2"/>
      <c r="N860" s="2"/>
      <c r="O860" s="2"/>
      <c r="P860" s="2"/>
    </row>
    <row r="861" spans="1:16" ht="15.75" customHeight="1" x14ac:dyDescent="0.3">
      <c r="A861" s="8">
        <f>'Receta'!A862</f>
        <v>0</v>
      </c>
      <c r="B861" s="8" t="str">
        <f>IFERROR(VLOOKUP(A861,Productos[#All],2,0),"")</f>
        <v/>
      </c>
      <c r="C861" s="8">
        <f>SUMIF(Producción[[#All],[Producto]],A861,Producción[[#All],[Cant]])</f>
        <v>0</v>
      </c>
      <c r="D861" s="8">
        <f>'Receta'!E862</f>
        <v>0</v>
      </c>
      <c r="E861" s="8" t="str">
        <f>IFERROR(VLOOKUP(D861,Materias_Primas[#All],2,0),"")</f>
        <v/>
      </c>
      <c r="F861" s="8">
        <f>'Receta'!C862</f>
        <v>0</v>
      </c>
      <c r="G861" s="8">
        <f>'Receta'!H862</f>
        <v>0</v>
      </c>
      <c r="H861" s="8" t="str">
        <f t="shared" si="15"/>
        <v/>
      </c>
      <c r="I861" s="8">
        <v>30</v>
      </c>
      <c r="J861" s="8" t="s">
        <v>213</v>
      </c>
      <c r="K861" s="8" t="e">
        <f t="shared" si="17"/>
        <v>#VALUE!</v>
      </c>
      <c r="L861" s="8" t="str">
        <f>IFERROR(VLOOKUP(D861,Materias_Primas[#All],5,0),"")</f>
        <v/>
      </c>
      <c r="M861" s="2"/>
      <c r="N861" s="2"/>
      <c r="O861" s="2"/>
      <c r="P861" s="2"/>
    </row>
    <row r="862" spans="1:16" ht="15.75" customHeight="1" x14ac:dyDescent="0.3">
      <c r="A862" s="8">
        <f>'Receta'!A863</f>
        <v>0</v>
      </c>
      <c r="B862" s="8" t="str">
        <f>IFERROR(VLOOKUP(A862,Productos[#All],2,0),"")</f>
        <v/>
      </c>
      <c r="C862" s="8">
        <f>SUMIF(Producción[[#All],[Producto]],A862,Producción[[#All],[Cant]])</f>
        <v>0</v>
      </c>
      <c r="D862" s="8">
        <f>'Receta'!E863</f>
        <v>0</v>
      </c>
      <c r="E862" s="8" t="str">
        <f>IFERROR(VLOOKUP(D862,Materias_Primas[#All],2,0),"")</f>
        <v/>
      </c>
      <c r="F862" s="8">
        <f>'Receta'!C863</f>
        <v>0</v>
      </c>
      <c r="G862" s="8">
        <f>'Receta'!H863</f>
        <v>0</v>
      </c>
      <c r="H862" s="8" t="str">
        <f t="shared" si="15"/>
        <v/>
      </c>
      <c r="I862" s="8">
        <v>30</v>
      </c>
      <c r="J862" s="8" t="s">
        <v>213</v>
      </c>
      <c r="K862" s="8" t="e">
        <f t="shared" si="17"/>
        <v>#VALUE!</v>
      </c>
      <c r="L862" s="8" t="str">
        <f>IFERROR(VLOOKUP(D862,Materias_Primas[#All],5,0),"")</f>
        <v/>
      </c>
      <c r="M862" s="2"/>
      <c r="N862" s="2"/>
      <c r="O862" s="2"/>
      <c r="P862" s="2"/>
    </row>
    <row r="863" spans="1:16" ht="15.75" customHeight="1" x14ac:dyDescent="0.3">
      <c r="A863" s="8">
        <f>'Receta'!A864</f>
        <v>0</v>
      </c>
      <c r="B863" s="8" t="str">
        <f>IFERROR(VLOOKUP(A863,Productos[#All],2,0),"")</f>
        <v/>
      </c>
      <c r="C863" s="8">
        <f>SUMIF(Producción[[#All],[Producto]],A863,Producción[[#All],[Cant]])</f>
        <v>0</v>
      </c>
      <c r="D863" s="8">
        <f>'Receta'!E864</f>
        <v>0</v>
      </c>
      <c r="E863" s="8" t="str">
        <f>IFERROR(VLOOKUP(D863,Materias_Primas[#All],2,0),"")</f>
        <v/>
      </c>
      <c r="F863" s="8">
        <f>'Receta'!C864</f>
        <v>0</v>
      </c>
      <c r="G863" s="8">
        <f>'Receta'!H864</f>
        <v>0</v>
      </c>
      <c r="H863" s="8" t="str">
        <f t="shared" si="15"/>
        <v/>
      </c>
      <c r="I863" s="8">
        <v>30</v>
      </c>
      <c r="J863" s="8" t="s">
        <v>213</v>
      </c>
      <c r="K863" s="8" t="e">
        <f t="shared" si="17"/>
        <v>#VALUE!</v>
      </c>
      <c r="L863" s="8" t="str">
        <f>IFERROR(VLOOKUP(D863,Materias_Primas[#All],5,0),"")</f>
        <v/>
      </c>
      <c r="M863" s="2"/>
      <c r="N863" s="2"/>
      <c r="O863" s="2"/>
      <c r="P863" s="2"/>
    </row>
    <row r="864" spans="1:16" ht="15.75" customHeight="1" x14ac:dyDescent="0.3">
      <c r="A864" s="8">
        <f>'Receta'!A865</f>
        <v>0</v>
      </c>
      <c r="B864" s="8" t="str">
        <f>IFERROR(VLOOKUP(A864,Productos[#All],2,0),"")</f>
        <v/>
      </c>
      <c r="C864" s="8">
        <f>SUMIF(Producción[[#All],[Producto]],A864,Producción[[#All],[Cant]])</f>
        <v>0</v>
      </c>
      <c r="D864" s="8">
        <f>'Receta'!E865</f>
        <v>0</v>
      </c>
      <c r="E864" s="8" t="str">
        <f>IFERROR(VLOOKUP(D864,Materias_Primas[#All],2,0),"")</f>
        <v/>
      </c>
      <c r="F864" s="8">
        <f>'Receta'!C865</f>
        <v>0</v>
      </c>
      <c r="G864" s="8">
        <f>'Receta'!H865</f>
        <v>0</v>
      </c>
      <c r="H864" s="8" t="str">
        <f t="shared" si="15"/>
        <v/>
      </c>
      <c r="I864" s="8">
        <v>30</v>
      </c>
      <c r="J864" s="8" t="s">
        <v>213</v>
      </c>
      <c r="K864" s="8" t="e">
        <f t="shared" si="17"/>
        <v>#VALUE!</v>
      </c>
      <c r="L864" s="8" t="str">
        <f>IFERROR(VLOOKUP(D864,Materias_Primas[#All],5,0),"")</f>
        <v/>
      </c>
      <c r="M864" s="2"/>
      <c r="N864" s="2"/>
      <c r="O864" s="2"/>
      <c r="P864" s="2"/>
    </row>
    <row r="865" spans="1:16" ht="15.75" customHeight="1" x14ac:dyDescent="0.3">
      <c r="A865" s="8">
        <f>'Receta'!A866</f>
        <v>0</v>
      </c>
      <c r="B865" s="8" t="str">
        <f>IFERROR(VLOOKUP(A865,Productos[#All],2,0),"")</f>
        <v/>
      </c>
      <c r="C865" s="8">
        <f>SUMIF(Producción[[#All],[Producto]],A865,Producción[[#All],[Cant]])</f>
        <v>0</v>
      </c>
      <c r="D865" s="8">
        <f>'Receta'!E866</f>
        <v>0</v>
      </c>
      <c r="E865" s="8" t="str">
        <f>IFERROR(VLOOKUP(D865,Materias_Primas[#All],2,0),"")</f>
        <v/>
      </c>
      <c r="F865" s="8">
        <f>'Receta'!C866</f>
        <v>0</v>
      </c>
      <c r="G865" s="8">
        <f>'Receta'!H866</f>
        <v>0</v>
      </c>
      <c r="H865" s="8" t="str">
        <f t="shared" si="15"/>
        <v/>
      </c>
      <c r="I865" s="8">
        <v>30</v>
      </c>
      <c r="J865" s="8" t="s">
        <v>213</v>
      </c>
      <c r="K865" s="8" t="e">
        <f t="shared" si="17"/>
        <v>#VALUE!</v>
      </c>
      <c r="L865" s="8" t="str">
        <f>IFERROR(VLOOKUP(D865,Materias_Primas[#All],5,0),"")</f>
        <v/>
      </c>
      <c r="M865" s="2"/>
      <c r="N865" s="2"/>
      <c r="O865" s="2"/>
      <c r="P865" s="2"/>
    </row>
    <row r="866" spans="1:16" ht="15.75" customHeight="1" x14ac:dyDescent="0.3">
      <c r="A866" s="8">
        <f>'Receta'!A867</f>
        <v>0</v>
      </c>
      <c r="B866" s="8" t="str">
        <f>IFERROR(VLOOKUP(A866,Productos[#All],2,0),"")</f>
        <v/>
      </c>
      <c r="C866" s="8">
        <f>SUMIF(Producción[[#All],[Producto]],A866,Producción[[#All],[Cant]])</f>
        <v>0</v>
      </c>
      <c r="D866" s="8">
        <f>'Receta'!E867</f>
        <v>0</v>
      </c>
      <c r="E866" s="8" t="str">
        <f>IFERROR(VLOOKUP(D866,Materias_Primas[#All],2,0),"")</f>
        <v/>
      </c>
      <c r="F866" s="8">
        <f>'Receta'!C867</f>
        <v>0</v>
      </c>
      <c r="G866" s="8">
        <f>'Receta'!H867</f>
        <v>0</v>
      </c>
      <c r="H866" s="8" t="str">
        <f t="shared" si="15"/>
        <v/>
      </c>
      <c r="I866" s="8">
        <v>30</v>
      </c>
      <c r="J866" s="8" t="s">
        <v>213</v>
      </c>
      <c r="K866" s="8" t="e">
        <f t="shared" si="17"/>
        <v>#VALUE!</v>
      </c>
      <c r="L866" s="8" t="str">
        <f>IFERROR(VLOOKUP(D866,Materias_Primas[#All],5,0),"")</f>
        <v/>
      </c>
      <c r="M866" s="2"/>
      <c r="N866" s="2"/>
      <c r="O866" s="2"/>
      <c r="P866" s="2"/>
    </row>
    <row r="867" spans="1:16" ht="15.75" customHeight="1" x14ac:dyDescent="0.3">
      <c r="A867" s="8">
        <f>'Receta'!A868</f>
        <v>0</v>
      </c>
      <c r="B867" s="8" t="str">
        <f>IFERROR(VLOOKUP(A867,Productos[#All],2,0),"")</f>
        <v/>
      </c>
      <c r="C867" s="8">
        <f>SUMIF(Producción[[#All],[Producto]],A867,Producción[[#All],[Cant]])</f>
        <v>0</v>
      </c>
      <c r="D867" s="8">
        <f>'Receta'!E868</f>
        <v>0</v>
      </c>
      <c r="E867" s="8" t="str">
        <f>IFERROR(VLOOKUP(D867,Materias_Primas[#All],2,0),"")</f>
        <v/>
      </c>
      <c r="F867" s="8">
        <f>'Receta'!C868</f>
        <v>0</v>
      </c>
      <c r="G867" s="8">
        <f>'Receta'!H868</f>
        <v>0</v>
      </c>
      <c r="H867" s="8" t="str">
        <f t="shared" si="15"/>
        <v/>
      </c>
      <c r="I867" s="8">
        <v>30</v>
      </c>
      <c r="J867" s="8" t="s">
        <v>213</v>
      </c>
      <c r="K867" s="8" t="e">
        <f t="shared" si="17"/>
        <v>#VALUE!</v>
      </c>
      <c r="L867" s="8" t="str">
        <f>IFERROR(VLOOKUP(D867,Materias_Primas[#All],5,0),"")</f>
        <v/>
      </c>
      <c r="M867" s="2"/>
      <c r="N867" s="2"/>
      <c r="O867" s="2"/>
      <c r="P867" s="2"/>
    </row>
    <row r="868" spans="1:16" ht="15.75" customHeight="1" x14ac:dyDescent="0.3">
      <c r="A868" s="8">
        <f>'Receta'!A869</f>
        <v>0</v>
      </c>
      <c r="B868" s="8" t="str">
        <f>IFERROR(VLOOKUP(A868,Productos[#All],2,0),"")</f>
        <v/>
      </c>
      <c r="C868" s="8">
        <f>SUMIF(Producción[[#All],[Producto]],A868,Producción[[#All],[Cant]])</f>
        <v>0</v>
      </c>
      <c r="D868" s="8">
        <f>'Receta'!E869</f>
        <v>0</v>
      </c>
      <c r="E868" s="8" t="str">
        <f>IFERROR(VLOOKUP(D868,Materias_Primas[#All],2,0),"")</f>
        <v/>
      </c>
      <c r="F868" s="8">
        <f>'Receta'!C869</f>
        <v>0</v>
      </c>
      <c r="G868" s="8">
        <f>'Receta'!H869</f>
        <v>0</v>
      </c>
      <c r="H868" s="8" t="str">
        <f t="shared" si="15"/>
        <v/>
      </c>
      <c r="I868" s="8">
        <v>30</v>
      </c>
      <c r="J868" s="8" t="s">
        <v>213</v>
      </c>
      <c r="K868" s="8" t="e">
        <f t="shared" si="17"/>
        <v>#VALUE!</v>
      </c>
      <c r="L868" s="8" t="str">
        <f>IFERROR(VLOOKUP(D868,Materias_Primas[#All],5,0),"")</f>
        <v/>
      </c>
      <c r="M868" s="2"/>
      <c r="N868" s="2"/>
      <c r="O868" s="2"/>
      <c r="P868" s="2"/>
    </row>
    <row r="869" spans="1:16" ht="15.75" customHeight="1" x14ac:dyDescent="0.3">
      <c r="A869" s="8">
        <f>'Receta'!A870</f>
        <v>0</v>
      </c>
      <c r="B869" s="8" t="str">
        <f>IFERROR(VLOOKUP(A869,Productos[#All],2,0),"")</f>
        <v/>
      </c>
      <c r="C869" s="8">
        <f>SUMIF(Producción[[#All],[Producto]],A869,Producción[[#All],[Cant]])</f>
        <v>0</v>
      </c>
      <c r="D869" s="8">
        <f>'Receta'!E870</f>
        <v>0</v>
      </c>
      <c r="E869" s="8" t="str">
        <f>IFERROR(VLOOKUP(D869,Materias_Primas[#All],2,0),"")</f>
        <v/>
      </c>
      <c r="F869" s="8">
        <f>'Receta'!C870</f>
        <v>0</v>
      </c>
      <c r="G869" s="8">
        <f>'Receta'!H870</f>
        <v>0</v>
      </c>
      <c r="H869" s="8" t="str">
        <f t="shared" si="15"/>
        <v/>
      </c>
      <c r="I869" s="8">
        <v>30</v>
      </c>
      <c r="J869" s="8" t="s">
        <v>213</v>
      </c>
      <c r="K869" s="8" t="e">
        <f t="shared" si="17"/>
        <v>#VALUE!</v>
      </c>
      <c r="L869" s="8" t="str">
        <f>IFERROR(VLOOKUP(D869,Materias_Primas[#All],5,0),"")</f>
        <v/>
      </c>
      <c r="M869" s="2"/>
      <c r="N869" s="2"/>
      <c r="O869" s="2"/>
      <c r="P869" s="2"/>
    </row>
    <row r="870" spans="1:16" ht="15.75" customHeight="1" x14ac:dyDescent="0.3">
      <c r="A870" s="8">
        <f>'Receta'!A871</f>
        <v>0</v>
      </c>
      <c r="B870" s="8" t="str">
        <f>IFERROR(VLOOKUP(A870,Productos[#All],2,0),"")</f>
        <v/>
      </c>
      <c r="C870" s="8">
        <f>SUMIF(Producción[[#All],[Producto]],A870,Producción[[#All],[Cant]])</f>
        <v>0</v>
      </c>
      <c r="D870" s="8">
        <f>'Receta'!E871</f>
        <v>0</v>
      </c>
      <c r="E870" s="8" t="str">
        <f>IFERROR(VLOOKUP(D870,Materias_Primas[#All],2,0),"")</f>
        <v/>
      </c>
      <c r="F870" s="8">
        <f>'Receta'!C871</f>
        <v>0</v>
      </c>
      <c r="G870" s="8">
        <f>'Receta'!H871</f>
        <v>0</v>
      </c>
      <c r="H870" s="8" t="str">
        <f t="shared" si="15"/>
        <v/>
      </c>
      <c r="I870" s="8">
        <v>30</v>
      </c>
      <c r="J870" s="8" t="s">
        <v>213</v>
      </c>
      <c r="K870" s="8" t="e">
        <f t="shared" si="17"/>
        <v>#VALUE!</v>
      </c>
      <c r="L870" s="8" t="str">
        <f>IFERROR(VLOOKUP(D870,Materias_Primas[#All],5,0),"")</f>
        <v/>
      </c>
      <c r="M870" s="2"/>
      <c r="N870" s="2"/>
      <c r="O870" s="2"/>
      <c r="P870" s="2"/>
    </row>
    <row r="871" spans="1:16" ht="15.75" customHeight="1" x14ac:dyDescent="0.3">
      <c r="A871" s="8">
        <f>'Receta'!A872</f>
        <v>0</v>
      </c>
      <c r="B871" s="8" t="str">
        <f>IFERROR(VLOOKUP(A871,Productos[#All],2,0),"")</f>
        <v/>
      </c>
      <c r="C871" s="8">
        <f>SUMIF(Producción[[#All],[Producto]],A871,Producción[[#All],[Cant]])</f>
        <v>0</v>
      </c>
      <c r="D871" s="8">
        <f>'Receta'!E872</f>
        <v>0</v>
      </c>
      <c r="E871" s="8" t="str">
        <f>IFERROR(VLOOKUP(D871,Materias_Primas[#All],2,0),"")</f>
        <v/>
      </c>
      <c r="F871" s="8">
        <f>'Receta'!C872</f>
        <v>0</v>
      </c>
      <c r="G871" s="8">
        <f>'Receta'!H872</f>
        <v>0</v>
      </c>
      <c r="H871" s="8" t="str">
        <f t="shared" si="15"/>
        <v/>
      </c>
      <c r="I871" s="8">
        <v>30</v>
      </c>
      <c r="J871" s="8" t="s">
        <v>213</v>
      </c>
      <c r="K871" s="8" t="e">
        <f t="shared" si="17"/>
        <v>#VALUE!</v>
      </c>
      <c r="L871" s="8" t="str">
        <f>IFERROR(VLOOKUP(D871,Materias_Primas[#All],5,0),"")</f>
        <v/>
      </c>
      <c r="M871" s="2"/>
      <c r="N871" s="2"/>
      <c r="O871" s="2"/>
      <c r="P871" s="2"/>
    </row>
    <row r="872" spans="1:16" ht="15.75" customHeight="1" x14ac:dyDescent="0.3">
      <c r="A872" s="8">
        <f>'Receta'!A873</f>
        <v>0</v>
      </c>
      <c r="B872" s="8" t="str">
        <f>IFERROR(VLOOKUP(A872,Productos[#All],2,0),"")</f>
        <v/>
      </c>
      <c r="C872" s="8">
        <f>SUMIF(Producción[[#All],[Producto]],A872,Producción[[#All],[Cant]])</f>
        <v>0</v>
      </c>
      <c r="D872" s="8">
        <f>'Receta'!E873</f>
        <v>0</v>
      </c>
      <c r="E872" s="8" t="str">
        <f>IFERROR(VLOOKUP(D872,Materias_Primas[#All],2,0),"")</f>
        <v/>
      </c>
      <c r="F872" s="8">
        <f>'Receta'!C873</f>
        <v>0</v>
      </c>
      <c r="G872" s="8">
        <f>'Receta'!H873</f>
        <v>0</v>
      </c>
      <c r="H872" s="8" t="str">
        <f t="shared" si="15"/>
        <v/>
      </c>
      <c r="I872" s="8">
        <v>30</v>
      </c>
      <c r="J872" s="8" t="s">
        <v>213</v>
      </c>
      <c r="K872" s="8" t="e">
        <f t="shared" si="17"/>
        <v>#VALUE!</v>
      </c>
      <c r="L872" s="8" t="str">
        <f>IFERROR(VLOOKUP(D872,Materias_Primas[#All],5,0),"")</f>
        <v/>
      </c>
      <c r="M872" s="2"/>
      <c r="N872" s="2"/>
      <c r="O872" s="2"/>
      <c r="P872" s="2"/>
    </row>
    <row r="873" spans="1:16" ht="15.75" customHeight="1" x14ac:dyDescent="0.3">
      <c r="A873" s="8">
        <f>'Receta'!A874</f>
        <v>0</v>
      </c>
      <c r="B873" s="8" t="str">
        <f>IFERROR(VLOOKUP(A873,Productos[#All],2,0),"")</f>
        <v/>
      </c>
      <c r="C873" s="8">
        <f>SUMIF(Producción[[#All],[Producto]],A873,Producción[[#All],[Cant]])</f>
        <v>0</v>
      </c>
      <c r="D873" s="8">
        <f>'Receta'!E874</f>
        <v>0</v>
      </c>
      <c r="E873" s="8" t="str">
        <f>IFERROR(VLOOKUP(D873,Materias_Primas[#All],2,0),"")</f>
        <v/>
      </c>
      <c r="F873" s="8">
        <f>'Receta'!C874</f>
        <v>0</v>
      </c>
      <c r="G873" s="8">
        <f>'Receta'!H874</f>
        <v>0</v>
      </c>
      <c r="H873" s="8" t="str">
        <f t="shared" si="15"/>
        <v/>
      </c>
      <c r="I873" s="8">
        <v>30</v>
      </c>
      <c r="J873" s="8" t="s">
        <v>213</v>
      </c>
      <c r="K873" s="8" t="e">
        <f t="shared" si="17"/>
        <v>#VALUE!</v>
      </c>
      <c r="L873" s="8" t="str">
        <f>IFERROR(VLOOKUP(D873,Materias_Primas[#All],5,0),"")</f>
        <v/>
      </c>
      <c r="M873" s="2"/>
      <c r="N873" s="2"/>
      <c r="O873" s="2"/>
      <c r="P873" s="2"/>
    </row>
    <row r="874" spans="1:16" ht="15.75" customHeight="1" x14ac:dyDescent="0.3">
      <c r="A874" s="8">
        <f>'Receta'!A875</f>
        <v>0</v>
      </c>
      <c r="B874" s="8" t="str">
        <f>IFERROR(VLOOKUP(A874,Productos[#All],2,0),"")</f>
        <v/>
      </c>
      <c r="C874" s="8">
        <f>SUMIF(Producción[[#All],[Producto]],A874,Producción[[#All],[Cant]])</f>
        <v>0</v>
      </c>
      <c r="D874" s="8">
        <f>'Receta'!E875</f>
        <v>0</v>
      </c>
      <c r="E874" s="8" t="str">
        <f>IFERROR(VLOOKUP(D874,Materias_Primas[#All],2,0),"")</f>
        <v/>
      </c>
      <c r="F874" s="8">
        <f>'Receta'!C875</f>
        <v>0</v>
      </c>
      <c r="G874" s="8">
        <f>'Receta'!H875</f>
        <v>0</v>
      </c>
      <c r="H874" s="8" t="str">
        <f t="shared" si="15"/>
        <v/>
      </c>
      <c r="I874" s="8">
        <v>30</v>
      </c>
      <c r="J874" s="8" t="s">
        <v>213</v>
      </c>
      <c r="K874" s="8" t="e">
        <f t="shared" si="17"/>
        <v>#VALUE!</v>
      </c>
      <c r="L874" s="8" t="str">
        <f>IFERROR(VLOOKUP(D874,Materias_Primas[#All],5,0),"")</f>
        <v/>
      </c>
      <c r="M874" s="2"/>
      <c r="N874" s="2"/>
      <c r="O874" s="2"/>
      <c r="P874" s="2"/>
    </row>
    <row r="875" spans="1:16" ht="15.75" customHeight="1" x14ac:dyDescent="0.3">
      <c r="A875" s="8">
        <f>'Receta'!A876</f>
        <v>0</v>
      </c>
      <c r="B875" s="8" t="str">
        <f>IFERROR(VLOOKUP(A875,Productos[#All],2,0),"")</f>
        <v/>
      </c>
      <c r="C875" s="8">
        <f>SUMIF(Producción[[#All],[Producto]],A875,Producción[[#All],[Cant]])</f>
        <v>0</v>
      </c>
      <c r="D875" s="8">
        <f>'Receta'!E876</f>
        <v>0</v>
      </c>
      <c r="E875" s="8" t="str">
        <f>IFERROR(VLOOKUP(D875,Materias_Primas[#All],2,0),"")</f>
        <v/>
      </c>
      <c r="F875" s="8">
        <f>'Receta'!C876</f>
        <v>0</v>
      </c>
      <c r="G875" s="8">
        <f>'Receta'!H876</f>
        <v>0</v>
      </c>
      <c r="H875" s="8" t="str">
        <f t="shared" si="15"/>
        <v/>
      </c>
      <c r="I875" s="8">
        <v>30</v>
      </c>
      <c r="J875" s="8" t="s">
        <v>213</v>
      </c>
      <c r="K875" s="8" t="e">
        <f t="shared" si="17"/>
        <v>#VALUE!</v>
      </c>
      <c r="L875" s="8" t="str">
        <f>IFERROR(VLOOKUP(D875,Materias_Primas[#All],5,0),"")</f>
        <v/>
      </c>
      <c r="M875" s="2"/>
      <c r="N875" s="2"/>
      <c r="O875" s="2"/>
      <c r="P875" s="2"/>
    </row>
    <row r="876" spans="1:16" ht="15.75" customHeight="1" x14ac:dyDescent="0.3">
      <c r="A876" s="8">
        <f>'Receta'!A877</f>
        <v>0</v>
      </c>
      <c r="B876" s="8" t="str">
        <f>IFERROR(VLOOKUP(A876,Productos[#All],2,0),"")</f>
        <v/>
      </c>
      <c r="C876" s="8">
        <f>SUMIF(Producción[[#All],[Producto]],A876,Producción[[#All],[Cant]])</f>
        <v>0</v>
      </c>
      <c r="D876" s="8">
        <f>'Receta'!E877</f>
        <v>0</v>
      </c>
      <c r="E876" s="8" t="str">
        <f>IFERROR(VLOOKUP(D876,Materias_Primas[#All],2,0),"")</f>
        <v/>
      </c>
      <c r="F876" s="8">
        <f>'Receta'!C877</f>
        <v>0</v>
      </c>
      <c r="G876" s="8">
        <f>'Receta'!H877</f>
        <v>0</v>
      </c>
      <c r="H876" s="8" t="str">
        <f t="shared" si="15"/>
        <v/>
      </c>
      <c r="I876" s="8">
        <v>30</v>
      </c>
      <c r="J876" s="8" t="s">
        <v>213</v>
      </c>
      <c r="K876" s="8" t="e">
        <f t="shared" si="17"/>
        <v>#VALUE!</v>
      </c>
      <c r="L876" s="8" t="str">
        <f>IFERROR(VLOOKUP(D876,Materias_Primas[#All],5,0),"")</f>
        <v/>
      </c>
      <c r="M876" s="2"/>
      <c r="N876" s="2"/>
      <c r="O876" s="2"/>
      <c r="P876" s="2"/>
    </row>
    <row r="877" spans="1:16" ht="15.75" customHeight="1" x14ac:dyDescent="0.3">
      <c r="A877" s="8">
        <f>'Receta'!A878</f>
        <v>0</v>
      </c>
      <c r="B877" s="8" t="str">
        <f>IFERROR(VLOOKUP(A877,Productos[#All],2,0),"")</f>
        <v/>
      </c>
      <c r="C877" s="8">
        <f>SUMIF(Producción[[#All],[Producto]],A877,Producción[[#All],[Cant]])</f>
        <v>0</v>
      </c>
      <c r="D877" s="8">
        <f>'Receta'!E878</f>
        <v>0</v>
      </c>
      <c r="E877" s="8" t="str">
        <f>IFERROR(VLOOKUP(D877,Materias_Primas[#All],2,0),"")</f>
        <v/>
      </c>
      <c r="F877" s="8">
        <f>'Receta'!C878</f>
        <v>0</v>
      </c>
      <c r="G877" s="8">
        <f>'Receta'!H878</f>
        <v>0</v>
      </c>
      <c r="H877" s="8" t="str">
        <f t="shared" si="15"/>
        <v/>
      </c>
      <c r="I877" s="8">
        <v>30</v>
      </c>
      <c r="J877" s="8" t="s">
        <v>213</v>
      </c>
      <c r="K877" s="8" t="e">
        <f t="shared" si="17"/>
        <v>#VALUE!</v>
      </c>
      <c r="L877" s="8" t="str">
        <f>IFERROR(VLOOKUP(D877,Materias_Primas[#All],5,0),"")</f>
        <v/>
      </c>
      <c r="M877" s="2"/>
      <c r="N877" s="2"/>
      <c r="O877" s="2"/>
      <c r="P877" s="2"/>
    </row>
    <row r="878" spans="1:16" ht="15.75" customHeight="1" x14ac:dyDescent="0.3">
      <c r="A878" s="8">
        <f>'Receta'!A879</f>
        <v>0</v>
      </c>
      <c r="B878" s="8" t="str">
        <f>IFERROR(VLOOKUP(A878,Productos[#All],2,0),"")</f>
        <v/>
      </c>
      <c r="C878" s="8">
        <f>SUMIF(Producción[[#All],[Producto]],A878,Producción[[#All],[Cant]])</f>
        <v>0</v>
      </c>
      <c r="D878" s="8">
        <f>'Receta'!E879</f>
        <v>0</v>
      </c>
      <c r="E878" s="8" t="str">
        <f>IFERROR(VLOOKUP(D878,Materias_Primas[#All],2,0),"")</f>
        <v/>
      </c>
      <c r="F878" s="8">
        <f>'Receta'!C879</f>
        <v>0</v>
      </c>
      <c r="G878" s="8">
        <f>'Receta'!H879</f>
        <v>0</v>
      </c>
      <c r="H878" s="8" t="str">
        <f t="shared" si="15"/>
        <v/>
      </c>
      <c r="I878" s="8">
        <v>30</v>
      </c>
      <c r="J878" s="8" t="s">
        <v>213</v>
      </c>
      <c r="K878" s="8" t="e">
        <f t="shared" si="17"/>
        <v>#VALUE!</v>
      </c>
      <c r="L878" s="8" t="str">
        <f>IFERROR(VLOOKUP(D878,Materias_Primas[#All],5,0),"")</f>
        <v/>
      </c>
      <c r="M878" s="2"/>
      <c r="N878" s="2"/>
      <c r="O878" s="2"/>
      <c r="P878" s="2"/>
    </row>
    <row r="879" spans="1:16" ht="15.75" customHeight="1" x14ac:dyDescent="0.3">
      <c r="A879" s="8">
        <f>'Receta'!A880</f>
        <v>0</v>
      </c>
      <c r="B879" s="8" t="str">
        <f>IFERROR(VLOOKUP(A879,Productos[#All],2,0),"")</f>
        <v/>
      </c>
      <c r="C879" s="8">
        <f>SUMIF(Producción[[#All],[Producto]],A879,Producción[[#All],[Cant]])</f>
        <v>0</v>
      </c>
      <c r="D879" s="8">
        <f>'Receta'!E880</f>
        <v>0</v>
      </c>
      <c r="E879" s="8" t="str">
        <f>IFERROR(VLOOKUP(D879,Materias_Primas[#All],2,0),"")</f>
        <v/>
      </c>
      <c r="F879" s="8">
        <f>'Receta'!C880</f>
        <v>0</v>
      </c>
      <c r="G879" s="8">
        <f>'Receta'!H880</f>
        <v>0</v>
      </c>
      <c r="H879" s="8" t="str">
        <f t="shared" si="15"/>
        <v/>
      </c>
      <c r="I879" s="8">
        <v>30</v>
      </c>
      <c r="J879" s="8" t="s">
        <v>213</v>
      </c>
      <c r="K879" s="8" t="e">
        <f t="shared" si="17"/>
        <v>#VALUE!</v>
      </c>
      <c r="L879" s="8" t="str">
        <f>IFERROR(VLOOKUP(D879,Materias_Primas[#All],5,0),"")</f>
        <v/>
      </c>
      <c r="M879" s="2"/>
      <c r="N879" s="2"/>
      <c r="O879" s="2"/>
      <c r="P879" s="2"/>
    </row>
    <row r="880" spans="1:16" ht="15.75" customHeight="1" x14ac:dyDescent="0.3">
      <c r="A880" s="8">
        <f>'Receta'!A881</f>
        <v>0</v>
      </c>
      <c r="B880" s="8" t="str">
        <f>IFERROR(VLOOKUP(A880,Productos[#All],2,0),"")</f>
        <v/>
      </c>
      <c r="C880" s="8">
        <f>SUMIF(Producción[[#All],[Producto]],A880,Producción[[#All],[Cant]])</f>
        <v>0</v>
      </c>
      <c r="D880" s="8">
        <f>'Receta'!E881</f>
        <v>0</v>
      </c>
      <c r="E880" s="8" t="str">
        <f>IFERROR(VLOOKUP(D880,Materias_Primas[#All],2,0),"")</f>
        <v/>
      </c>
      <c r="F880" s="8">
        <f>'Receta'!C881</f>
        <v>0</v>
      </c>
      <c r="G880" s="8">
        <f>'Receta'!H881</f>
        <v>0</v>
      </c>
      <c r="H880" s="8" t="str">
        <f t="shared" si="15"/>
        <v/>
      </c>
      <c r="I880" s="8">
        <v>30</v>
      </c>
      <c r="J880" s="8" t="s">
        <v>213</v>
      </c>
      <c r="K880" s="8" t="e">
        <f t="shared" si="17"/>
        <v>#VALUE!</v>
      </c>
      <c r="L880" s="8" t="str">
        <f>IFERROR(VLOOKUP(D880,Materias_Primas[#All],5,0),"")</f>
        <v/>
      </c>
      <c r="M880" s="2"/>
      <c r="N880" s="2"/>
      <c r="O880" s="2"/>
      <c r="P880" s="2"/>
    </row>
    <row r="881" spans="1:16" ht="15.75" customHeight="1" x14ac:dyDescent="0.3">
      <c r="A881" s="8">
        <f>'Receta'!A882</f>
        <v>0</v>
      </c>
      <c r="B881" s="8" t="str">
        <f>IFERROR(VLOOKUP(A881,Productos[#All],2,0),"")</f>
        <v/>
      </c>
      <c r="C881" s="8">
        <f>SUMIF(Producción[[#All],[Producto]],A881,Producción[[#All],[Cant]])</f>
        <v>0</v>
      </c>
      <c r="D881" s="8">
        <f>'Receta'!E882</f>
        <v>0</v>
      </c>
      <c r="E881" s="8" t="str">
        <f>IFERROR(VLOOKUP(D881,Materias_Primas[#All],2,0),"")</f>
        <v/>
      </c>
      <c r="F881" s="8">
        <f>'Receta'!C882</f>
        <v>0</v>
      </c>
      <c r="G881" s="8">
        <f>'Receta'!H882</f>
        <v>0</v>
      </c>
      <c r="H881" s="8" t="str">
        <f t="shared" si="15"/>
        <v/>
      </c>
      <c r="I881" s="8">
        <v>30</v>
      </c>
      <c r="J881" s="8" t="s">
        <v>213</v>
      </c>
      <c r="K881" s="8" t="e">
        <f t="shared" si="17"/>
        <v>#VALUE!</v>
      </c>
      <c r="L881" s="8" t="str">
        <f>IFERROR(VLOOKUP(D881,Materias_Primas[#All],5,0),"")</f>
        <v/>
      </c>
      <c r="M881" s="2"/>
      <c r="N881" s="2"/>
      <c r="O881" s="2"/>
      <c r="P881" s="2"/>
    </row>
    <row r="882" spans="1:16" ht="15.75" customHeight="1" x14ac:dyDescent="0.3">
      <c r="A882" s="8">
        <f>'Receta'!A883</f>
        <v>0</v>
      </c>
      <c r="B882" s="8" t="str">
        <f>IFERROR(VLOOKUP(A882,Productos[#All],2,0),"")</f>
        <v/>
      </c>
      <c r="C882" s="8">
        <f>SUMIF(Producción[[#All],[Producto]],A882,Producción[[#All],[Cant]])</f>
        <v>0</v>
      </c>
      <c r="D882" s="8">
        <f>'Receta'!E883</f>
        <v>0</v>
      </c>
      <c r="E882" s="8" t="str">
        <f>IFERROR(VLOOKUP(D882,Materias_Primas[#All],2,0),"")</f>
        <v/>
      </c>
      <c r="F882" s="8">
        <f>'Receta'!C883</f>
        <v>0</v>
      </c>
      <c r="G882" s="8">
        <f>'Receta'!H883</f>
        <v>0</v>
      </c>
      <c r="H882" s="8" t="str">
        <f t="shared" si="15"/>
        <v/>
      </c>
      <c r="I882" s="8">
        <v>30</v>
      </c>
      <c r="J882" s="8" t="s">
        <v>213</v>
      </c>
      <c r="K882" s="8" t="e">
        <f t="shared" si="17"/>
        <v>#VALUE!</v>
      </c>
      <c r="L882" s="8" t="str">
        <f>IFERROR(VLOOKUP(D882,Materias_Primas[#All],5,0),"")</f>
        <v/>
      </c>
      <c r="M882" s="2"/>
      <c r="N882" s="2"/>
      <c r="O882" s="2"/>
      <c r="P882" s="2"/>
    </row>
    <row r="883" spans="1:16" ht="15.75" customHeight="1" x14ac:dyDescent="0.3">
      <c r="A883" s="8">
        <f>'Receta'!A884</f>
        <v>0</v>
      </c>
      <c r="B883" s="8" t="str">
        <f>IFERROR(VLOOKUP(A883,Productos[#All],2,0),"")</f>
        <v/>
      </c>
      <c r="C883" s="8">
        <f>SUMIF(Producción[[#All],[Producto]],A883,Producción[[#All],[Cant]])</f>
        <v>0</v>
      </c>
      <c r="D883" s="8">
        <f>'Receta'!E884</f>
        <v>0</v>
      </c>
      <c r="E883" s="8" t="str">
        <f>IFERROR(VLOOKUP(D883,Materias_Primas[#All],2,0),"")</f>
        <v/>
      </c>
      <c r="F883" s="8">
        <f>'Receta'!C884</f>
        <v>0</v>
      </c>
      <c r="G883" s="8">
        <f>'Receta'!H884</f>
        <v>0</v>
      </c>
      <c r="H883" s="8" t="str">
        <f t="shared" si="15"/>
        <v/>
      </c>
      <c r="I883" s="8">
        <v>30</v>
      </c>
      <c r="J883" s="8" t="s">
        <v>213</v>
      </c>
      <c r="K883" s="8" t="e">
        <f t="shared" si="17"/>
        <v>#VALUE!</v>
      </c>
      <c r="L883" s="8" t="str">
        <f>IFERROR(VLOOKUP(D883,Materias_Primas[#All],5,0),"")</f>
        <v/>
      </c>
      <c r="M883" s="2"/>
      <c r="N883" s="2"/>
      <c r="O883" s="2"/>
      <c r="P883" s="2"/>
    </row>
    <row r="884" spans="1:16" ht="15.75" customHeight="1" x14ac:dyDescent="0.3">
      <c r="A884" s="8">
        <f>'Receta'!A885</f>
        <v>0</v>
      </c>
      <c r="B884" s="8" t="str">
        <f>IFERROR(VLOOKUP(A884,Productos[#All],2,0),"")</f>
        <v/>
      </c>
      <c r="C884" s="8">
        <f>SUMIF(Producción[[#All],[Producto]],A884,Producción[[#All],[Cant]])</f>
        <v>0</v>
      </c>
      <c r="D884" s="8">
        <f>'Receta'!E885</f>
        <v>0</v>
      </c>
      <c r="E884" s="8" t="str">
        <f>IFERROR(VLOOKUP(D884,Materias_Primas[#All],2,0),"")</f>
        <v/>
      </c>
      <c r="F884" s="8">
        <f>'Receta'!C885</f>
        <v>0</v>
      </c>
      <c r="G884" s="8">
        <f>'Receta'!H885</f>
        <v>0</v>
      </c>
      <c r="H884" s="8" t="str">
        <f t="shared" si="15"/>
        <v/>
      </c>
      <c r="I884" s="8">
        <v>30</v>
      </c>
      <c r="J884" s="8" t="s">
        <v>213</v>
      </c>
      <c r="K884" s="8" t="e">
        <f t="shared" si="17"/>
        <v>#VALUE!</v>
      </c>
      <c r="L884" s="8" t="str">
        <f>IFERROR(VLOOKUP(D884,Materias_Primas[#All],5,0),"")</f>
        <v/>
      </c>
      <c r="M884" s="2"/>
      <c r="N884" s="2"/>
      <c r="O884" s="2"/>
      <c r="P884" s="2"/>
    </row>
    <row r="885" spans="1:16" ht="15.75" customHeight="1" x14ac:dyDescent="0.3">
      <c r="A885" s="8">
        <f>'Receta'!A886</f>
        <v>0</v>
      </c>
      <c r="B885" s="8" t="str">
        <f>IFERROR(VLOOKUP(A885,Productos[#All],2,0),"")</f>
        <v/>
      </c>
      <c r="C885" s="8">
        <f>SUMIF(Producción[[#All],[Producto]],A885,Producción[[#All],[Cant]])</f>
        <v>0</v>
      </c>
      <c r="D885" s="8">
        <f>'Receta'!E886</f>
        <v>0</v>
      </c>
      <c r="E885" s="8" t="str">
        <f>IFERROR(VLOOKUP(D885,Materias_Primas[#All],2,0),"")</f>
        <v/>
      </c>
      <c r="F885" s="8">
        <f>'Receta'!C886</f>
        <v>0</v>
      </c>
      <c r="G885" s="8">
        <f>'Receta'!H886</f>
        <v>0</v>
      </c>
      <c r="H885" s="8" t="str">
        <f t="shared" si="15"/>
        <v/>
      </c>
      <c r="I885" s="8">
        <v>30</v>
      </c>
      <c r="J885" s="8" t="s">
        <v>213</v>
      </c>
      <c r="K885" s="8" t="e">
        <f t="shared" si="17"/>
        <v>#VALUE!</v>
      </c>
      <c r="L885" s="8" t="str">
        <f>IFERROR(VLOOKUP(D885,Materias_Primas[#All],5,0),"")</f>
        <v/>
      </c>
      <c r="M885" s="2"/>
      <c r="N885" s="2"/>
      <c r="O885" s="2"/>
      <c r="P885" s="2"/>
    </row>
    <row r="886" spans="1:16" ht="15.75" customHeight="1" x14ac:dyDescent="0.3">
      <c r="A886" s="8">
        <f>'Receta'!A887</f>
        <v>0</v>
      </c>
      <c r="B886" s="8" t="str">
        <f>IFERROR(VLOOKUP(A886,Productos[#All],2,0),"")</f>
        <v/>
      </c>
      <c r="C886" s="8">
        <f>SUMIF(Producción[[#All],[Producto]],A886,Producción[[#All],[Cant]])</f>
        <v>0</v>
      </c>
      <c r="D886" s="8">
        <f>'Receta'!E887</f>
        <v>0</v>
      </c>
      <c r="E886" s="8" t="str">
        <f>IFERROR(VLOOKUP(D886,Materias_Primas[#All],2,0),"")</f>
        <v/>
      </c>
      <c r="F886" s="8">
        <f>'Receta'!C887</f>
        <v>0</v>
      </c>
      <c r="G886" s="8">
        <f>'Receta'!H887</f>
        <v>0</v>
      </c>
      <c r="H886" s="8" t="str">
        <f t="shared" si="15"/>
        <v/>
      </c>
      <c r="I886" s="8">
        <v>30</v>
      </c>
      <c r="J886" s="8" t="s">
        <v>213</v>
      </c>
      <c r="K886" s="8" t="e">
        <f t="shared" si="17"/>
        <v>#VALUE!</v>
      </c>
      <c r="L886" s="8" t="str">
        <f>IFERROR(VLOOKUP(D886,Materias_Primas[#All],5,0),"")</f>
        <v/>
      </c>
      <c r="M886" s="2"/>
      <c r="N886" s="2"/>
      <c r="O886" s="2"/>
      <c r="P886" s="2"/>
    </row>
    <row r="887" spans="1:16" ht="15.75" customHeight="1" x14ac:dyDescent="0.3">
      <c r="A887" s="8">
        <f>'Receta'!A888</f>
        <v>0</v>
      </c>
      <c r="B887" s="8" t="str">
        <f>IFERROR(VLOOKUP(A887,Productos[#All],2,0),"")</f>
        <v/>
      </c>
      <c r="C887" s="8">
        <f>SUMIF(Producción[[#All],[Producto]],A887,Producción[[#All],[Cant]])</f>
        <v>0</v>
      </c>
      <c r="D887" s="8">
        <f>'Receta'!E888</f>
        <v>0</v>
      </c>
      <c r="E887" s="8" t="str">
        <f>IFERROR(VLOOKUP(D887,Materias_Primas[#All],2,0),"")</f>
        <v/>
      </c>
      <c r="F887" s="8">
        <f>'Receta'!C888</f>
        <v>0</v>
      </c>
      <c r="G887" s="8">
        <f>'Receta'!H888</f>
        <v>0</v>
      </c>
      <c r="H887" s="8" t="str">
        <f t="shared" si="15"/>
        <v/>
      </c>
      <c r="I887" s="8">
        <v>30</v>
      </c>
      <c r="J887" s="8" t="s">
        <v>213</v>
      </c>
      <c r="K887" s="8" t="e">
        <f t="shared" si="17"/>
        <v>#VALUE!</v>
      </c>
      <c r="L887" s="8" t="str">
        <f>IFERROR(VLOOKUP(D887,Materias_Primas[#All],5,0),"")</f>
        <v/>
      </c>
      <c r="M887" s="2"/>
      <c r="N887" s="2"/>
      <c r="O887" s="2"/>
      <c r="P887" s="2"/>
    </row>
    <row r="888" spans="1:16" ht="15.75" customHeight="1" x14ac:dyDescent="0.3">
      <c r="A888" s="8">
        <f>'Receta'!A889</f>
        <v>0</v>
      </c>
      <c r="B888" s="8" t="str">
        <f>IFERROR(VLOOKUP(A888,Productos[#All],2,0),"")</f>
        <v/>
      </c>
      <c r="C888" s="8">
        <f>SUMIF(Producción[[#All],[Producto]],A888,Producción[[#All],[Cant]])</f>
        <v>0</v>
      </c>
      <c r="D888" s="8">
        <f>'Receta'!E889</f>
        <v>0</v>
      </c>
      <c r="E888" s="8" t="str">
        <f>IFERROR(VLOOKUP(D888,Materias_Primas[#All],2,0),"")</f>
        <v/>
      </c>
      <c r="F888" s="8">
        <f>'Receta'!C889</f>
        <v>0</v>
      </c>
      <c r="G888" s="8">
        <f>'Receta'!H889</f>
        <v>0</v>
      </c>
      <c r="H888" s="8" t="str">
        <f t="shared" si="15"/>
        <v/>
      </c>
      <c r="I888" s="8">
        <v>30</v>
      </c>
      <c r="J888" s="8" t="s">
        <v>213</v>
      </c>
      <c r="K888" s="8" t="e">
        <f t="shared" si="17"/>
        <v>#VALUE!</v>
      </c>
      <c r="L888" s="8" t="str">
        <f>IFERROR(VLOOKUP(D888,Materias_Primas[#All],5,0),"")</f>
        <v/>
      </c>
      <c r="M888" s="2"/>
      <c r="N888" s="2"/>
      <c r="O888" s="2"/>
      <c r="P888" s="2"/>
    </row>
    <row r="889" spans="1:16" ht="15.75" customHeight="1" x14ac:dyDescent="0.3">
      <c r="A889" s="8">
        <f>'Receta'!A890</f>
        <v>0</v>
      </c>
      <c r="B889" s="8" t="str">
        <f>IFERROR(VLOOKUP(A889,Productos[#All],2,0),"")</f>
        <v/>
      </c>
      <c r="C889" s="8">
        <f>SUMIF(Producción[[#All],[Producto]],A889,Producción[[#All],[Cant]])</f>
        <v>0</v>
      </c>
      <c r="D889" s="8">
        <f>'Receta'!E890</f>
        <v>0</v>
      </c>
      <c r="E889" s="8" t="str">
        <f>IFERROR(VLOOKUP(D889,Materias_Primas[#All],2,0),"")</f>
        <v/>
      </c>
      <c r="F889" s="8">
        <f>'Receta'!C890</f>
        <v>0</v>
      </c>
      <c r="G889" s="8">
        <f>'Receta'!H890</f>
        <v>0</v>
      </c>
      <c r="H889" s="8" t="str">
        <f t="shared" si="15"/>
        <v/>
      </c>
      <c r="I889" s="8">
        <v>30</v>
      </c>
      <c r="J889" s="8" t="s">
        <v>213</v>
      </c>
      <c r="K889" s="8" t="e">
        <f t="shared" si="17"/>
        <v>#VALUE!</v>
      </c>
      <c r="L889" s="8" t="str">
        <f>IFERROR(VLOOKUP(D889,Materias_Primas[#All],5,0),"")</f>
        <v/>
      </c>
      <c r="M889" s="2"/>
      <c r="N889" s="2"/>
      <c r="O889" s="2"/>
      <c r="P889" s="2"/>
    </row>
    <row r="890" spans="1:16" ht="15.75" customHeight="1" x14ac:dyDescent="0.3">
      <c r="A890" s="8">
        <f>'Receta'!A891</f>
        <v>0</v>
      </c>
      <c r="B890" s="8" t="str">
        <f>IFERROR(VLOOKUP(A890,Productos[#All],2,0),"")</f>
        <v/>
      </c>
      <c r="C890" s="8">
        <f>SUMIF(Producción[[#All],[Producto]],A890,Producción[[#All],[Cant]])</f>
        <v>0</v>
      </c>
      <c r="D890" s="8">
        <f>'Receta'!E891</f>
        <v>0</v>
      </c>
      <c r="E890" s="8" t="str">
        <f>IFERROR(VLOOKUP(D890,Materias_Primas[#All],2,0),"")</f>
        <v/>
      </c>
      <c r="F890" s="8">
        <f>'Receta'!C891</f>
        <v>0</v>
      </c>
      <c r="G890" s="8">
        <f>'Receta'!H891</f>
        <v>0</v>
      </c>
      <c r="H890" s="8" t="str">
        <f t="shared" si="15"/>
        <v/>
      </c>
      <c r="I890" s="8">
        <v>30</v>
      </c>
      <c r="J890" s="8" t="s">
        <v>213</v>
      </c>
      <c r="K890" s="8" t="e">
        <f t="shared" si="17"/>
        <v>#VALUE!</v>
      </c>
      <c r="L890" s="8" t="str">
        <f>IFERROR(VLOOKUP(D890,Materias_Primas[#All],5,0),"")</f>
        <v/>
      </c>
      <c r="M890" s="2"/>
      <c r="N890" s="2"/>
      <c r="O890" s="2"/>
      <c r="P890" s="2"/>
    </row>
    <row r="891" spans="1:16" ht="15.75" customHeight="1" x14ac:dyDescent="0.3">
      <c r="A891" s="8">
        <f>'Receta'!A892</f>
        <v>0</v>
      </c>
      <c r="B891" s="8" t="str">
        <f>IFERROR(VLOOKUP(A891,Productos[#All],2,0),"")</f>
        <v/>
      </c>
      <c r="C891" s="8">
        <f>SUMIF(Producción[[#All],[Producto]],A891,Producción[[#All],[Cant]])</f>
        <v>0</v>
      </c>
      <c r="D891" s="8">
        <f>'Receta'!E892</f>
        <v>0</v>
      </c>
      <c r="E891" s="8" t="str">
        <f>IFERROR(VLOOKUP(D891,Materias_Primas[#All],2,0),"")</f>
        <v/>
      </c>
      <c r="F891" s="8">
        <f>'Receta'!C892</f>
        <v>0</v>
      </c>
      <c r="G891" s="8">
        <f>'Receta'!H892</f>
        <v>0</v>
      </c>
      <c r="H891" s="8" t="str">
        <f t="shared" si="15"/>
        <v/>
      </c>
      <c r="I891" s="8">
        <v>30</v>
      </c>
      <c r="J891" s="8" t="s">
        <v>213</v>
      </c>
      <c r="K891" s="8" t="e">
        <f t="shared" si="17"/>
        <v>#VALUE!</v>
      </c>
      <c r="L891" s="8" t="str">
        <f>IFERROR(VLOOKUP(D891,Materias_Primas[#All],5,0),"")</f>
        <v/>
      </c>
      <c r="M891" s="2"/>
      <c r="N891" s="2"/>
      <c r="O891" s="2"/>
      <c r="P891" s="2"/>
    </row>
    <row r="892" spans="1:16" ht="15.75" customHeight="1" x14ac:dyDescent="0.3">
      <c r="A892" s="8">
        <f>'Receta'!A893</f>
        <v>0</v>
      </c>
      <c r="B892" s="8" t="str">
        <f>IFERROR(VLOOKUP(A892,Productos[#All],2,0),"")</f>
        <v/>
      </c>
      <c r="C892" s="8">
        <f>SUMIF(Producción[[#All],[Producto]],A892,Producción[[#All],[Cant]])</f>
        <v>0</v>
      </c>
      <c r="D892" s="8">
        <f>'Receta'!E893</f>
        <v>0</v>
      </c>
      <c r="E892" s="8" t="str">
        <f>IFERROR(VLOOKUP(D892,Materias_Primas[#All],2,0),"")</f>
        <v/>
      </c>
      <c r="F892" s="8">
        <f>'Receta'!C893</f>
        <v>0</v>
      </c>
      <c r="G892" s="8">
        <f>'Receta'!H893</f>
        <v>0</v>
      </c>
      <c r="H892" s="8" t="str">
        <f t="shared" si="15"/>
        <v/>
      </c>
      <c r="I892" s="8">
        <v>30</v>
      </c>
      <c r="J892" s="8" t="s">
        <v>213</v>
      </c>
      <c r="K892" s="8" t="e">
        <f t="shared" si="17"/>
        <v>#VALUE!</v>
      </c>
      <c r="L892" s="8" t="str">
        <f>IFERROR(VLOOKUP(D892,Materias_Primas[#All],5,0),"")</f>
        <v/>
      </c>
      <c r="M892" s="2"/>
      <c r="N892" s="2"/>
      <c r="O892" s="2"/>
      <c r="P892" s="2"/>
    </row>
    <row r="893" spans="1:16" ht="15.75" customHeight="1" x14ac:dyDescent="0.3">
      <c r="A893" s="8">
        <f>'Receta'!A894</f>
        <v>0</v>
      </c>
      <c r="B893" s="8" t="str">
        <f>IFERROR(VLOOKUP(A893,Productos[#All],2,0),"")</f>
        <v/>
      </c>
      <c r="C893" s="8">
        <f>SUMIF(Producción[[#All],[Producto]],A893,Producción[[#All],[Cant]])</f>
        <v>0</v>
      </c>
      <c r="D893" s="8">
        <f>'Receta'!E894</f>
        <v>0</v>
      </c>
      <c r="E893" s="8" t="str">
        <f>IFERROR(VLOOKUP(D893,Materias_Primas[#All],2,0),"")</f>
        <v/>
      </c>
      <c r="F893" s="8">
        <f>'Receta'!C894</f>
        <v>0</v>
      </c>
      <c r="G893" s="8">
        <f>'Receta'!H894</f>
        <v>0</v>
      </c>
      <c r="H893" s="8" t="str">
        <f t="shared" si="15"/>
        <v/>
      </c>
      <c r="I893" s="8">
        <v>31</v>
      </c>
      <c r="J893" s="8" t="s">
        <v>213</v>
      </c>
      <c r="K893" s="8" t="e">
        <f t="shared" si="17"/>
        <v>#VALUE!</v>
      </c>
      <c r="L893" s="8" t="str">
        <f>IFERROR(VLOOKUP(D893,Materias_Primas[#All],5,0),"")</f>
        <v/>
      </c>
      <c r="M893" s="2"/>
      <c r="N893" s="2"/>
      <c r="O893" s="2"/>
      <c r="P893" s="2"/>
    </row>
    <row r="894" spans="1:16" ht="15.75" customHeight="1" x14ac:dyDescent="0.3">
      <c r="A894" s="8">
        <f>'Receta'!A895</f>
        <v>0</v>
      </c>
      <c r="B894" s="8" t="str">
        <f>IFERROR(VLOOKUP(A894,Productos[#All],2,0),"")</f>
        <v/>
      </c>
      <c r="C894" s="8">
        <f>SUMIF(Producción[[#All],[Producto]],A894,Producción[[#All],[Cant]])</f>
        <v>0</v>
      </c>
      <c r="D894" s="8">
        <f>'Receta'!E895</f>
        <v>0</v>
      </c>
      <c r="E894" s="8" t="str">
        <f>IFERROR(VLOOKUP(D894,Materias_Primas[#All],2,0),"")</f>
        <v/>
      </c>
      <c r="F894" s="8">
        <f>'Receta'!C895</f>
        <v>0</v>
      </c>
      <c r="G894" s="8">
        <f>'Receta'!H895</f>
        <v>0</v>
      </c>
      <c r="H894" s="8" t="str">
        <f t="shared" si="15"/>
        <v/>
      </c>
      <c r="I894" s="8">
        <v>31</v>
      </c>
      <c r="J894" s="8" t="s">
        <v>213</v>
      </c>
      <c r="K894" s="8" t="e">
        <f t="shared" si="17"/>
        <v>#VALUE!</v>
      </c>
      <c r="L894" s="8" t="str">
        <f>IFERROR(VLOOKUP(D894,Materias_Primas[#All],5,0),"")</f>
        <v/>
      </c>
      <c r="M894" s="2"/>
      <c r="N894" s="2"/>
      <c r="O894" s="2"/>
      <c r="P894" s="2"/>
    </row>
    <row r="895" spans="1:16" ht="15.75" customHeight="1" x14ac:dyDescent="0.3">
      <c r="A895" s="8">
        <f>'Receta'!A896</f>
        <v>0</v>
      </c>
      <c r="B895" s="8" t="str">
        <f>IFERROR(VLOOKUP(A895,Productos[#All],2,0),"")</f>
        <v/>
      </c>
      <c r="C895" s="8">
        <f>SUMIF(Producción[[#All],[Producto]],A895,Producción[[#All],[Cant]])</f>
        <v>0</v>
      </c>
      <c r="D895" s="8">
        <f>'Receta'!E896</f>
        <v>0</v>
      </c>
      <c r="E895" s="8" t="str">
        <f>IFERROR(VLOOKUP(D895,Materias_Primas[#All],2,0),"")</f>
        <v/>
      </c>
      <c r="F895" s="8">
        <f>'Receta'!C896</f>
        <v>0</v>
      </c>
      <c r="G895" s="8">
        <f>'Receta'!H896</f>
        <v>0</v>
      </c>
      <c r="H895" s="8" t="str">
        <f t="shared" si="15"/>
        <v/>
      </c>
      <c r="I895" s="8">
        <v>31</v>
      </c>
      <c r="J895" s="8" t="s">
        <v>213</v>
      </c>
      <c r="K895" s="8" t="e">
        <f t="shared" si="17"/>
        <v>#VALUE!</v>
      </c>
      <c r="L895" s="8" t="str">
        <f>IFERROR(VLOOKUP(D895,Materias_Primas[#All],5,0),"")</f>
        <v/>
      </c>
      <c r="M895" s="2"/>
      <c r="N895" s="2"/>
      <c r="O895" s="2"/>
      <c r="P895" s="2"/>
    </row>
    <row r="896" spans="1:16" ht="15.75" customHeight="1" x14ac:dyDescent="0.3">
      <c r="A896" s="8">
        <f>'Receta'!A897</f>
        <v>0</v>
      </c>
      <c r="B896" s="8" t="str">
        <f>IFERROR(VLOOKUP(A896,Productos[#All],2,0),"")</f>
        <v/>
      </c>
      <c r="C896" s="8">
        <f>SUMIF(Producción[[#All],[Producto]],A896,Producción[[#All],[Cant]])</f>
        <v>0</v>
      </c>
      <c r="D896" s="8">
        <f>'Receta'!E897</f>
        <v>0</v>
      </c>
      <c r="E896" s="8" t="str">
        <f>IFERROR(VLOOKUP(D896,Materias_Primas[#All],2,0),"")</f>
        <v/>
      </c>
      <c r="F896" s="8">
        <f>'Receta'!C897</f>
        <v>0</v>
      </c>
      <c r="G896" s="8">
        <f>'Receta'!H897</f>
        <v>0</v>
      </c>
      <c r="H896" s="8" t="str">
        <f t="shared" si="15"/>
        <v/>
      </c>
      <c r="I896" s="8">
        <v>31</v>
      </c>
      <c r="J896" s="8" t="s">
        <v>213</v>
      </c>
      <c r="K896" s="8" t="e">
        <f t="shared" si="17"/>
        <v>#VALUE!</v>
      </c>
      <c r="L896" s="8" t="str">
        <f>IFERROR(VLOOKUP(D896,Materias_Primas[#All],5,0),"")</f>
        <v/>
      </c>
      <c r="M896" s="2"/>
      <c r="N896" s="2"/>
      <c r="O896" s="2"/>
      <c r="P896" s="2"/>
    </row>
    <row r="897" spans="1:16" ht="15.75" customHeight="1" x14ac:dyDescent="0.3">
      <c r="A897" s="8">
        <f>'Receta'!A898</f>
        <v>0</v>
      </c>
      <c r="B897" s="8" t="str">
        <f>IFERROR(VLOOKUP(A897,Productos[#All],2,0),"")</f>
        <v/>
      </c>
      <c r="C897" s="8">
        <f>SUMIF(Producción[[#All],[Producto]],A897,Producción[[#All],[Cant]])</f>
        <v>0</v>
      </c>
      <c r="D897" s="8">
        <f>'Receta'!E898</f>
        <v>0</v>
      </c>
      <c r="E897" s="8" t="str">
        <f>IFERROR(VLOOKUP(D897,Materias_Primas[#All],2,0),"")</f>
        <v/>
      </c>
      <c r="F897" s="8">
        <f>'Receta'!C898</f>
        <v>0</v>
      </c>
      <c r="G897" s="8">
        <f>'Receta'!H898</f>
        <v>0</v>
      </c>
      <c r="H897" s="8" t="str">
        <f t="shared" si="15"/>
        <v/>
      </c>
      <c r="I897" s="8">
        <v>31</v>
      </c>
      <c r="J897" s="8" t="s">
        <v>213</v>
      </c>
      <c r="K897" s="8" t="e">
        <f t="shared" si="17"/>
        <v>#VALUE!</v>
      </c>
      <c r="L897" s="8" t="str">
        <f>IFERROR(VLOOKUP(D897,Materias_Primas[#All],5,0),"")</f>
        <v/>
      </c>
      <c r="M897" s="2"/>
      <c r="N897" s="2"/>
      <c r="O897" s="2"/>
      <c r="P897" s="2"/>
    </row>
    <row r="898" spans="1:16" ht="15.75" customHeight="1" x14ac:dyDescent="0.3">
      <c r="A898" s="8">
        <f>'Receta'!A899</f>
        <v>0</v>
      </c>
      <c r="B898" s="8" t="str">
        <f>IFERROR(VLOOKUP(A898,Productos[#All],2,0),"")</f>
        <v/>
      </c>
      <c r="C898" s="8">
        <f>SUMIF(Producción[[#All],[Producto]],A898,Producción[[#All],[Cant]])</f>
        <v>0</v>
      </c>
      <c r="D898" s="8">
        <f>'Receta'!E899</f>
        <v>0</v>
      </c>
      <c r="E898" s="8" t="str">
        <f>IFERROR(VLOOKUP(D898,Materias_Primas[#All],2,0),"")</f>
        <v/>
      </c>
      <c r="F898" s="8">
        <f>'Receta'!C899</f>
        <v>0</v>
      </c>
      <c r="G898" s="8">
        <f>'Receta'!H899</f>
        <v>0</v>
      </c>
      <c r="H898" s="8" t="str">
        <f t="shared" si="15"/>
        <v/>
      </c>
      <c r="I898" s="8">
        <v>31</v>
      </c>
      <c r="J898" s="8" t="s">
        <v>213</v>
      </c>
      <c r="K898" s="8" t="e">
        <f t="shared" ref="K898:K961" si="18">C898*H898</f>
        <v>#VALUE!</v>
      </c>
      <c r="L898" s="8" t="str">
        <f>IFERROR(VLOOKUP(D898,Materias_Primas[#All],5,0),"")</f>
        <v/>
      </c>
      <c r="M898" s="2"/>
      <c r="N898" s="2"/>
      <c r="O898" s="2"/>
      <c r="P898" s="2"/>
    </row>
    <row r="899" spans="1:16" ht="15.75" customHeight="1" x14ac:dyDescent="0.3">
      <c r="A899" s="8">
        <f>'Receta'!A900</f>
        <v>0</v>
      </c>
      <c r="B899" s="8" t="str">
        <f>IFERROR(VLOOKUP(A899,Productos[#All],2,0),"")</f>
        <v/>
      </c>
      <c r="C899" s="8">
        <f>SUMIF(Producción[[#All],[Producto]],A899,Producción[[#All],[Cant]])</f>
        <v>0</v>
      </c>
      <c r="D899" s="8">
        <f>'Receta'!E900</f>
        <v>0</v>
      </c>
      <c r="E899" s="8" t="str">
        <f>IFERROR(VLOOKUP(D899,Materias_Primas[#All],2,0),"")</f>
        <v/>
      </c>
      <c r="F899" s="8">
        <f>'Receta'!C900</f>
        <v>0</v>
      </c>
      <c r="G899" s="8">
        <f>'Receta'!H900</f>
        <v>0</v>
      </c>
      <c r="H899" s="8" t="str">
        <f t="shared" si="15"/>
        <v/>
      </c>
      <c r="I899" s="8">
        <v>31</v>
      </c>
      <c r="J899" s="8" t="s">
        <v>213</v>
      </c>
      <c r="K899" s="8" t="e">
        <f t="shared" si="18"/>
        <v>#VALUE!</v>
      </c>
      <c r="L899" s="8" t="str">
        <f>IFERROR(VLOOKUP(D899,Materias_Primas[#All],5,0),"")</f>
        <v/>
      </c>
      <c r="M899" s="2"/>
      <c r="N899" s="2"/>
      <c r="O899" s="2"/>
      <c r="P899" s="2"/>
    </row>
    <row r="900" spans="1:16" ht="15.75" customHeight="1" x14ac:dyDescent="0.3">
      <c r="A900" s="8">
        <f>'Receta'!A901</f>
        <v>0</v>
      </c>
      <c r="B900" s="8" t="str">
        <f>IFERROR(VLOOKUP(A900,Productos[#All],2,0),"")</f>
        <v/>
      </c>
      <c r="C900" s="8">
        <f>SUMIF(Producción[[#All],[Producto]],A900,Producción[[#All],[Cant]])</f>
        <v>0</v>
      </c>
      <c r="D900" s="8">
        <f>'Receta'!E901</f>
        <v>0</v>
      </c>
      <c r="E900" s="8" t="str">
        <f>IFERROR(VLOOKUP(D900,Materias_Primas[#All],2,0),"")</f>
        <v/>
      </c>
      <c r="F900" s="8">
        <f>'Receta'!C901</f>
        <v>0</v>
      </c>
      <c r="G900" s="8">
        <f>'Receta'!H901</f>
        <v>0</v>
      </c>
      <c r="H900" s="8" t="str">
        <f t="shared" si="15"/>
        <v/>
      </c>
      <c r="I900" s="8">
        <v>31</v>
      </c>
      <c r="J900" s="8" t="s">
        <v>213</v>
      </c>
      <c r="K900" s="8" t="e">
        <f t="shared" si="18"/>
        <v>#VALUE!</v>
      </c>
      <c r="L900" s="8" t="str">
        <f>IFERROR(VLOOKUP(D900,Materias_Primas[#All],5,0),"")</f>
        <v/>
      </c>
      <c r="M900" s="2"/>
      <c r="N900" s="2"/>
      <c r="O900" s="2"/>
      <c r="P900" s="2"/>
    </row>
    <row r="901" spans="1:16" ht="15.75" customHeight="1" x14ac:dyDescent="0.3">
      <c r="A901" s="8">
        <f>'Receta'!A902</f>
        <v>0</v>
      </c>
      <c r="B901" s="8" t="str">
        <f>IFERROR(VLOOKUP(A901,Productos[#All],2,0),"")</f>
        <v/>
      </c>
      <c r="C901" s="8">
        <f>SUMIF(Producción[[#All],[Producto]],A901,Producción[[#All],[Cant]])</f>
        <v>0</v>
      </c>
      <c r="D901" s="8">
        <f>'Receta'!E902</f>
        <v>0</v>
      </c>
      <c r="E901" s="8" t="str">
        <f>IFERROR(VLOOKUP(D901,Materias_Primas[#All],2,0),"")</f>
        <v/>
      </c>
      <c r="F901" s="8">
        <f>'Receta'!C902</f>
        <v>0</v>
      </c>
      <c r="G901" s="8">
        <f>'Receta'!H902</f>
        <v>0</v>
      </c>
      <c r="H901" s="8" t="str">
        <f t="shared" si="15"/>
        <v/>
      </c>
      <c r="I901" s="8">
        <v>31</v>
      </c>
      <c r="J901" s="8" t="s">
        <v>213</v>
      </c>
      <c r="K901" s="8" t="e">
        <f t="shared" si="18"/>
        <v>#VALUE!</v>
      </c>
      <c r="L901" s="8" t="str">
        <f>IFERROR(VLOOKUP(D901,Materias_Primas[#All],5,0),"")</f>
        <v/>
      </c>
      <c r="M901" s="2"/>
      <c r="N901" s="2"/>
      <c r="O901" s="2"/>
      <c r="P901" s="2"/>
    </row>
    <row r="902" spans="1:16" ht="15.75" customHeight="1" x14ac:dyDescent="0.3">
      <c r="A902" s="8">
        <f>'Receta'!A903</f>
        <v>0</v>
      </c>
      <c r="B902" s="8" t="str">
        <f>IFERROR(VLOOKUP(A902,Productos[#All],2,0),"")</f>
        <v/>
      </c>
      <c r="C902" s="8">
        <f>SUMIF(Producción[[#All],[Producto]],A902,Producción[[#All],[Cant]])</f>
        <v>0</v>
      </c>
      <c r="D902" s="8">
        <f>'Receta'!E903</f>
        <v>0</v>
      </c>
      <c r="E902" s="8" t="str">
        <f>IFERROR(VLOOKUP(D902,Materias_Primas[#All],2,0),"")</f>
        <v/>
      </c>
      <c r="F902" s="8">
        <f>'Receta'!C903</f>
        <v>0</v>
      </c>
      <c r="G902" s="8">
        <f>'Receta'!H903</f>
        <v>0</v>
      </c>
      <c r="H902" s="8" t="str">
        <f t="shared" si="15"/>
        <v/>
      </c>
      <c r="I902" s="8">
        <v>31</v>
      </c>
      <c r="J902" s="8" t="s">
        <v>213</v>
      </c>
      <c r="K902" s="8" t="e">
        <f t="shared" si="18"/>
        <v>#VALUE!</v>
      </c>
      <c r="L902" s="8" t="str">
        <f>IFERROR(VLOOKUP(D902,Materias_Primas[#All],5,0),"")</f>
        <v/>
      </c>
      <c r="M902" s="2"/>
      <c r="N902" s="2"/>
      <c r="O902" s="2"/>
      <c r="P902" s="2"/>
    </row>
    <row r="903" spans="1:16" ht="15.75" customHeight="1" x14ac:dyDescent="0.3">
      <c r="A903" s="8">
        <f>'Receta'!A904</f>
        <v>0</v>
      </c>
      <c r="B903" s="8" t="str">
        <f>IFERROR(VLOOKUP(A903,Productos[#All],2,0),"")</f>
        <v/>
      </c>
      <c r="C903" s="8">
        <f>SUMIF(Producción[[#All],[Producto]],A903,Producción[[#All],[Cant]])</f>
        <v>0</v>
      </c>
      <c r="D903" s="8">
        <f>'Receta'!E904</f>
        <v>0</v>
      </c>
      <c r="E903" s="8" t="str">
        <f>IFERROR(VLOOKUP(D903,Materias_Primas[#All],2,0),"")</f>
        <v/>
      </c>
      <c r="F903" s="8">
        <f>'Receta'!C904</f>
        <v>0</v>
      </c>
      <c r="G903" s="8">
        <f>'Receta'!H904</f>
        <v>0</v>
      </c>
      <c r="H903" s="8" t="str">
        <f t="shared" si="15"/>
        <v/>
      </c>
      <c r="I903" s="8">
        <v>31</v>
      </c>
      <c r="J903" s="8" t="s">
        <v>213</v>
      </c>
      <c r="K903" s="8" t="e">
        <f t="shared" si="18"/>
        <v>#VALUE!</v>
      </c>
      <c r="L903" s="8" t="str">
        <f>IFERROR(VLOOKUP(D903,Materias_Primas[#All],5,0),"")</f>
        <v/>
      </c>
      <c r="M903" s="2"/>
      <c r="N903" s="2"/>
      <c r="O903" s="2"/>
      <c r="P903" s="2"/>
    </row>
    <row r="904" spans="1:16" ht="15.75" customHeight="1" x14ac:dyDescent="0.3">
      <c r="A904" s="8">
        <f>'Receta'!A905</f>
        <v>0</v>
      </c>
      <c r="B904" s="8" t="str">
        <f>IFERROR(VLOOKUP(A904,Productos[#All],2,0),"")</f>
        <v/>
      </c>
      <c r="C904" s="8">
        <f>SUMIF(Producción[[#All],[Producto]],A904,Producción[[#All],[Cant]])</f>
        <v>0</v>
      </c>
      <c r="D904" s="8">
        <f>'Receta'!E905</f>
        <v>0</v>
      </c>
      <c r="E904" s="8" t="str">
        <f>IFERROR(VLOOKUP(D904,Materias_Primas[#All],2,0),"")</f>
        <v/>
      </c>
      <c r="F904" s="8">
        <f>'Receta'!C905</f>
        <v>0</v>
      </c>
      <c r="G904" s="8">
        <f>'Receta'!H905</f>
        <v>0</v>
      </c>
      <c r="H904" s="8" t="str">
        <f t="shared" si="15"/>
        <v/>
      </c>
      <c r="I904" s="8">
        <v>31</v>
      </c>
      <c r="J904" s="8" t="s">
        <v>213</v>
      </c>
      <c r="K904" s="8" t="e">
        <f t="shared" si="18"/>
        <v>#VALUE!</v>
      </c>
      <c r="L904" s="8" t="str">
        <f>IFERROR(VLOOKUP(D904,Materias_Primas[#All],5,0),"")</f>
        <v/>
      </c>
      <c r="M904" s="2"/>
      <c r="N904" s="2"/>
      <c r="O904" s="2"/>
      <c r="P904" s="2"/>
    </row>
    <row r="905" spans="1:16" ht="15.75" customHeight="1" x14ac:dyDescent="0.3">
      <c r="A905" s="8">
        <f>'Receta'!A906</f>
        <v>0</v>
      </c>
      <c r="B905" s="8" t="str">
        <f>IFERROR(VLOOKUP(A905,Productos[#All],2,0),"")</f>
        <v/>
      </c>
      <c r="C905" s="8">
        <f>SUMIF(Producción[[#All],[Producto]],A905,Producción[[#All],[Cant]])</f>
        <v>0</v>
      </c>
      <c r="D905" s="8">
        <f>'Receta'!E906</f>
        <v>0</v>
      </c>
      <c r="E905" s="8" t="str">
        <f>IFERROR(VLOOKUP(D905,Materias_Primas[#All],2,0),"")</f>
        <v/>
      </c>
      <c r="F905" s="8">
        <f>'Receta'!C906</f>
        <v>0</v>
      </c>
      <c r="G905" s="8">
        <f>'Receta'!H906</f>
        <v>0</v>
      </c>
      <c r="H905" s="8" t="str">
        <f t="shared" si="15"/>
        <v/>
      </c>
      <c r="I905" s="8">
        <v>31</v>
      </c>
      <c r="J905" s="8" t="s">
        <v>213</v>
      </c>
      <c r="K905" s="8" t="e">
        <f t="shared" si="18"/>
        <v>#VALUE!</v>
      </c>
      <c r="L905" s="8" t="str">
        <f>IFERROR(VLOOKUP(D905,Materias_Primas[#All],5,0),"")</f>
        <v/>
      </c>
      <c r="M905" s="2"/>
      <c r="N905" s="2"/>
      <c r="O905" s="2"/>
      <c r="P905" s="2"/>
    </row>
    <row r="906" spans="1:16" ht="15.75" customHeight="1" x14ac:dyDescent="0.3">
      <c r="A906" s="8">
        <f>'Receta'!A907</f>
        <v>0</v>
      </c>
      <c r="B906" s="8" t="str">
        <f>IFERROR(VLOOKUP(A906,Productos[#All],2,0),"")</f>
        <v/>
      </c>
      <c r="C906" s="8">
        <f>SUMIF(Producción[[#All],[Producto]],A906,Producción[[#All],[Cant]])</f>
        <v>0</v>
      </c>
      <c r="D906" s="8">
        <f>'Receta'!E907</f>
        <v>0</v>
      </c>
      <c r="E906" s="8" t="str">
        <f>IFERROR(VLOOKUP(D906,Materias_Primas[#All],2,0),"")</f>
        <v/>
      </c>
      <c r="F906" s="8">
        <f>'Receta'!C907</f>
        <v>0</v>
      </c>
      <c r="G906" s="8">
        <f>'Receta'!H907</f>
        <v>0</v>
      </c>
      <c r="H906" s="8" t="str">
        <f t="shared" si="15"/>
        <v/>
      </c>
      <c r="I906" s="8">
        <v>31</v>
      </c>
      <c r="J906" s="8" t="s">
        <v>213</v>
      </c>
      <c r="K906" s="8" t="e">
        <f t="shared" si="18"/>
        <v>#VALUE!</v>
      </c>
      <c r="L906" s="8" t="str">
        <f>IFERROR(VLOOKUP(D906,Materias_Primas[#All],5,0),"")</f>
        <v/>
      </c>
      <c r="M906" s="2"/>
      <c r="N906" s="2"/>
      <c r="O906" s="2"/>
      <c r="P906" s="2"/>
    </row>
    <row r="907" spans="1:16" ht="15.75" customHeight="1" x14ac:dyDescent="0.3">
      <c r="A907" s="8">
        <f>'Receta'!A908</f>
        <v>0</v>
      </c>
      <c r="B907" s="8" t="str">
        <f>IFERROR(VLOOKUP(A907,Productos[#All],2,0),"")</f>
        <v/>
      </c>
      <c r="C907" s="8">
        <f>SUMIF(Producción[[#All],[Producto]],A907,Producción[[#All],[Cant]])</f>
        <v>0</v>
      </c>
      <c r="D907" s="8">
        <f>'Receta'!E908</f>
        <v>0</v>
      </c>
      <c r="E907" s="8" t="str">
        <f>IFERROR(VLOOKUP(D907,Materias_Primas[#All],2,0),"")</f>
        <v/>
      </c>
      <c r="F907" s="8">
        <f>'Receta'!C908</f>
        <v>0</v>
      </c>
      <c r="G907" s="8">
        <f>'Receta'!H908</f>
        <v>0</v>
      </c>
      <c r="H907" s="8" t="str">
        <f t="shared" si="15"/>
        <v/>
      </c>
      <c r="I907" s="8">
        <v>31</v>
      </c>
      <c r="J907" s="8" t="s">
        <v>213</v>
      </c>
      <c r="K907" s="8" t="e">
        <f t="shared" si="18"/>
        <v>#VALUE!</v>
      </c>
      <c r="L907" s="8" t="str">
        <f>IFERROR(VLOOKUP(D907,Materias_Primas[#All],5,0),"")</f>
        <v/>
      </c>
      <c r="M907" s="2"/>
      <c r="N907" s="2"/>
      <c r="O907" s="2"/>
      <c r="P907" s="2"/>
    </row>
    <row r="908" spans="1:16" ht="15.75" customHeight="1" x14ac:dyDescent="0.3">
      <c r="A908" s="8">
        <f>'Receta'!A909</f>
        <v>0</v>
      </c>
      <c r="B908" s="8" t="str">
        <f>IFERROR(VLOOKUP(A908,Productos[#All],2,0),"")</f>
        <v/>
      </c>
      <c r="C908" s="8">
        <f>SUMIF(Producción[[#All],[Producto]],A908,Producción[[#All],[Cant]])</f>
        <v>0</v>
      </c>
      <c r="D908" s="8">
        <f>'Receta'!E909</f>
        <v>0</v>
      </c>
      <c r="E908" s="8" t="str">
        <f>IFERROR(VLOOKUP(D908,Materias_Primas[#All],2,0),"")</f>
        <v/>
      </c>
      <c r="F908" s="8">
        <f>'Receta'!C909</f>
        <v>0</v>
      </c>
      <c r="G908" s="8">
        <f>'Receta'!H909</f>
        <v>0</v>
      </c>
      <c r="H908" s="8" t="str">
        <f t="shared" si="15"/>
        <v/>
      </c>
      <c r="I908" s="8">
        <v>31</v>
      </c>
      <c r="J908" s="8" t="s">
        <v>213</v>
      </c>
      <c r="K908" s="8" t="e">
        <f t="shared" si="18"/>
        <v>#VALUE!</v>
      </c>
      <c r="L908" s="8" t="str">
        <f>IFERROR(VLOOKUP(D908,Materias_Primas[#All],5,0),"")</f>
        <v/>
      </c>
      <c r="M908" s="2"/>
      <c r="N908" s="2"/>
      <c r="O908" s="2"/>
      <c r="P908" s="2"/>
    </row>
    <row r="909" spans="1:16" ht="15.75" customHeight="1" x14ac:dyDescent="0.3">
      <c r="A909" s="8">
        <f>'Receta'!A910</f>
        <v>0</v>
      </c>
      <c r="B909" s="8" t="str">
        <f>IFERROR(VLOOKUP(A909,Productos[#All],2,0),"")</f>
        <v/>
      </c>
      <c r="C909" s="8">
        <f>SUMIF(Producción[[#All],[Producto]],A909,Producción[[#All],[Cant]])</f>
        <v>0</v>
      </c>
      <c r="D909" s="8">
        <f>'Receta'!E910</f>
        <v>0</v>
      </c>
      <c r="E909" s="8" t="str">
        <f>IFERROR(VLOOKUP(D909,Materias_Primas[#All],2,0),"")</f>
        <v/>
      </c>
      <c r="F909" s="8">
        <f>'Receta'!C910</f>
        <v>0</v>
      </c>
      <c r="G909" s="8">
        <f>'Receta'!H910</f>
        <v>0</v>
      </c>
      <c r="H909" s="8" t="str">
        <f t="shared" si="15"/>
        <v/>
      </c>
      <c r="I909" s="8">
        <v>31</v>
      </c>
      <c r="J909" s="8" t="s">
        <v>213</v>
      </c>
      <c r="K909" s="8" t="e">
        <f t="shared" si="18"/>
        <v>#VALUE!</v>
      </c>
      <c r="L909" s="8" t="str">
        <f>IFERROR(VLOOKUP(D909,Materias_Primas[#All],5,0),"")</f>
        <v/>
      </c>
      <c r="M909" s="2"/>
      <c r="N909" s="2"/>
      <c r="O909" s="2"/>
      <c r="P909" s="2"/>
    </row>
    <row r="910" spans="1:16" ht="15.75" customHeight="1" x14ac:dyDescent="0.3">
      <c r="A910" s="8">
        <f>'Receta'!A911</f>
        <v>0</v>
      </c>
      <c r="B910" s="8" t="str">
        <f>IFERROR(VLOOKUP(A910,Productos[#All],2,0),"")</f>
        <v/>
      </c>
      <c r="C910" s="8">
        <f>SUMIF(Producción[[#All],[Producto]],A910,Producción[[#All],[Cant]])</f>
        <v>0</v>
      </c>
      <c r="D910" s="8">
        <f>'Receta'!E911</f>
        <v>0</v>
      </c>
      <c r="E910" s="8" t="str">
        <f>IFERROR(VLOOKUP(D910,Materias_Primas[#All],2,0),"")</f>
        <v/>
      </c>
      <c r="F910" s="8">
        <f>'Receta'!C911</f>
        <v>0</v>
      </c>
      <c r="G910" s="8">
        <f>'Receta'!H911</f>
        <v>0</v>
      </c>
      <c r="H910" s="8" t="str">
        <f t="shared" si="15"/>
        <v/>
      </c>
      <c r="I910" s="8">
        <v>31</v>
      </c>
      <c r="J910" s="8" t="s">
        <v>213</v>
      </c>
      <c r="K910" s="8" t="e">
        <f t="shared" si="18"/>
        <v>#VALUE!</v>
      </c>
      <c r="L910" s="8" t="str">
        <f>IFERROR(VLOOKUP(D910,Materias_Primas[#All],5,0),"")</f>
        <v/>
      </c>
      <c r="M910" s="2"/>
      <c r="N910" s="2"/>
      <c r="O910" s="2"/>
      <c r="P910" s="2"/>
    </row>
    <row r="911" spans="1:16" ht="15.75" customHeight="1" x14ac:dyDescent="0.3">
      <c r="A911" s="8">
        <f>'Receta'!A912</f>
        <v>0</v>
      </c>
      <c r="B911" s="8" t="str">
        <f>IFERROR(VLOOKUP(A911,Productos[#All],2,0),"")</f>
        <v/>
      </c>
      <c r="C911" s="8">
        <f>SUMIF(Producción[[#All],[Producto]],A911,Producción[[#All],[Cant]])</f>
        <v>0</v>
      </c>
      <c r="D911" s="8">
        <f>'Receta'!E912</f>
        <v>0</v>
      </c>
      <c r="E911" s="8" t="str">
        <f>IFERROR(VLOOKUP(D911,Materias_Primas[#All],2,0),"")</f>
        <v/>
      </c>
      <c r="F911" s="8">
        <f>'Receta'!C912</f>
        <v>0</v>
      </c>
      <c r="G911" s="8">
        <f>'Receta'!H912</f>
        <v>0</v>
      </c>
      <c r="H911" s="8" t="str">
        <f t="shared" si="15"/>
        <v/>
      </c>
      <c r="I911" s="8">
        <v>31</v>
      </c>
      <c r="J911" s="8" t="s">
        <v>213</v>
      </c>
      <c r="K911" s="8" t="e">
        <f t="shared" si="18"/>
        <v>#VALUE!</v>
      </c>
      <c r="L911" s="8" t="str">
        <f>IFERROR(VLOOKUP(D911,Materias_Primas[#All],5,0),"")</f>
        <v/>
      </c>
      <c r="M911" s="2"/>
      <c r="N911" s="2"/>
      <c r="O911" s="2"/>
      <c r="P911" s="2"/>
    </row>
    <row r="912" spans="1:16" ht="15.75" customHeight="1" x14ac:dyDescent="0.3">
      <c r="A912" s="8">
        <f>'Receta'!A913</f>
        <v>0</v>
      </c>
      <c r="B912" s="8" t="str">
        <f>IFERROR(VLOOKUP(A912,Productos[#All],2,0),"")</f>
        <v/>
      </c>
      <c r="C912" s="8">
        <f>SUMIF(Producción[[#All],[Producto]],A912,Producción[[#All],[Cant]])</f>
        <v>0</v>
      </c>
      <c r="D912" s="8">
        <f>'Receta'!E913</f>
        <v>0</v>
      </c>
      <c r="E912" s="8" t="str">
        <f>IFERROR(VLOOKUP(D912,Materias_Primas[#All],2,0),"")</f>
        <v/>
      </c>
      <c r="F912" s="8">
        <f>'Receta'!C913</f>
        <v>0</v>
      </c>
      <c r="G912" s="8">
        <f>'Receta'!H913</f>
        <v>0</v>
      </c>
      <c r="H912" s="8" t="str">
        <f t="shared" si="15"/>
        <v/>
      </c>
      <c r="I912" s="8">
        <v>31</v>
      </c>
      <c r="J912" s="8" t="s">
        <v>213</v>
      </c>
      <c r="K912" s="8" t="e">
        <f t="shared" si="18"/>
        <v>#VALUE!</v>
      </c>
      <c r="L912" s="8" t="str">
        <f>IFERROR(VLOOKUP(D912,Materias_Primas[#All],5,0),"")</f>
        <v/>
      </c>
      <c r="M912" s="2"/>
      <c r="N912" s="2"/>
      <c r="O912" s="2"/>
      <c r="P912" s="2"/>
    </row>
    <row r="913" spans="1:16" ht="15.75" customHeight="1" x14ac:dyDescent="0.3">
      <c r="A913" s="8">
        <f>'Receta'!A914</f>
        <v>0</v>
      </c>
      <c r="B913" s="8" t="str">
        <f>IFERROR(VLOOKUP(A913,Productos[#All],2,0),"")</f>
        <v/>
      </c>
      <c r="C913" s="8">
        <f>SUMIF(Producción[[#All],[Producto]],A913,Producción[[#All],[Cant]])</f>
        <v>0</v>
      </c>
      <c r="D913" s="8">
        <f>'Receta'!E914</f>
        <v>0</v>
      </c>
      <c r="E913" s="8" t="str">
        <f>IFERROR(VLOOKUP(D913,Materias_Primas[#All],2,0),"")</f>
        <v/>
      </c>
      <c r="F913" s="8">
        <f>'Receta'!C914</f>
        <v>0</v>
      </c>
      <c r="G913" s="8">
        <f>'Receta'!H914</f>
        <v>0</v>
      </c>
      <c r="H913" s="8" t="str">
        <f t="shared" si="15"/>
        <v/>
      </c>
      <c r="I913" s="8">
        <v>31</v>
      </c>
      <c r="J913" s="8" t="s">
        <v>213</v>
      </c>
      <c r="K913" s="8" t="e">
        <f t="shared" si="18"/>
        <v>#VALUE!</v>
      </c>
      <c r="L913" s="8" t="str">
        <f>IFERROR(VLOOKUP(D913,Materias_Primas[#All],5,0),"")</f>
        <v/>
      </c>
      <c r="M913" s="2"/>
      <c r="N913" s="2"/>
      <c r="O913" s="2"/>
      <c r="P913" s="2"/>
    </row>
    <row r="914" spans="1:16" ht="15.75" customHeight="1" x14ac:dyDescent="0.3">
      <c r="A914" s="8">
        <f>'Receta'!A915</f>
        <v>0</v>
      </c>
      <c r="B914" s="8" t="str">
        <f>IFERROR(VLOOKUP(A914,Productos[#All],2,0),"")</f>
        <v/>
      </c>
      <c r="C914" s="8">
        <f>SUMIF(Producción[[#All],[Producto]],A914,Producción[[#All],[Cant]])</f>
        <v>0</v>
      </c>
      <c r="D914" s="8">
        <f>'Receta'!E915</f>
        <v>0</v>
      </c>
      <c r="E914" s="8" t="str">
        <f>IFERROR(VLOOKUP(D914,Materias_Primas[#All],2,0),"")</f>
        <v/>
      </c>
      <c r="F914" s="8">
        <f>'Receta'!C915</f>
        <v>0</v>
      </c>
      <c r="G914" s="8">
        <f>'Receta'!H915</f>
        <v>0</v>
      </c>
      <c r="H914" s="8" t="str">
        <f t="shared" si="15"/>
        <v/>
      </c>
      <c r="I914" s="8">
        <v>31</v>
      </c>
      <c r="J914" s="8" t="s">
        <v>213</v>
      </c>
      <c r="K914" s="8" t="e">
        <f t="shared" si="18"/>
        <v>#VALUE!</v>
      </c>
      <c r="L914" s="8" t="str">
        <f>IFERROR(VLOOKUP(D914,Materias_Primas[#All],5,0),"")</f>
        <v/>
      </c>
      <c r="M914" s="2"/>
      <c r="N914" s="2"/>
      <c r="O914" s="2"/>
      <c r="P914" s="2"/>
    </row>
    <row r="915" spans="1:16" ht="15.75" customHeight="1" x14ac:dyDescent="0.3">
      <c r="A915" s="8">
        <f>'Receta'!A916</f>
        <v>0</v>
      </c>
      <c r="B915" s="8" t="str">
        <f>IFERROR(VLOOKUP(A915,Productos[#All],2,0),"")</f>
        <v/>
      </c>
      <c r="C915" s="8">
        <f>SUMIF(Producción[[#All],[Producto]],A915,Producción[[#All],[Cant]])</f>
        <v>0</v>
      </c>
      <c r="D915" s="8">
        <f>'Receta'!E916</f>
        <v>0</v>
      </c>
      <c r="E915" s="8" t="str">
        <f>IFERROR(VLOOKUP(D915,Materias_Primas[#All],2,0),"")</f>
        <v/>
      </c>
      <c r="F915" s="8">
        <f>'Receta'!C916</f>
        <v>0</v>
      </c>
      <c r="G915" s="8">
        <f>'Receta'!H916</f>
        <v>0</v>
      </c>
      <c r="H915" s="8" t="str">
        <f t="shared" si="15"/>
        <v/>
      </c>
      <c r="I915" s="8">
        <v>31</v>
      </c>
      <c r="J915" s="8" t="s">
        <v>213</v>
      </c>
      <c r="K915" s="8" t="e">
        <f t="shared" si="18"/>
        <v>#VALUE!</v>
      </c>
      <c r="L915" s="8" t="str">
        <f>IFERROR(VLOOKUP(D915,Materias_Primas[#All],5,0),"")</f>
        <v/>
      </c>
      <c r="M915" s="2"/>
      <c r="N915" s="2"/>
      <c r="O915" s="2"/>
      <c r="P915" s="2"/>
    </row>
    <row r="916" spans="1:16" ht="15.75" customHeight="1" x14ac:dyDescent="0.3">
      <c r="A916" s="8">
        <f>'Receta'!A917</f>
        <v>0</v>
      </c>
      <c r="B916" s="8" t="str">
        <f>IFERROR(VLOOKUP(A916,Productos[#All],2,0),"")</f>
        <v/>
      </c>
      <c r="C916" s="8">
        <f>SUMIF(Producción[[#All],[Producto]],A916,Producción[[#All],[Cant]])</f>
        <v>0</v>
      </c>
      <c r="D916" s="8">
        <f>'Receta'!E917</f>
        <v>0</v>
      </c>
      <c r="E916" s="8" t="str">
        <f>IFERROR(VLOOKUP(D916,Materias_Primas[#All],2,0),"")</f>
        <v/>
      </c>
      <c r="F916" s="8">
        <f>'Receta'!C917</f>
        <v>0</v>
      </c>
      <c r="G916" s="8">
        <f>'Receta'!H917</f>
        <v>0</v>
      </c>
      <c r="H916" s="8" t="str">
        <f t="shared" si="15"/>
        <v/>
      </c>
      <c r="I916" s="8">
        <v>31</v>
      </c>
      <c r="J916" s="8" t="s">
        <v>213</v>
      </c>
      <c r="K916" s="8" t="e">
        <f t="shared" si="18"/>
        <v>#VALUE!</v>
      </c>
      <c r="L916" s="8" t="str">
        <f>IFERROR(VLOOKUP(D916,Materias_Primas[#All],5,0),"")</f>
        <v/>
      </c>
      <c r="M916" s="2"/>
      <c r="N916" s="2"/>
      <c r="O916" s="2"/>
      <c r="P916" s="2"/>
    </row>
    <row r="917" spans="1:16" ht="15.75" customHeight="1" x14ac:dyDescent="0.3">
      <c r="A917" s="8">
        <f>'Receta'!A918</f>
        <v>0</v>
      </c>
      <c r="B917" s="8" t="str">
        <f>IFERROR(VLOOKUP(A917,Productos[#All],2,0),"")</f>
        <v/>
      </c>
      <c r="C917" s="8">
        <f>SUMIF(Producción[[#All],[Producto]],A917,Producción[[#All],[Cant]])</f>
        <v>0</v>
      </c>
      <c r="D917" s="8">
        <f>'Receta'!E918</f>
        <v>0</v>
      </c>
      <c r="E917" s="8" t="str">
        <f>IFERROR(VLOOKUP(D917,Materias_Primas[#All],2,0),"")</f>
        <v/>
      </c>
      <c r="F917" s="8">
        <f>'Receta'!C918</f>
        <v>0</v>
      </c>
      <c r="G917" s="8">
        <f>'Receta'!H918</f>
        <v>0</v>
      </c>
      <c r="H917" s="8" t="str">
        <f t="shared" si="15"/>
        <v/>
      </c>
      <c r="I917" s="8">
        <v>31</v>
      </c>
      <c r="J917" s="8" t="s">
        <v>213</v>
      </c>
      <c r="K917" s="8" t="e">
        <f t="shared" si="18"/>
        <v>#VALUE!</v>
      </c>
      <c r="L917" s="8" t="str">
        <f>IFERROR(VLOOKUP(D917,Materias_Primas[#All],5,0),"")</f>
        <v/>
      </c>
      <c r="M917" s="2"/>
      <c r="N917" s="2"/>
      <c r="O917" s="2"/>
      <c r="P917" s="2"/>
    </row>
    <row r="918" spans="1:16" ht="15.75" customHeight="1" x14ac:dyDescent="0.3">
      <c r="A918" s="8">
        <f>'Receta'!A919</f>
        <v>0</v>
      </c>
      <c r="B918" s="8" t="str">
        <f>IFERROR(VLOOKUP(A918,Productos[#All],2,0),"")</f>
        <v/>
      </c>
      <c r="C918" s="8">
        <f>SUMIF(Producción[[#All],[Producto]],A918,Producción[[#All],[Cant]])</f>
        <v>0</v>
      </c>
      <c r="D918" s="8">
        <f>'Receta'!E919</f>
        <v>0</v>
      </c>
      <c r="E918" s="8" t="str">
        <f>IFERROR(VLOOKUP(D918,Materias_Primas[#All],2,0),"")</f>
        <v/>
      </c>
      <c r="F918" s="8">
        <f>'Receta'!C919</f>
        <v>0</v>
      </c>
      <c r="G918" s="8">
        <f>'Receta'!H919</f>
        <v>0</v>
      </c>
      <c r="H918" s="8" t="str">
        <f t="shared" si="15"/>
        <v/>
      </c>
      <c r="I918" s="8">
        <v>31</v>
      </c>
      <c r="J918" s="8" t="s">
        <v>213</v>
      </c>
      <c r="K918" s="8" t="e">
        <f t="shared" si="18"/>
        <v>#VALUE!</v>
      </c>
      <c r="L918" s="8" t="str">
        <f>IFERROR(VLOOKUP(D918,Materias_Primas[#All],5,0),"")</f>
        <v/>
      </c>
      <c r="M918" s="2"/>
      <c r="N918" s="2"/>
      <c r="O918" s="2"/>
      <c r="P918" s="2"/>
    </row>
    <row r="919" spans="1:16" ht="15.75" customHeight="1" x14ac:dyDescent="0.3">
      <c r="A919" s="8">
        <f>'Receta'!A920</f>
        <v>0</v>
      </c>
      <c r="B919" s="8" t="str">
        <f>IFERROR(VLOOKUP(A919,Productos[#All],2,0),"")</f>
        <v/>
      </c>
      <c r="C919" s="8">
        <f>SUMIF(Producción[[#All],[Producto]],A919,Producción[[#All],[Cant]])</f>
        <v>0</v>
      </c>
      <c r="D919" s="8">
        <f>'Receta'!E920</f>
        <v>0</v>
      </c>
      <c r="E919" s="8" t="str">
        <f>IFERROR(VLOOKUP(D919,Materias_Primas[#All],2,0),"")</f>
        <v/>
      </c>
      <c r="F919" s="8">
        <f>'Receta'!C920</f>
        <v>0</v>
      </c>
      <c r="G919" s="8">
        <f>'Receta'!H920</f>
        <v>0</v>
      </c>
      <c r="H919" s="8" t="str">
        <f t="shared" si="15"/>
        <v/>
      </c>
      <c r="I919" s="8">
        <v>31</v>
      </c>
      <c r="J919" s="8" t="s">
        <v>213</v>
      </c>
      <c r="K919" s="8" t="e">
        <f t="shared" si="18"/>
        <v>#VALUE!</v>
      </c>
      <c r="L919" s="8" t="str">
        <f>IFERROR(VLOOKUP(D919,Materias_Primas[#All],5,0),"")</f>
        <v/>
      </c>
      <c r="M919" s="2"/>
      <c r="N919" s="2"/>
      <c r="O919" s="2"/>
      <c r="P919" s="2"/>
    </row>
    <row r="920" spans="1:16" ht="15.75" customHeight="1" x14ac:dyDescent="0.3">
      <c r="A920" s="8">
        <f>'Receta'!A921</f>
        <v>0</v>
      </c>
      <c r="B920" s="8" t="str">
        <f>IFERROR(VLOOKUP(A920,Productos[#All],2,0),"")</f>
        <v/>
      </c>
      <c r="C920" s="8">
        <f>SUMIF(Producción[[#All],[Producto]],A920,Producción[[#All],[Cant]])</f>
        <v>0</v>
      </c>
      <c r="D920" s="8">
        <f>'Receta'!E921</f>
        <v>0</v>
      </c>
      <c r="E920" s="8" t="str">
        <f>IFERROR(VLOOKUP(D920,Materias_Primas[#All],2,0),"")</f>
        <v/>
      </c>
      <c r="F920" s="8">
        <f>'Receta'!C921</f>
        <v>0</v>
      </c>
      <c r="G920" s="8">
        <f>'Receta'!H921</f>
        <v>0</v>
      </c>
      <c r="H920" s="8" t="str">
        <f t="shared" si="15"/>
        <v/>
      </c>
      <c r="I920" s="8">
        <v>31</v>
      </c>
      <c r="J920" s="8" t="s">
        <v>213</v>
      </c>
      <c r="K920" s="8" t="e">
        <f t="shared" si="18"/>
        <v>#VALUE!</v>
      </c>
      <c r="L920" s="8" t="str">
        <f>IFERROR(VLOOKUP(D920,Materias_Primas[#All],5,0),"")</f>
        <v/>
      </c>
      <c r="M920" s="2"/>
      <c r="N920" s="2"/>
      <c r="O920" s="2"/>
      <c r="P920" s="2"/>
    </row>
    <row r="921" spans="1:16" ht="15.75" customHeight="1" x14ac:dyDescent="0.3">
      <c r="A921" s="8">
        <f>'Receta'!A922</f>
        <v>0</v>
      </c>
      <c r="B921" s="8" t="str">
        <f>IFERROR(VLOOKUP(A921,Productos[#All],2,0),"")</f>
        <v/>
      </c>
      <c r="C921" s="8">
        <f>SUMIF(Producción[[#All],[Producto]],A921,Producción[[#All],[Cant]])</f>
        <v>0</v>
      </c>
      <c r="D921" s="8">
        <f>'Receta'!E922</f>
        <v>0</v>
      </c>
      <c r="E921" s="8" t="str">
        <f>IFERROR(VLOOKUP(D921,Materias_Primas[#All],2,0),"")</f>
        <v/>
      </c>
      <c r="F921" s="8">
        <f>'Receta'!C922</f>
        <v>0</v>
      </c>
      <c r="G921" s="8">
        <f>'Receta'!H922</f>
        <v>0</v>
      </c>
      <c r="H921" s="8" t="str">
        <f t="shared" si="15"/>
        <v/>
      </c>
      <c r="I921" s="8">
        <v>31</v>
      </c>
      <c r="J921" s="8" t="s">
        <v>213</v>
      </c>
      <c r="K921" s="8" t="e">
        <f t="shared" si="18"/>
        <v>#VALUE!</v>
      </c>
      <c r="L921" s="8" t="str">
        <f>IFERROR(VLOOKUP(D921,Materias_Primas[#All],5,0),"")</f>
        <v/>
      </c>
      <c r="M921" s="2"/>
      <c r="N921" s="2"/>
      <c r="O921" s="2"/>
      <c r="P921" s="2"/>
    </row>
    <row r="922" spans="1:16" ht="15.75" customHeight="1" x14ac:dyDescent="0.3">
      <c r="A922" s="8">
        <f>'Receta'!A923</f>
        <v>0</v>
      </c>
      <c r="B922" s="8" t="str">
        <f>IFERROR(VLOOKUP(A922,Productos[#All],2,0),"")</f>
        <v/>
      </c>
      <c r="C922" s="8">
        <f>SUMIF(Producción[[#All],[Producto]],A922,Producción[[#All],[Cant]])</f>
        <v>0</v>
      </c>
      <c r="D922" s="8">
        <f>'Receta'!E923</f>
        <v>0</v>
      </c>
      <c r="E922" s="8" t="str">
        <f>IFERROR(VLOOKUP(D922,Materias_Primas[#All],2,0),"")</f>
        <v/>
      </c>
      <c r="F922" s="8">
        <f>'Receta'!C923</f>
        <v>0</v>
      </c>
      <c r="G922" s="8">
        <f>'Receta'!H923</f>
        <v>0</v>
      </c>
      <c r="H922" s="8" t="str">
        <f t="shared" si="15"/>
        <v/>
      </c>
      <c r="I922" s="8">
        <v>31</v>
      </c>
      <c r="J922" s="8" t="s">
        <v>213</v>
      </c>
      <c r="K922" s="8" t="e">
        <f t="shared" si="18"/>
        <v>#VALUE!</v>
      </c>
      <c r="L922" s="8" t="str">
        <f>IFERROR(VLOOKUP(D922,Materias_Primas[#All],5,0),"")</f>
        <v/>
      </c>
      <c r="M922" s="2"/>
      <c r="N922" s="2"/>
      <c r="O922" s="2"/>
      <c r="P922" s="2"/>
    </row>
    <row r="923" spans="1:16" ht="15.75" customHeight="1" x14ac:dyDescent="0.3">
      <c r="A923" s="8">
        <f>'Receta'!A924</f>
        <v>0</v>
      </c>
      <c r="B923" s="8" t="str">
        <f>IFERROR(VLOOKUP(A923,Productos[#All],2,0),"")</f>
        <v/>
      </c>
      <c r="C923" s="8">
        <f>SUMIF(Producción[[#All],[Producto]],A923,Producción[[#All],[Cant]])</f>
        <v>0</v>
      </c>
      <c r="D923" s="8">
        <f>'Receta'!E924</f>
        <v>0</v>
      </c>
      <c r="E923" s="8" t="str">
        <f>IFERROR(VLOOKUP(D923,Materias_Primas[#All],2,0),"")</f>
        <v/>
      </c>
      <c r="F923" s="8">
        <f>'Receta'!C924</f>
        <v>0</v>
      </c>
      <c r="G923" s="8">
        <f>'Receta'!H924</f>
        <v>0</v>
      </c>
      <c r="H923" s="8" t="str">
        <f t="shared" si="15"/>
        <v/>
      </c>
      <c r="I923" s="8">
        <v>31</v>
      </c>
      <c r="J923" s="8" t="s">
        <v>213</v>
      </c>
      <c r="K923" s="8" t="e">
        <f t="shared" si="18"/>
        <v>#VALUE!</v>
      </c>
      <c r="L923" s="8" t="str">
        <f>IFERROR(VLOOKUP(D923,Materias_Primas[#All],5,0),"")</f>
        <v/>
      </c>
      <c r="M923" s="2"/>
      <c r="N923" s="2"/>
      <c r="O923" s="2"/>
      <c r="P923" s="2"/>
    </row>
    <row r="924" spans="1:16" ht="15.75" customHeight="1" x14ac:dyDescent="0.3">
      <c r="A924" s="8">
        <f>'Receta'!A925</f>
        <v>0</v>
      </c>
      <c r="B924" s="8" t="str">
        <f>IFERROR(VLOOKUP(A924,Productos[#All],2,0),"")</f>
        <v/>
      </c>
      <c r="C924" s="8">
        <f>SUMIF(Producción[[#All],[Producto]],A924,Producción[[#All],[Cant]])</f>
        <v>0</v>
      </c>
      <c r="D924" s="8">
        <f>'Receta'!E925</f>
        <v>0</v>
      </c>
      <c r="E924" s="8" t="str">
        <f>IFERROR(VLOOKUP(D924,Materias_Primas[#All],2,0),"")</f>
        <v/>
      </c>
      <c r="F924" s="8">
        <f>'Receta'!C925</f>
        <v>0</v>
      </c>
      <c r="G924" s="8">
        <f>'Receta'!H925</f>
        <v>0</v>
      </c>
      <c r="H924" s="8" t="str">
        <f t="shared" si="15"/>
        <v/>
      </c>
      <c r="I924" s="8">
        <v>31</v>
      </c>
      <c r="J924" s="8" t="s">
        <v>213</v>
      </c>
      <c r="K924" s="8" t="e">
        <f t="shared" si="18"/>
        <v>#VALUE!</v>
      </c>
      <c r="L924" s="8" t="str">
        <f>IFERROR(VLOOKUP(D924,Materias_Primas[#All],5,0),"")</f>
        <v/>
      </c>
      <c r="M924" s="2"/>
      <c r="N924" s="2"/>
      <c r="O924" s="2"/>
      <c r="P924" s="2"/>
    </row>
    <row r="925" spans="1:16" ht="15.75" customHeight="1" x14ac:dyDescent="0.3">
      <c r="A925" s="8">
        <f>'Receta'!A926</f>
        <v>0</v>
      </c>
      <c r="B925" s="8" t="str">
        <f>IFERROR(VLOOKUP(A925,Productos[#All],2,0),"")</f>
        <v/>
      </c>
      <c r="C925" s="8">
        <f>SUMIF(Producción[[#All],[Producto]],A925,Producción[[#All],[Cant]])</f>
        <v>0</v>
      </c>
      <c r="D925" s="8">
        <f>'Receta'!E926</f>
        <v>0</v>
      </c>
      <c r="E925" s="8" t="str">
        <f>IFERROR(VLOOKUP(D925,Materias_Primas[#All],2,0),"")</f>
        <v/>
      </c>
      <c r="F925" s="8">
        <f>'Receta'!C926</f>
        <v>0</v>
      </c>
      <c r="G925" s="8">
        <f>'Receta'!H926</f>
        <v>0</v>
      </c>
      <c r="H925" s="8" t="str">
        <f t="shared" si="15"/>
        <v/>
      </c>
      <c r="I925" s="8">
        <v>31</v>
      </c>
      <c r="J925" s="8" t="s">
        <v>213</v>
      </c>
      <c r="K925" s="8" t="e">
        <f t="shared" si="18"/>
        <v>#VALUE!</v>
      </c>
      <c r="L925" s="8" t="str">
        <f>IFERROR(VLOOKUP(D925,Materias_Primas[#All],5,0),"")</f>
        <v/>
      </c>
      <c r="M925" s="2"/>
      <c r="N925" s="2"/>
      <c r="O925" s="2"/>
      <c r="P925" s="2"/>
    </row>
    <row r="926" spans="1:16" ht="15.75" customHeight="1" x14ac:dyDescent="0.3">
      <c r="A926" s="8">
        <f>'Receta'!A927</f>
        <v>0</v>
      </c>
      <c r="B926" s="8" t="str">
        <f>IFERROR(VLOOKUP(A926,Productos[#All],2,0),"")</f>
        <v/>
      </c>
      <c r="C926" s="8">
        <f>SUMIF(Producción[[#All],[Producto]],A926,Producción[[#All],[Cant]])</f>
        <v>0</v>
      </c>
      <c r="D926" s="8">
        <f>'Receta'!E927</f>
        <v>0</v>
      </c>
      <c r="E926" s="8" t="str">
        <f>IFERROR(VLOOKUP(D926,Materias_Primas[#All],2,0),"")</f>
        <v/>
      </c>
      <c r="F926" s="8">
        <f>'Receta'!C927</f>
        <v>0</v>
      </c>
      <c r="G926" s="8">
        <f>'Receta'!H927</f>
        <v>0</v>
      </c>
      <c r="H926" s="8" t="str">
        <f t="shared" si="15"/>
        <v/>
      </c>
      <c r="I926" s="8">
        <v>31</v>
      </c>
      <c r="J926" s="8" t="s">
        <v>213</v>
      </c>
      <c r="K926" s="8" t="e">
        <f t="shared" si="18"/>
        <v>#VALUE!</v>
      </c>
      <c r="L926" s="8" t="str">
        <f>IFERROR(VLOOKUP(D926,Materias_Primas[#All],5,0),"")</f>
        <v/>
      </c>
      <c r="M926" s="2"/>
      <c r="N926" s="2"/>
      <c r="O926" s="2"/>
      <c r="P926" s="2"/>
    </row>
    <row r="927" spans="1:16" ht="15.75" customHeight="1" x14ac:dyDescent="0.3">
      <c r="A927" s="8">
        <f>'Receta'!A928</f>
        <v>0</v>
      </c>
      <c r="B927" s="8" t="str">
        <f>IFERROR(VLOOKUP(A927,Productos[#All],2,0),"")</f>
        <v/>
      </c>
      <c r="C927" s="8">
        <f>SUMIF(Producción[[#All],[Producto]],A927,Producción[[#All],[Cant]])</f>
        <v>0</v>
      </c>
      <c r="D927" s="8">
        <f>'Receta'!E928</f>
        <v>0</v>
      </c>
      <c r="E927" s="8" t="str">
        <f>IFERROR(VLOOKUP(D927,Materias_Primas[#All],2,0),"")</f>
        <v/>
      </c>
      <c r="F927" s="8">
        <f>'Receta'!C928</f>
        <v>0</v>
      </c>
      <c r="G927" s="8">
        <f>'Receta'!H928</f>
        <v>0</v>
      </c>
      <c r="H927" s="8" t="str">
        <f t="shared" si="15"/>
        <v/>
      </c>
      <c r="I927" s="8">
        <v>31</v>
      </c>
      <c r="J927" s="8" t="s">
        <v>213</v>
      </c>
      <c r="K927" s="8" t="e">
        <f t="shared" si="18"/>
        <v>#VALUE!</v>
      </c>
      <c r="L927" s="8" t="str">
        <f>IFERROR(VLOOKUP(D927,Materias_Primas[#All],5,0),"")</f>
        <v/>
      </c>
      <c r="M927" s="2"/>
      <c r="N927" s="2"/>
      <c r="O927" s="2"/>
      <c r="P927" s="2"/>
    </row>
    <row r="928" spans="1:16" ht="15.75" customHeight="1" x14ac:dyDescent="0.3">
      <c r="A928" s="8">
        <f>'Receta'!A929</f>
        <v>0</v>
      </c>
      <c r="B928" s="8" t="str">
        <f>IFERROR(VLOOKUP(A928,Productos[#All],2,0),"")</f>
        <v/>
      </c>
      <c r="C928" s="8">
        <f>SUMIF(Producción[[#All],[Producto]],A928,Producción[[#All],[Cant]])</f>
        <v>0</v>
      </c>
      <c r="D928" s="8">
        <f>'Receta'!E929</f>
        <v>0</v>
      </c>
      <c r="E928" s="8" t="str">
        <f>IFERROR(VLOOKUP(D928,Materias_Primas[#All],2,0),"")</f>
        <v/>
      </c>
      <c r="F928" s="8">
        <f>'Receta'!C929</f>
        <v>0</v>
      </c>
      <c r="G928" s="8">
        <f>'Receta'!H929</f>
        <v>0</v>
      </c>
      <c r="H928" s="8" t="str">
        <f t="shared" si="15"/>
        <v/>
      </c>
      <c r="I928" s="8">
        <v>31</v>
      </c>
      <c r="J928" s="8" t="s">
        <v>213</v>
      </c>
      <c r="K928" s="8" t="e">
        <f t="shared" si="18"/>
        <v>#VALUE!</v>
      </c>
      <c r="L928" s="8" t="str">
        <f>IFERROR(VLOOKUP(D928,Materias_Primas[#All],5,0),"")</f>
        <v/>
      </c>
      <c r="M928" s="2"/>
      <c r="N928" s="2"/>
      <c r="O928" s="2"/>
      <c r="P928" s="2"/>
    </row>
    <row r="929" spans="1:16" ht="15.75" customHeight="1" x14ac:dyDescent="0.3">
      <c r="A929" s="8">
        <f>'Receta'!A930</f>
        <v>0</v>
      </c>
      <c r="B929" s="8" t="str">
        <f>IFERROR(VLOOKUP(A929,Productos[#All],2,0),"")</f>
        <v/>
      </c>
      <c r="C929" s="8">
        <f>SUMIF(Producción[[#All],[Producto]],A929,Producción[[#All],[Cant]])</f>
        <v>0</v>
      </c>
      <c r="D929" s="8">
        <f>'Receta'!E930</f>
        <v>0</v>
      </c>
      <c r="E929" s="8" t="str">
        <f>IFERROR(VLOOKUP(D929,Materias_Primas[#All],2,0),"")</f>
        <v/>
      </c>
      <c r="F929" s="8">
        <f>'Receta'!C930</f>
        <v>0</v>
      </c>
      <c r="G929" s="8">
        <f>'Receta'!H930</f>
        <v>0</v>
      </c>
      <c r="H929" s="8" t="str">
        <f t="shared" si="15"/>
        <v/>
      </c>
      <c r="I929" s="8">
        <v>31</v>
      </c>
      <c r="J929" s="8" t="s">
        <v>213</v>
      </c>
      <c r="K929" s="8" t="e">
        <f t="shared" si="18"/>
        <v>#VALUE!</v>
      </c>
      <c r="L929" s="8" t="str">
        <f>IFERROR(VLOOKUP(D929,Materias_Primas[#All],5,0),"")</f>
        <v/>
      </c>
      <c r="M929" s="2"/>
      <c r="N929" s="2"/>
      <c r="O929" s="2"/>
      <c r="P929" s="2"/>
    </row>
    <row r="930" spans="1:16" ht="15.75" customHeight="1" x14ac:dyDescent="0.3">
      <c r="A930" s="8">
        <f>'Receta'!A931</f>
        <v>0</v>
      </c>
      <c r="B930" s="8" t="str">
        <f>IFERROR(VLOOKUP(A930,Productos[#All],2,0),"")</f>
        <v/>
      </c>
      <c r="C930" s="8">
        <f>SUMIF(Producción[[#All],[Producto]],A930,Producción[[#All],[Cant]])</f>
        <v>0</v>
      </c>
      <c r="D930" s="8">
        <f>'Receta'!E931</f>
        <v>0</v>
      </c>
      <c r="E930" s="8" t="str">
        <f>IFERROR(VLOOKUP(D930,Materias_Primas[#All],2,0),"")</f>
        <v/>
      </c>
      <c r="F930" s="8">
        <f>'Receta'!C931</f>
        <v>0</v>
      </c>
      <c r="G930" s="8">
        <f>'Receta'!H931</f>
        <v>0</v>
      </c>
      <c r="H930" s="8" t="str">
        <f t="shared" si="15"/>
        <v/>
      </c>
      <c r="I930" s="8">
        <v>31</v>
      </c>
      <c r="J930" s="8" t="s">
        <v>213</v>
      </c>
      <c r="K930" s="8" t="e">
        <f t="shared" si="18"/>
        <v>#VALUE!</v>
      </c>
      <c r="L930" s="8" t="str">
        <f>IFERROR(VLOOKUP(D930,Materias_Primas[#All],5,0),"")</f>
        <v/>
      </c>
      <c r="M930" s="2"/>
      <c r="N930" s="2"/>
      <c r="O930" s="2"/>
      <c r="P930" s="2"/>
    </row>
    <row r="931" spans="1:16" ht="15.75" customHeight="1" x14ac:dyDescent="0.3">
      <c r="A931" s="8">
        <f>'Receta'!A932</f>
        <v>0</v>
      </c>
      <c r="B931" s="8" t="str">
        <f>IFERROR(VLOOKUP(A931,Productos[#All],2,0),"")</f>
        <v/>
      </c>
      <c r="C931" s="8">
        <f>SUMIF(Producción[[#All],[Producto]],A931,Producción[[#All],[Cant]])</f>
        <v>0</v>
      </c>
      <c r="D931" s="8">
        <f>'Receta'!E932</f>
        <v>0</v>
      </c>
      <c r="E931" s="8" t="str">
        <f>IFERROR(VLOOKUP(D931,Materias_Primas[#All],2,0),"")</f>
        <v/>
      </c>
      <c r="F931" s="8">
        <f>'Receta'!C932</f>
        <v>0</v>
      </c>
      <c r="G931" s="8">
        <f>'Receta'!H932</f>
        <v>0</v>
      </c>
      <c r="H931" s="8" t="str">
        <f t="shared" si="15"/>
        <v/>
      </c>
      <c r="I931" s="8">
        <v>31</v>
      </c>
      <c r="J931" s="8" t="s">
        <v>213</v>
      </c>
      <c r="K931" s="8" t="e">
        <f t="shared" si="18"/>
        <v>#VALUE!</v>
      </c>
      <c r="L931" s="8" t="str">
        <f>IFERROR(VLOOKUP(D931,Materias_Primas[#All],5,0),"")</f>
        <v/>
      </c>
      <c r="M931" s="2"/>
      <c r="N931" s="2"/>
      <c r="O931" s="2"/>
      <c r="P931" s="2"/>
    </row>
    <row r="932" spans="1:16" ht="15.75" customHeight="1" x14ac:dyDescent="0.3">
      <c r="A932" s="8">
        <f>'Receta'!A933</f>
        <v>0</v>
      </c>
      <c r="B932" s="8" t="str">
        <f>IFERROR(VLOOKUP(A932,Productos[#All],2,0),"")</f>
        <v/>
      </c>
      <c r="C932" s="8">
        <f>SUMIF(Producción[[#All],[Producto]],A932,Producción[[#All],[Cant]])</f>
        <v>0</v>
      </c>
      <c r="D932" s="8">
        <f>'Receta'!E933</f>
        <v>0</v>
      </c>
      <c r="E932" s="8" t="str">
        <f>IFERROR(VLOOKUP(D932,Materias_Primas[#All],2,0),"")</f>
        <v/>
      </c>
      <c r="F932" s="8">
        <f>'Receta'!C933</f>
        <v>0</v>
      </c>
      <c r="G932" s="8">
        <f>'Receta'!H933</f>
        <v>0</v>
      </c>
      <c r="H932" s="8" t="str">
        <f t="shared" si="15"/>
        <v/>
      </c>
      <c r="I932" s="8">
        <v>31</v>
      </c>
      <c r="J932" s="8" t="s">
        <v>213</v>
      </c>
      <c r="K932" s="8" t="e">
        <f t="shared" si="18"/>
        <v>#VALUE!</v>
      </c>
      <c r="L932" s="8" t="str">
        <f>IFERROR(VLOOKUP(D932,Materias_Primas[#All],5,0),"")</f>
        <v/>
      </c>
      <c r="M932" s="2"/>
      <c r="N932" s="2"/>
      <c r="O932" s="2"/>
      <c r="P932" s="2"/>
    </row>
    <row r="933" spans="1:16" ht="15.75" customHeight="1" x14ac:dyDescent="0.3">
      <c r="A933" s="8">
        <f>'Receta'!A934</f>
        <v>0</v>
      </c>
      <c r="B933" s="8" t="str">
        <f>IFERROR(VLOOKUP(A933,Productos[#All],2,0),"")</f>
        <v/>
      </c>
      <c r="C933" s="8">
        <f>SUMIF(Producción[[#All],[Producto]],A933,Producción[[#All],[Cant]])</f>
        <v>0</v>
      </c>
      <c r="D933" s="8">
        <f>'Receta'!E934</f>
        <v>0</v>
      </c>
      <c r="E933" s="8" t="str">
        <f>IFERROR(VLOOKUP(D933,Materias_Primas[#All],2,0),"")</f>
        <v/>
      </c>
      <c r="F933" s="8">
        <f>'Receta'!C934</f>
        <v>0</v>
      </c>
      <c r="G933" s="8">
        <f>'Receta'!H934</f>
        <v>0</v>
      </c>
      <c r="H933" s="8" t="str">
        <f t="shared" si="15"/>
        <v/>
      </c>
      <c r="I933" s="8">
        <v>31</v>
      </c>
      <c r="J933" s="8" t="s">
        <v>213</v>
      </c>
      <c r="K933" s="8" t="e">
        <f t="shared" si="18"/>
        <v>#VALUE!</v>
      </c>
      <c r="L933" s="8" t="str">
        <f>IFERROR(VLOOKUP(D933,Materias_Primas[#All],5,0),"")</f>
        <v/>
      </c>
      <c r="M933" s="2"/>
      <c r="N933" s="2"/>
      <c r="O933" s="2"/>
      <c r="P933" s="2"/>
    </row>
    <row r="934" spans="1:16" ht="15.75" customHeight="1" x14ac:dyDescent="0.3">
      <c r="A934" s="8">
        <f>'Receta'!A935</f>
        <v>0</v>
      </c>
      <c r="B934" s="8" t="str">
        <f>IFERROR(VLOOKUP(A934,Productos[#All],2,0),"")</f>
        <v/>
      </c>
      <c r="C934" s="8">
        <f>SUMIF(Producción[[#All],[Producto]],A934,Producción[[#All],[Cant]])</f>
        <v>0</v>
      </c>
      <c r="D934" s="8">
        <f>'Receta'!E935</f>
        <v>0</v>
      </c>
      <c r="E934" s="8" t="str">
        <f>IFERROR(VLOOKUP(D934,Materias_Primas[#All],2,0),"")</f>
        <v/>
      </c>
      <c r="F934" s="8">
        <f>'Receta'!C935</f>
        <v>0</v>
      </c>
      <c r="G934" s="8">
        <f>'Receta'!H935</f>
        <v>0</v>
      </c>
      <c r="H934" s="8" t="str">
        <f t="shared" si="15"/>
        <v/>
      </c>
      <c r="I934" s="8">
        <v>31</v>
      </c>
      <c r="J934" s="8" t="s">
        <v>213</v>
      </c>
      <c r="K934" s="8" t="e">
        <f t="shared" si="18"/>
        <v>#VALUE!</v>
      </c>
      <c r="L934" s="8" t="str">
        <f>IFERROR(VLOOKUP(D934,Materias_Primas[#All],5,0),"")</f>
        <v/>
      </c>
      <c r="M934" s="2"/>
      <c r="N934" s="2"/>
      <c r="O934" s="2"/>
      <c r="P934" s="2"/>
    </row>
    <row r="935" spans="1:16" ht="15.75" customHeight="1" x14ac:dyDescent="0.3">
      <c r="A935" s="8">
        <f>'Receta'!A936</f>
        <v>0</v>
      </c>
      <c r="B935" s="8" t="str">
        <f>IFERROR(VLOOKUP(A935,Productos[#All],2,0),"")</f>
        <v/>
      </c>
      <c r="C935" s="8">
        <f>SUMIF(Producción[[#All],[Producto]],A935,Producción[[#All],[Cant]])</f>
        <v>0</v>
      </c>
      <c r="D935" s="8">
        <f>'Receta'!E936</f>
        <v>0</v>
      </c>
      <c r="E935" s="8" t="str">
        <f>IFERROR(VLOOKUP(D935,Materias_Primas[#All],2,0),"")</f>
        <v/>
      </c>
      <c r="F935" s="8">
        <f>'Receta'!C936</f>
        <v>0</v>
      </c>
      <c r="G935" s="8">
        <f>'Receta'!H936</f>
        <v>0</v>
      </c>
      <c r="H935" s="8" t="str">
        <f t="shared" si="15"/>
        <v/>
      </c>
      <c r="I935" s="8">
        <v>31</v>
      </c>
      <c r="J935" s="8" t="s">
        <v>213</v>
      </c>
      <c r="K935" s="8" t="e">
        <f t="shared" si="18"/>
        <v>#VALUE!</v>
      </c>
      <c r="L935" s="8" t="str">
        <f>IFERROR(VLOOKUP(D935,Materias_Primas[#All],5,0),"")</f>
        <v/>
      </c>
      <c r="M935" s="2"/>
      <c r="N935" s="2"/>
      <c r="O935" s="2"/>
      <c r="P935" s="2"/>
    </row>
    <row r="936" spans="1:16" ht="15.75" customHeight="1" x14ac:dyDescent="0.3">
      <c r="A936" s="8">
        <f>'Receta'!A937</f>
        <v>0</v>
      </c>
      <c r="B936" s="8" t="str">
        <f>IFERROR(VLOOKUP(A936,Productos[#All],2,0),"")</f>
        <v/>
      </c>
      <c r="C936" s="8">
        <f>SUMIF(Producción[[#All],[Producto]],A936,Producción[[#All],[Cant]])</f>
        <v>0</v>
      </c>
      <c r="D936" s="8">
        <f>'Receta'!E937</f>
        <v>0</v>
      </c>
      <c r="E936" s="8" t="str">
        <f>IFERROR(VLOOKUP(D936,Materias_Primas[#All],2,0),"")</f>
        <v/>
      </c>
      <c r="F936" s="8">
        <f>'Receta'!C937</f>
        <v>0</v>
      </c>
      <c r="G936" s="8">
        <f>'Receta'!H937</f>
        <v>0</v>
      </c>
      <c r="H936" s="8" t="str">
        <f t="shared" si="15"/>
        <v/>
      </c>
      <c r="I936" s="8">
        <v>31</v>
      </c>
      <c r="J936" s="8" t="s">
        <v>213</v>
      </c>
      <c r="K936" s="8" t="e">
        <f t="shared" si="18"/>
        <v>#VALUE!</v>
      </c>
      <c r="L936" s="8" t="str">
        <f>IFERROR(VLOOKUP(D936,Materias_Primas[#All],5,0),"")</f>
        <v/>
      </c>
      <c r="M936" s="2"/>
      <c r="N936" s="2"/>
      <c r="O936" s="2"/>
      <c r="P936" s="2"/>
    </row>
    <row r="937" spans="1:16" ht="15.75" customHeight="1" x14ac:dyDescent="0.3">
      <c r="A937" s="8">
        <f>'Receta'!A938</f>
        <v>0</v>
      </c>
      <c r="B937" s="8" t="str">
        <f>IFERROR(VLOOKUP(A937,Productos[#All],2,0),"")</f>
        <v/>
      </c>
      <c r="C937" s="8">
        <f>SUMIF(Producción[[#All],[Producto]],A937,Producción[[#All],[Cant]])</f>
        <v>0</v>
      </c>
      <c r="D937" s="8">
        <f>'Receta'!E938</f>
        <v>0</v>
      </c>
      <c r="E937" s="8" t="str">
        <f>IFERROR(VLOOKUP(D937,Materias_Primas[#All],2,0),"")</f>
        <v/>
      </c>
      <c r="F937" s="8">
        <f>'Receta'!C938</f>
        <v>0</v>
      </c>
      <c r="G937" s="8">
        <f>'Receta'!H938</f>
        <v>0</v>
      </c>
      <c r="H937" s="8" t="str">
        <f t="shared" si="15"/>
        <v/>
      </c>
      <c r="I937" s="8">
        <v>31</v>
      </c>
      <c r="J937" s="8" t="s">
        <v>213</v>
      </c>
      <c r="K937" s="8" t="e">
        <f t="shared" si="18"/>
        <v>#VALUE!</v>
      </c>
      <c r="L937" s="8" t="str">
        <f>IFERROR(VLOOKUP(D937,Materias_Primas[#All],5,0),"")</f>
        <v/>
      </c>
      <c r="M937" s="2"/>
      <c r="N937" s="2"/>
      <c r="O937" s="2"/>
      <c r="P937" s="2"/>
    </row>
    <row r="938" spans="1:16" ht="15.75" customHeight="1" x14ac:dyDescent="0.3">
      <c r="A938" s="8">
        <f>'Receta'!A939</f>
        <v>0</v>
      </c>
      <c r="B938" s="8" t="str">
        <f>IFERROR(VLOOKUP(A938,Productos[#All],2,0),"")</f>
        <v/>
      </c>
      <c r="C938" s="8">
        <f>SUMIF(Producción[[#All],[Producto]],A938,Producción[[#All],[Cant]])</f>
        <v>0</v>
      </c>
      <c r="D938" s="8">
        <f>'Receta'!E939</f>
        <v>0</v>
      </c>
      <c r="E938" s="8" t="str">
        <f>IFERROR(VLOOKUP(D938,Materias_Primas[#All],2,0),"")</f>
        <v/>
      </c>
      <c r="F938" s="8">
        <f>'Receta'!C939</f>
        <v>0</v>
      </c>
      <c r="G938" s="8">
        <f>'Receta'!H939</f>
        <v>0</v>
      </c>
      <c r="H938" s="8" t="str">
        <f t="shared" si="15"/>
        <v/>
      </c>
      <c r="I938" s="8">
        <v>31</v>
      </c>
      <c r="J938" s="8" t="s">
        <v>213</v>
      </c>
      <c r="K938" s="8" t="e">
        <f t="shared" si="18"/>
        <v>#VALUE!</v>
      </c>
      <c r="L938" s="8" t="str">
        <f>IFERROR(VLOOKUP(D938,Materias_Primas[#All],5,0),"")</f>
        <v/>
      </c>
      <c r="M938" s="2"/>
      <c r="N938" s="2"/>
      <c r="O938" s="2"/>
      <c r="P938" s="2"/>
    </row>
    <row r="939" spans="1:16" ht="15.75" customHeight="1" x14ac:dyDescent="0.3">
      <c r="A939" s="8">
        <f>'Receta'!A940</f>
        <v>0</v>
      </c>
      <c r="B939" s="8" t="str">
        <f>IFERROR(VLOOKUP(A939,Productos[#All],2,0),"")</f>
        <v/>
      </c>
      <c r="C939" s="8">
        <f>SUMIF(Producción[[#All],[Producto]],A939,Producción[[#All],[Cant]])</f>
        <v>0</v>
      </c>
      <c r="D939" s="8">
        <f>'Receta'!E940</f>
        <v>0</v>
      </c>
      <c r="E939" s="8" t="str">
        <f>IFERROR(VLOOKUP(D939,Materias_Primas[#All],2,0),"")</f>
        <v/>
      </c>
      <c r="F939" s="8">
        <f>'Receta'!C940</f>
        <v>0</v>
      </c>
      <c r="G939" s="8">
        <f>'Receta'!H940</f>
        <v>0</v>
      </c>
      <c r="H939" s="8" t="str">
        <f t="shared" si="15"/>
        <v/>
      </c>
      <c r="I939" s="8">
        <v>31</v>
      </c>
      <c r="J939" s="8" t="s">
        <v>213</v>
      </c>
      <c r="K939" s="8" t="e">
        <f t="shared" si="18"/>
        <v>#VALUE!</v>
      </c>
      <c r="L939" s="8" t="str">
        <f>IFERROR(VLOOKUP(D939,Materias_Primas[#All],5,0),"")</f>
        <v/>
      </c>
      <c r="M939" s="2"/>
      <c r="N939" s="2"/>
      <c r="O939" s="2"/>
      <c r="P939" s="2"/>
    </row>
    <row r="940" spans="1:16" ht="15.75" customHeight="1" x14ac:dyDescent="0.3">
      <c r="A940" s="8">
        <f>'Receta'!A941</f>
        <v>0</v>
      </c>
      <c r="B940" s="8" t="str">
        <f>IFERROR(VLOOKUP(A940,Productos[#All],2,0),"")</f>
        <v/>
      </c>
      <c r="C940" s="8">
        <f>SUMIF(Producción[[#All],[Producto]],A940,Producción[[#All],[Cant]])</f>
        <v>0</v>
      </c>
      <c r="D940" s="8">
        <f>'Receta'!E941</f>
        <v>0</v>
      </c>
      <c r="E940" s="8" t="str">
        <f>IFERROR(VLOOKUP(D940,Materias_Primas[#All],2,0),"")</f>
        <v/>
      </c>
      <c r="F940" s="8">
        <f>'Receta'!C941</f>
        <v>0</v>
      </c>
      <c r="G940" s="8">
        <f>'Receta'!H941</f>
        <v>0</v>
      </c>
      <c r="H940" s="8" t="str">
        <f t="shared" si="15"/>
        <v/>
      </c>
      <c r="I940" s="8">
        <v>31</v>
      </c>
      <c r="J940" s="8" t="s">
        <v>213</v>
      </c>
      <c r="K940" s="8" t="e">
        <f t="shared" si="18"/>
        <v>#VALUE!</v>
      </c>
      <c r="L940" s="8" t="str">
        <f>IFERROR(VLOOKUP(D940,Materias_Primas[#All],5,0),"")</f>
        <v/>
      </c>
      <c r="M940" s="2"/>
      <c r="N940" s="2"/>
      <c r="O940" s="2"/>
      <c r="P940" s="2"/>
    </row>
    <row r="941" spans="1:16" ht="15.75" customHeight="1" x14ac:dyDescent="0.3">
      <c r="A941" s="8">
        <f>'Receta'!A942</f>
        <v>0</v>
      </c>
      <c r="B941" s="8" t="str">
        <f>IFERROR(VLOOKUP(A941,Productos[#All],2,0),"")</f>
        <v/>
      </c>
      <c r="C941" s="8">
        <f>SUMIF(Producción[[#All],[Producto]],A941,Producción[[#All],[Cant]])</f>
        <v>0</v>
      </c>
      <c r="D941" s="8">
        <f>'Receta'!E942</f>
        <v>0</v>
      </c>
      <c r="E941" s="8" t="str">
        <f>IFERROR(VLOOKUP(D941,Materias_Primas[#All],2,0),"")</f>
        <v/>
      </c>
      <c r="F941" s="8">
        <f>'Receta'!C942</f>
        <v>0</v>
      </c>
      <c r="G941" s="8">
        <f>'Receta'!H942</f>
        <v>0</v>
      </c>
      <c r="H941" s="8" t="str">
        <f t="shared" si="15"/>
        <v/>
      </c>
      <c r="I941" s="8">
        <v>31</v>
      </c>
      <c r="J941" s="8" t="s">
        <v>213</v>
      </c>
      <c r="K941" s="8" t="e">
        <f t="shared" si="18"/>
        <v>#VALUE!</v>
      </c>
      <c r="L941" s="8" t="str">
        <f>IFERROR(VLOOKUP(D941,Materias_Primas[#All],5,0),"")</f>
        <v/>
      </c>
      <c r="M941" s="2"/>
      <c r="N941" s="2"/>
      <c r="O941" s="2"/>
      <c r="P941" s="2"/>
    </row>
    <row r="942" spans="1:16" ht="15.75" customHeight="1" x14ac:dyDescent="0.3">
      <c r="A942" s="8">
        <f>'Receta'!A943</f>
        <v>0</v>
      </c>
      <c r="B942" s="8" t="str">
        <f>IFERROR(VLOOKUP(A942,Productos[#All],2,0),"")</f>
        <v/>
      </c>
      <c r="C942" s="8">
        <f>SUMIF(Producción[[#All],[Producto]],A942,Producción[[#All],[Cant]])</f>
        <v>0</v>
      </c>
      <c r="D942" s="8">
        <f>'Receta'!E943</f>
        <v>0</v>
      </c>
      <c r="E942" s="8" t="str">
        <f>IFERROR(VLOOKUP(D942,Materias_Primas[#All],2,0),"")</f>
        <v/>
      </c>
      <c r="F942" s="8">
        <f>'Receta'!C943</f>
        <v>0</v>
      </c>
      <c r="G942" s="8">
        <f>'Receta'!H943</f>
        <v>0</v>
      </c>
      <c r="H942" s="8" t="str">
        <f t="shared" si="15"/>
        <v/>
      </c>
      <c r="I942" s="8">
        <v>31</v>
      </c>
      <c r="J942" s="8" t="s">
        <v>213</v>
      </c>
      <c r="K942" s="8" t="e">
        <f t="shared" si="18"/>
        <v>#VALUE!</v>
      </c>
      <c r="L942" s="8" t="str">
        <f>IFERROR(VLOOKUP(D942,Materias_Primas[#All],5,0),"")</f>
        <v/>
      </c>
      <c r="M942" s="2"/>
      <c r="N942" s="2"/>
      <c r="O942" s="2"/>
      <c r="P942" s="2"/>
    </row>
    <row r="943" spans="1:16" ht="15.75" customHeight="1" x14ac:dyDescent="0.3">
      <c r="A943" s="8">
        <f>'Receta'!A944</f>
        <v>0</v>
      </c>
      <c r="B943" s="8" t="str">
        <f>IFERROR(VLOOKUP(A943,Productos[#All],2,0),"")</f>
        <v/>
      </c>
      <c r="C943" s="8">
        <f>SUMIF(Producción[[#All],[Producto]],A943,Producción[[#All],[Cant]])</f>
        <v>0</v>
      </c>
      <c r="D943" s="8">
        <f>'Receta'!E944</f>
        <v>0</v>
      </c>
      <c r="E943" s="8" t="str">
        <f>IFERROR(VLOOKUP(D943,Materias_Primas[#All],2,0),"")</f>
        <v/>
      </c>
      <c r="F943" s="8">
        <f>'Receta'!C944</f>
        <v>0</v>
      </c>
      <c r="G943" s="8">
        <f>'Receta'!H944</f>
        <v>0</v>
      </c>
      <c r="H943" s="8" t="str">
        <f t="shared" si="15"/>
        <v/>
      </c>
      <c r="I943" s="8">
        <v>32</v>
      </c>
      <c r="J943" s="8" t="s">
        <v>213</v>
      </c>
      <c r="K943" s="8" t="e">
        <f t="shared" si="18"/>
        <v>#VALUE!</v>
      </c>
      <c r="L943" s="8" t="str">
        <f>IFERROR(VLOOKUP(D943,Materias_Primas[#All],5,0),"")</f>
        <v/>
      </c>
      <c r="M943" s="2"/>
      <c r="N943" s="2"/>
      <c r="O943" s="2"/>
      <c r="P943" s="2"/>
    </row>
    <row r="944" spans="1:16" ht="15.75" customHeight="1" x14ac:dyDescent="0.3">
      <c r="A944" s="8">
        <f>'Receta'!A945</f>
        <v>0</v>
      </c>
      <c r="B944" s="8" t="str">
        <f>IFERROR(VLOOKUP(A944,Productos[#All],2,0),"")</f>
        <v/>
      </c>
      <c r="C944" s="8">
        <f>SUMIF(Producción[[#All],[Producto]],A944,Producción[[#All],[Cant]])</f>
        <v>0</v>
      </c>
      <c r="D944" s="8">
        <f>'Receta'!E945</f>
        <v>0</v>
      </c>
      <c r="E944" s="8" t="str">
        <f>IFERROR(VLOOKUP(D944,Materias_Primas[#All],2,0),"")</f>
        <v/>
      </c>
      <c r="F944" s="8">
        <f>'Receta'!C945</f>
        <v>0</v>
      </c>
      <c r="G944" s="8">
        <f>'Receta'!H945</f>
        <v>0</v>
      </c>
      <c r="H944" s="8" t="str">
        <f t="shared" si="15"/>
        <v/>
      </c>
      <c r="I944" s="8">
        <v>32</v>
      </c>
      <c r="J944" s="8" t="s">
        <v>213</v>
      </c>
      <c r="K944" s="8" t="e">
        <f t="shared" si="18"/>
        <v>#VALUE!</v>
      </c>
      <c r="L944" s="8" t="str">
        <f>IFERROR(VLOOKUP(D944,Materias_Primas[#All],5,0),"")</f>
        <v/>
      </c>
      <c r="M944" s="2"/>
      <c r="N944" s="2"/>
      <c r="O944" s="2"/>
      <c r="P944" s="2"/>
    </row>
    <row r="945" spans="1:16" ht="15.75" customHeight="1" x14ac:dyDescent="0.3">
      <c r="A945" s="8">
        <f>'Receta'!A946</f>
        <v>0</v>
      </c>
      <c r="B945" s="8" t="str">
        <f>IFERROR(VLOOKUP(A945,Productos[#All],2,0),"")</f>
        <v/>
      </c>
      <c r="C945" s="8">
        <f>SUMIF(Producción[[#All],[Producto]],A945,Producción[[#All],[Cant]])</f>
        <v>0</v>
      </c>
      <c r="D945" s="8">
        <f>'Receta'!E946</f>
        <v>0</v>
      </c>
      <c r="E945" s="8" t="str">
        <f>IFERROR(VLOOKUP(D945,Materias_Primas[#All],2,0),"")</f>
        <v/>
      </c>
      <c r="F945" s="8">
        <f>'Receta'!C946</f>
        <v>0</v>
      </c>
      <c r="G945" s="8">
        <f>'Receta'!H946</f>
        <v>0</v>
      </c>
      <c r="H945" s="8" t="str">
        <f t="shared" si="15"/>
        <v/>
      </c>
      <c r="I945" s="8">
        <v>32</v>
      </c>
      <c r="J945" s="8" t="s">
        <v>213</v>
      </c>
      <c r="K945" s="8" t="e">
        <f t="shared" si="18"/>
        <v>#VALUE!</v>
      </c>
      <c r="L945" s="8" t="str">
        <f>IFERROR(VLOOKUP(D945,Materias_Primas[#All],5,0),"")</f>
        <v/>
      </c>
      <c r="M945" s="2"/>
      <c r="N945" s="2"/>
      <c r="O945" s="2"/>
      <c r="P945" s="2"/>
    </row>
    <row r="946" spans="1:16" ht="15.75" customHeight="1" x14ac:dyDescent="0.3">
      <c r="A946" s="8">
        <f>'Receta'!A947</f>
        <v>0</v>
      </c>
      <c r="B946" s="8" t="str">
        <f>IFERROR(VLOOKUP(A946,Productos[#All],2,0),"")</f>
        <v/>
      </c>
      <c r="C946" s="8">
        <f>SUMIF(Producción[[#All],[Producto]],A946,Producción[[#All],[Cant]])</f>
        <v>0</v>
      </c>
      <c r="D946" s="8">
        <f>'Receta'!E947</f>
        <v>0</v>
      </c>
      <c r="E946" s="8" t="str">
        <f>IFERROR(VLOOKUP(D946,Materias_Primas[#All],2,0),"")</f>
        <v/>
      </c>
      <c r="F946" s="8">
        <f>'Receta'!C947</f>
        <v>0</v>
      </c>
      <c r="G946" s="8">
        <f>'Receta'!H947</f>
        <v>0</v>
      </c>
      <c r="H946" s="8" t="str">
        <f t="shared" si="15"/>
        <v/>
      </c>
      <c r="I946" s="8">
        <v>32</v>
      </c>
      <c r="J946" s="8" t="s">
        <v>213</v>
      </c>
      <c r="K946" s="8" t="e">
        <f t="shared" si="18"/>
        <v>#VALUE!</v>
      </c>
      <c r="L946" s="8" t="str">
        <f>IFERROR(VLOOKUP(D946,Materias_Primas[#All],5,0),"")</f>
        <v/>
      </c>
      <c r="M946" s="2"/>
      <c r="N946" s="2"/>
      <c r="O946" s="2"/>
      <c r="P946" s="2"/>
    </row>
    <row r="947" spans="1:16" ht="15.75" customHeight="1" x14ac:dyDescent="0.3">
      <c r="A947" s="8">
        <f>'Receta'!A948</f>
        <v>0</v>
      </c>
      <c r="B947" s="8" t="str">
        <f>IFERROR(VLOOKUP(A947,Productos[#All],2,0),"")</f>
        <v/>
      </c>
      <c r="C947" s="8">
        <f>SUMIF(Producción[[#All],[Producto]],A947,Producción[[#All],[Cant]])</f>
        <v>0</v>
      </c>
      <c r="D947" s="8">
        <f>'Receta'!E948</f>
        <v>0</v>
      </c>
      <c r="E947" s="8" t="str">
        <f>IFERROR(VLOOKUP(D947,Materias_Primas[#All],2,0),"")</f>
        <v/>
      </c>
      <c r="F947" s="8">
        <f>'Receta'!C948</f>
        <v>0</v>
      </c>
      <c r="G947" s="8">
        <f>'Receta'!H948</f>
        <v>0</v>
      </c>
      <c r="H947" s="8" t="str">
        <f t="shared" si="15"/>
        <v/>
      </c>
      <c r="I947" s="8">
        <v>32</v>
      </c>
      <c r="J947" s="8" t="s">
        <v>213</v>
      </c>
      <c r="K947" s="8" t="e">
        <f t="shared" si="18"/>
        <v>#VALUE!</v>
      </c>
      <c r="L947" s="8" t="str">
        <f>IFERROR(VLOOKUP(D947,Materias_Primas[#All],5,0),"")</f>
        <v/>
      </c>
      <c r="M947" s="2"/>
      <c r="N947" s="2"/>
      <c r="O947" s="2"/>
      <c r="P947" s="2"/>
    </row>
    <row r="948" spans="1:16" ht="15.75" customHeight="1" x14ac:dyDescent="0.3">
      <c r="A948" s="8">
        <f>'Receta'!A949</f>
        <v>0</v>
      </c>
      <c r="B948" s="8" t="str">
        <f>IFERROR(VLOOKUP(A948,Productos[#All],2,0),"")</f>
        <v/>
      </c>
      <c r="C948" s="8">
        <f>SUMIF(Producción[[#All],[Producto]],A948,Producción[[#All],[Cant]])</f>
        <v>0</v>
      </c>
      <c r="D948" s="8">
        <f>'Receta'!E949</f>
        <v>0</v>
      </c>
      <c r="E948" s="8" t="str">
        <f>IFERROR(VLOOKUP(D948,Materias_Primas[#All],2,0),"")</f>
        <v/>
      </c>
      <c r="F948" s="8">
        <f>'Receta'!C949</f>
        <v>0</v>
      </c>
      <c r="G948" s="8">
        <f>'Receta'!H949</f>
        <v>0</v>
      </c>
      <c r="H948" s="8" t="str">
        <f t="shared" si="15"/>
        <v/>
      </c>
      <c r="I948" s="8">
        <v>32</v>
      </c>
      <c r="J948" s="8" t="s">
        <v>213</v>
      </c>
      <c r="K948" s="8" t="e">
        <f t="shared" si="18"/>
        <v>#VALUE!</v>
      </c>
      <c r="L948" s="8" t="str">
        <f>IFERROR(VLOOKUP(D948,Materias_Primas[#All],5,0),"")</f>
        <v/>
      </c>
      <c r="M948" s="2"/>
      <c r="N948" s="2"/>
      <c r="O948" s="2"/>
      <c r="P948" s="2"/>
    </row>
    <row r="949" spans="1:16" ht="15.75" customHeight="1" x14ac:dyDescent="0.3">
      <c r="A949" s="8">
        <f>'Receta'!A950</f>
        <v>0</v>
      </c>
      <c r="B949" s="8" t="str">
        <f>IFERROR(VLOOKUP(A949,Productos[#All],2,0),"")</f>
        <v/>
      </c>
      <c r="C949" s="8">
        <f>SUMIF(Producción[[#All],[Producto]],A949,Producción[[#All],[Cant]])</f>
        <v>0</v>
      </c>
      <c r="D949" s="8">
        <f>'Receta'!E950</f>
        <v>0</v>
      </c>
      <c r="E949" s="8" t="str">
        <f>IFERROR(VLOOKUP(D949,Materias_Primas[#All],2,0),"")</f>
        <v/>
      </c>
      <c r="F949" s="8">
        <f>'Receta'!C950</f>
        <v>0</v>
      </c>
      <c r="G949" s="8">
        <f>'Receta'!H950</f>
        <v>0</v>
      </c>
      <c r="H949" s="8" t="str">
        <f t="shared" si="15"/>
        <v/>
      </c>
      <c r="I949" s="8">
        <v>32</v>
      </c>
      <c r="J949" s="8" t="s">
        <v>213</v>
      </c>
      <c r="K949" s="8" t="e">
        <f t="shared" si="18"/>
        <v>#VALUE!</v>
      </c>
      <c r="L949" s="8" t="str">
        <f>IFERROR(VLOOKUP(D949,Materias_Primas[#All],5,0),"")</f>
        <v/>
      </c>
      <c r="M949" s="2"/>
      <c r="N949" s="2"/>
      <c r="O949" s="2"/>
      <c r="P949" s="2"/>
    </row>
    <row r="950" spans="1:16" ht="15.75" customHeight="1" x14ac:dyDescent="0.3">
      <c r="A950" s="8">
        <f>'Receta'!A951</f>
        <v>0</v>
      </c>
      <c r="B950" s="8" t="str">
        <f>IFERROR(VLOOKUP(A950,Productos[#All],2,0),"")</f>
        <v/>
      </c>
      <c r="C950" s="8">
        <f>SUMIF(Producción[[#All],[Producto]],A950,Producción[[#All],[Cant]])</f>
        <v>0</v>
      </c>
      <c r="D950" s="8">
        <f>'Receta'!E951</f>
        <v>0</v>
      </c>
      <c r="E950" s="8" t="str">
        <f>IFERROR(VLOOKUP(D950,Materias_Primas[#All],2,0),"")</f>
        <v/>
      </c>
      <c r="F950" s="8">
        <f>'Receta'!C951</f>
        <v>0</v>
      </c>
      <c r="G950" s="8">
        <f>'Receta'!H951</f>
        <v>0</v>
      </c>
      <c r="H950" s="8" t="str">
        <f t="shared" si="15"/>
        <v/>
      </c>
      <c r="I950" s="8">
        <v>32</v>
      </c>
      <c r="J950" s="8" t="s">
        <v>213</v>
      </c>
      <c r="K950" s="8" t="e">
        <f t="shared" si="18"/>
        <v>#VALUE!</v>
      </c>
      <c r="L950" s="8" t="str">
        <f>IFERROR(VLOOKUP(D950,Materias_Primas[#All],5,0),"")</f>
        <v/>
      </c>
      <c r="M950" s="2"/>
      <c r="N950" s="2"/>
      <c r="O950" s="2"/>
      <c r="P950" s="2"/>
    </row>
    <row r="951" spans="1:16" ht="15.75" customHeight="1" x14ac:dyDescent="0.3">
      <c r="A951" s="8">
        <f>'Receta'!A952</f>
        <v>0</v>
      </c>
      <c r="B951" s="8" t="str">
        <f>IFERROR(VLOOKUP(A951,Productos[#All],2,0),"")</f>
        <v/>
      </c>
      <c r="C951" s="8">
        <f>SUMIF(Producción[[#All],[Producto]],A951,Producción[[#All],[Cant]])</f>
        <v>0</v>
      </c>
      <c r="D951" s="8">
        <f>'Receta'!E952</f>
        <v>0</v>
      </c>
      <c r="E951" s="8" t="str">
        <f>IFERROR(VLOOKUP(D951,Materias_Primas[#All],2,0),"")</f>
        <v/>
      </c>
      <c r="F951" s="8">
        <f>'Receta'!C952</f>
        <v>0</v>
      </c>
      <c r="G951" s="8">
        <f>'Receta'!H952</f>
        <v>0</v>
      </c>
      <c r="H951" s="8" t="str">
        <f t="shared" si="15"/>
        <v/>
      </c>
      <c r="I951" s="8">
        <v>32</v>
      </c>
      <c r="J951" s="8" t="s">
        <v>213</v>
      </c>
      <c r="K951" s="8" t="e">
        <f t="shared" si="18"/>
        <v>#VALUE!</v>
      </c>
      <c r="L951" s="8" t="str">
        <f>IFERROR(VLOOKUP(D951,Materias_Primas[#All],5,0),"")</f>
        <v/>
      </c>
      <c r="M951" s="2"/>
      <c r="N951" s="2"/>
      <c r="O951" s="2"/>
      <c r="P951" s="2"/>
    </row>
    <row r="952" spans="1:16" ht="15.75" customHeight="1" x14ac:dyDescent="0.3">
      <c r="A952" s="8">
        <f>'Receta'!A953</f>
        <v>0</v>
      </c>
      <c r="B952" s="8" t="str">
        <f>IFERROR(VLOOKUP(A952,Productos[#All],2,0),"")</f>
        <v/>
      </c>
      <c r="C952" s="8">
        <f>SUMIF(Producción[[#All],[Producto]],A952,Producción[[#All],[Cant]])</f>
        <v>0</v>
      </c>
      <c r="D952" s="8">
        <f>'Receta'!E953</f>
        <v>0</v>
      </c>
      <c r="E952" s="8" t="str">
        <f>IFERROR(VLOOKUP(D952,Materias_Primas[#All],2,0),"")</f>
        <v/>
      </c>
      <c r="F952" s="8">
        <f>'Receta'!C953</f>
        <v>0</v>
      </c>
      <c r="G952" s="8">
        <f>'Receta'!H953</f>
        <v>0</v>
      </c>
      <c r="H952" s="8" t="str">
        <f t="shared" si="15"/>
        <v/>
      </c>
      <c r="I952" s="8">
        <v>32</v>
      </c>
      <c r="J952" s="8" t="s">
        <v>213</v>
      </c>
      <c r="K952" s="8" t="e">
        <f t="shared" si="18"/>
        <v>#VALUE!</v>
      </c>
      <c r="L952" s="8" t="str">
        <f>IFERROR(VLOOKUP(D952,Materias_Primas[#All],5,0),"")</f>
        <v/>
      </c>
      <c r="M952" s="2"/>
      <c r="N952" s="2"/>
      <c r="O952" s="2"/>
      <c r="P952" s="2"/>
    </row>
    <row r="953" spans="1:16" ht="15.75" customHeight="1" x14ac:dyDescent="0.3">
      <c r="A953" s="8">
        <f>'Receta'!A954</f>
        <v>0</v>
      </c>
      <c r="B953" s="8" t="str">
        <f>IFERROR(VLOOKUP(A953,Productos[#All],2,0),"")</f>
        <v/>
      </c>
      <c r="C953" s="8">
        <f>SUMIF(Producción[[#All],[Producto]],A953,Producción[[#All],[Cant]])</f>
        <v>0</v>
      </c>
      <c r="D953" s="8">
        <f>'Receta'!E954</f>
        <v>0</v>
      </c>
      <c r="E953" s="8" t="str">
        <f>IFERROR(VLOOKUP(D953,Materias_Primas[#All],2,0),"")</f>
        <v/>
      </c>
      <c r="F953" s="8">
        <f>'Receta'!C954</f>
        <v>0</v>
      </c>
      <c r="G953" s="8">
        <f>'Receta'!H954</f>
        <v>0</v>
      </c>
      <c r="H953" s="8" t="str">
        <f t="shared" si="15"/>
        <v/>
      </c>
      <c r="I953" s="8">
        <v>32</v>
      </c>
      <c r="J953" s="8" t="s">
        <v>213</v>
      </c>
      <c r="K953" s="8" t="e">
        <f t="shared" si="18"/>
        <v>#VALUE!</v>
      </c>
      <c r="L953" s="8" t="str">
        <f>IFERROR(VLOOKUP(D953,Materias_Primas[#All],5,0),"")</f>
        <v/>
      </c>
      <c r="M953" s="2"/>
      <c r="N953" s="2"/>
      <c r="O953" s="2"/>
      <c r="P953" s="2"/>
    </row>
    <row r="954" spans="1:16" ht="15.75" customHeight="1" x14ac:dyDescent="0.3">
      <c r="A954" s="8">
        <f>'Receta'!A955</f>
        <v>0</v>
      </c>
      <c r="B954" s="8" t="str">
        <f>IFERROR(VLOOKUP(A954,Productos[#All],2,0),"")</f>
        <v/>
      </c>
      <c r="C954" s="8">
        <f>SUMIF(Producción[[#All],[Producto]],A954,Producción[[#All],[Cant]])</f>
        <v>0</v>
      </c>
      <c r="D954" s="8">
        <f>'Receta'!E955</f>
        <v>0</v>
      </c>
      <c r="E954" s="8" t="str">
        <f>IFERROR(VLOOKUP(D954,Materias_Primas[#All],2,0),"")</f>
        <v/>
      </c>
      <c r="F954" s="8">
        <f>'Receta'!C955</f>
        <v>0</v>
      </c>
      <c r="G954" s="8">
        <f>'Receta'!H955</f>
        <v>0</v>
      </c>
      <c r="H954" s="8" t="str">
        <f t="shared" si="15"/>
        <v/>
      </c>
      <c r="I954" s="8">
        <v>32</v>
      </c>
      <c r="J954" s="8" t="s">
        <v>213</v>
      </c>
      <c r="K954" s="8" t="e">
        <f t="shared" si="18"/>
        <v>#VALUE!</v>
      </c>
      <c r="L954" s="8" t="str">
        <f>IFERROR(VLOOKUP(D954,Materias_Primas[#All],5,0),"")</f>
        <v/>
      </c>
      <c r="M954" s="2"/>
      <c r="N954" s="2"/>
      <c r="O954" s="2"/>
      <c r="P954" s="2"/>
    </row>
    <row r="955" spans="1:16" ht="15.75" customHeight="1" x14ac:dyDescent="0.3">
      <c r="A955" s="8">
        <f>'Receta'!A956</f>
        <v>0</v>
      </c>
      <c r="B955" s="8" t="str">
        <f>IFERROR(VLOOKUP(A955,Productos[#All],2,0),"")</f>
        <v/>
      </c>
      <c r="C955" s="8">
        <f>SUMIF(Producción[[#All],[Producto]],A955,Producción[[#All],[Cant]])</f>
        <v>0</v>
      </c>
      <c r="D955" s="8">
        <f>'Receta'!E956</f>
        <v>0</v>
      </c>
      <c r="E955" s="8" t="str">
        <f>IFERROR(VLOOKUP(D955,Materias_Primas[#All],2,0),"")</f>
        <v/>
      </c>
      <c r="F955" s="8">
        <f>'Receta'!C956</f>
        <v>0</v>
      </c>
      <c r="G955" s="8">
        <f>'Receta'!H956</f>
        <v>0</v>
      </c>
      <c r="H955" s="8" t="str">
        <f t="shared" si="15"/>
        <v/>
      </c>
      <c r="I955" s="8">
        <v>32</v>
      </c>
      <c r="J955" s="8" t="s">
        <v>213</v>
      </c>
      <c r="K955" s="8" t="e">
        <f t="shared" si="18"/>
        <v>#VALUE!</v>
      </c>
      <c r="L955" s="8" t="str">
        <f>IFERROR(VLOOKUP(D955,Materias_Primas[#All],5,0),"")</f>
        <v/>
      </c>
      <c r="M955" s="2"/>
      <c r="N955" s="2"/>
      <c r="O955" s="2"/>
      <c r="P955" s="2"/>
    </row>
    <row r="956" spans="1:16" ht="15.75" customHeight="1" x14ac:dyDescent="0.3">
      <c r="A956" s="8">
        <f>'Receta'!A957</f>
        <v>0</v>
      </c>
      <c r="B956" s="8" t="str">
        <f>IFERROR(VLOOKUP(A956,Productos[#All],2,0),"")</f>
        <v/>
      </c>
      <c r="C956" s="8">
        <f>SUMIF(Producción[[#All],[Producto]],A956,Producción[[#All],[Cant]])</f>
        <v>0</v>
      </c>
      <c r="D956" s="8">
        <f>'Receta'!E957</f>
        <v>0</v>
      </c>
      <c r="E956" s="8" t="str">
        <f>IFERROR(VLOOKUP(D956,Materias_Primas[#All],2,0),"")</f>
        <v/>
      </c>
      <c r="F956" s="8">
        <f>'Receta'!C957</f>
        <v>0</v>
      </c>
      <c r="G956" s="8">
        <f>'Receta'!H957</f>
        <v>0</v>
      </c>
      <c r="H956" s="8" t="str">
        <f t="shared" si="15"/>
        <v/>
      </c>
      <c r="I956" s="8">
        <v>32</v>
      </c>
      <c r="J956" s="8" t="s">
        <v>213</v>
      </c>
      <c r="K956" s="8" t="e">
        <f t="shared" si="18"/>
        <v>#VALUE!</v>
      </c>
      <c r="L956" s="8" t="str">
        <f>IFERROR(VLOOKUP(D956,Materias_Primas[#All],5,0),"")</f>
        <v/>
      </c>
      <c r="M956" s="2"/>
      <c r="N956" s="2"/>
      <c r="O956" s="2"/>
      <c r="P956" s="2"/>
    </row>
    <row r="957" spans="1:16" ht="15.75" customHeight="1" x14ac:dyDescent="0.3">
      <c r="A957" s="8">
        <f>'Receta'!A958</f>
        <v>0</v>
      </c>
      <c r="B957" s="8" t="str">
        <f>IFERROR(VLOOKUP(A957,Productos[#All],2,0),"")</f>
        <v/>
      </c>
      <c r="C957" s="8">
        <f>SUMIF(Producción[[#All],[Producto]],A957,Producción[[#All],[Cant]])</f>
        <v>0</v>
      </c>
      <c r="D957" s="8">
        <f>'Receta'!E958</f>
        <v>0</v>
      </c>
      <c r="E957" s="8" t="str">
        <f>IFERROR(VLOOKUP(D957,Materias_Primas[#All],2,0),"")</f>
        <v/>
      </c>
      <c r="F957" s="8">
        <f>'Receta'!C958</f>
        <v>0</v>
      </c>
      <c r="G957" s="8">
        <f>'Receta'!H958</f>
        <v>0</v>
      </c>
      <c r="H957" s="8" t="str">
        <f t="shared" si="15"/>
        <v/>
      </c>
      <c r="I957" s="8">
        <v>32</v>
      </c>
      <c r="J957" s="8" t="s">
        <v>213</v>
      </c>
      <c r="K957" s="8" t="e">
        <f t="shared" si="18"/>
        <v>#VALUE!</v>
      </c>
      <c r="L957" s="8" t="str">
        <f>IFERROR(VLOOKUP(D957,Materias_Primas[#All],5,0),"")</f>
        <v/>
      </c>
      <c r="M957" s="2"/>
      <c r="N957" s="2"/>
      <c r="O957" s="2"/>
      <c r="P957" s="2"/>
    </row>
    <row r="958" spans="1:16" ht="15.75" customHeight="1" x14ac:dyDescent="0.3">
      <c r="A958" s="8">
        <f>'Receta'!A959</f>
        <v>0</v>
      </c>
      <c r="B958" s="8" t="str">
        <f>IFERROR(VLOOKUP(A958,Productos[#All],2,0),"")</f>
        <v/>
      </c>
      <c r="C958" s="8">
        <f>SUMIF(Producción[[#All],[Producto]],A958,Producción[[#All],[Cant]])</f>
        <v>0</v>
      </c>
      <c r="D958" s="8">
        <f>'Receta'!E959</f>
        <v>0</v>
      </c>
      <c r="E958" s="8" t="str">
        <f>IFERROR(VLOOKUP(D958,Materias_Primas[#All],2,0),"")</f>
        <v/>
      </c>
      <c r="F958" s="8">
        <f>'Receta'!C959</f>
        <v>0</v>
      </c>
      <c r="G958" s="8">
        <f>'Receta'!H959</f>
        <v>0</v>
      </c>
      <c r="H958" s="8" t="str">
        <f t="shared" si="15"/>
        <v/>
      </c>
      <c r="I958" s="8">
        <v>32</v>
      </c>
      <c r="J958" s="8" t="s">
        <v>213</v>
      </c>
      <c r="K958" s="8" t="e">
        <f t="shared" si="18"/>
        <v>#VALUE!</v>
      </c>
      <c r="L958" s="8" t="str">
        <f>IFERROR(VLOOKUP(D958,Materias_Primas[#All],5,0),"")</f>
        <v/>
      </c>
      <c r="M958" s="2"/>
      <c r="N958" s="2"/>
      <c r="O958" s="2"/>
      <c r="P958" s="2"/>
    </row>
    <row r="959" spans="1:16" ht="15.75" customHeight="1" x14ac:dyDescent="0.3">
      <c r="A959" s="8">
        <f>'Receta'!A960</f>
        <v>0</v>
      </c>
      <c r="B959" s="8" t="str">
        <f>IFERROR(VLOOKUP(A959,Productos[#All],2,0),"")</f>
        <v/>
      </c>
      <c r="C959" s="8">
        <f>SUMIF(Producción[[#All],[Producto]],A959,Producción[[#All],[Cant]])</f>
        <v>0</v>
      </c>
      <c r="D959" s="8">
        <f>'Receta'!E960</f>
        <v>0</v>
      </c>
      <c r="E959" s="8" t="str">
        <f>IFERROR(VLOOKUP(D959,Materias_Primas[#All],2,0),"")</f>
        <v/>
      </c>
      <c r="F959" s="8">
        <f>'Receta'!C960</f>
        <v>0</v>
      </c>
      <c r="G959" s="8">
        <f>'Receta'!H960</f>
        <v>0</v>
      </c>
      <c r="H959" s="8" t="str">
        <f t="shared" si="15"/>
        <v/>
      </c>
      <c r="I959" s="8">
        <v>32</v>
      </c>
      <c r="J959" s="8" t="s">
        <v>213</v>
      </c>
      <c r="K959" s="8" t="e">
        <f t="shared" si="18"/>
        <v>#VALUE!</v>
      </c>
      <c r="L959" s="8" t="str">
        <f>IFERROR(VLOOKUP(D959,Materias_Primas[#All],5,0),"")</f>
        <v/>
      </c>
      <c r="M959" s="2"/>
      <c r="N959" s="2"/>
      <c r="O959" s="2"/>
      <c r="P959" s="2"/>
    </row>
    <row r="960" spans="1:16" ht="15.75" customHeight="1" x14ac:dyDescent="0.3">
      <c r="A960" s="8">
        <f>'Receta'!A961</f>
        <v>0</v>
      </c>
      <c r="B960" s="8" t="str">
        <f>IFERROR(VLOOKUP(A960,Productos[#All],2,0),"")</f>
        <v/>
      </c>
      <c r="C960" s="8">
        <f>SUMIF(Producción[[#All],[Producto]],A960,Producción[[#All],[Cant]])</f>
        <v>0</v>
      </c>
      <c r="D960" s="8">
        <f>'Receta'!E961</f>
        <v>0</v>
      </c>
      <c r="E960" s="8" t="str">
        <f>IFERROR(VLOOKUP(D960,Materias_Primas[#All],2,0),"")</f>
        <v/>
      </c>
      <c r="F960" s="8">
        <f>'Receta'!C961</f>
        <v>0</v>
      </c>
      <c r="G960" s="8">
        <f>'Receta'!H961</f>
        <v>0</v>
      </c>
      <c r="H960" s="8" t="str">
        <f t="shared" si="15"/>
        <v/>
      </c>
      <c r="I960" s="8">
        <v>32</v>
      </c>
      <c r="J960" s="8" t="s">
        <v>213</v>
      </c>
      <c r="K960" s="8" t="e">
        <f t="shared" si="18"/>
        <v>#VALUE!</v>
      </c>
      <c r="L960" s="8" t="str">
        <f>IFERROR(VLOOKUP(D960,Materias_Primas[#All],5,0),"")</f>
        <v/>
      </c>
      <c r="M960" s="2"/>
      <c r="N960" s="2"/>
      <c r="O960" s="2"/>
      <c r="P960" s="2"/>
    </row>
    <row r="961" spans="1:16" ht="15.75" customHeight="1" x14ac:dyDescent="0.3">
      <c r="A961" s="8">
        <f>'Receta'!A962</f>
        <v>0</v>
      </c>
      <c r="B961" s="8" t="str">
        <f>IFERROR(VLOOKUP(A961,Productos[#All],2,0),"")</f>
        <v/>
      </c>
      <c r="C961" s="8">
        <f>SUMIF(Producción[[#All],[Producto]],A961,Producción[[#All],[Cant]])</f>
        <v>0</v>
      </c>
      <c r="D961" s="8">
        <f>'Receta'!E962</f>
        <v>0</v>
      </c>
      <c r="E961" s="8" t="str">
        <f>IFERROR(VLOOKUP(D961,Materias_Primas[#All],2,0),"")</f>
        <v/>
      </c>
      <c r="F961" s="8">
        <f>'Receta'!C962</f>
        <v>0</v>
      </c>
      <c r="G961" s="8">
        <f>'Receta'!H962</f>
        <v>0</v>
      </c>
      <c r="H961" s="8" t="str">
        <f t="shared" si="15"/>
        <v/>
      </c>
      <c r="I961" s="8">
        <v>32</v>
      </c>
      <c r="J961" s="8" t="s">
        <v>213</v>
      </c>
      <c r="K961" s="8" t="e">
        <f t="shared" si="18"/>
        <v>#VALUE!</v>
      </c>
      <c r="L961" s="8" t="str">
        <f>IFERROR(VLOOKUP(D961,Materias_Primas[#All],5,0),"")</f>
        <v/>
      </c>
      <c r="M961" s="2"/>
      <c r="N961" s="2"/>
      <c r="O961" s="2"/>
      <c r="P961" s="2"/>
    </row>
    <row r="962" spans="1:16" ht="15.75" customHeight="1" x14ac:dyDescent="0.3">
      <c r="A962" s="8">
        <f>'Receta'!A963</f>
        <v>0</v>
      </c>
      <c r="B962" s="8" t="str">
        <f>IFERROR(VLOOKUP(A962,Productos[#All],2,0),"")</f>
        <v/>
      </c>
      <c r="C962" s="8">
        <f>SUMIF(Producción[[#All],[Producto]],A962,Producción[[#All],[Cant]])</f>
        <v>0</v>
      </c>
      <c r="D962" s="8">
        <f>'Receta'!E963</f>
        <v>0</v>
      </c>
      <c r="E962" s="8" t="str">
        <f>IFERROR(VLOOKUP(D962,Materias_Primas[#All],2,0),"")</f>
        <v/>
      </c>
      <c r="F962" s="8">
        <f>'Receta'!C963</f>
        <v>0</v>
      </c>
      <c r="G962" s="8">
        <f>'Receta'!H963</f>
        <v>0</v>
      </c>
      <c r="H962" s="8" t="str">
        <f t="shared" si="15"/>
        <v/>
      </c>
      <c r="I962" s="8">
        <v>32</v>
      </c>
      <c r="J962" s="8" t="s">
        <v>213</v>
      </c>
      <c r="K962" s="8" t="e">
        <f t="shared" ref="K962:K1025" si="19">C962*H962</f>
        <v>#VALUE!</v>
      </c>
      <c r="L962" s="8" t="str">
        <f>IFERROR(VLOOKUP(D962,Materias_Primas[#All],5,0),"")</f>
        <v/>
      </c>
      <c r="M962" s="2"/>
      <c r="N962" s="2"/>
      <c r="O962" s="2"/>
      <c r="P962" s="2"/>
    </row>
    <row r="963" spans="1:16" ht="15.75" customHeight="1" x14ac:dyDescent="0.3">
      <c r="A963" s="8">
        <f>'Receta'!A964</f>
        <v>0</v>
      </c>
      <c r="B963" s="8" t="str">
        <f>IFERROR(VLOOKUP(A963,Productos[#All],2,0),"")</f>
        <v/>
      </c>
      <c r="C963" s="8">
        <f>SUMIF(Producción[[#All],[Producto]],A963,Producción[[#All],[Cant]])</f>
        <v>0</v>
      </c>
      <c r="D963" s="8">
        <f>'Receta'!E964</f>
        <v>0</v>
      </c>
      <c r="E963" s="8" t="str">
        <f>IFERROR(VLOOKUP(D963,Materias_Primas[#All],2,0),"")</f>
        <v/>
      </c>
      <c r="F963" s="8">
        <f>'Receta'!C964</f>
        <v>0</v>
      </c>
      <c r="G963" s="8">
        <f>'Receta'!H964</f>
        <v>0</v>
      </c>
      <c r="H963" s="8" t="str">
        <f t="shared" si="15"/>
        <v/>
      </c>
      <c r="I963" s="8">
        <v>32</v>
      </c>
      <c r="J963" s="8" t="s">
        <v>213</v>
      </c>
      <c r="K963" s="8" t="e">
        <f t="shared" si="19"/>
        <v>#VALUE!</v>
      </c>
      <c r="L963" s="8" t="str">
        <f>IFERROR(VLOOKUP(D963,Materias_Primas[#All],5,0),"")</f>
        <v/>
      </c>
      <c r="M963" s="2"/>
      <c r="N963" s="2"/>
      <c r="O963" s="2"/>
      <c r="P963" s="2"/>
    </row>
    <row r="964" spans="1:16" ht="15.75" customHeight="1" x14ac:dyDescent="0.3">
      <c r="A964" s="8">
        <f>'Receta'!A965</f>
        <v>0</v>
      </c>
      <c r="B964" s="8" t="str">
        <f>IFERROR(VLOOKUP(A964,Productos[#All],2,0),"")</f>
        <v/>
      </c>
      <c r="C964" s="8">
        <f>SUMIF(Producción[[#All],[Producto]],A964,Producción[[#All],[Cant]])</f>
        <v>0</v>
      </c>
      <c r="D964" s="8">
        <f>'Receta'!E965</f>
        <v>0</v>
      </c>
      <c r="E964" s="8" t="str">
        <f>IFERROR(VLOOKUP(D964,Materias_Primas[#All],2,0),"")</f>
        <v/>
      </c>
      <c r="F964" s="8">
        <f>'Receta'!C965</f>
        <v>0</v>
      </c>
      <c r="G964" s="8">
        <f>'Receta'!H965</f>
        <v>0</v>
      </c>
      <c r="H964" s="8" t="str">
        <f t="shared" si="15"/>
        <v/>
      </c>
      <c r="I964" s="8">
        <v>32</v>
      </c>
      <c r="J964" s="8" t="s">
        <v>213</v>
      </c>
      <c r="K964" s="8" t="e">
        <f t="shared" si="19"/>
        <v>#VALUE!</v>
      </c>
      <c r="L964" s="8" t="str">
        <f>IFERROR(VLOOKUP(D964,Materias_Primas[#All],5,0),"")</f>
        <v/>
      </c>
      <c r="M964" s="2"/>
      <c r="N964" s="2"/>
      <c r="O964" s="2"/>
      <c r="P964" s="2"/>
    </row>
    <row r="965" spans="1:16" ht="15.75" customHeight="1" x14ac:dyDescent="0.3">
      <c r="A965" s="8">
        <f>'Receta'!A966</f>
        <v>0</v>
      </c>
      <c r="B965" s="8" t="str">
        <f>IFERROR(VLOOKUP(A965,Productos[#All],2,0),"")</f>
        <v/>
      </c>
      <c r="C965" s="8">
        <f>SUMIF(Producción[[#All],[Producto]],A965,Producción[[#All],[Cant]])</f>
        <v>0</v>
      </c>
      <c r="D965" s="8">
        <f>'Receta'!E966</f>
        <v>0</v>
      </c>
      <c r="E965" s="8" t="str">
        <f>IFERROR(VLOOKUP(D965,Materias_Primas[#All],2,0),"")</f>
        <v/>
      </c>
      <c r="F965" s="8">
        <f>'Receta'!C966</f>
        <v>0</v>
      </c>
      <c r="G965" s="8">
        <f>'Receta'!H966</f>
        <v>0</v>
      </c>
      <c r="H965" s="8" t="str">
        <f t="shared" si="15"/>
        <v/>
      </c>
      <c r="I965" s="8">
        <v>33</v>
      </c>
      <c r="J965" s="8" t="s">
        <v>213</v>
      </c>
      <c r="K965" s="8" t="e">
        <f t="shared" si="19"/>
        <v>#VALUE!</v>
      </c>
      <c r="L965" s="8" t="str">
        <f>IFERROR(VLOOKUP(D965,Materias_Primas[#All],5,0),"")</f>
        <v/>
      </c>
      <c r="M965" s="2"/>
      <c r="N965" s="2"/>
      <c r="O965" s="2"/>
      <c r="P965" s="2"/>
    </row>
    <row r="966" spans="1:16" ht="15.75" customHeight="1" x14ac:dyDescent="0.3">
      <c r="A966" s="8">
        <f>'Receta'!A967</f>
        <v>0</v>
      </c>
      <c r="B966" s="8" t="str">
        <f>IFERROR(VLOOKUP(A966,Productos[#All],2,0),"")</f>
        <v/>
      </c>
      <c r="C966" s="8">
        <f>SUMIF(Producción[[#All],[Producto]],A966,Producción[[#All],[Cant]])</f>
        <v>0</v>
      </c>
      <c r="D966" s="8">
        <f>'Receta'!E967</f>
        <v>0</v>
      </c>
      <c r="E966" s="8" t="str">
        <f>IFERROR(VLOOKUP(D966,Materias_Primas[#All],2,0),"")</f>
        <v/>
      </c>
      <c r="F966" s="8">
        <f>'Receta'!C967</f>
        <v>0</v>
      </c>
      <c r="G966" s="8">
        <f>'Receta'!H967</f>
        <v>0</v>
      </c>
      <c r="H966" s="8" t="str">
        <f t="shared" si="15"/>
        <v/>
      </c>
      <c r="I966" s="8">
        <v>33</v>
      </c>
      <c r="J966" s="8" t="s">
        <v>213</v>
      </c>
      <c r="K966" s="8" t="e">
        <f t="shared" si="19"/>
        <v>#VALUE!</v>
      </c>
      <c r="L966" s="8" t="str">
        <f>IFERROR(VLOOKUP(D966,Materias_Primas[#All],5,0),"")</f>
        <v/>
      </c>
      <c r="M966" s="2"/>
      <c r="N966" s="2"/>
      <c r="O966" s="2"/>
      <c r="P966" s="2"/>
    </row>
    <row r="967" spans="1:16" ht="15.75" customHeight="1" x14ac:dyDescent="0.3">
      <c r="A967" s="8">
        <f>'Receta'!A968</f>
        <v>0</v>
      </c>
      <c r="B967" s="8" t="str">
        <f>IFERROR(VLOOKUP(A967,Productos[#All],2,0),"")</f>
        <v/>
      </c>
      <c r="C967" s="8">
        <f>SUMIF(Producción[[#All],[Producto]],A967,Producción[[#All],[Cant]])</f>
        <v>0</v>
      </c>
      <c r="D967" s="8">
        <f>'Receta'!E968</f>
        <v>0</v>
      </c>
      <c r="E967" s="8" t="str">
        <f>IFERROR(VLOOKUP(D967,Materias_Primas[#All],2,0),"")</f>
        <v/>
      </c>
      <c r="F967" s="8">
        <f>'Receta'!C968</f>
        <v>0</v>
      </c>
      <c r="G967" s="8">
        <f>'Receta'!H968</f>
        <v>0</v>
      </c>
      <c r="H967" s="8" t="str">
        <f t="shared" si="15"/>
        <v/>
      </c>
      <c r="I967" s="8">
        <v>33</v>
      </c>
      <c r="J967" s="8" t="s">
        <v>213</v>
      </c>
      <c r="K967" s="8" t="e">
        <f t="shared" si="19"/>
        <v>#VALUE!</v>
      </c>
      <c r="L967" s="8" t="str">
        <f>IFERROR(VLOOKUP(D967,Materias_Primas[#All],5,0),"")</f>
        <v/>
      </c>
      <c r="M967" s="2"/>
      <c r="N967" s="2"/>
      <c r="O967" s="2"/>
      <c r="P967" s="2"/>
    </row>
    <row r="968" spans="1:16" ht="15.75" customHeight="1" x14ac:dyDescent="0.3">
      <c r="A968" s="8">
        <f>'Receta'!A969</f>
        <v>0</v>
      </c>
      <c r="B968" s="8" t="str">
        <f>IFERROR(VLOOKUP(A968,Productos[#All],2,0),"")</f>
        <v/>
      </c>
      <c r="C968" s="8">
        <f>SUMIF(Producción[[#All],[Producto]],A968,Producción[[#All],[Cant]])</f>
        <v>0</v>
      </c>
      <c r="D968" s="8">
        <f>'Receta'!E969</f>
        <v>0</v>
      </c>
      <c r="E968" s="8" t="str">
        <f>IFERROR(VLOOKUP(D968,Materias_Primas[#All],2,0),"")</f>
        <v/>
      </c>
      <c r="F968" s="8">
        <f>'Receta'!C969</f>
        <v>0</v>
      </c>
      <c r="G968" s="8">
        <f>'Receta'!H969</f>
        <v>0</v>
      </c>
      <c r="H968" s="8" t="str">
        <f t="shared" si="15"/>
        <v/>
      </c>
      <c r="I968" s="8">
        <v>33</v>
      </c>
      <c r="J968" s="8" t="s">
        <v>213</v>
      </c>
      <c r="K968" s="8" t="e">
        <f t="shared" si="19"/>
        <v>#VALUE!</v>
      </c>
      <c r="L968" s="8" t="str">
        <f>IFERROR(VLOOKUP(D968,Materias_Primas[#All],5,0),"")</f>
        <v/>
      </c>
      <c r="M968" s="2"/>
      <c r="N968" s="2"/>
      <c r="O968" s="2"/>
      <c r="P968" s="2"/>
    </row>
    <row r="969" spans="1:16" ht="15.75" customHeight="1" x14ac:dyDescent="0.3">
      <c r="A969" s="8">
        <f>'Receta'!A970</f>
        <v>0</v>
      </c>
      <c r="B969" s="8" t="str">
        <f>IFERROR(VLOOKUP(A969,Productos[#All],2,0),"")</f>
        <v/>
      </c>
      <c r="C969" s="8">
        <f>SUMIF(Producción[[#All],[Producto]],A969,Producción[[#All],[Cant]])</f>
        <v>0</v>
      </c>
      <c r="D969" s="8">
        <f>'Receta'!E970</f>
        <v>0</v>
      </c>
      <c r="E969" s="8" t="str">
        <f>IFERROR(VLOOKUP(D969,Materias_Primas[#All],2,0),"")</f>
        <v/>
      </c>
      <c r="F969" s="8">
        <f>'Receta'!C970</f>
        <v>0</v>
      </c>
      <c r="G969" s="8">
        <f>'Receta'!H970</f>
        <v>0</v>
      </c>
      <c r="H969" s="8" t="str">
        <f t="shared" si="15"/>
        <v/>
      </c>
      <c r="I969" s="8">
        <v>33</v>
      </c>
      <c r="J969" s="8" t="s">
        <v>213</v>
      </c>
      <c r="K969" s="8" t="e">
        <f t="shared" si="19"/>
        <v>#VALUE!</v>
      </c>
      <c r="L969" s="8" t="str">
        <f>IFERROR(VLOOKUP(D969,Materias_Primas[#All],5,0),"")</f>
        <v/>
      </c>
      <c r="M969" s="2"/>
      <c r="N969" s="2"/>
      <c r="O969" s="2"/>
      <c r="P969" s="2"/>
    </row>
    <row r="970" spans="1:16" ht="15.75" customHeight="1" x14ac:dyDescent="0.3">
      <c r="A970" s="8">
        <f>'Receta'!A971</f>
        <v>0</v>
      </c>
      <c r="B970" s="8" t="str">
        <f>IFERROR(VLOOKUP(A970,Productos[#All],2,0),"")</f>
        <v/>
      </c>
      <c r="C970" s="8">
        <f>SUMIF(Producción[[#All],[Producto]],A970,Producción[[#All],[Cant]])</f>
        <v>0</v>
      </c>
      <c r="D970" s="8">
        <f>'Receta'!E971</f>
        <v>0</v>
      </c>
      <c r="E970" s="8" t="str">
        <f>IFERROR(VLOOKUP(D970,Materias_Primas[#All],2,0),"")</f>
        <v/>
      </c>
      <c r="F970" s="8">
        <f>'Receta'!C971</f>
        <v>0</v>
      </c>
      <c r="G970" s="8">
        <f>'Receta'!H971</f>
        <v>0</v>
      </c>
      <c r="H970" s="8" t="str">
        <f t="shared" si="15"/>
        <v/>
      </c>
      <c r="I970" s="8">
        <v>33</v>
      </c>
      <c r="J970" s="8" t="s">
        <v>213</v>
      </c>
      <c r="K970" s="8" t="e">
        <f t="shared" si="19"/>
        <v>#VALUE!</v>
      </c>
      <c r="L970" s="8" t="str">
        <f>IFERROR(VLOOKUP(D970,Materias_Primas[#All],5,0),"")</f>
        <v/>
      </c>
      <c r="M970" s="2"/>
      <c r="N970" s="2"/>
      <c r="O970" s="2"/>
      <c r="P970" s="2"/>
    </row>
    <row r="971" spans="1:16" ht="15.75" customHeight="1" x14ac:dyDescent="0.3">
      <c r="A971" s="8">
        <f>'Receta'!A972</f>
        <v>0</v>
      </c>
      <c r="B971" s="8" t="str">
        <f>IFERROR(VLOOKUP(A971,Productos[#All],2,0),"")</f>
        <v/>
      </c>
      <c r="C971" s="8">
        <f>SUMIF(Producción[[#All],[Producto]],A971,Producción[[#All],[Cant]])</f>
        <v>0</v>
      </c>
      <c r="D971" s="8">
        <f>'Receta'!E972</f>
        <v>0</v>
      </c>
      <c r="E971" s="8" t="str">
        <f>IFERROR(VLOOKUP(D971,Materias_Primas[#All],2,0),"")</f>
        <v/>
      </c>
      <c r="F971" s="8">
        <f>'Receta'!C972</f>
        <v>0</v>
      </c>
      <c r="G971" s="8">
        <f>'Receta'!H972</f>
        <v>0</v>
      </c>
      <c r="H971" s="8" t="str">
        <f t="shared" si="15"/>
        <v/>
      </c>
      <c r="I971" s="8">
        <v>33</v>
      </c>
      <c r="J971" s="8" t="s">
        <v>213</v>
      </c>
      <c r="K971" s="8" t="e">
        <f t="shared" si="19"/>
        <v>#VALUE!</v>
      </c>
      <c r="L971" s="8" t="str">
        <f>IFERROR(VLOOKUP(D971,Materias_Primas[#All],5,0),"")</f>
        <v/>
      </c>
      <c r="M971" s="2"/>
      <c r="N971" s="2"/>
      <c r="O971" s="2"/>
      <c r="P971" s="2"/>
    </row>
    <row r="972" spans="1:16" ht="15.75" customHeight="1" x14ac:dyDescent="0.3">
      <c r="A972" s="8">
        <f>'Receta'!A973</f>
        <v>0</v>
      </c>
      <c r="B972" s="8" t="str">
        <f>IFERROR(VLOOKUP(A972,Productos[#All],2,0),"")</f>
        <v/>
      </c>
      <c r="C972" s="8">
        <f>SUMIF(Producción[[#All],[Producto]],A972,Producción[[#All],[Cant]])</f>
        <v>0</v>
      </c>
      <c r="D972" s="8">
        <f>'Receta'!E973</f>
        <v>0</v>
      </c>
      <c r="E972" s="8" t="str">
        <f>IFERROR(VLOOKUP(D972,Materias_Primas[#All],2,0),"")</f>
        <v/>
      </c>
      <c r="F972" s="8">
        <f>'Receta'!C973</f>
        <v>0</v>
      </c>
      <c r="G972" s="8">
        <f>'Receta'!H973</f>
        <v>0</v>
      </c>
      <c r="H972" s="8" t="str">
        <f t="shared" si="15"/>
        <v/>
      </c>
      <c r="I972" s="8">
        <v>33</v>
      </c>
      <c r="J972" s="8" t="s">
        <v>213</v>
      </c>
      <c r="K972" s="8" t="e">
        <f t="shared" si="19"/>
        <v>#VALUE!</v>
      </c>
      <c r="L972" s="8" t="str">
        <f>IFERROR(VLOOKUP(D972,Materias_Primas[#All],5,0),"")</f>
        <v/>
      </c>
      <c r="M972" s="2"/>
      <c r="N972" s="2"/>
      <c r="O972" s="2"/>
      <c r="P972" s="2"/>
    </row>
    <row r="973" spans="1:16" ht="15.75" customHeight="1" x14ac:dyDescent="0.3">
      <c r="A973" s="8">
        <f>'Receta'!A974</f>
        <v>0</v>
      </c>
      <c r="B973" s="8" t="str">
        <f>IFERROR(VLOOKUP(A973,Productos[#All],2,0),"")</f>
        <v/>
      </c>
      <c r="C973" s="8">
        <f>SUMIF(Producción[[#All],[Producto]],A973,Producción[[#All],[Cant]])</f>
        <v>0</v>
      </c>
      <c r="D973" s="8">
        <f>'Receta'!E974</f>
        <v>0</v>
      </c>
      <c r="E973" s="8" t="str">
        <f>IFERROR(VLOOKUP(D973,Materias_Primas[#All],2,0),"")</f>
        <v/>
      </c>
      <c r="F973" s="8">
        <f>'Receta'!C974</f>
        <v>0</v>
      </c>
      <c r="G973" s="8">
        <f>'Receta'!H974</f>
        <v>0</v>
      </c>
      <c r="H973" s="8" t="str">
        <f t="shared" si="15"/>
        <v/>
      </c>
      <c r="I973" s="8">
        <v>33</v>
      </c>
      <c r="J973" s="8" t="s">
        <v>213</v>
      </c>
      <c r="K973" s="8" t="e">
        <f t="shared" si="19"/>
        <v>#VALUE!</v>
      </c>
      <c r="L973" s="8" t="str">
        <f>IFERROR(VLOOKUP(D973,Materias_Primas[#All],5,0),"")</f>
        <v/>
      </c>
      <c r="M973" s="2"/>
      <c r="N973" s="2"/>
      <c r="O973" s="2"/>
      <c r="P973" s="2"/>
    </row>
    <row r="974" spans="1:16" ht="15.75" customHeight="1" x14ac:dyDescent="0.3">
      <c r="A974" s="8">
        <f>'Receta'!A975</f>
        <v>0</v>
      </c>
      <c r="B974" s="8" t="str">
        <f>IFERROR(VLOOKUP(A974,Productos[#All],2,0),"")</f>
        <v/>
      </c>
      <c r="C974" s="8">
        <f>SUMIF(Producción[[#All],[Producto]],A974,Producción[[#All],[Cant]])</f>
        <v>0</v>
      </c>
      <c r="D974" s="8">
        <f>'Receta'!E975</f>
        <v>0</v>
      </c>
      <c r="E974" s="8" t="str">
        <f>IFERROR(VLOOKUP(D974,Materias_Primas[#All],2,0),"")</f>
        <v/>
      </c>
      <c r="F974" s="8">
        <f>'Receta'!C975</f>
        <v>0</v>
      </c>
      <c r="G974" s="8">
        <f>'Receta'!H975</f>
        <v>0</v>
      </c>
      <c r="H974" s="8" t="str">
        <f t="shared" si="15"/>
        <v/>
      </c>
      <c r="I974" s="8">
        <v>33</v>
      </c>
      <c r="J974" s="8" t="s">
        <v>213</v>
      </c>
      <c r="K974" s="8" t="e">
        <f t="shared" si="19"/>
        <v>#VALUE!</v>
      </c>
      <c r="L974" s="8" t="str">
        <f>IFERROR(VLOOKUP(D974,Materias_Primas[#All],5,0),"")</f>
        <v/>
      </c>
      <c r="M974" s="2"/>
      <c r="N974" s="2"/>
      <c r="O974" s="2"/>
      <c r="P974" s="2"/>
    </row>
    <row r="975" spans="1:16" ht="15.75" customHeight="1" x14ac:dyDescent="0.3">
      <c r="A975" s="8">
        <f>'Receta'!A976</f>
        <v>0</v>
      </c>
      <c r="B975" s="8" t="str">
        <f>IFERROR(VLOOKUP(A975,Productos[#All],2,0),"")</f>
        <v/>
      </c>
      <c r="C975" s="8">
        <f>SUMIF(Producción[[#All],[Producto]],A975,Producción[[#All],[Cant]])</f>
        <v>0</v>
      </c>
      <c r="D975" s="8">
        <f>'Receta'!E976</f>
        <v>0</v>
      </c>
      <c r="E975" s="8" t="str">
        <f>IFERROR(VLOOKUP(D975,Materias_Primas[#All],2,0),"")</f>
        <v/>
      </c>
      <c r="F975" s="8">
        <f>'Receta'!C976</f>
        <v>0</v>
      </c>
      <c r="G975" s="8">
        <f>'Receta'!H976</f>
        <v>0</v>
      </c>
      <c r="H975" s="8" t="str">
        <f t="shared" si="15"/>
        <v/>
      </c>
      <c r="I975" s="8">
        <v>33</v>
      </c>
      <c r="J975" s="8" t="s">
        <v>213</v>
      </c>
      <c r="K975" s="8" t="e">
        <f t="shared" si="19"/>
        <v>#VALUE!</v>
      </c>
      <c r="L975" s="8" t="str">
        <f>IFERROR(VLOOKUP(D975,Materias_Primas[#All],5,0),"")</f>
        <v/>
      </c>
      <c r="M975" s="2"/>
      <c r="N975" s="2"/>
      <c r="O975" s="2"/>
      <c r="P975" s="2"/>
    </row>
    <row r="976" spans="1:16" ht="15.75" customHeight="1" x14ac:dyDescent="0.3">
      <c r="A976" s="8">
        <f>'Receta'!A977</f>
        <v>0</v>
      </c>
      <c r="B976" s="8" t="str">
        <f>IFERROR(VLOOKUP(A976,Productos[#All],2,0),"")</f>
        <v/>
      </c>
      <c r="C976" s="8">
        <f>SUMIF(Producción[[#All],[Producto]],A976,Producción[[#All],[Cant]])</f>
        <v>0</v>
      </c>
      <c r="D976" s="8">
        <f>'Receta'!E977</f>
        <v>0</v>
      </c>
      <c r="E976" s="8" t="str">
        <f>IFERROR(VLOOKUP(D976,Materias_Primas[#All],2,0),"")</f>
        <v/>
      </c>
      <c r="F976" s="8">
        <f>'Receta'!C977</f>
        <v>0</v>
      </c>
      <c r="G976" s="8">
        <f>'Receta'!H977</f>
        <v>0</v>
      </c>
      <c r="H976" s="8" t="str">
        <f t="shared" si="15"/>
        <v/>
      </c>
      <c r="I976" s="8">
        <v>33</v>
      </c>
      <c r="J976" s="8" t="s">
        <v>213</v>
      </c>
      <c r="K976" s="8" t="e">
        <f t="shared" si="19"/>
        <v>#VALUE!</v>
      </c>
      <c r="L976" s="8" t="str">
        <f>IFERROR(VLOOKUP(D976,Materias_Primas[#All],5,0),"")</f>
        <v/>
      </c>
      <c r="M976" s="2"/>
      <c r="N976" s="2"/>
      <c r="O976" s="2"/>
      <c r="P976" s="2"/>
    </row>
    <row r="977" spans="1:16" ht="15.75" customHeight="1" x14ac:dyDescent="0.3">
      <c r="A977" s="8">
        <f>'Receta'!A978</f>
        <v>0</v>
      </c>
      <c r="B977" s="8" t="str">
        <f>IFERROR(VLOOKUP(A977,Productos[#All],2,0),"")</f>
        <v/>
      </c>
      <c r="C977" s="8">
        <f>SUMIF(Producción[[#All],[Producto]],A977,Producción[[#All],[Cant]])</f>
        <v>0</v>
      </c>
      <c r="D977" s="8">
        <f>'Receta'!E978</f>
        <v>0</v>
      </c>
      <c r="E977" s="8" t="str">
        <f>IFERROR(VLOOKUP(D977,Materias_Primas[#All],2,0),"")</f>
        <v/>
      </c>
      <c r="F977" s="8">
        <f>'Receta'!C978</f>
        <v>0</v>
      </c>
      <c r="G977" s="8">
        <f>'Receta'!H978</f>
        <v>0</v>
      </c>
      <c r="H977" s="8" t="str">
        <f t="shared" si="15"/>
        <v/>
      </c>
      <c r="I977" s="8">
        <v>33</v>
      </c>
      <c r="J977" s="8" t="s">
        <v>213</v>
      </c>
      <c r="K977" s="8" t="e">
        <f t="shared" si="19"/>
        <v>#VALUE!</v>
      </c>
      <c r="L977" s="8" t="str">
        <f>IFERROR(VLOOKUP(D977,Materias_Primas[#All],5,0),"")</f>
        <v/>
      </c>
      <c r="M977" s="2"/>
      <c r="N977" s="2"/>
      <c r="O977" s="2"/>
      <c r="P977" s="2"/>
    </row>
    <row r="978" spans="1:16" ht="15.75" customHeight="1" x14ac:dyDescent="0.3">
      <c r="A978" s="8">
        <f>'Receta'!A979</f>
        <v>0</v>
      </c>
      <c r="B978" s="8" t="str">
        <f>IFERROR(VLOOKUP(A978,Productos[#All],2,0),"")</f>
        <v/>
      </c>
      <c r="C978" s="8">
        <f>SUMIF(Producción[[#All],[Producto]],A978,Producción[[#All],[Cant]])</f>
        <v>0</v>
      </c>
      <c r="D978" s="8">
        <f>'Receta'!E979</f>
        <v>0</v>
      </c>
      <c r="E978" s="8" t="str">
        <f>IFERROR(VLOOKUP(D978,Materias_Primas[#All],2,0),"")</f>
        <v/>
      </c>
      <c r="F978" s="8">
        <f>'Receta'!C979</f>
        <v>0</v>
      </c>
      <c r="G978" s="8">
        <f>'Receta'!H979</f>
        <v>0</v>
      </c>
      <c r="H978" s="8" t="str">
        <f t="shared" si="15"/>
        <v/>
      </c>
      <c r="I978" s="8">
        <v>33</v>
      </c>
      <c r="J978" s="8" t="s">
        <v>213</v>
      </c>
      <c r="K978" s="8" t="e">
        <f t="shared" si="19"/>
        <v>#VALUE!</v>
      </c>
      <c r="L978" s="8" t="str">
        <f>IFERROR(VLOOKUP(D978,Materias_Primas[#All],5,0),"")</f>
        <v/>
      </c>
      <c r="M978" s="2"/>
      <c r="N978" s="2"/>
      <c r="O978" s="2"/>
      <c r="P978" s="2"/>
    </row>
    <row r="979" spans="1:16" ht="15.75" customHeight="1" x14ac:dyDescent="0.3">
      <c r="A979" s="8">
        <f>'Receta'!A980</f>
        <v>0</v>
      </c>
      <c r="B979" s="8" t="str">
        <f>IFERROR(VLOOKUP(A979,Productos[#All],2,0),"")</f>
        <v/>
      </c>
      <c r="C979" s="8">
        <f>SUMIF(Producción[[#All],[Producto]],A979,Producción[[#All],[Cant]])</f>
        <v>0</v>
      </c>
      <c r="D979" s="8">
        <f>'Receta'!E980</f>
        <v>0</v>
      </c>
      <c r="E979" s="8" t="str">
        <f>IFERROR(VLOOKUP(D979,Materias_Primas[#All],2,0),"")</f>
        <v/>
      </c>
      <c r="F979" s="8">
        <f>'Receta'!C980</f>
        <v>0</v>
      </c>
      <c r="G979" s="8">
        <f>'Receta'!H980</f>
        <v>0</v>
      </c>
      <c r="H979" s="8" t="str">
        <f t="shared" si="15"/>
        <v/>
      </c>
      <c r="I979" s="8">
        <v>33</v>
      </c>
      <c r="J979" s="8" t="s">
        <v>213</v>
      </c>
      <c r="K979" s="8" t="e">
        <f t="shared" si="19"/>
        <v>#VALUE!</v>
      </c>
      <c r="L979" s="8" t="str">
        <f>IFERROR(VLOOKUP(D979,Materias_Primas[#All],5,0),"")</f>
        <v/>
      </c>
      <c r="M979" s="2"/>
      <c r="N979" s="2"/>
      <c r="O979" s="2"/>
      <c r="P979" s="2"/>
    </row>
    <row r="980" spans="1:16" ht="15.75" customHeight="1" x14ac:dyDescent="0.3">
      <c r="A980" s="8">
        <f>'Receta'!A981</f>
        <v>0</v>
      </c>
      <c r="B980" s="8" t="str">
        <f>IFERROR(VLOOKUP(A980,Productos[#All],2,0),"")</f>
        <v/>
      </c>
      <c r="C980" s="8">
        <f>SUMIF(Producción[[#All],[Producto]],A980,Producción[[#All],[Cant]])</f>
        <v>0</v>
      </c>
      <c r="D980" s="8">
        <f>'Receta'!E981</f>
        <v>0</v>
      </c>
      <c r="E980" s="8" t="str">
        <f>IFERROR(VLOOKUP(D980,Materias_Primas[#All],2,0),"")</f>
        <v/>
      </c>
      <c r="F980" s="8">
        <f>'Receta'!C981</f>
        <v>0</v>
      </c>
      <c r="G980" s="8">
        <f>'Receta'!H981</f>
        <v>0</v>
      </c>
      <c r="H980" s="8" t="str">
        <f t="shared" si="15"/>
        <v/>
      </c>
      <c r="I980" s="8">
        <v>33</v>
      </c>
      <c r="J980" s="8" t="s">
        <v>213</v>
      </c>
      <c r="K980" s="8" t="e">
        <f t="shared" si="19"/>
        <v>#VALUE!</v>
      </c>
      <c r="L980" s="8" t="str">
        <f>IFERROR(VLOOKUP(D980,Materias_Primas[#All],5,0),"")</f>
        <v/>
      </c>
      <c r="M980" s="2"/>
      <c r="N980" s="2"/>
      <c r="O980" s="2"/>
      <c r="P980" s="2"/>
    </row>
    <row r="981" spans="1:16" ht="15.75" customHeight="1" x14ac:dyDescent="0.3">
      <c r="A981" s="8">
        <f>'Receta'!A982</f>
        <v>0</v>
      </c>
      <c r="B981" s="8" t="str">
        <f>IFERROR(VLOOKUP(A981,Productos[#All],2,0),"")</f>
        <v/>
      </c>
      <c r="C981" s="8">
        <f>SUMIF(Producción[[#All],[Producto]],A981,Producción[[#All],[Cant]])</f>
        <v>0</v>
      </c>
      <c r="D981" s="8">
        <f>'Receta'!E982</f>
        <v>0</v>
      </c>
      <c r="E981" s="8" t="str">
        <f>IFERROR(VLOOKUP(D981,Materias_Primas[#All],2,0),"")</f>
        <v/>
      </c>
      <c r="F981" s="8">
        <f>'Receta'!C982</f>
        <v>0</v>
      </c>
      <c r="G981" s="8">
        <f>'Receta'!H982</f>
        <v>0</v>
      </c>
      <c r="H981" s="8" t="str">
        <f t="shared" si="15"/>
        <v/>
      </c>
      <c r="I981" s="8">
        <v>33</v>
      </c>
      <c r="J981" s="8" t="s">
        <v>213</v>
      </c>
      <c r="K981" s="8" t="e">
        <f t="shared" si="19"/>
        <v>#VALUE!</v>
      </c>
      <c r="L981" s="8" t="str">
        <f>IFERROR(VLOOKUP(D981,Materias_Primas[#All],5,0),"")</f>
        <v/>
      </c>
      <c r="M981" s="2"/>
      <c r="N981" s="2"/>
      <c r="O981" s="2"/>
      <c r="P981" s="2"/>
    </row>
    <row r="982" spans="1:16" ht="15.75" customHeight="1" x14ac:dyDescent="0.3">
      <c r="A982" s="8">
        <f>'Receta'!A983</f>
        <v>0</v>
      </c>
      <c r="B982" s="8" t="str">
        <f>IFERROR(VLOOKUP(A982,Productos[#All],2,0),"")</f>
        <v/>
      </c>
      <c r="C982" s="8">
        <f>SUMIF(Producción[[#All],[Producto]],A982,Producción[[#All],[Cant]])</f>
        <v>0</v>
      </c>
      <c r="D982" s="8">
        <f>'Receta'!E983</f>
        <v>0</v>
      </c>
      <c r="E982" s="8" t="str">
        <f>IFERROR(VLOOKUP(D982,Materias_Primas[#All],2,0),"")</f>
        <v/>
      </c>
      <c r="F982" s="8">
        <f>'Receta'!C983</f>
        <v>0</v>
      </c>
      <c r="G982" s="8">
        <f>'Receta'!H983</f>
        <v>0</v>
      </c>
      <c r="H982" s="8" t="str">
        <f t="shared" si="15"/>
        <v/>
      </c>
      <c r="I982" s="8">
        <v>33</v>
      </c>
      <c r="J982" s="8" t="s">
        <v>213</v>
      </c>
      <c r="K982" s="8" t="e">
        <f t="shared" si="19"/>
        <v>#VALUE!</v>
      </c>
      <c r="L982" s="8" t="str">
        <f>IFERROR(VLOOKUP(D982,Materias_Primas[#All],5,0),"")</f>
        <v/>
      </c>
      <c r="M982" s="2"/>
      <c r="N982" s="2"/>
      <c r="O982" s="2"/>
      <c r="P982" s="2"/>
    </row>
    <row r="983" spans="1:16" ht="15.75" customHeight="1" x14ac:dyDescent="0.3">
      <c r="A983" s="8">
        <f>'Receta'!A984</f>
        <v>0</v>
      </c>
      <c r="B983" s="8" t="str">
        <f>IFERROR(VLOOKUP(A983,Productos[#All],2,0),"")</f>
        <v/>
      </c>
      <c r="C983" s="8">
        <f>SUMIF(Producción[[#All],[Producto]],A983,Producción[[#All],[Cant]])</f>
        <v>0</v>
      </c>
      <c r="D983" s="8">
        <f>'Receta'!E984</f>
        <v>0</v>
      </c>
      <c r="E983" s="8" t="str">
        <f>IFERROR(VLOOKUP(D983,Materias_Primas[#All],2,0),"")</f>
        <v/>
      </c>
      <c r="F983" s="8">
        <f>'Receta'!C984</f>
        <v>0</v>
      </c>
      <c r="G983" s="8">
        <f>'Receta'!H984</f>
        <v>0</v>
      </c>
      <c r="H983" s="8" t="str">
        <f t="shared" si="15"/>
        <v/>
      </c>
      <c r="I983" s="8">
        <v>33</v>
      </c>
      <c r="J983" s="8" t="s">
        <v>213</v>
      </c>
      <c r="K983" s="8" t="e">
        <f t="shared" si="19"/>
        <v>#VALUE!</v>
      </c>
      <c r="L983" s="8" t="str">
        <f>IFERROR(VLOOKUP(D983,Materias_Primas[#All],5,0),"")</f>
        <v/>
      </c>
      <c r="M983" s="2"/>
      <c r="N983" s="2"/>
      <c r="O983" s="2"/>
      <c r="P983" s="2"/>
    </row>
    <row r="984" spans="1:16" ht="15.75" customHeight="1" x14ac:dyDescent="0.3">
      <c r="A984" s="8">
        <f>'Receta'!A985</f>
        <v>0</v>
      </c>
      <c r="B984" s="8" t="str">
        <f>IFERROR(VLOOKUP(A984,Productos[#All],2,0),"")</f>
        <v/>
      </c>
      <c r="C984" s="8">
        <f>SUMIF(Producción[[#All],[Producto]],A984,Producción[[#All],[Cant]])</f>
        <v>0</v>
      </c>
      <c r="D984" s="8">
        <f>'Receta'!E985</f>
        <v>0</v>
      </c>
      <c r="E984" s="8" t="str">
        <f>IFERROR(VLOOKUP(D984,Materias_Primas[#All],2,0),"")</f>
        <v/>
      </c>
      <c r="F984" s="8">
        <f>'Receta'!C985</f>
        <v>0</v>
      </c>
      <c r="G984" s="8">
        <f>'Receta'!H985</f>
        <v>0</v>
      </c>
      <c r="H984" s="8" t="str">
        <f t="shared" si="15"/>
        <v/>
      </c>
      <c r="I984" s="8">
        <v>33</v>
      </c>
      <c r="J984" s="8" t="s">
        <v>213</v>
      </c>
      <c r="K984" s="8" t="e">
        <f t="shared" si="19"/>
        <v>#VALUE!</v>
      </c>
      <c r="L984" s="8" t="str">
        <f>IFERROR(VLOOKUP(D984,Materias_Primas[#All],5,0),"")</f>
        <v/>
      </c>
      <c r="M984" s="2"/>
      <c r="N984" s="2"/>
      <c r="O984" s="2"/>
      <c r="P984" s="2"/>
    </row>
    <row r="985" spans="1:16" ht="15.75" customHeight="1" x14ac:dyDescent="0.3">
      <c r="A985" s="8">
        <f>'Receta'!A986</f>
        <v>0</v>
      </c>
      <c r="B985" s="8" t="str">
        <f>IFERROR(VLOOKUP(A985,Productos[#All],2,0),"")</f>
        <v/>
      </c>
      <c r="C985" s="8">
        <f>SUMIF(Producción[[#All],[Producto]],A985,Producción[[#All],[Cant]])</f>
        <v>0</v>
      </c>
      <c r="D985" s="8">
        <f>'Receta'!E986</f>
        <v>0</v>
      </c>
      <c r="E985" s="8" t="str">
        <f>IFERROR(VLOOKUP(D985,Materias_Primas[#All],2,0),"")</f>
        <v/>
      </c>
      <c r="F985" s="8">
        <f>'Receta'!C986</f>
        <v>0</v>
      </c>
      <c r="G985" s="8">
        <f>'Receta'!H986</f>
        <v>0</v>
      </c>
      <c r="H985" s="8" t="str">
        <f t="shared" si="15"/>
        <v/>
      </c>
      <c r="I985" s="8">
        <v>33</v>
      </c>
      <c r="J985" s="8" t="s">
        <v>213</v>
      </c>
      <c r="K985" s="8" t="e">
        <f t="shared" si="19"/>
        <v>#VALUE!</v>
      </c>
      <c r="L985" s="8" t="str">
        <f>IFERROR(VLOOKUP(D985,Materias_Primas[#All],5,0),"")</f>
        <v/>
      </c>
      <c r="M985" s="2"/>
      <c r="N985" s="2"/>
      <c r="O985" s="2"/>
      <c r="P985" s="2"/>
    </row>
    <row r="986" spans="1:16" ht="15.75" customHeight="1" x14ac:dyDescent="0.3">
      <c r="A986" s="8">
        <f>'Receta'!A987</f>
        <v>0</v>
      </c>
      <c r="B986" s="8" t="str">
        <f>IFERROR(VLOOKUP(A986,Productos[#All],2,0),"")</f>
        <v/>
      </c>
      <c r="C986" s="8">
        <f>SUMIF(Producción[[#All],[Producto]],A986,Producción[[#All],[Cant]])</f>
        <v>0</v>
      </c>
      <c r="D986" s="8">
        <f>'Receta'!E987</f>
        <v>0</v>
      </c>
      <c r="E986" s="8" t="str">
        <f>IFERROR(VLOOKUP(D986,Materias_Primas[#All],2,0),"")</f>
        <v/>
      </c>
      <c r="F986" s="8">
        <f>'Receta'!C987</f>
        <v>0</v>
      </c>
      <c r="G986" s="8">
        <f>'Receta'!H987</f>
        <v>0</v>
      </c>
      <c r="H986" s="8" t="str">
        <f t="shared" si="15"/>
        <v/>
      </c>
      <c r="I986" s="8">
        <v>33</v>
      </c>
      <c r="J986" s="8" t="s">
        <v>213</v>
      </c>
      <c r="K986" s="8" t="e">
        <f t="shared" si="19"/>
        <v>#VALUE!</v>
      </c>
      <c r="L986" s="8" t="str">
        <f>IFERROR(VLOOKUP(D986,Materias_Primas[#All],5,0),"")</f>
        <v/>
      </c>
      <c r="M986" s="2"/>
      <c r="N986" s="2"/>
      <c r="O986" s="2"/>
      <c r="P986" s="2"/>
    </row>
    <row r="987" spans="1:16" ht="15.75" customHeight="1" x14ac:dyDescent="0.3">
      <c r="A987" s="8">
        <f>'Receta'!A988</f>
        <v>0</v>
      </c>
      <c r="B987" s="8" t="str">
        <f>IFERROR(VLOOKUP(A987,Productos[#All],2,0),"")</f>
        <v/>
      </c>
      <c r="C987" s="8">
        <f>SUMIF(Producción[[#All],[Producto]],A987,Producción[[#All],[Cant]])</f>
        <v>0</v>
      </c>
      <c r="D987" s="8">
        <f>'Receta'!E988</f>
        <v>0</v>
      </c>
      <c r="E987" s="8" t="str">
        <f>IFERROR(VLOOKUP(D987,Materias_Primas[#All],2,0),"")</f>
        <v/>
      </c>
      <c r="F987" s="8">
        <f>'Receta'!C988</f>
        <v>0</v>
      </c>
      <c r="G987" s="8">
        <f>'Receta'!H988</f>
        <v>0</v>
      </c>
      <c r="H987" s="8" t="str">
        <f t="shared" si="15"/>
        <v/>
      </c>
      <c r="I987" s="8">
        <v>33</v>
      </c>
      <c r="J987" s="8" t="s">
        <v>213</v>
      </c>
      <c r="K987" s="8" t="e">
        <f t="shared" si="19"/>
        <v>#VALUE!</v>
      </c>
      <c r="L987" s="8" t="str">
        <f>IFERROR(VLOOKUP(D987,Materias_Primas[#All],5,0),"")</f>
        <v/>
      </c>
      <c r="M987" s="2"/>
      <c r="N987" s="2"/>
      <c r="O987" s="2"/>
      <c r="P987" s="2"/>
    </row>
    <row r="988" spans="1:16" ht="15.75" customHeight="1" x14ac:dyDescent="0.3">
      <c r="A988" s="8">
        <f>'Receta'!A989</f>
        <v>0</v>
      </c>
      <c r="B988" s="8" t="str">
        <f>IFERROR(VLOOKUP(A988,Productos[#All],2,0),"")</f>
        <v/>
      </c>
      <c r="C988" s="8">
        <f>SUMIF(Producción[[#All],[Producto]],A988,Producción[[#All],[Cant]])</f>
        <v>0</v>
      </c>
      <c r="D988" s="8">
        <f>'Receta'!E989</f>
        <v>0</v>
      </c>
      <c r="E988" s="8" t="str">
        <f>IFERROR(VLOOKUP(D988,Materias_Primas[#All],2,0),"")</f>
        <v/>
      </c>
      <c r="F988" s="8">
        <f>'Receta'!C989</f>
        <v>0</v>
      </c>
      <c r="G988" s="8">
        <f>'Receta'!H989</f>
        <v>0</v>
      </c>
      <c r="H988" s="8" t="str">
        <f t="shared" si="15"/>
        <v/>
      </c>
      <c r="I988" s="8">
        <v>33</v>
      </c>
      <c r="J988" s="8" t="s">
        <v>213</v>
      </c>
      <c r="K988" s="8" t="e">
        <f t="shared" si="19"/>
        <v>#VALUE!</v>
      </c>
      <c r="L988" s="8" t="str">
        <f>IFERROR(VLOOKUP(D988,Materias_Primas[#All],5,0),"")</f>
        <v/>
      </c>
      <c r="M988" s="2"/>
      <c r="N988" s="2"/>
      <c r="O988" s="2"/>
      <c r="P988" s="2"/>
    </row>
    <row r="989" spans="1:16" ht="15.75" customHeight="1" x14ac:dyDescent="0.3">
      <c r="A989" s="8">
        <f>'Receta'!A990</f>
        <v>0</v>
      </c>
      <c r="B989" s="8" t="str">
        <f>IFERROR(VLOOKUP(A989,Productos[#All],2,0),"")</f>
        <v/>
      </c>
      <c r="C989" s="8">
        <f>SUMIF(Producción[[#All],[Producto]],A989,Producción[[#All],[Cant]])</f>
        <v>0</v>
      </c>
      <c r="D989" s="8">
        <f>'Receta'!E990</f>
        <v>0</v>
      </c>
      <c r="E989" s="8" t="str">
        <f>IFERROR(VLOOKUP(D989,Materias_Primas[#All],2,0),"")</f>
        <v/>
      </c>
      <c r="F989" s="8">
        <f>'Receta'!C990</f>
        <v>0</v>
      </c>
      <c r="G989" s="8">
        <f>'Receta'!H990</f>
        <v>0</v>
      </c>
      <c r="H989" s="8" t="str">
        <f t="shared" si="15"/>
        <v/>
      </c>
      <c r="I989" s="8">
        <v>33</v>
      </c>
      <c r="J989" s="8" t="s">
        <v>213</v>
      </c>
      <c r="K989" s="8" t="e">
        <f t="shared" si="19"/>
        <v>#VALUE!</v>
      </c>
      <c r="L989" s="8" t="str">
        <f>IFERROR(VLOOKUP(D989,Materias_Primas[#All],5,0),"")</f>
        <v/>
      </c>
      <c r="M989" s="2"/>
      <c r="N989" s="2"/>
      <c r="O989" s="2"/>
      <c r="P989" s="2"/>
    </row>
    <row r="990" spans="1:16" ht="15.75" customHeight="1" x14ac:dyDescent="0.3">
      <c r="A990" s="8">
        <f>'Receta'!A991</f>
        <v>0</v>
      </c>
      <c r="B990" s="8" t="str">
        <f>IFERROR(VLOOKUP(A990,Productos[#All],2,0),"")</f>
        <v/>
      </c>
      <c r="C990" s="8">
        <f>SUMIF(Producción[[#All],[Producto]],A990,Producción[[#All],[Cant]])</f>
        <v>0</v>
      </c>
      <c r="D990" s="8">
        <f>'Receta'!E991</f>
        <v>0</v>
      </c>
      <c r="E990" s="8" t="str">
        <f>IFERROR(VLOOKUP(D990,Materias_Primas[#All],2,0),"")</f>
        <v/>
      </c>
      <c r="F990" s="8">
        <f>'Receta'!C991</f>
        <v>0</v>
      </c>
      <c r="G990" s="8">
        <f>'Receta'!H991</f>
        <v>0</v>
      </c>
      <c r="H990" s="8" t="str">
        <f t="shared" si="15"/>
        <v/>
      </c>
      <c r="I990" s="8">
        <v>33</v>
      </c>
      <c r="J990" s="8" t="s">
        <v>213</v>
      </c>
      <c r="K990" s="8" t="e">
        <f t="shared" si="19"/>
        <v>#VALUE!</v>
      </c>
      <c r="L990" s="8" t="str">
        <f>IFERROR(VLOOKUP(D990,Materias_Primas[#All],5,0),"")</f>
        <v/>
      </c>
      <c r="M990" s="2"/>
      <c r="N990" s="2"/>
      <c r="O990" s="2"/>
      <c r="P990" s="2"/>
    </row>
    <row r="991" spans="1:16" ht="15.75" customHeight="1" x14ac:dyDescent="0.3">
      <c r="A991" s="8">
        <f>'Receta'!A992</f>
        <v>0</v>
      </c>
      <c r="B991" s="8" t="str">
        <f>IFERROR(VLOOKUP(A991,Productos[#All],2,0),"")</f>
        <v/>
      </c>
      <c r="C991" s="8">
        <f>SUMIF(Producción[[#All],[Producto]],A991,Producción[[#All],[Cant]])</f>
        <v>0</v>
      </c>
      <c r="D991" s="8">
        <f>'Receta'!E992</f>
        <v>0</v>
      </c>
      <c r="E991" s="8" t="str">
        <f>IFERROR(VLOOKUP(D991,Materias_Primas[#All],2,0),"")</f>
        <v/>
      </c>
      <c r="F991" s="8">
        <f>'Receta'!C992</f>
        <v>0</v>
      </c>
      <c r="G991" s="8">
        <f>'Receta'!H992</f>
        <v>0</v>
      </c>
      <c r="H991" s="8" t="str">
        <f t="shared" si="15"/>
        <v/>
      </c>
      <c r="I991" s="8">
        <v>33</v>
      </c>
      <c r="J991" s="8" t="s">
        <v>213</v>
      </c>
      <c r="K991" s="8" t="e">
        <f t="shared" si="19"/>
        <v>#VALUE!</v>
      </c>
      <c r="L991" s="8" t="str">
        <f>IFERROR(VLOOKUP(D991,Materias_Primas[#All],5,0),"")</f>
        <v/>
      </c>
      <c r="M991" s="2"/>
      <c r="N991" s="2"/>
      <c r="O991" s="2"/>
      <c r="P991" s="2"/>
    </row>
    <row r="992" spans="1:16" ht="15.75" customHeight="1" x14ac:dyDescent="0.3">
      <c r="A992" s="8">
        <f>'Receta'!A993</f>
        <v>0</v>
      </c>
      <c r="B992" s="8" t="str">
        <f>IFERROR(VLOOKUP(A992,Productos[#All],2,0),"")</f>
        <v/>
      </c>
      <c r="C992" s="8">
        <f>SUMIF(Producción[[#All],[Producto]],A992,Producción[[#All],[Cant]])</f>
        <v>0</v>
      </c>
      <c r="D992" s="8">
        <f>'Receta'!E993</f>
        <v>0</v>
      </c>
      <c r="E992" s="8" t="str">
        <f>IFERROR(VLOOKUP(D992,Materias_Primas[#All],2,0),"")</f>
        <v/>
      </c>
      <c r="F992" s="8">
        <f>'Receta'!C993</f>
        <v>0</v>
      </c>
      <c r="G992" s="8">
        <f>'Receta'!H993</f>
        <v>0</v>
      </c>
      <c r="H992" s="8" t="str">
        <f t="shared" si="15"/>
        <v/>
      </c>
      <c r="I992" s="8">
        <v>33</v>
      </c>
      <c r="J992" s="8" t="s">
        <v>213</v>
      </c>
      <c r="K992" s="8" t="e">
        <f t="shared" si="19"/>
        <v>#VALUE!</v>
      </c>
      <c r="L992" s="8" t="str">
        <f>IFERROR(VLOOKUP(D992,Materias_Primas[#All],5,0),"")</f>
        <v/>
      </c>
      <c r="M992" s="2"/>
      <c r="N992" s="2"/>
      <c r="O992" s="2"/>
      <c r="P992" s="2"/>
    </row>
    <row r="993" spans="1:16" ht="15.75" customHeight="1" x14ac:dyDescent="0.3">
      <c r="A993" s="8">
        <f>'Receta'!A994</f>
        <v>0</v>
      </c>
      <c r="B993" s="8" t="str">
        <f>IFERROR(VLOOKUP(A993,Productos[#All],2,0),"")</f>
        <v/>
      </c>
      <c r="C993" s="8">
        <f>SUMIF(Producción[[#All],[Producto]],A993,Producción[[#All],[Cant]])</f>
        <v>0</v>
      </c>
      <c r="D993" s="8">
        <f>'Receta'!E994</f>
        <v>0</v>
      </c>
      <c r="E993" s="8" t="str">
        <f>IFERROR(VLOOKUP(D993,Materias_Primas[#All],2,0),"")</f>
        <v/>
      </c>
      <c r="F993" s="8">
        <f>'Receta'!C994</f>
        <v>0</v>
      </c>
      <c r="G993" s="8">
        <f>'Receta'!H994</f>
        <v>0</v>
      </c>
      <c r="H993" s="8" t="str">
        <f t="shared" si="15"/>
        <v/>
      </c>
      <c r="I993" s="8">
        <v>33</v>
      </c>
      <c r="J993" s="8" t="s">
        <v>213</v>
      </c>
      <c r="K993" s="8" t="e">
        <f t="shared" si="19"/>
        <v>#VALUE!</v>
      </c>
      <c r="L993" s="8" t="str">
        <f>IFERROR(VLOOKUP(D993,Materias_Primas[#All],5,0),"")</f>
        <v/>
      </c>
      <c r="M993" s="2"/>
      <c r="N993" s="2"/>
      <c r="O993" s="2"/>
      <c r="P993" s="2"/>
    </row>
    <row r="994" spans="1:16" ht="15.75" customHeight="1" x14ac:dyDescent="0.3">
      <c r="A994" s="8">
        <f>'Receta'!A995</f>
        <v>0</v>
      </c>
      <c r="B994" s="8" t="str">
        <f>IFERROR(VLOOKUP(A994,Productos[#All],2,0),"")</f>
        <v/>
      </c>
      <c r="C994" s="8">
        <f>SUMIF(Producción[[#All],[Producto]],A994,Producción[[#All],[Cant]])</f>
        <v>0</v>
      </c>
      <c r="D994" s="8">
        <f>'Receta'!E995</f>
        <v>0</v>
      </c>
      <c r="E994" s="8" t="str">
        <f>IFERROR(VLOOKUP(D994,Materias_Primas[#All],2,0),"")</f>
        <v/>
      </c>
      <c r="F994" s="8">
        <f>'Receta'!C995</f>
        <v>0</v>
      </c>
      <c r="G994" s="8">
        <f>'Receta'!H995</f>
        <v>0</v>
      </c>
      <c r="H994" s="8" t="str">
        <f t="shared" si="15"/>
        <v/>
      </c>
      <c r="I994" s="8">
        <v>33</v>
      </c>
      <c r="J994" s="8" t="s">
        <v>213</v>
      </c>
      <c r="K994" s="8" t="e">
        <f t="shared" si="19"/>
        <v>#VALUE!</v>
      </c>
      <c r="L994" s="8" t="str">
        <f>IFERROR(VLOOKUP(D994,Materias_Primas[#All],5,0),"")</f>
        <v/>
      </c>
      <c r="M994" s="2"/>
      <c r="N994" s="2"/>
      <c r="O994" s="2"/>
      <c r="P994" s="2"/>
    </row>
    <row r="995" spans="1:16" ht="15.75" customHeight="1" x14ac:dyDescent="0.3">
      <c r="A995" s="8">
        <f>'Receta'!A996</f>
        <v>0</v>
      </c>
      <c r="B995" s="8" t="str">
        <f>IFERROR(VLOOKUP(A995,Productos[#All],2,0),"")</f>
        <v/>
      </c>
      <c r="C995" s="8">
        <f>SUMIF(Producción[[#All],[Producto]],A995,Producción[[#All],[Cant]])</f>
        <v>0</v>
      </c>
      <c r="D995" s="8">
        <f>'Receta'!E996</f>
        <v>0</v>
      </c>
      <c r="E995" s="8" t="str">
        <f>IFERROR(VLOOKUP(D995,Materias_Primas[#All],2,0),"")</f>
        <v/>
      </c>
      <c r="F995" s="8">
        <f>'Receta'!C996</f>
        <v>0</v>
      </c>
      <c r="G995" s="8">
        <f>'Receta'!H996</f>
        <v>0</v>
      </c>
      <c r="H995" s="8" t="str">
        <f t="shared" si="15"/>
        <v/>
      </c>
      <c r="I995" s="8">
        <v>33</v>
      </c>
      <c r="J995" s="8" t="s">
        <v>213</v>
      </c>
      <c r="K995" s="8" t="e">
        <f t="shared" si="19"/>
        <v>#VALUE!</v>
      </c>
      <c r="L995" s="8" t="str">
        <f>IFERROR(VLOOKUP(D995,Materias_Primas[#All],5,0),"")</f>
        <v/>
      </c>
      <c r="M995" s="2"/>
      <c r="N995" s="2"/>
      <c r="O995" s="2"/>
      <c r="P995" s="2"/>
    </row>
    <row r="996" spans="1:16" ht="15.75" customHeight="1" x14ac:dyDescent="0.3">
      <c r="A996" s="8">
        <f>'Receta'!A997</f>
        <v>0</v>
      </c>
      <c r="B996" s="8" t="str">
        <f>IFERROR(VLOOKUP(A996,Productos[#All],2,0),"")</f>
        <v/>
      </c>
      <c r="C996" s="8">
        <f>SUMIF(Producción[[#All],[Producto]],A996,Producción[[#All],[Cant]])</f>
        <v>0</v>
      </c>
      <c r="D996" s="8">
        <f>'Receta'!E997</f>
        <v>0</v>
      </c>
      <c r="E996" s="8" t="str">
        <f>IFERROR(VLOOKUP(D996,Materias_Primas[#All],2,0),"")</f>
        <v/>
      </c>
      <c r="F996" s="8">
        <f>'Receta'!C997</f>
        <v>0</v>
      </c>
      <c r="G996" s="8">
        <f>'Receta'!H997</f>
        <v>0</v>
      </c>
      <c r="H996" s="8" t="str">
        <f t="shared" si="15"/>
        <v/>
      </c>
      <c r="I996" s="8">
        <v>33</v>
      </c>
      <c r="J996" s="8" t="s">
        <v>213</v>
      </c>
      <c r="K996" s="8" t="e">
        <f t="shared" si="19"/>
        <v>#VALUE!</v>
      </c>
      <c r="L996" s="8" t="str">
        <f>IFERROR(VLOOKUP(D996,Materias_Primas[#All],5,0),"")</f>
        <v/>
      </c>
      <c r="M996" s="2"/>
      <c r="N996" s="2"/>
      <c r="O996" s="2"/>
      <c r="P996" s="2"/>
    </row>
    <row r="997" spans="1:16" ht="15.75" customHeight="1" x14ac:dyDescent="0.3">
      <c r="A997" s="8">
        <f>'Receta'!A998</f>
        <v>0</v>
      </c>
      <c r="B997" s="8" t="str">
        <f>IFERROR(VLOOKUP(A997,Productos[#All],2,0),"")</f>
        <v/>
      </c>
      <c r="C997" s="8">
        <f>SUMIF(Producción[[#All],[Producto]],A997,Producción[[#All],[Cant]])</f>
        <v>0</v>
      </c>
      <c r="D997" s="8">
        <f>'Receta'!E998</f>
        <v>0</v>
      </c>
      <c r="E997" s="8" t="str">
        <f>IFERROR(VLOOKUP(D997,Materias_Primas[#All],2,0),"")</f>
        <v/>
      </c>
      <c r="F997" s="8">
        <f>'Receta'!C998</f>
        <v>0</v>
      </c>
      <c r="G997" s="8">
        <f>'Receta'!H998</f>
        <v>0</v>
      </c>
      <c r="H997" s="8" t="str">
        <f t="shared" si="15"/>
        <v/>
      </c>
      <c r="I997" s="8">
        <v>33</v>
      </c>
      <c r="J997" s="8" t="s">
        <v>213</v>
      </c>
      <c r="K997" s="8" t="e">
        <f t="shared" si="19"/>
        <v>#VALUE!</v>
      </c>
      <c r="L997" s="8" t="str">
        <f>IFERROR(VLOOKUP(D997,Materias_Primas[#All],5,0),"")</f>
        <v/>
      </c>
      <c r="M997" s="2"/>
      <c r="N997" s="2"/>
      <c r="O997" s="2"/>
      <c r="P997" s="2"/>
    </row>
    <row r="998" spans="1:16" ht="15.75" customHeight="1" x14ac:dyDescent="0.3">
      <c r="A998" s="8">
        <f>'Receta'!A999</f>
        <v>0</v>
      </c>
      <c r="B998" s="8" t="str">
        <f>IFERROR(VLOOKUP(A998,Productos[#All],2,0),"")</f>
        <v/>
      </c>
      <c r="C998" s="8">
        <f>SUMIF(Producción[[#All],[Producto]],A998,Producción[[#All],[Cant]])</f>
        <v>0</v>
      </c>
      <c r="D998" s="8">
        <f>'Receta'!E999</f>
        <v>0</v>
      </c>
      <c r="E998" s="8" t="str">
        <f>IFERROR(VLOOKUP(D998,Materias_Primas[#All],2,0),"")</f>
        <v/>
      </c>
      <c r="F998" s="8">
        <f>'Receta'!C999</f>
        <v>0</v>
      </c>
      <c r="G998" s="8">
        <f>'Receta'!H999</f>
        <v>0</v>
      </c>
      <c r="H998" s="8" t="str">
        <f t="shared" si="15"/>
        <v/>
      </c>
      <c r="I998" s="8">
        <v>34</v>
      </c>
      <c r="J998" s="8" t="s">
        <v>213</v>
      </c>
      <c r="K998" s="8" t="e">
        <f t="shared" si="19"/>
        <v>#VALUE!</v>
      </c>
      <c r="L998" s="8" t="str">
        <f>IFERROR(VLOOKUP(D998,Materias_Primas[#All],5,0),"")</f>
        <v/>
      </c>
      <c r="M998" s="2"/>
      <c r="N998" s="2"/>
      <c r="O998" s="2"/>
      <c r="P998" s="2"/>
    </row>
    <row r="999" spans="1:16" ht="15.75" customHeight="1" x14ac:dyDescent="0.3">
      <c r="A999" s="8">
        <f>'Receta'!A1000</f>
        <v>0</v>
      </c>
      <c r="B999" s="8" t="str">
        <f>IFERROR(VLOOKUP(A999,Productos[#All],2,0),"")</f>
        <v/>
      </c>
      <c r="C999" s="8">
        <f>SUMIF(Producción[[#All],[Producto]],A999,Producción[[#All],[Cant]])</f>
        <v>0</v>
      </c>
      <c r="D999" s="8">
        <f>'Receta'!E1000</f>
        <v>0</v>
      </c>
      <c r="E999" s="8" t="str">
        <f>IFERROR(VLOOKUP(D999,Materias_Primas[#All],2,0),"")</f>
        <v/>
      </c>
      <c r="F999" s="8">
        <f>'Receta'!C1000</f>
        <v>0</v>
      </c>
      <c r="G999" s="8">
        <f>'Receta'!H1000</f>
        <v>0</v>
      </c>
      <c r="H999" s="8" t="str">
        <f t="shared" si="15"/>
        <v/>
      </c>
      <c r="I999" s="8">
        <v>34</v>
      </c>
      <c r="J999" s="8" t="s">
        <v>213</v>
      </c>
      <c r="K999" s="8" t="e">
        <f t="shared" si="19"/>
        <v>#VALUE!</v>
      </c>
      <c r="L999" s="8" t="str">
        <f>IFERROR(VLOOKUP(D999,Materias_Primas[#All],5,0),"")</f>
        <v/>
      </c>
      <c r="M999" s="2"/>
      <c r="N999" s="2"/>
      <c r="O999" s="2"/>
      <c r="P999" s="2"/>
    </row>
    <row r="1000" spans="1:16" ht="15.75" customHeight="1" x14ac:dyDescent="0.3">
      <c r="A1000" s="8">
        <f>'Receta'!A1001</f>
        <v>0</v>
      </c>
      <c r="B1000" s="8" t="str">
        <f>IFERROR(VLOOKUP(A1000,Productos[#All],2,0),"")</f>
        <v/>
      </c>
      <c r="C1000" s="8">
        <f>SUMIF(Producción[[#All],[Producto]],A1000,Producción[[#All],[Cant]])</f>
        <v>0</v>
      </c>
      <c r="D1000" s="8">
        <f>'Receta'!E1001</f>
        <v>0</v>
      </c>
      <c r="E1000" s="8" t="str">
        <f>IFERROR(VLOOKUP(D1000,Materias_Primas[#All],2,0),"")</f>
        <v/>
      </c>
      <c r="F1000" s="8">
        <f>'Receta'!C1001</f>
        <v>0</v>
      </c>
      <c r="G1000" s="8">
        <f>'Receta'!H1001</f>
        <v>0</v>
      </c>
      <c r="H1000" s="8" t="str">
        <f t="shared" si="15"/>
        <v/>
      </c>
      <c r="I1000" s="8">
        <v>34</v>
      </c>
      <c r="J1000" s="8" t="s">
        <v>213</v>
      </c>
      <c r="K1000" s="8" t="e">
        <f t="shared" si="19"/>
        <v>#VALUE!</v>
      </c>
      <c r="L1000" s="8" t="str">
        <f>IFERROR(VLOOKUP(D1000,Materias_Primas[#All],5,0),"")</f>
        <v/>
      </c>
      <c r="M1000" s="2"/>
      <c r="N1000" s="2"/>
      <c r="O1000" s="2"/>
      <c r="P1000" s="2"/>
    </row>
    <row r="1001" spans="1:16" ht="15.75" customHeight="1" x14ac:dyDescent="0.3">
      <c r="A1001" s="8">
        <f>'Receta'!A1002</f>
        <v>0</v>
      </c>
      <c r="B1001" s="8" t="str">
        <f>IFERROR(VLOOKUP(A1001,Productos[#All],2,0),"")</f>
        <v/>
      </c>
      <c r="C1001" s="8">
        <f>SUMIF(Producción[[#All],[Producto]],A1001,Producción[[#All],[Cant]])</f>
        <v>0</v>
      </c>
      <c r="D1001" s="8">
        <f>'Receta'!E1002</f>
        <v>0</v>
      </c>
      <c r="E1001" s="8" t="str">
        <f>IFERROR(VLOOKUP(D1001,Materias_Primas[#All],2,0),"")</f>
        <v/>
      </c>
      <c r="F1001" s="8">
        <f>'Receta'!C1002</f>
        <v>0</v>
      </c>
      <c r="G1001" s="8">
        <f>'Receta'!H1002</f>
        <v>0</v>
      </c>
      <c r="H1001" s="8" t="str">
        <f t="shared" si="15"/>
        <v/>
      </c>
      <c r="I1001" s="8">
        <v>34</v>
      </c>
      <c r="J1001" s="8" t="s">
        <v>213</v>
      </c>
      <c r="K1001" s="8" t="e">
        <f t="shared" si="19"/>
        <v>#VALUE!</v>
      </c>
      <c r="L1001" s="8" t="str">
        <f>IFERROR(VLOOKUP(D1001,Materias_Primas[#All],5,0),"")</f>
        <v/>
      </c>
      <c r="M1001" s="2"/>
      <c r="N1001" s="2"/>
      <c r="O1001" s="2"/>
      <c r="P1001" s="2"/>
    </row>
    <row r="1002" spans="1:16" ht="15.75" customHeight="1" x14ac:dyDescent="0.3">
      <c r="A1002" s="8">
        <f>'Receta'!A1003</f>
        <v>0</v>
      </c>
      <c r="B1002" s="8" t="str">
        <f>IFERROR(VLOOKUP(A1002,Productos[#All],2,0),"")</f>
        <v/>
      </c>
      <c r="C1002" s="8">
        <f>SUMIF(Producción[[#All],[Producto]],A1002,Producción[[#All],[Cant]])</f>
        <v>0</v>
      </c>
      <c r="D1002" s="8">
        <f>'Receta'!E1003</f>
        <v>0</v>
      </c>
      <c r="E1002" s="8" t="str">
        <f>IFERROR(VLOOKUP(D1002,Materias_Primas[#All],2,0),"")</f>
        <v/>
      </c>
      <c r="F1002" s="8">
        <f>'Receta'!C1003</f>
        <v>0</v>
      </c>
      <c r="G1002" s="8">
        <f>'Receta'!H1003</f>
        <v>0</v>
      </c>
      <c r="H1002" s="8" t="str">
        <f t="shared" si="15"/>
        <v/>
      </c>
      <c r="I1002" s="8">
        <v>34</v>
      </c>
      <c r="J1002" s="8" t="s">
        <v>213</v>
      </c>
      <c r="K1002" s="8" t="e">
        <f t="shared" si="19"/>
        <v>#VALUE!</v>
      </c>
      <c r="L1002" s="8" t="str">
        <f>IFERROR(VLOOKUP(D1002,Materias_Primas[#All],5,0),"")</f>
        <v/>
      </c>
      <c r="M1002" s="2"/>
      <c r="N1002" s="2"/>
      <c r="O1002" s="2"/>
      <c r="P1002" s="2"/>
    </row>
    <row r="1003" spans="1:16" ht="15.75" customHeight="1" x14ac:dyDescent="0.3">
      <c r="A1003" s="8">
        <f>'Receta'!A1004</f>
        <v>0</v>
      </c>
      <c r="B1003" s="8" t="str">
        <f>IFERROR(VLOOKUP(A1003,Productos[#All],2,0),"")</f>
        <v/>
      </c>
      <c r="C1003" s="8">
        <f>SUMIF(Producción[[#All],[Producto]],A1003,Producción[[#All],[Cant]])</f>
        <v>0</v>
      </c>
      <c r="D1003" s="8">
        <f>'Receta'!E1004</f>
        <v>0</v>
      </c>
      <c r="E1003" s="8" t="str">
        <f>IFERROR(VLOOKUP(D1003,Materias_Primas[#All],2,0),"")</f>
        <v/>
      </c>
      <c r="F1003" s="8">
        <f>'Receta'!C1004</f>
        <v>0</v>
      </c>
      <c r="G1003" s="8">
        <f>'Receta'!H1004</f>
        <v>0</v>
      </c>
      <c r="H1003" s="8" t="str">
        <f t="shared" si="15"/>
        <v/>
      </c>
      <c r="I1003" s="8">
        <v>34</v>
      </c>
      <c r="J1003" s="8" t="s">
        <v>213</v>
      </c>
      <c r="K1003" s="8" t="e">
        <f t="shared" si="19"/>
        <v>#VALUE!</v>
      </c>
      <c r="L1003" s="8" t="str">
        <f>IFERROR(VLOOKUP(D1003,Materias_Primas[#All],5,0),"")</f>
        <v/>
      </c>
      <c r="M1003" s="2"/>
      <c r="N1003" s="2"/>
      <c r="O1003" s="2"/>
      <c r="P1003" s="2"/>
    </row>
    <row r="1004" spans="1:16" ht="15.75" customHeight="1" x14ac:dyDescent="0.3">
      <c r="A1004" s="8">
        <f>'Receta'!A1005</f>
        <v>0</v>
      </c>
      <c r="B1004" s="8" t="str">
        <f>IFERROR(VLOOKUP(A1004,Productos[#All],2,0),"")</f>
        <v/>
      </c>
      <c r="C1004" s="8">
        <f>SUMIF(Producción[[#All],[Producto]],A1004,Producción[[#All],[Cant]])</f>
        <v>0</v>
      </c>
      <c r="D1004" s="8">
        <f>'Receta'!E1005</f>
        <v>0</v>
      </c>
      <c r="E1004" s="8" t="str">
        <f>IFERROR(VLOOKUP(D1004,Materias_Primas[#All],2,0),"")</f>
        <v/>
      </c>
      <c r="F1004" s="8">
        <f>'Receta'!C1005</f>
        <v>0</v>
      </c>
      <c r="G1004" s="8">
        <f>'Receta'!H1005</f>
        <v>0</v>
      </c>
      <c r="H1004" s="8" t="str">
        <f t="shared" si="15"/>
        <v/>
      </c>
      <c r="I1004" s="8">
        <v>34</v>
      </c>
      <c r="J1004" s="8" t="s">
        <v>213</v>
      </c>
      <c r="K1004" s="8" t="e">
        <f t="shared" si="19"/>
        <v>#VALUE!</v>
      </c>
      <c r="L1004" s="8" t="str">
        <f>IFERROR(VLOOKUP(D1004,Materias_Primas[#All],5,0),"")</f>
        <v/>
      </c>
      <c r="M1004" s="2"/>
      <c r="N1004" s="2"/>
      <c r="O1004" s="2"/>
      <c r="P1004" s="2"/>
    </row>
    <row r="1005" spans="1:16" ht="15.75" customHeight="1" x14ac:dyDescent="0.3">
      <c r="A1005" s="8">
        <f>'Receta'!A1006</f>
        <v>0</v>
      </c>
      <c r="B1005" s="8" t="str">
        <f>IFERROR(VLOOKUP(A1005,Productos[#All],2,0),"")</f>
        <v/>
      </c>
      <c r="C1005" s="8">
        <f>SUMIF(Producción[[#All],[Producto]],A1005,Producción[[#All],[Cant]])</f>
        <v>0</v>
      </c>
      <c r="D1005" s="8">
        <f>'Receta'!E1006</f>
        <v>0</v>
      </c>
      <c r="E1005" s="8" t="str">
        <f>IFERROR(VLOOKUP(D1005,Materias_Primas[#All],2,0),"")</f>
        <v/>
      </c>
      <c r="F1005" s="8">
        <f>'Receta'!C1006</f>
        <v>0</v>
      </c>
      <c r="G1005" s="8">
        <f>'Receta'!H1006</f>
        <v>0</v>
      </c>
      <c r="H1005" s="8" t="str">
        <f t="shared" si="15"/>
        <v/>
      </c>
      <c r="I1005" s="8">
        <v>34</v>
      </c>
      <c r="J1005" s="8" t="s">
        <v>213</v>
      </c>
      <c r="K1005" s="8" t="e">
        <f t="shared" si="19"/>
        <v>#VALUE!</v>
      </c>
      <c r="L1005" s="8" t="str">
        <f>IFERROR(VLOOKUP(D1005,Materias_Primas[#All],5,0),"")</f>
        <v/>
      </c>
      <c r="M1005" s="2"/>
      <c r="N1005" s="2"/>
      <c r="O1005" s="2"/>
      <c r="P1005" s="2"/>
    </row>
    <row r="1006" spans="1:16" ht="15.75" customHeight="1" x14ac:dyDescent="0.3">
      <c r="A1006" s="8">
        <f>'Receta'!A1007</f>
        <v>0</v>
      </c>
      <c r="B1006" s="8" t="str">
        <f>IFERROR(VLOOKUP(A1006,Productos[#All],2,0),"")</f>
        <v/>
      </c>
      <c r="C1006" s="8">
        <f>SUMIF(Producción[[#All],[Producto]],A1006,Producción[[#All],[Cant]])</f>
        <v>0</v>
      </c>
      <c r="D1006" s="8">
        <f>'Receta'!E1007</f>
        <v>0</v>
      </c>
      <c r="E1006" s="8" t="str">
        <f>IFERROR(VLOOKUP(D1006,Materias_Primas[#All],2,0),"")</f>
        <v/>
      </c>
      <c r="F1006" s="8">
        <f>'Receta'!C1007</f>
        <v>0</v>
      </c>
      <c r="G1006" s="8">
        <f>'Receta'!H1007</f>
        <v>0</v>
      </c>
      <c r="H1006" s="8" t="str">
        <f t="shared" si="15"/>
        <v/>
      </c>
      <c r="I1006" s="8">
        <v>34</v>
      </c>
      <c r="J1006" s="8" t="s">
        <v>213</v>
      </c>
      <c r="K1006" s="8" t="e">
        <f t="shared" si="19"/>
        <v>#VALUE!</v>
      </c>
      <c r="L1006" s="8" t="str">
        <f>IFERROR(VLOOKUP(D1006,Materias_Primas[#All],5,0),"")</f>
        <v/>
      </c>
      <c r="M1006" s="2"/>
      <c r="N1006" s="2"/>
      <c r="O1006" s="2"/>
      <c r="P1006" s="2"/>
    </row>
    <row r="1007" spans="1:16" ht="15.75" customHeight="1" x14ac:dyDescent="0.3">
      <c r="A1007" s="8">
        <f>'Receta'!A1008</f>
        <v>0</v>
      </c>
      <c r="B1007" s="8" t="str">
        <f>IFERROR(VLOOKUP(A1007,Productos[#All],2,0),"")</f>
        <v/>
      </c>
      <c r="C1007" s="8">
        <f>SUMIF(Producción[[#All],[Producto]],A1007,Producción[[#All],[Cant]])</f>
        <v>0</v>
      </c>
      <c r="D1007" s="8">
        <f>'Receta'!E1008</f>
        <v>0</v>
      </c>
      <c r="E1007" s="8" t="str">
        <f>IFERROR(VLOOKUP(D1007,Materias_Primas[#All],2,0),"")</f>
        <v/>
      </c>
      <c r="F1007" s="8">
        <f>'Receta'!C1008</f>
        <v>0</v>
      </c>
      <c r="G1007" s="8">
        <f>'Receta'!H1008</f>
        <v>0</v>
      </c>
      <c r="H1007" s="8" t="str">
        <f t="shared" si="15"/>
        <v/>
      </c>
      <c r="I1007" s="8">
        <v>34</v>
      </c>
      <c r="J1007" s="8" t="s">
        <v>213</v>
      </c>
      <c r="K1007" s="8" t="e">
        <f t="shared" si="19"/>
        <v>#VALUE!</v>
      </c>
      <c r="L1007" s="8" t="str">
        <f>IFERROR(VLOOKUP(D1007,Materias_Primas[#All],5,0),"")</f>
        <v/>
      </c>
      <c r="M1007" s="2"/>
      <c r="N1007" s="2"/>
      <c r="O1007" s="2"/>
      <c r="P1007" s="2"/>
    </row>
    <row r="1008" spans="1:16" ht="15.75" customHeight="1" x14ac:dyDescent="0.3">
      <c r="A1008" s="8">
        <f>'Receta'!A1009</f>
        <v>0</v>
      </c>
      <c r="B1008" s="8" t="str">
        <f>IFERROR(VLOOKUP(A1008,Productos[#All],2,0),"")</f>
        <v/>
      </c>
      <c r="C1008" s="8">
        <f>SUMIF(Producción[[#All],[Producto]],A1008,Producción[[#All],[Cant]])</f>
        <v>0</v>
      </c>
      <c r="D1008" s="8">
        <f>'Receta'!E1009</f>
        <v>0</v>
      </c>
      <c r="E1008" s="8" t="str">
        <f>IFERROR(VLOOKUP(D1008,Materias_Primas[#All],2,0),"")</f>
        <v/>
      </c>
      <c r="F1008" s="8">
        <f>'Receta'!C1009</f>
        <v>0</v>
      </c>
      <c r="G1008" s="8">
        <f>'Receta'!H1009</f>
        <v>0</v>
      </c>
      <c r="H1008" s="8" t="str">
        <f t="shared" si="15"/>
        <v/>
      </c>
      <c r="I1008" s="8">
        <v>34</v>
      </c>
      <c r="J1008" s="8" t="s">
        <v>213</v>
      </c>
      <c r="K1008" s="8" t="e">
        <f t="shared" si="19"/>
        <v>#VALUE!</v>
      </c>
      <c r="L1008" s="8" t="str">
        <f>IFERROR(VLOOKUP(D1008,Materias_Primas[#All],5,0),"")</f>
        <v/>
      </c>
      <c r="M1008" s="2"/>
      <c r="N1008" s="2"/>
      <c r="O1008" s="2"/>
      <c r="P1008" s="2"/>
    </row>
    <row r="1009" spans="1:16" ht="15.75" customHeight="1" x14ac:dyDescent="0.3">
      <c r="A1009" s="8">
        <f>'Receta'!A1010</f>
        <v>0</v>
      </c>
      <c r="B1009" s="8" t="str">
        <f>IFERROR(VLOOKUP(A1009,Productos[#All],2,0),"")</f>
        <v/>
      </c>
      <c r="C1009" s="8">
        <f>SUMIF(Producción[[#All],[Producto]],A1009,Producción[[#All],[Cant]])</f>
        <v>0</v>
      </c>
      <c r="D1009" s="8">
        <f>'Receta'!E1010</f>
        <v>0</v>
      </c>
      <c r="E1009" s="8" t="str">
        <f>IFERROR(VLOOKUP(D1009,Materias_Primas[#All],2,0),"")</f>
        <v/>
      </c>
      <c r="F1009" s="8">
        <f>'Receta'!C1010</f>
        <v>0</v>
      </c>
      <c r="G1009" s="8">
        <f>'Receta'!H1010</f>
        <v>0</v>
      </c>
      <c r="H1009" s="8" t="str">
        <f t="shared" si="15"/>
        <v/>
      </c>
      <c r="I1009" s="8">
        <v>34</v>
      </c>
      <c r="J1009" s="8" t="s">
        <v>213</v>
      </c>
      <c r="K1009" s="8" t="e">
        <f t="shared" si="19"/>
        <v>#VALUE!</v>
      </c>
      <c r="L1009" s="8" t="str">
        <f>IFERROR(VLOOKUP(D1009,Materias_Primas[#All],5,0),"")</f>
        <v/>
      </c>
      <c r="M1009" s="2"/>
      <c r="N1009" s="2"/>
      <c r="O1009" s="2"/>
      <c r="P1009" s="2"/>
    </row>
    <row r="1010" spans="1:16" ht="15.75" customHeight="1" x14ac:dyDescent="0.3">
      <c r="A1010" s="8">
        <f>'Receta'!A1011</f>
        <v>0</v>
      </c>
      <c r="B1010" s="8" t="str">
        <f>IFERROR(VLOOKUP(A1010,Productos[#All],2,0),"")</f>
        <v/>
      </c>
      <c r="C1010" s="8">
        <f>SUMIF(Producción[[#All],[Producto]],A1010,Producción[[#All],[Cant]])</f>
        <v>0</v>
      </c>
      <c r="D1010" s="8">
        <f>'Receta'!E1011</f>
        <v>0</v>
      </c>
      <c r="E1010" s="8" t="str">
        <f>IFERROR(VLOOKUP(D1010,Materias_Primas[#All],2,0),"")</f>
        <v/>
      </c>
      <c r="F1010" s="8">
        <f>'Receta'!C1011</f>
        <v>0</v>
      </c>
      <c r="G1010" s="8">
        <f>'Receta'!H1011</f>
        <v>0</v>
      </c>
      <c r="H1010" s="8" t="str">
        <f t="shared" si="15"/>
        <v/>
      </c>
      <c r="I1010" s="8">
        <v>34</v>
      </c>
      <c r="J1010" s="8" t="s">
        <v>213</v>
      </c>
      <c r="K1010" s="8" t="e">
        <f t="shared" si="19"/>
        <v>#VALUE!</v>
      </c>
      <c r="L1010" s="8" t="str">
        <f>IFERROR(VLOOKUP(D1010,Materias_Primas[#All],5,0),"")</f>
        <v/>
      </c>
      <c r="M1010" s="2"/>
      <c r="N1010" s="2"/>
      <c r="O1010" s="2"/>
      <c r="P1010" s="2"/>
    </row>
    <row r="1011" spans="1:16" ht="15.75" customHeight="1" x14ac:dyDescent="0.3">
      <c r="A1011" s="8">
        <f>'Receta'!A1012</f>
        <v>0</v>
      </c>
      <c r="B1011" s="8" t="str">
        <f>IFERROR(VLOOKUP(A1011,Productos[#All],2,0),"")</f>
        <v/>
      </c>
      <c r="C1011" s="8">
        <f>SUMIF(Producción[[#All],[Producto]],A1011,Producción[[#All],[Cant]])</f>
        <v>0</v>
      </c>
      <c r="D1011" s="8">
        <f>'Receta'!E1012</f>
        <v>0</v>
      </c>
      <c r="E1011" s="8" t="str">
        <f>IFERROR(VLOOKUP(D1011,Materias_Primas[#All],2,0),"")</f>
        <v/>
      </c>
      <c r="F1011" s="8">
        <f>'Receta'!C1012</f>
        <v>0</v>
      </c>
      <c r="G1011" s="8">
        <f>'Receta'!H1012</f>
        <v>0</v>
      </c>
      <c r="H1011" s="8" t="str">
        <f t="shared" si="15"/>
        <v/>
      </c>
      <c r="I1011" s="8">
        <v>34</v>
      </c>
      <c r="J1011" s="8" t="s">
        <v>213</v>
      </c>
      <c r="K1011" s="8" t="e">
        <f t="shared" si="19"/>
        <v>#VALUE!</v>
      </c>
      <c r="L1011" s="8" t="str">
        <f>IFERROR(VLOOKUP(D1011,Materias_Primas[#All],5,0),"")</f>
        <v/>
      </c>
      <c r="M1011" s="2"/>
      <c r="N1011" s="2"/>
      <c r="O1011" s="2"/>
      <c r="P1011" s="2"/>
    </row>
    <row r="1012" spans="1:16" ht="15.75" customHeight="1" x14ac:dyDescent="0.3">
      <c r="A1012" s="8">
        <f>'Receta'!A1013</f>
        <v>0</v>
      </c>
      <c r="B1012" s="8" t="str">
        <f>IFERROR(VLOOKUP(A1012,Productos[#All],2,0),"")</f>
        <v/>
      </c>
      <c r="C1012" s="8">
        <f>SUMIF(Producción[[#All],[Producto]],A1012,Producción[[#All],[Cant]])</f>
        <v>0</v>
      </c>
      <c r="D1012" s="8">
        <f>'Receta'!E1013</f>
        <v>0</v>
      </c>
      <c r="E1012" s="8" t="str">
        <f>IFERROR(VLOOKUP(D1012,Materias_Primas[#All],2,0),"")</f>
        <v/>
      </c>
      <c r="F1012" s="8">
        <f>'Receta'!C1013</f>
        <v>0</v>
      </c>
      <c r="G1012" s="8">
        <f>'Receta'!H1013</f>
        <v>0</v>
      </c>
      <c r="H1012" s="8" t="str">
        <f t="shared" si="15"/>
        <v/>
      </c>
      <c r="I1012" s="8">
        <v>34</v>
      </c>
      <c r="J1012" s="8" t="s">
        <v>213</v>
      </c>
      <c r="K1012" s="8" t="e">
        <f t="shared" si="19"/>
        <v>#VALUE!</v>
      </c>
      <c r="L1012" s="8" t="str">
        <f>IFERROR(VLOOKUP(D1012,Materias_Primas[#All],5,0),"")</f>
        <v/>
      </c>
      <c r="M1012" s="2"/>
      <c r="N1012" s="2"/>
      <c r="O1012" s="2"/>
      <c r="P1012" s="2"/>
    </row>
    <row r="1013" spans="1:16" ht="15.75" customHeight="1" x14ac:dyDescent="0.3">
      <c r="A1013" s="8">
        <f>'Receta'!A1014</f>
        <v>0</v>
      </c>
      <c r="B1013" s="8" t="str">
        <f>IFERROR(VLOOKUP(A1013,Productos[#All],2,0),"")</f>
        <v/>
      </c>
      <c r="C1013" s="8">
        <f>SUMIF(Producción[[#All],[Producto]],A1013,Producción[[#All],[Cant]])</f>
        <v>0</v>
      </c>
      <c r="D1013" s="8">
        <f>'Receta'!E1014</f>
        <v>0</v>
      </c>
      <c r="E1013" s="8" t="str">
        <f>IFERROR(VLOOKUP(D1013,Materias_Primas[#All],2,0),"")</f>
        <v/>
      </c>
      <c r="F1013" s="8">
        <f>'Receta'!C1014</f>
        <v>0</v>
      </c>
      <c r="G1013" s="8">
        <f>'Receta'!H1014</f>
        <v>0</v>
      </c>
      <c r="H1013" s="8" t="str">
        <f t="shared" si="15"/>
        <v/>
      </c>
      <c r="I1013" s="8">
        <v>34</v>
      </c>
      <c r="J1013" s="8" t="s">
        <v>213</v>
      </c>
      <c r="K1013" s="8" t="e">
        <f t="shared" si="19"/>
        <v>#VALUE!</v>
      </c>
      <c r="L1013" s="8" t="str">
        <f>IFERROR(VLOOKUP(D1013,Materias_Primas[#All],5,0),"")</f>
        <v/>
      </c>
      <c r="M1013" s="2"/>
      <c r="N1013" s="2"/>
      <c r="O1013" s="2"/>
      <c r="P1013" s="2"/>
    </row>
    <row r="1014" spans="1:16" ht="15.75" customHeight="1" x14ac:dyDescent="0.3">
      <c r="A1014" s="8">
        <f>'Receta'!A1015</f>
        <v>0</v>
      </c>
      <c r="B1014" s="8" t="str">
        <f>IFERROR(VLOOKUP(A1014,Productos[#All],2,0),"")</f>
        <v/>
      </c>
      <c r="C1014" s="8">
        <f>SUMIF(Producción[[#All],[Producto]],A1014,Producción[[#All],[Cant]])</f>
        <v>0</v>
      </c>
      <c r="D1014" s="8">
        <f>'Receta'!E1015</f>
        <v>0</v>
      </c>
      <c r="E1014" s="8" t="str">
        <f>IFERROR(VLOOKUP(D1014,Materias_Primas[#All],2,0),"")</f>
        <v/>
      </c>
      <c r="F1014" s="8">
        <f>'Receta'!C1015</f>
        <v>0</v>
      </c>
      <c r="G1014" s="8">
        <f>'Receta'!H1015</f>
        <v>0</v>
      </c>
      <c r="H1014" s="8" t="str">
        <f t="shared" si="15"/>
        <v/>
      </c>
      <c r="I1014" s="8">
        <v>34</v>
      </c>
      <c r="J1014" s="8" t="s">
        <v>213</v>
      </c>
      <c r="K1014" s="8" t="e">
        <f t="shared" si="19"/>
        <v>#VALUE!</v>
      </c>
      <c r="L1014" s="8" t="str">
        <f>IFERROR(VLOOKUP(D1014,Materias_Primas[#All],5,0),"")</f>
        <v/>
      </c>
      <c r="M1014" s="2"/>
      <c r="N1014" s="2"/>
      <c r="O1014" s="2"/>
      <c r="P1014" s="2"/>
    </row>
    <row r="1015" spans="1:16" ht="15.75" customHeight="1" x14ac:dyDescent="0.3">
      <c r="A1015" s="8">
        <f>'Receta'!A1016</f>
        <v>0</v>
      </c>
      <c r="B1015" s="8" t="str">
        <f>IFERROR(VLOOKUP(A1015,Productos[#All],2,0),"")</f>
        <v/>
      </c>
      <c r="C1015" s="8">
        <f>SUMIF(Producción[[#All],[Producto]],A1015,Producción[[#All],[Cant]])</f>
        <v>0</v>
      </c>
      <c r="D1015" s="8">
        <f>'Receta'!E1016</f>
        <v>0</v>
      </c>
      <c r="E1015" s="8" t="str">
        <f>IFERROR(VLOOKUP(D1015,Materias_Primas[#All],2,0),"")</f>
        <v/>
      </c>
      <c r="F1015" s="8">
        <f>'Receta'!C1016</f>
        <v>0</v>
      </c>
      <c r="G1015" s="8">
        <f>'Receta'!H1016</f>
        <v>0</v>
      </c>
      <c r="H1015" s="8" t="str">
        <f t="shared" si="15"/>
        <v/>
      </c>
      <c r="I1015" s="8">
        <v>34</v>
      </c>
      <c r="J1015" s="8" t="s">
        <v>213</v>
      </c>
      <c r="K1015" s="8" t="e">
        <f t="shared" si="19"/>
        <v>#VALUE!</v>
      </c>
      <c r="L1015" s="8" t="str">
        <f>IFERROR(VLOOKUP(D1015,Materias_Primas[#All],5,0),"")</f>
        <v/>
      </c>
      <c r="M1015" s="2"/>
      <c r="N1015" s="2"/>
      <c r="O1015" s="2"/>
      <c r="P1015" s="2"/>
    </row>
    <row r="1016" spans="1:16" ht="15.75" customHeight="1" x14ac:dyDescent="0.3">
      <c r="A1016" s="8">
        <f>'Receta'!A1017</f>
        <v>0</v>
      </c>
      <c r="B1016" s="8" t="str">
        <f>IFERROR(VLOOKUP(A1016,Productos[#All],2,0),"")</f>
        <v/>
      </c>
      <c r="C1016" s="8">
        <f>SUMIF(Producción[[#All],[Producto]],A1016,Producción[[#All],[Cant]])</f>
        <v>0</v>
      </c>
      <c r="D1016" s="8">
        <f>'Receta'!E1017</f>
        <v>0</v>
      </c>
      <c r="E1016" s="8" t="str">
        <f>IFERROR(VLOOKUP(D1016,Materias_Primas[#All],2,0),"")</f>
        <v/>
      </c>
      <c r="F1016" s="8">
        <f>'Receta'!C1017</f>
        <v>0</v>
      </c>
      <c r="G1016" s="8">
        <f>'Receta'!H1017</f>
        <v>0</v>
      </c>
      <c r="H1016" s="8" t="str">
        <f t="shared" si="15"/>
        <v/>
      </c>
      <c r="I1016" s="8">
        <v>35</v>
      </c>
      <c r="J1016" s="8" t="s">
        <v>213</v>
      </c>
      <c r="K1016" s="8" t="e">
        <f t="shared" si="19"/>
        <v>#VALUE!</v>
      </c>
      <c r="L1016" s="8" t="str">
        <f>IFERROR(VLOOKUP(D1016,Materias_Primas[#All],5,0),"")</f>
        <v/>
      </c>
      <c r="M1016" s="2"/>
      <c r="N1016" s="2"/>
      <c r="O1016" s="2"/>
      <c r="P1016" s="2"/>
    </row>
    <row r="1017" spans="1:16" ht="15.75" customHeight="1" x14ac:dyDescent="0.3">
      <c r="A1017" s="8">
        <f>'Receta'!A1018</f>
        <v>0</v>
      </c>
      <c r="B1017" s="8" t="str">
        <f>IFERROR(VLOOKUP(A1017,Productos[#All],2,0),"")</f>
        <v/>
      </c>
      <c r="C1017" s="8">
        <f>SUMIF(Producción[[#All],[Producto]],A1017,Producción[[#All],[Cant]])</f>
        <v>0</v>
      </c>
      <c r="D1017" s="8">
        <f>'Receta'!E1018</f>
        <v>0</v>
      </c>
      <c r="E1017" s="8" t="str">
        <f>IFERROR(VLOOKUP(D1017,Materias_Primas[#All],2,0),"")</f>
        <v/>
      </c>
      <c r="F1017" s="8">
        <f>'Receta'!C1018</f>
        <v>0</v>
      </c>
      <c r="G1017" s="8">
        <f>'Receta'!H1018</f>
        <v>0</v>
      </c>
      <c r="H1017" s="8" t="str">
        <f t="shared" si="15"/>
        <v/>
      </c>
      <c r="I1017" s="8">
        <v>35</v>
      </c>
      <c r="J1017" s="8" t="s">
        <v>213</v>
      </c>
      <c r="K1017" s="8" t="e">
        <f t="shared" si="19"/>
        <v>#VALUE!</v>
      </c>
      <c r="L1017" s="8" t="str">
        <f>IFERROR(VLOOKUP(D1017,Materias_Primas[#All],5,0),"")</f>
        <v/>
      </c>
      <c r="M1017" s="2"/>
      <c r="N1017" s="2"/>
      <c r="O1017" s="2"/>
      <c r="P1017" s="2"/>
    </row>
    <row r="1018" spans="1:16" ht="15.75" customHeight="1" x14ac:dyDescent="0.3">
      <c r="A1018" s="8">
        <f>'Receta'!A1019</f>
        <v>0</v>
      </c>
      <c r="B1018" s="8" t="str">
        <f>IFERROR(VLOOKUP(A1018,Productos[#All],2,0),"")</f>
        <v/>
      </c>
      <c r="C1018" s="8">
        <f>SUMIF(Producción[[#All],[Producto]],A1018,Producción[[#All],[Cant]])</f>
        <v>0</v>
      </c>
      <c r="D1018" s="8">
        <f>'Receta'!E1019</f>
        <v>0</v>
      </c>
      <c r="E1018" s="8" t="str">
        <f>IFERROR(VLOOKUP(D1018,Materias_Primas[#All],2,0),"")</f>
        <v/>
      </c>
      <c r="F1018" s="8">
        <f>'Receta'!C1019</f>
        <v>0</v>
      </c>
      <c r="G1018" s="8">
        <f>'Receta'!H1019</f>
        <v>0</v>
      </c>
      <c r="H1018" s="8" t="str">
        <f t="shared" si="15"/>
        <v/>
      </c>
      <c r="I1018" s="8">
        <v>35</v>
      </c>
      <c r="J1018" s="8" t="s">
        <v>213</v>
      </c>
      <c r="K1018" s="8" t="e">
        <f t="shared" si="19"/>
        <v>#VALUE!</v>
      </c>
      <c r="L1018" s="8" t="str">
        <f>IFERROR(VLOOKUP(D1018,Materias_Primas[#All],5,0),"")</f>
        <v/>
      </c>
      <c r="M1018" s="2"/>
      <c r="N1018" s="2"/>
      <c r="O1018" s="2"/>
      <c r="P1018" s="2"/>
    </row>
    <row r="1019" spans="1:16" ht="15.75" customHeight="1" x14ac:dyDescent="0.3">
      <c r="A1019" s="8">
        <f>'Receta'!A1020</f>
        <v>0</v>
      </c>
      <c r="B1019" s="8" t="str">
        <f>IFERROR(VLOOKUP(A1019,Productos[#All],2,0),"")</f>
        <v/>
      </c>
      <c r="C1019" s="8">
        <f>SUMIF(Producción[[#All],[Producto]],A1019,Producción[[#All],[Cant]])</f>
        <v>0</v>
      </c>
      <c r="D1019" s="8">
        <f>'Receta'!E1020</f>
        <v>0</v>
      </c>
      <c r="E1019" s="8" t="str">
        <f>IFERROR(VLOOKUP(D1019,Materias_Primas[#All],2,0),"")</f>
        <v/>
      </c>
      <c r="F1019" s="8">
        <f>'Receta'!C1020</f>
        <v>0</v>
      </c>
      <c r="G1019" s="8">
        <f>'Receta'!H1020</f>
        <v>0</v>
      </c>
      <c r="H1019" s="8" t="str">
        <f t="shared" si="15"/>
        <v/>
      </c>
      <c r="I1019" s="8">
        <v>35</v>
      </c>
      <c r="J1019" s="8" t="s">
        <v>213</v>
      </c>
      <c r="K1019" s="8" t="e">
        <f t="shared" si="19"/>
        <v>#VALUE!</v>
      </c>
      <c r="L1019" s="8" t="str">
        <f>IFERROR(VLOOKUP(D1019,Materias_Primas[#All],5,0),"")</f>
        <v/>
      </c>
      <c r="M1019" s="2"/>
      <c r="N1019" s="2"/>
      <c r="O1019" s="2"/>
      <c r="P1019" s="2"/>
    </row>
    <row r="1020" spans="1:16" ht="15.75" customHeight="1" x14ac:dyDescent="0.3">
      <c r="A1020" s="8">
        <f>'Receta'!A1021</f>
        <v>0</v>
      </c>
      <c r="B1020" s="8" t="str">
        <f>IFERROR(VLOOKUP(A1020,Productos[#All],2,0),"")</f>
        <v/>
      </c>
      <c r="C1020" s="8">
        <f>SUMIF(Producción[[#All],[Producto]],A1020,Producción[[#All],[Cant]])</f>
        <v>0</v>
      </c>
      <c r="D1020" s="8">
        <f>'Receta'!E1021</f>
        <v>0</v>
      </c>
      <c r="E1020" s="8" t="str">
        <f>IFERROR(VLOOKUP(D1020,Materias_Primas[#All],2,0),"")</f>
        <v/>
      </c>
      <c r="F1020" s="8">
        <f>'Receta'!C1021</f>
        <v>0</v>
      </c>
      <c r="G1020" s="8">
        <f>'Receta'!H1021</f>
        <v>0</v>
      </c>
      <c r="H1020" s="8" t="str">
        <f t="shared" si="15"/>
        <v/>
      </c>
      <c r="I1020" s="8">
        <v>35</v>
      </c>
      <c r="J1020" s="8" t="s">
        <v>213</v>
      </c>
      <c r="K1020" s="8" t="e">
        <f t="shared" si="19"/>
        <v>#VALUE!</v>
      </c>
      <c r="L1020" s="8" t="str">
        <f>IFERROR(VLOOKUP(D1020,Materias_Primas[#All],5,0),"")</f>
        <v/>
      </c>
      <c r="M1020" s="2"/>
      <c r="N1020" s="2"/>
      <c r="O1020" s="2"/>
      <c r="P1020" s="2"/>
    </row>
    <row r="1021" spans="1:16" ht="15.75" customHeight="1" x14ac:dyDescent="0.3">
      <c r="A1021" s="8">
        <f>'Receta'!A1022</f>
        <v>0</v>
      </c>
      <c r="B1021" s="8" t="str">
        <f>IFERROR(VLOOKUP(A1021,Productos[#All],2,0),"")</f>
        <v/>
      </c>
      <c r="C1021" s="8">
        <f>SUMIF(Producción[[#All],[Producto]],A1021,Producción[[#All],[Cant]])</f>
        <v>0</v>
      </c>
      <c r="D1021" s="8">
        <f>'Receta'!E1022</f>
        <v>0</v>
      </c>
      <c r="E1021" s="8" t="str">
        <f>IFERROR(VLOOKUP(D1021,Materias_Primas[#All],2,0),"")</f>
        <v/>
      </c>
      <c r="F1021" s="8">
        <f>'Receta'!C1022</f>
        <v>0</v>
      </c>
      <c r="G1021" s="8">
        <f>'Receta'!H1022</f>
        <v>0</v>
      </c>
      <c r="H1021" s="8" t="str">
        <f t="shared" si="15"/>
        <v/>
      </c>
      <c r="I1021" s="8">
        <v>35</v>
      </c>
      <c r="J1021" s="8" t="s">
        <v>213</v>
      </c>
      <c r="K1021" s="8" t="e">
        <f t="shared" si="19"/>
        <v>#VALUE!</v>
      </c>
      <c r="L1021" s="8" t="str">
        <f>IFERROR(VLOOKUP(D1021,Materias_Primas[#All],5,0),"")</f>
        <v/>
      </c>
      <c r="M1021" s="2"/>
      <c r="N1021" s="2"/>
      <c r="O1021" s="2"/>
      <c r="P1021" s="2"/>
    </row>
    <row r="1022" spans="1:16" ht="15.75" customHeight="1" x14ac:dyDescent="0.3">
      <c r="A1022" s="8">
        <f>'Receta'!A1023</f>
        <v>0</v>
      </c>
      <c r="B1022" s="8" t="str">
        <f>IFERROR(VLOOKUP(A1022,Productos[#All],2,0),"")</f>
        <v/>
      </c>
      <c r="C1022" s="8">
        <f>SUMIF(Producción[[#All],[Producto]],A1022,Producción[[#All],[Cant]])</f>
        <v>0</v>
      </c>
      <c r="D1022" s="8">
        <f>'Receta'!E1023</f>
        <v>0</v>
      </c>
      <c r="E1022" s="8" t="str">
        <f>IFERROR(VLOOKUP(D1022,Materias_Primas[#All],2,0),"")</f>
        <v/>
      </c>
      <c r="F1022" s="8">
        <f>'Receta'!C1023</f>
        <v>0</v>
      </c>
      <c r="G1022" s="8">
        <f>'Receta'!H1023</f>
        <v>0</v>
      </c>
      <c r="H1022" s="8" t="str">
        <f t="shared" ref="H1022:H1276" si="20">IFERROR(G1022/F1022,"")</f>
        <v/>
      </c>
      <c r="I1022" s="8">
        <v>35</v>
      </c>
      <c r="J1022" s="8" t="s">
        <v>213</v>
      </c>
      <c r="K1022" s="8" t="e">
        <f t="shared" si="19"/>
        <v>#VALUE!</v>
      </c>
      <c r="L1022" s="8" t="str">
        <f>IFERROR(VLOOKUP(D1022,Materias_Primas[#All],5,0),"")</f>
        <v/>
      </c>
      <c r="M1022" s="2"/>
      <c r="N1022" s="2"/>
      <c r="O1022" s="2"/>
      <c r="P1022" s="2"/>
    </row>
    <row r="1023" spans="1:16" ht="15.75" customHeight="1" x14ac:dyDescent="0.3">
      <c r="A1023" s="8">
        <f>'Receta'!A1024</f>
        <v>0</v>
      </c>
      <c r="B1023" s="8" t="str">
        <f>IFERROR(VLOOKUP(A1023,Productos[#All],2,0),"")</f>
        <v/>
      </c>
      <c r="C1023" s="8">
        <f>SUMIF(Producción[[#All],[Producto]],A1023,Producción[[#All],[Cant]])</f>
        <v>0</v>
      </c>
      <c r="D1023" s="8">
        <f>'Receta'!E1024</f>
        <v>0</v>
      </c>
      <c r="E1023" s="8" t="str">
        <f>IFERROR(VLOOKUP(D1023,Materias_Primas[#All],2,0),"")</f>
        <v/>
      </c>
      <c r="F1023" s="8">
        <f>'Receta'!C1024</f>
        <v>0</v>
      </c>
      <c r="G1023" s="8">
        <f>'Receta'!H1024</f>
        <v>0</v>
      </c>
      <c r="H1023" s="8" t="str">
        <f t="shared" si="20"/>
        <v/>
      </c>
      <c r="I1023" s="8">
        <v>35</v>
      </c>
      <c r="J1023" s="8" t="s">
        <v>213</v>
      </c>
      <c r="K1023" s="8" t="e">
        <f t="shared" si="19"/>
        <v>#VALUE!</v>
      </c>
      <c r="L1023" s="8" t="str">
        <f>IFERROR(VLOOKUP(D1023,Materias_Primas[#All],5,0),"")</f>
        <v/>
      </c>
      <c r="M1023" s="2"/>
      <c r="N1023" s="2"/>
      <c r="O1023" s="2"/>
      <c r="P1023" s="2"/>
    </row>
    <row r="1024" spans="1:16" ht="15.75" customHeight="1" x14ac:dyDescent="0.3">
      <c r="A1024" s="8">
        <f>'Receta'!A1025</f>
        <v>0</v>
      </c>
      <c r="B1024" s="8" t="str">
        <f>IFERROR(VLOOKUP(A1024,Productos[#All],2,0),"")</f>
        <v/>
      </c>
      <c r="C1024" s="8">
        <f>SUMIF(Producción[[#All],[Producto]],A1024,Producción[[#All],[Cant]])</f>
        <v>0</v>
      </c>
      <c r="D1024" s="8">
        <f>'Receta'!E1025</f>
        <v>0</v>
      </c>
      <c r="E1024" s="8" t="str">
        <f>IFERROR(VLOOKUP(D1024,Materias_Primas[#All],2,0),"")</f>
        <v/>
      </c>
      <c r="F1024" s="8">
        <f>'Receta'!C1025</f>
        <v>0</v>
      </c>
      <c r="G1024" s="8">
        <f>'Receta'!H1025</f>
        <v>0</v>
      </c>
      <c r="H1024" s="8" t="str">
        <f t="shared" si="20"/>
        <v/>
      </c>
      <c r="I1024" s="8">
        <v>35</v>
      </c>
      <c r="J1024" s="8" t="s">
        <v>213</v>
      </c>
      <c r="K1024" s="8" t="e">
        <f t="shared" si="19"/>
        <v>#VALUE!</v>
      </c>
      <c r="L1024" s="8" t="str">
        <f>IFERROR(VLOOKUP(D1024,Materias_Primas[#All],5,0),"")</f>
        <v/>
      </c>
      <c r="M1024" s="2"/>
      <c r="N1024" s="2"/>
      <c r="O1024" s="2"/>
      <c r="P1024" s="2"/>
    </row>
    <row r="1025" spans="1:16" ht="15.75" customHeight="1" x14ac:dyDescent="0.3">
      <c r="A1025" s="8">
        <f>'Receta'!A1026</f>
        <v>0</v>
      </c>
      <c r="B1025" s="8" t="str">
        <f>IFERROR(VLOOKUP(A1025,Productos[#All],2,0),"")</f>
        <v/>
      </c>
      <c r="C1025" s="8">
        <f>SUMIF(Producción[[#All],[Producto]],A1025,Producción[[#All],[Cant]])</f>
        <v>0</v>
      </c>
      <c r="D1025" s="8">
        <f>'Receta'!E1026</f>
        <v>0</v>
      </c>
      <c r="E1025" s="8" t="str">
        <f>IFERROR(VLOOKUP(D1025,Materias_Primas[#All],2,0),"")</f>
        <v/>
      </c>
      <c r="F1025" s="8">
        <f>'Receta'!C1026</f>
        <v>0</v>
      </c>
      <c r="G1025" s="8">
        <f>'Receta'!H1026</f>
        <v>0</v>
      </c>
      <c r="H1025" s="8" t="str">
        <f t="shared" si="20"/>
        <v/>
      </c>
      <c r="I1025" s="8">
        <v>35</v>
      </c>
      <c r="J1025" s="8" t="s">
        <v>213</v>
      </c>
      <c r="K1025" s="8" t="e">
        <f t="shared" si="19"/>
        <v>#VALUE!</v>
      </c>
      <c r="L1025" s="8" t="str">
        <f>IFERROR(VLOOKUP(D1025,Materias_Primas[#All],5,0),"")</f>
        <v/>
      </c>
      <c r="M1025" s="2"/>
      <c r="N1025" s="2"/>
      <c r="O1025" s="2"/>
      <c r="P1025" s="2"/>
    </row>
    <row r="1026" spans="1:16" ht="15.75" customHeight="1" x14ac:dyDescent="0.3">
      <c r="A1026" s="8">
        <f>'Receta'!A1027</f>
        <v>0</v>
      </c>
      <c r="B1026" s="8" t="str">
        <f>IFERROR(VLOOKUP(A1026,Productos[#All],2,0),"")</f>
        <v/>
      </c>
      <c r="C1026" s="8">
        <f>SUMIF(Producción[[#All],[Producto]],A1026,Producción[[#All],[Cant]])</f>
        <v>0</v>
      </c>
      <c r="D1026" s="8">
        <f>'Receta'!E1027</f>
        <v>0</v>
      </c>
      <c r="E1026" s="8" t="str">
        <f>IFERROR(VLOOKUP(D1026,Materias_Primas[#All],2,0),"")</f>
        <v/>
      </c>
      <c r="F1026" s="8">
        <f>'Receta'!C1027</f>
        <v>0</v>
      </c>
      <c r="G1026" s="8">
        <f>'Receta'!H1027</f>
        <v>0</v>
      </c>
      <c r="H1026" s="8" t="str">
        <f t="shared" si="20"/>
        <v/>
      </c>
      <c r="I1026" s="8">
        <v>35</v>
      </c>
      <c r="J1026" s="8" t="s">
        <v>213</v>
      </c>
      <c r="K1026" s="8" t="e">
        <f t="shared" ref="K1026:K1089" si="21">C1026*H1026</f>
        <v>#VALUE!</v>
      </c>
      <c r="L1026" s="8" t="str">
        <f>IFERROR(VLOOKUP(D1026,Materias_Primas[#All],5,0),"")</f>
        <v/>
      </c>
      <c r="M1026" s="2"/>
      <c r="N1026" s="2"/>
      <c r="O1026" s="2"/>
      <c r="P1026" s="2"/>
    </row>
    <row r="1027" spans="1:16" ht="15.75" customHeight="1" x14ac:dyDescent="0.3">
      <c r="A1027" s="8">
        <f>'Receta'!A1028</f>
        <v>0</v>
      </c>
      <c r="B1027" s="8" t="str">
        <f>IFERROR(VLOOKUP(A1027,Productos[#All],2,0),"")</f>
        <v/>
      </c>
      <c r="C1027" s="8">
        <f>SUMIF(Producción[[#All],[Producto]],A1027,Producción[[#All],[Cant]])</f>
        <v>0</v>
      </c>
      <c r="D1027" s="8">
        <f>'Receta'!E1028</f>
        <v>0</v>
      </c>
      <c r="E1027" s="8" t="str">
        <f>IFERROR(VLOOKUP(D1027,Materias_Primas[#All],2,0),"")</f>
        <v/>
      </c>
      <c r="F1027" s="8">
        <f>'Receta'!C1028</f>
        <v>0</v>
      </c>
      <c r="G1027" s="8">
        <f>'Receta'!H1028</f>
        <v>0</v>
      </c>
      <c r="H1027" s="8" t="str">
        <f t="shared" si="20"/>
        <v/>
      </c>
      <c r="I1027" s="8">
        <v>35</v>
      </c>
      <c r="J1027" s="8" t="s">
        <v>213</v>
      </c>
      <c r="K1027" s="8" t="e">
        <f t="shared" si="21"/>
        <v>#VALUE!</v>
      </c>
      <c r="L1027" s="8" t="str">
        <f>IFERROR(VLOOKUP(D1027,Materias_Primas[#All],5,0),"")</f>
        <v/>
      </c>
      <c r="M1027" s="2"/>
      <c r="N1027" s="2"/>
      <c r="O1027" s="2"/>
      <c r="P1027" s="2"/>
    </row>
    <row r="1028" spans="1:16" ht="15.75" customHeight="1" x14ac:dyDescent="0.3">
      <c r="A1028" s="8">
        <f>'Receta'!A1029</f>
        <v>0</v>
      </c>
      <c r="B1028" s="8" t="str">
        <f>IFERROR(VLOOKUP(A1028,Productos[#All],2,0),"")</f>
        <v/>
      </c>
      <c r="C1028" s="8">
        <f>SUMIF(Producción[[#All],[Producto]],A1028,Producción[[#All],[Cant]])</f>
        <v>0</v>
      </c>
      <c r="D1028" s="8">
        <f>'Receta'!E1029</f>
        <v>0</v>
      </c>
      <c r="E1028" s="8" t="str">
        <f>IFERROR(VLOOKUP(D1028,Materias_Primas[#All],2,0),"")</f>
        <v/>
      </c>
      <c r="F1028" s="8">
        <f>'Receta'!C1029</f>
        <v>0</v>
      </c>
      <c r="G1028" s="8">
        <f>'Receta'!H1029</f>
        <v>0</v>
      </c>
      <c r="H1028" s="8" t="str">
        <f t="shared" si="20"/>
        <v/>
      </c>
      <c r="I1028" s="8">
        <v>35</v>
      </c>
      <c r="J1028" s="8" t="s">
        <v>213</v>
      </c>
      <c r="K1028" s="8" t="e">
        <f t="shared" si="21"/>
        <v>#VALUE!</v>
      </c>
      <c r="L1028" s="8" t="str">
        <f>IFERROR(VLOOKUP(D1028,Materias_Primas[#All],5,0),"")</f>
        <v/>
      </c>
      <c r="M1028" s="2"/>
      <c r="N1028" s="2"/>
      <c r="O1028" s="2"/>
      <c r="P1028" s="2"/>
    </row>
    <row r="1029" spans="1:16" ht="15.75" customHeight="1" x14ac:dyDescent="0.3">
      <c r="A1029" s="8">
        <f>'Receta'!A1030</f>
        <v>0</v>
      </c>
      <c r="B1029" s="8" t="str">
        <f>IFERROR(VLOOKUP(A1029,Productos[#All],2,0),"")</f>
        <v/>
      </c>
      <c r="C1029" s="8">
        <f>SUMIF(Producción[[#All],[Producto]],A1029,Producción[[#All],[Cant]])</f>
        <v>0</v>
      </c>
      <c r="D1029" s="8">
        <f>'Receta'!E1030</f>
        <v>0</v>
      </c>
      <c r="E1029" s="8" t="str">
        <f>IFERROR(VLOOKUP(D1029,Materias_Primas[#All],2,0),"")</f>
        <v/>
      </c>
      <c r="F1029" s="8">
        <f>'Receta'!C1030</f>
        <v>0</v>
      </c>
      <c r="G1029" s="8">
        <f>'Receta'!H1030</f>
        <v>0</v>
      </c>
      <c r="H1029" s="8" t="str">
        <f t="shared" si="20"/>
        <v/>
      </c>
      <c r="I1029" s="8">
        <v>35</v>
      </c>
      <c r="J1029" s="8" t="s">
        <v>213</v>
      </c>
      <c r="K1029" s="8" t="e">
        <f t="shared" si="21"/>
        <v>#VALUE!</v>
      </c>
      <c r="L1029" s="8" t="str">
        <f>IFERROR(VLOOKUP(D1029,Materias_Primas[#All],5,0),"")</f>
        <v/>
      </c>
      <c r="M1029" s="2"/>
      <c r="N1029" s="2"/>
      <c r="O1029" s="2"/>
      <c r="P1029" s="2"/>
    </row>
    <row r="1030" spans="1:16" ht="15.75" customHeight="1" x14ac:dyDescent="0.3">
      <c r="A1030" s="8">
        <f>'Receta'!A1031</f>
        <v>0</v>
      </c>
      <c r="B1030" s="8" t="str">
        <f>IFERROR(VLOOKUP(A1030,Productos[#All],2,0),"")</f>
        <v/>
      </c>
      <c r="C1030" s="8">
        <f>SUMIF(Producción[[#All],[Producto]],A1030,Producción[[#All],[Cant]])</f>
        <v>0</v>
      </c>
      <c r="D1030" s="8">
        <f>'Receta'!E1031</f>
        <v>0</v>
      </c>
      <c r="E1030" s="8" t="str">
        <f>IFERROR(VLOOKUP(D1030,Materias_Primas[#All],2,0),"")</f>
        <v/>
      </c>
      <c r="F1030" s="8">
        <f>'Receta'!C1031</f>
        <v>0</v>
      </c>
      <c r="G1030" s="8">
        <f>'Receta'!H1031</f>
        <v>0</v>
      </c>
      <c r="H1030" s="8" t="str">
        <f t="shared" si="20"/>
        <v/>
      </c>
      <c r="I1030" s="8">
        <v>35</v>
      </c>
      <c r="J1030" s="8" t="s">
        <v>213</v>
      </c>
      <c r="K1030" s="8" t="e">
        <f t="shared" si="21"/>
        <v>#VALUE!</v>
      </c>
      <c r="L1030" s="8" t="str">
        <f>IFERROR(VLOOKUP(D1030,Materias_Primas[#All],5,0),"")</f>
        <v/>
      </c>
      <c r="M1030" s="2"/>
      <c r="N1030" s="2"/>
      <c r="O1030" s="2"/>
      <c r="P1030" s="2"/>
    </row>
    <row r="1031" spans="1:16" ht="15.75" customHeight="1" x14ac:dyDescent="0.3">
      <c r="A1031" s="8">
        <f>'Receta'!A1032</f>
        <v>0</v>
      </c>
      <c r="B1031" s="8" t="str">
        <f>IFERROR(VLOOKUP(A1031,Productos[#All],2,0),"")</f>
        <v/>
      </c>
      <c r="C1031" s="8">
        <f>SUMIF(Producción[[#All],[Producto]],A1031,Producción[[#All],[Cant]])</f>
        <v>0</v>
      </c>
      <c r="D1031" s="8">
        <f>'Receta'!E1032</f>
        <v>0</v>
      </c>
      <c r="E1031" s="8" t="str">
        <f>IFERROR(VLOOKUP(D1031,Materias_Primas[#All],2,0),"")</f>
        <v/>
      </c>
      <c r="F1031" s="8">
        <f>'Receta'!C1032</f>
        <v>0</v>
      </c>
      <c r="G1031" s="8">
        <f>'Receta'!H1032</f>
        <v>0</v>
      </c>
      <c r="H1031" s="8" t="str">
        <f t="shared" si="20"/>
        <v/>
      </c>
      <c r="I1031" s="8">
        <v>35</v>
      </c>
      <c r="J1031" s="8" t="s">
        <v>213</v>
      </c>
      <c r="K1031" s="8" t="e">
        <f t="shared" si="21"/>
        <v>#VALUE!</v>
      </c>
      <c r="L1031" s="8" t="str">
        <f>IFERROR(VLOOKUP(D1031,Materias_Primas[#All],5,0),"")</f>
        <v/>
      </c>
      <c r="M1031" s="2"/>
      <c r="N1031" s="2"/>
      <c r="O1031" s="2"/>
      <c r="P1031" s="2"/>
    </row>
    <row r="1032" spans="1:16" ht="15.75" customHeight="1" x14ac:dyDescent="0.3">
      <c r="A1032" s="8">
        <f>'Receta'!A1033</f>
        <v>0</v>
      </c>
      <c r="B1032" s="8" t="str">
        <f>IFERROR(VLOOKUP(A1032,Productos[#All],2,0),"")</f>
        <v/>
      </c>
      <c r="C1032" s="8">
        <f>SUMIF(Producción[[#All],[Producto]],A1032,Producción[[#All],[Cant]])</f>
        <v>0</v>
      </c>
      <c r="D1032" s="8">
        <f>'Receta'!E1033</f>
        <v>0</v>
      </c>
      <c r="E1032" s="8" t="str">
        <f>IFERROR(VLOOKUP(D1032,Materias_Primas[#All],2,0),"")</f>
        <v/>
      </c>
      <c r="F1032" s="8">
        <f>'Receta'!C1033</f>
        <v>0</v>
      </c>
      <c r="G1032" s="8">
        <f>'Receta'!H1033</f>
        <v>0</v>
      </c>
      <c r="H1032" s="8" t="str">
        <f t="shared" si="20"/>
        <v/>
      </c>
      <c r="I1032" s="8">
        <v>35</v>
      </c>
      <c r="J1032" s="8" t="s">
        <v>213</v>
      </c>
      <c r="K1032" s="8" t="e">
        <f t="shared" si="21"/>
        <v>#VALUE!</v>
      </c>
      <c r="L1032" s="8" t="str">
        <f>IFERROR(VLOOKUP(D1032,Materias_Primas[#All],5,0),"")</f>
        <v/>
      </c>
      <c r="M1032" s="2"/>
      <c r="N1032" s="2"/>
      <c r="O1032" s="2"/>
      <c r="P1032" s="2"/>
    </row>
    <row r="1033" spans="1:16" ht="15.75" customHeight="1" x14ac:dyDescent="0.3">
      <c r="A1033" s="8">
        <f>'Receta'!A1034</f>
        <v>0</v>
      </c>
      <c r="B1033" s="8" t="str">
        <f>IFERROR(VLOOKUP(A1033,Productos[#All],2,0),"")</f>
        <v/>
      </c>
      <c r="C1033" s="8">
        <f>SUMIF(Producción[[#All],[Producto]],A1033,Producción[[#All],[Cant]])</f>
        <v>0</v>
      </c>
      <c r="D1033" s="8">
        <f>'Receta'!E1034</f>
        <v>0</v>
      </c>
      <c r="E1033" s="8" t="str">
        <f>IFERROR(VLOOKUP(D1033,Materias_Primas[#All],2,0),"")</f>
        <v/>
      </c>
      <c r="F1033" s="8">
        <f>'Receta'!C1034</f>
        <v>0</v>
      </c>
      <c r="G1033" s="8">
        <f>'Receta'!H1034</f>
        <v>0</v>
      </c>
      <c r="H1033" s="8" t="str">
        <f t="shared" si="20"/>
        <v/>
      </c>
      <c r="I1033" s="8">
        <v>35</v>
      </c>
      <c r="J1033" s="8" t="s">
        <v>213</v>
      </c>
      <c r="K1033" s="8" t="e">
        <f t="shared" si="21"/>
        <v>#VALUE!</v>
      </c>
      <c r="L1033" s="8" t="str">
        <f>IFERROR(VLOOKUP(D1033,Materias_Primas[#All],5,0),"")</f>
        <v/>
      </c>
      <c r="M1033" s="2"/>
      <c r="N1033" s="2"/>
      <c r="O1033" s="2"/>
      <c r="P1033" s="2"/>
    </row>
    <row r="1034" spans="1:16" ht="15.75" customHeight="1" x14ac:dyDescent="0.3">
      <c r="A1034" s="8">
        <f>'Receta'!A1035</f>
        <v>0</v>
      </c>
      <c r="B1034" s="8" t="str">
        <f>IFERROR(VLOOKUP(A1034,Productos[#All],2,0),"")</f>
        <v/>
      </c>
      <c r="C1034" s="8">
        <f>SUMIF(Producción[[#All],[Producto]],A1034,Producción[[#All],[Cant]])</f>
        <v>0</v>
      </c>
      <c r="D1034" s="8">
        <f>'Receta'!E1035</f>
        <v>0</v>
      </c>
      <c r="E1034" s="8" t="str">
        <f>IFERROR(VLOOKUP(D1034,Materias_Primas[#All],2,0),"")</f>
        <v/>
      </c>
      <c r="F1034" s="8">
        <f>'Receta'!C1035</f>
        <v>0</v>
      </c>
      <c r="G1034" s="8">
        <f>'Receta'!H1035</f>
        <v>0</v>
      </c>
      <c r="H1034" s="8" t="str">
        <f t="shared" si="20"/>
        <v/>
      </c>
      <c r="I1034" s="8">
        <v>35</v>
      </c>
      <c r="J1034" s="8" t="s">
        <v>213</v>
      </c>
      <c r="K1034" s="8" t="e">
        <f t="shared" si="21"/>
        <v>#VALUE!</v>
      </c>
      <c r="L1034" s="8" t="str">
        <f>IFERROR(VLOOKUP(D1034,Materias_Primas[#All],5,0),"")</f>
        <v/>
      </c>
      <c r="M1034" s="2"/>
      <c r="N1034" s="2"/>
      <c r="O1034" s="2"/>
      <c r="P1034" s="2"/>
    </row>
    <row r="1035" spans="1:16" ht="15.75" customHeight="1" x14ac:dyDescent="0.3">
      <c r="A1035" s="8">
        <f>'Receta'!A1036</f>
        <v>0</v>
      </c>
      <c r="B1035" s="8" t="str">
        <f>IFERROR(VLOOKUP(A1035,Productos[#All],2,0),"")</f>
        <v/>
      </c>
      <c r="C1035" s="8">
        <f>SUMIF(Producción[[#All],[Producto]],A1035,Producción[[#All],[Cant]])</f>
        <v>0</v>
      </c>
      <c r="D1035" s="8">
        <f>'Receta'!E1036</f>
        <v>0</v>
      </c>
      <c r="E1035" s="8" t="str">
        <f>IFERROR(VLOOKUP(D1035,Materias_Primas[#All],2,0),"")</f>
        <v/>
      </c>
      <c r="F1035" s="8">
        <f>'Receta'!C1036</f>
        <v>0</v>
      </c>
      <c r="G1035" s="8">
        <f>'Receta'!H1036</f>
        <v>0</v>
      </c>
      <c r="H1035" s="8" t="str">
        <f t="shared" si="20"/>
        <v/>
      </c>
      <c r="I1035" s="8">
        <v>35</v>
      </c>
      <c r="J1035" s="8" t="s">
        <v>213</v>
      </c>
      <c r="K1035" s="8" t="e">
        <f t="shared" si="21"/>
        <v>#VALUE!</v>
      </c>
      <c r="L1035" s="8" t="str">
        <f>IFERROR(VLOOKUP(D1035,Materias_Primas[#All],5,0),"")</f>
        <v/>
      </c>
      <c r="M1035" s="2"/>
      <c r="N1035" s="2"/>
      <c r="O1035" s="2"/>
      <c r="P1035" s="2"/>
    </row>
    <row r="1036" spans="1:16" ht="15.75" customHeight="1" x14ac:dyDescent="0.3">
      <c r="A1036" s="8">
        <f>'Receta'!A1037</f>
        <v>0</v>
      </c>
      <c r="B1036" s="8" t="str">
        <f>IFERROR(VLOOKUP(A1036,Productos[#All],2,0),"")</f>
        <v/>
      </c>
      <c r="C1036" s="8">
        <f>SUMIF(Producción[[#All],[Producto]],A1036,Producción[[#All],[Cant]])</f>
        <v>0</v>
      </c>
      <c r="D1036" s="8">
        <f>'Receta'!E1037</f>
        <v>0</v>
      </c>
      <c r="E1036" s="8" t="str">
        <f>IFERROR(VLOOKUP(D1036,Materias_Primas[#All],2,0),"")</f>
        <v/>
      </c>
      <c r="F1036" s="8">
        <f>'Receta'!C1037</f>
        <v>0</v>
      </c>
      <c r="G1036" s="8">
        <f>'Receta'!H1037</f>
        <v>0</v>
      </c>
      <c r="H1036" s="8" t="str">
        <f t="shared" si="20"/>
        <v/>
      </c>
      <c r="I1036" s="8">
        <v>35</v>
      </c>
      <c r="J1036" s="8" t="s">
        <v>213</v>
      </c>
      <c r="K1036" s="8" t="e">
        <f t="shared" si="21"/>
        <v>#VALUE!</v>
      </c>
      <c r="L1036" s="8" t="str">
        <f>IFERROR(VLOOKUP(D1036,Materias_Primas[#All],5,0),"")</f>
        <v/>
      </c>
      <c r="M1036" s="2"/>
      <c r="N1036" s="2"/>
      <c r="O1036" s="2"/>
      <c r="P1036" s="2"/>
    </row>
    <row r="1037" spans="1:16" ht="15.75" customHeight="1" x14ac:dyDescent="0.3">
      <c r="A1037" s="8">
        <f>'Receta'!A1038</f>
        <v>0</v>
      </c>
      <c r="B1037" s="8" t="str">
        <f>IFERROR(VLOOKUP(A1037,Productos[#All],2,0),"")</f>
        <v/>
      </c>
      <c r="C1037" s="8">
        <f>SUMIF(Producción[[#All],[Producto]],A1037,Producción[[#All],[Cant]])</f>
        <v>0</v>
      </c>
      <c r="D1037" s="8">
        <f>'Receta'!E1038</f>
        <v>0</v>
      </c>
      <c r="E1037" s="8" t="str">
        <f>IFERROR(VLOOKUP(D1037,Materias_Primas[#All],2,0),"")</f>
        <v/>
      </c>
      <c r="F1037" s="8">
        <f>'Receta'!C1038</f>
        <v>0</v>
      </c>
      <c r="G1037" s="8">
        <f>'Receta'!H1038</f>
        <v>0</v>
      </c>
      <c r="H1037" s="8" t="str">
        <f t="shared" si="20"/>
        <v/>
      </c>
      <c r="I1037" s="8">
        <v>35</v>
      </c>
      <c r="J1037" s="8" t="s">
        <v>213</v>
      </c>
      <c r="K1037" s="8" t="e">
        <f t="shared" si="21"/>
        <v>#VALUE!</v>
      </c>
      <c r="L1037" s="8" t="str">
        <f>IFERROR(VLOOKUP(D1037,Materias_Primas[#All],5,0),"")</f>
        <v/>
      </c>
      <c r="M1037" s="2"/>
      <c r="N1037" s="2"/>
      <c r="O1037" s="2"/>
      <c r="P1037" s="2"/>
    </row>
    <row r="1038" spans="1:16" ht="15.75" customHeight="1" x14ac:dyDescent="0.3">
      <c r="A1038" s="8">
        <f>'Receta'!A1039</f>
        <v>0</v>
      </c>
      <c r="B1038" s="8" t="str">
        <f>IFERROR(VLOOKUP(A1038,Productos[#All],2,0),"")</f>
        <v/>
      </c>
      <c r="C1038" s="8">
        <f>SUMIF(Producción[[#All],[Producto]],A1038,Producción[[#All],[Cant]])</f>
        <v>0</v>
      </c>
      <c r="D1038" s="8">
        <f>'Receta'!E1039</f>
        <v>0</v>
      </c>
      <c r="E1038" s="8" t="str">
        <f>IFERROR(VLOOKUP(D1038,Materias_Primas[#All],2,0),"")</f>
        <v/>
      </c>
      <c r="F1038" s="8">
        <f>'Receta'!C1039</f>
        <v>0</v>
      </c>
      <c r="G1038" s="8">
        <f>'Receta'!H1039</f>
        <v>0</v>
      </c>
      <c r="H1038" s="8" t="str">
        <f t="shared" si="20"/>
        <v/>
      </c>
      <c r="I1038" s="8">
        <v>35</v>
      </c>
      <c r="J1038" s="8" t="s">
        <v>213</v>
      </c>
      <c r="K1038" s="8" t="e">
        <f t="shared" si="21"/>
        <v>#VALUE!</v>
      </c>
      <c r="L1038" s="8" t="str">
        <f>IFERROR(VLOOKUP(D1038,Materias_Primas[#All],5,0),"")</f>
        <v/>
      </c>
      <c r="M1038" s="2"/>
      <c r="N1038" s="2"/>
      <c r="O1038" s="2"/>
      <c r="P1038" s="2"/>
    </row>
    <row r="1039" spans="1:16" ht="15.75" customHeight="1" x14ac:dyDescent="0.3">
      <c r="A1039" s="8">
        <f>'Receta'!A1040</f>
        <v>0</v>
      </c>
      <c r="B1039" s="8" t="str">
        <f>IFERROR(VLOOKUP(A1039,Productos[#All],2,0),"")</f>
        <v/>
      </c>
      <c r="C1039" s="8">
        <f>SUMIF(Producción[[#All],[Producto]],A1039,Producción[[#All],[Cant]])</f>
        <v>0</v>
      </c>
      <c r="D1039" s="8">
        <f>'Receta'!E1040</f>
        <v>0</v>
      </c>
      <c r="E1039" s="8" t="str">
        <f>IFERROR(VLOOKUP(D1039,Materias_Primas[#All],2,0),"")</f>
        <v/>
      </c>
      <c r="F1039" s="8">
        <f>'Receta'!C1040</f>
        <v>0</v>
      </c>
      <c r="G1039" s="8">
        <f>'Receta'!H1040</f>
        <v>0</v>
      </c>
      <c r="H1039" s="8" t="str">
        <f t="shared" si="20"/>
        <v/>
      </c>
      <c r="I1039" s="8">
        <v>35</v>
      </c>
      <c r="J1039" s="8" t="s">
        <v>213</v>
      </c>
      <c r="K1039" s="8" t="e">
        <f t="shared" si="21"/>
        <v>#VALUE!</v>
      </c>
      <c r="L1039" s="8" t="str">
        <f>IFERROR(VLOOKUP(D1039,Materias_Primas[#All],5,0),"")</f>
        <v/>
      </c>
      <c r="M1039" s="2"/>
      <c r="N1039" s="2"/>
      <c r="O1039" s="2"/>
      <c r="P1039" s="2"/>
    </row>
    <row r="1040" spans="1:16" ht="15.75" customHeight="1" x14ac:dyDescent="0.3">
      <c r="A1040" s="8">
        <f>'Receta'!A1041</f>
        <v>0</v>
      </c>
      <c r="B1040" s="8" t="str">
        <f>IFERROR(VLOOKUP(A1040,Productos[#All],2,0),"")</f>
        <v/>
      </c>
      <c r="C1040" s="8">
        <f>SUMIF(Producción[[#All],[Producto]],A1040,Producción[[#All],[Cant]])</f>
        <v>0</v>
      </c>
      <c r="D1040" s="8">
        <f>'Receta'!E1041</f>
        <v>0</v>
      </c>
      <c r="E1040" s="8" t="str">
        <f>IFERROR(VLOOKUP(D1040,Materias_Primas[#All],2,0),"")</f>
        <v/>
      </c>
      <c r="F1040" s="8">
        <f>'Receta'!C1041</f>
        <v>0</v>
      </c>
      <c r="G1040" s="8">
        <f>'Receta'!H1041</f>
        <v>0</v>
      </c>
      <c r="H1040" s="8" t="str">
        <f t="shared" si="20"/>
        <v/>
      </c>
      <c r="I1040" s="8">
        <v>35</v>
      </c>
      <c r="J1040" s="8" t="s">
        <v>213</v>
      </c>
      <c r="K1040" s="8" t="e">
        <f t="shared" si="21"/>
        <v>#VALUE!</v>
      </c>
      <c r="L1040" s="8" t="str">
        <f>IFERROR(VLOOKUP(D1040,Materias_Primas[#All],5,0),"")</f>
        <v/>
      </c>
      <c r="M1040" s="2"/>
      <c r="N1040" s="2"/>
      <c r="O1040" s="2"/>
      <c r="P1040" s="2"/>
    </row>
    <row r="1041" spans="1:16" ht="15.75" customHeight="1" x14ac:dyDescent="0.3">
      <c r="A1041" s="8">
        <f>'Receta'!A1042</f>
        <v>0</v>
      </c>
      <c r="B1041" s="8" t="str">
        <f>IFERROR(VLOOKUP(A1041,Productos[#All],2,0),"")</f>
        <v/>
      </c>
      <c r="C1041" s="8">
        <f>SUMIF(Producción[[#All],[Producto]],A1041,Producción[[#All],[Cant]])</f>
        <v>0</v>
      </c>
      <c r="D1041" s="8">
        <f>'Receta'!E1042</f>
        <v>0</v>
      </c>
      <c r="E1041" s="8" t="str">
        <f>IFERROR(VLOOKUP(D1041,Materias_Primas[#All],2,0),"")</f>
        <v/>
      </c>
      <c r="F1041" s="8">
        <f>'Receta'!C1042</f>
        <v>0</v>
      </c>
      <c r="G1041" s="8">
        <f>'Receta'!H1042</f>
        <v>0</v>
      </c>
      <c r="H1041" s="8" t="str">
        <f t="shared" si="20"/>
        <v/>
      </c>
      <c r="I1041" s="8">
        <v>35</v>
      </c>
      <c r="J1041" s="8" t="s">
        <v>213</v>
      </c>
      <c r="K1041" s="8" t="e">
        <f t="shared" si="21"/>
        <v>#VALUE!</v>
      </c>
      <c r="L1041" s="8" t="str">
        <f>IFERROR(VLOOKUP(D1041,Materias_Primas[#All],5,0),"")</f>
        <v/>
      </c>
      <c r="M1041" s="2"/>
      <c r="N1041" s="2"/>
      <c r="O1041" s="2"/>
      <c r="P1041" s="2"/>
    </row>
    <row r="1042" spans="1:16" ht="15.75" customHeight="1" x14ac:dyDescent="0.3">
      <c r="A1042" s="8">
        <f>'Receta'!A1043</f>
        <v>0</v>
      </c>
      <c r="B1042" s="8" t="str">
        <f>IFERROR(VLOOKUP(A1042,Productos[#All],2,0),"")</f>
        <v/>
      </c>
      <c r="C1042" s="8">
        <f>SUMIF(Producción[[#All],[Producto]],A1042,Producción[[#All],[Cant]])</f>
        <v>0</v>
      </c>
      <c r="D1042" s="8">
        <f>'Receta'!E1043</f>
        <v>0</v>
      </c>
      <c r="E1042" s="8" t="str">
        <f>IFERROR(VLOOKUP(D1042,Materias_Primas[#All],2,0),"")</f>
        <v/>
      </c>
      <c r="F1042" s="8">
        <f>'Receta'!C1043</f>
        <v>0</v>
      </c>
      <c r="G1042" s="8">
        <f>'Receta'!H1043</f>
        <v>0</v>
      </c>
      <c r="H1042" s="8" t="str">
        <f t="shared" si="20"/>
        <v/>
      </c>
      <c r="I1042" s="8">
        <v>35</v>
      </c>
      <c r="J1042" s="8" t="s">
        <v>213</v>
      </c>
      <c r="K1042" s="8" t="e">
        <f t="shared" si="21"/>
        <v>#VALUE!</v>
      </c>
      <c r="L1042" s="8" t="str">
        <f>IFERROR(VLOOKUP(D1042,Materias_Primas[#All],5,0),"")</f>
        <v/>
      </c>
      <c r="M1042" s="2"/>
      <c r="N1042" s="2"/>
      <c r="O1042" s="2"/>
      <c r="P1042" s="2"/>
    </row>
    <row r="1043" spans="1:16" ht="15.75" customHeight="1" x14ac:dyDescent="0.3">
      <c r="A1043" s="8">
        <f>'Receta'!A1044</f>
        <v>0</v>
      </c>
      <c r="B1043" s="8" t="str">
        <f>IFERROR(VLOOKUP(A1043,Productos[#All],2,0),"")</f>
        <v/>
      </c>
      <c r="C1043" s="8">
        <f>SUMIF(Producción[[#All],[Producto]],A1043,Producción[[#All],[Cant]])</f>
        <v>0</v>
      </c>
      <c r="D1043" s="8">
        <f>'Receta'!E1044</f>
        <v>0</v>
      </c>
      <c r="E1043" s="8" t="str">
        <f>IFERROR(VLOOKUP(D1043,Materias_Primas[#All],2,0),"")</f>
        <v/>
      </c>
      <c r="F1043" s="8">
        <f>'Receta'!C1044</f>
        <v>0</v>
      </c>
      <c r="G1043" s="8">
        <f>'Receta'!H1044</f>
        <v>0</v>
      </c>
      <c r="H1043" s="8" t="str">
        <f t="shared" si="20"/>
        <v/>
      </c>
      <c r="I1043" s="8">
        <v>35</v>
      </c>
      <c r="J1043" s="8" t="s">
        <v>213</v>
      </c>
      <c r="K1043" s="8" t="e">
        <f t="shared" si="21"/>
        <v>#VALUE!</v>
      </c>
      <c r="L1043" s="8" t="str">
        <f>IFERROR(VLOOKUP(D1043,Materias_Primas[#All],5,0),"")</f>
        <v/>
      </c>
      <c r="M1043" s="2"/>
      <c r="N1043" s="2"/>
      <c r="O1043" s="2"/>
      <c r="P1043" s="2"/>
    </row>
    <row r="1044" spans="1:16" ht="15.75" customHeight="1" x14ac:dyDescent="0.3">
      <c r="A1044" s="8">
        <f>'Receta'!A1045</f>
        <v>0</v>
      </c>
      <c r="B1044" s="8" t="str">
        <f>IFERROR(VLOOKUP(A1044,Productos[#All],2,0),"")</f>
        <v/>
      </c>
      <c r="C1044" s="8">
        <f>SUMIF(Producción[[#All],[Producto]],A1044,Producción[[#All],[Cant]])</f>
        <v>0</v>
      </c>
      <c r="D1044" s="8">
        <f>'Receta'!E1045</f>
        <v>0</v>
      </c>
      <c r="E1044" s="8" t="str">
        <f>IFERROR(VLOOKUP(D1044,Materias_Primas[#All],2,0),"")</f>
        <v/>
      </c>
      <c r="F1044" s="8">
        <f>'Receta'!C1045</f>
        <v>0</v>
      </c>
      <c r="G1044" s="8">
        <f>'Receta'!H1045</f>
        <v>0</v>
      </c>
      <c r="H1044" s="8" t="str">
        <f t="shared" si="20"/>
        <v/>
      </c>
      <c r="I1044" s="8">
        <v>35</v>
      </c>
      <c r="J1044" s="8" t="s">
        <v>213</v>
      </c>
      <c r="K1044" s="8" t="e">
        <f t="shared" si="21"/>
        <v>#VALUE!</v>
      </c>
      <c r="L1044" s="8" t="str">
        <f>IFERROR(VLOOKUP(D1044,Materias_Primas[#All],5,0),"")</f>
        <v/>
      </c>
      <c r="M1044" s="2"/>
      <c r="N1044" s="2"/>
      <c r="O1044" s="2"/>
      <c r="P1044" s="2"/>
    </row>
    <row r="1045" spans="1:16" ht="15.75" customHeight="1" x14ac:dyDescent="0.3">
      <c r="A1045" s="8">
        <f>'Receta'!A1046</f>
        <v>0</v>
      </c>
      <c r="B1045" s="8" t="str">
        <f>IFERROR(VLOOKUP(A1045,Productos[#All],2,0),"")</f>
        <v/>
      </c>
      <c r="C1045" s="8">
        <f>SUMIF(Producción[[#All],[Producto]],A1045,Producción[[#All],[Cant]])</f>
        <v>0</v>
      </c>
      <c r="D1045" s="8">
        <f>'Receta'!E1046</f>
        <v>0</v>
      </c>
      <c r="E1045" s="8" t="str">
        <f>IFERROR(VLOOKUP(D1045,Materias_Primas[#All],2,0),"")</f>
        <v/>
      </c>
      <c r="F1045" s="8">
        <f>'Receta'!C1046</f>
        <v>0</v>
      </c>
      <c r="G1045" s="8">
        <f>'Receta'!H1046</f>
        <v>0</v>
      </c>
      <c r="H1045" s="8" t="str">
        <f t="shared" si="20"/>
        <v/>
      </c>
      <c r="I1045" s="8">
        <v>35</v>
      </c>
      <c r="J1045" s="8" t="s">
        <v>213</v>
      </c>
      <c r="K1045" s="8" t="e">
        <f t="shared" si="21"/>
        <v>#VALUE!</v>
      </c>
      <c r="L1045" s="8" t="str">
        <f>IFERROR(VLOOKUP(D1045,Materias_Primas[#All],5,0),"")</f>
        <v/>
      </c>
      <c r="M1045" s="2"/>
      <c r="N1045" s="2"/>
      <c r="O1045" s="2"/>
      <c r="P1045" s="2"/>
    </row>
    <row r="1046" spans="1:16" ht="15.75" customHeight="1" x14ac:dyDescent="0.3">
      <c r="A1046" s="8">
        <f>'Receta'!A1047</f>
        <v>0</v>
      </c>
      <c r="B1046" s="8" t="str">
        <f>IFERROR(VLOOKUP(A1046,Productos[#All],2,0),"")</f>
        <v/>
      </c>
      <c r="C1046" s="8">
        <f>SUMIF(Producción[[#All],[Producto]],A1046,Producción[[#All],[Cant]])</f>
        <v>0</v>
      </c>
      <c r="D1046" s="8">
        <f>'Receta'!E1047</f>
        <v>0</v>
      </c>
      <c r="E1046" s="8" t="str">
        <f>IFERROR(VLOOKUP(D1046,Materias_Primas[#All],2,0),"")</f>
        <v/>
      </c>
      <c r="F1046" s="8">
        <f>'Receta'!C1047</f>
        <v>0</v>
      </c>
      <c r="G1046" s="8">
        <f>'Receta'!H1047</f>
        <v>0</v>
      </c>
      <c r="H1046" s="8" t="str">
        <f t="shared" si="20"/>
        <v/>
      </c>
      <c r="I1046" s="8">
        <v>35</v>
      </c>
      <c r="J1046" s="8" t="s">
        <v>213</v>
      </c>
      <c r="K1046" s="8" t="e">
        <f t="shared" si="21"/>
        <v>#VALUE!</v>
      </c>
      <c r="L1046" s="8" t="str">
        <f>IFERROR(VLOOKUP(D1046,Materias_Primas[#All],5,0),"")</f>
        <v/>
      </c>
      <c r="M1046" s="2"/>
      <c r="N1046" s="2"/>
      <c r="O1046" s="2"/>
      <c r="P1046" s="2"/>
    </row>
    <row r="1047" spans="1:16" ht="15.75" customHeight="1" x14ac:dyDescent="0.3">
      <c r="A1047" s="8">
        <f>'Receta'!A1048</f>
        <v>0</v>
      </c>
      <c r="B1047" s="8" t="str">
        <f>IFERROR(VLOOKUP(A1047,Productos[#All],2,0),"")</f>
        <v/>
      </c>
      <c r="C1047" s="8">
        <f>SUMIF(Producción[[#All],[Producto]],A1047,Producción[[#All],[Cant]])</f>
        <v>0</v>
      </c>
      <c r="D1047" s="8">
        <f>'Receta'!E1048</f>
        <v>0</v>
      </c>
      <c r="E1047" s="8" t="str">
        <f>IFERROR(VLOOKUP(D1047,Materias_Primas[#All],2,0),"")</f>
        <v/>
      </c>
      <c r="F1047" s="8">
        <f>'Receta'!C1048</f>
        <v>0</v>
      </c>
      <c r="G1047" s="8">
        <f>'Receta'!H1048</f>
        <v>0</v>
      </c>
      <c r="H1047" s="8" t="str">
        <f t="shared" si="20"/>
        <v/>
      </c>
      <c r="I1047" s="8">
        <v>35</v>
      </c>
      <c r="J1047" s="8" t="s">
        <v>213</v>
      </c>
      <c r="K1047" s="8" t="e">
        <f t="shared" si="21"/>
        <v>#VALUE!</v>
      </c>
      <c r="L1047" s="8" t="str">
        <f>IFERROR(VLOOKUP(D1047,Materias_Primas[#All],5,0),"")</f>
        <v/>
      </c>
      <c r="M1047" s="2"/>
      <c r="N1047" s="2"/>
      <c r="O1047" s="2"/>
      <c r="P1047" s="2"/>
    </row>
    <row r="1048" spans="1:16" ht="15.75" customHeight="1" x14ac:dyDescent="0.3">
      <c r="A1048" s="8">
        <f>'Receta'!A1049</f>
        <v>0</v>
      </c>
      <c r="B1048" s="8" t="str">
        <f>IFERROR(VLOOKUP(A1048,Productos[#All],2,0),"")</f>
        <v/>
      </c>
      <c r="C1048" s="8">
        <f>SUMIF(Producción[[#All],[Producto]],A1048,Producción[[#All],[Cant]])</f>
        <v>0</v>
      </c>
      <c r="D1048" s="8">
        <f>'Receta'!E1049</f>
        <v>0</v>
      </c>
      <c r="E1048" s="8" t="str">
        <f>IFERROR(VLOOKUP(D1048,Materias_Primas[#All],2,0),"")</f>
        <v/>
      </c>
      <c r="F1048" s="8">
        <f>'Receta'!C1049</f>
        <v>0</v>
      </c>
      <c r="G1048" s="8">
        <f>'Receta'!H1049</f>
        <v>0</v>
      </c>
      <c r="H1048" s="8" t="str">
        <f t="shared" si="20"/>
        <v/>
      </c>
      <c r="I1048" s="8">
        <v>35</v>
      </c>
      <c r="J1048" s="8" t="s">
        <v>213</v>
      </c>
      <c r="K1048" s="8" t="e">
        <f t="shared" si="21"/>
        <v>#VALUE!</v>
      </c>
      <c r="L1048" s="8" t="str">
        <f>IFERROR(VLOOKUP(D1048,Materias_Primas[#All],5,0),"")</f>
        <v/>
      </c>
      <c r="M1048" s="2"/>
      <c r="N1048" s="2"/>
      <c r="O1048" s="2"/>
      <c r="P1048" s="2"/>
    </row>
    <row r="1049" spans="1:16" ht="15.75" customHeight="1" x14ac:dyDescent="0.3">
      <c r="A1049" s="8">
        <f>'Receta'!A1050</f>
        <v>0</v>
      </c>
      <c r="B1049" s="8" t="str">
        <f>IFERROR(VLOOKUP(A1049,Productos[#All],2,0),"")</f>
        <v/>
      </c>
      <c r="C1049" s="8">
        <f>SUMIF(Producción[[#All],[Producto]],A1049,Producción[[#All],[Cant]])</f>
        <v>0</v>
      </c>
      <c r="D1049" s="8">
        <f>'Receta'!E1050</f>
        <v>0</v>
      </c>
      <c r="E1049" s="8" t="str">
        <f>IFERROR(VLOOKUP(D1049,Materias_Primas[#All],2,0),"")</f>
        <v/>
      </c>
      <c r="F1049" s="8">
        <f>'Receta'!C1050</f>
        <v>0</v>
      </c>
      <c r="G1049" s="8">
        <f>'Receta'!H1050</f>
        <v>0</v>
      </c>
      <c r="H1049" s="8" t="str">
        <f t="shared" si="20"/>
        <v/>
      </c>
      <c r="I1049" s="8">
        <v>35</v>
      </c>
      <c r="J1049" s="8" t="s">
        <v>213</v>
      </c>
      <c r="K1049" s="8" t="e">
        <f t="shared" si="21"/>
        <v>#VALUE!</v>
      </c>
      <c r="L1049" s="8" t="str">
        <f>IFERROR(VLOOKUP(D1049,Materias_Primas[#All],5,0),"")</f>
        <v/>
      </c>
      <c r="M1049" s="2"/>
      <c r="N1049" s="2"/>
      <c r="O1049" s="2"/>
      <c r="P1049" s="2"/>
    </row>
    <row r="1050" spans="1:16" ht="15.75" customHeight="1" x14ac:dyDescent="0.3">
      <c r="A1050" s="8">
        <f>'Receta'!A1051</f>
        <v>0</v>
      </c>
      <c r="B1050" s="8" t="str">
        <f>IFERROR(VLOOKUP(A1050,Productos[#All],2,0),"")</f>
        <v/>
      </c>
      <c r="C1050" s="8">
        <f>SUMIF(Producción[[#All],[Producto]],A1050,Producción[[#All],[Cant]])</f>
        <v>0</v>
      </c>
      <c r="D1050" s="8">
        <f>'Receta'!E1051</f>
        <v>0</v>
      </c>
      <c r="E1050" s="8" t="str">
        <f>IFERROR(VLOOKUP(D1050,Materias_Primas[#All],2,0),"")</f>
        <v/>
      </c>
      <c r="F1050" s="8">
        <f>'Receta'!C1051</f>
        <v>0</v>
      </c>
      <c r="G1050" s="8">
        <f>'Receta'!H1051</f>
        <v>0</v>
      </c>
      <c r="H1050" s="8" t="str">
        <f t="shared" si="20"/>
        <v/>
      </c>
      <c r="I1050" s="8">
        <v>35</v>
      </c>
      <c r="J1050" s="8" t="s">
        <v>213</v>
      </c>
      <c r="K1050" s="8" t="e">
        <f t="shared" si="21"/>
        <v>#VALUE!</v>
      </c>
      <c r="L1050" s="8" t="str">
        <f>IFERROR(VLOOKUP(D1050,Materias_Primas[#All],5,0),"")</f>
        <v/>
      </c>
      <c r="M1050" s="2"/>
      <c r="N1050" s="2"/>
      <c r="O1050" s="2"/>
      <c r="P1050" s="2"/>
    </row>
    <row r="1051" spans="1:16" ht="15.75" customHeight="1" x14ac:dyDescent="0.3">
      <c r="A1051" s="8">
        <f>'Receta'!A1052</f>
        <v>0</v>
      </c>
      <c r="B1051" s="8" t="str">
        <f>IFERROR(VLOOKUP(A1051,Productos[#All],2,0),"")</f>
        <v/>
      </c>
      <c r="C1051" s="8">
        <f>SUMIF(Producción[[#All],[Producto]],A1051,Producción[[#All],[Cant]])</f>
        <v>0</v>
      </c>
      <c r="D1051" s="8">
        <f>'Receta'!E1052</f>
        <v>0</v>
      </c>
      <c r="E1051" s="8" t="str">
        <f>IFERROR(VLOOKUP(D1051,Materias_Primas[#All],2,0),"")</f>
        <v/>
      </c>
      <c r="F1051" s="8">
        <f>'Receta'!C1052</f>
        <v>0</v>
      </c>
      <c r="G1051" s="8">
        <f>'Receta'!H1052</f>
        <v>0</v>
      </c>
      <c r="H1051" s="8" t="str">
        <f t="shared" si="20"/>
        <v/>
      </c>
      <c r="I1051" s="8">
        <v>35</v>
      </c>
      <c r="J1051" s="8" t="s">
        <v>213</v>
      </c>
      <c r="K1051" s="8" t="e">
        <f t="shared" si="21"/>
        <v>#VALUE!</v>
      </c>
      <c r="L1051" s="8" t="str">
        <f>IFERROR(VLOOKUP(D1051,Materias_Primas[#All],5,0),"")</f>
        <v/>
      </c>
      <c r="M1051" s="2"/>
      <c r="N1051" s="2"/>
      <c r="O1051" s="2"/>
      <c r="P1051" s="2"/>
    </row>
    <row r="1052" spans="1:16" ht="15.75" customHeight="1" x14ac:dyDescent="0.3">
      <c r="A1052" s="8">
        <f>'Receta'!A1053</f>
        <v>0</v>
      </c>
      <c r="B1052" s="8" t="str">
        <f>IFERROR(VLOOKUP(A1052,Productos[#All],2,0),"")</f>
        <v/>
      </c>
      <c r="C1052" s="8">
        <f>SUMIF(Producción[[#All],[Producto]],A1052,Producción[[#All],[Cant]])</f>
        <v>0</v>
      </c>
      <c r="D1052" s="8">
        <f>'Receta'!E1053</f>
        <v>0</v>
      </c>
      <c r="E1052" s="8" t="str">
        <f>IFERROR(VLOOKUP(D1052,Materias_Primas[#All],2,0),"")</f>
        <v/>
      </c>
      <c r="F1052" s="8">
        <f>'Receta'!C1053</f>
        <v>0</v>
      </c>
      <c r="G1052" s="8">
        <f>'Receta'!H1053</f>
        <v>0</v>
      </c>
      <c r="H1052" s="8" t="str">
        <f t="shared" si="20"/>
        <v/>
      </c>
      <c r="I1052" s="8">
        <v>35</v>
      </c>
      <c r="J1052" s="8" t="s">
        <v>213</v>
      </c>
      <c r="K1052" s="8" t="e">
        <f t="shared" si="21"/>
        <v>#VALUE!</v>
      </c>
      <c r="L1052" s="8" t="str">
        <f>IFERROR(VLOOKUP(D1052,Materias_Primas[#All],5,0),"")</f>
        <v/>
      </c>
      <c r="M1052" s="2"/>
      <c r="N1052" s="2"/>
      <c r="O1052" s="2"/>
      <c r="P1052" s="2"/>
    </row>
    <row r="1053" spans="1:16" ht="15.75" customHeight="1" x14ac:dyDescent="0.3">
      <c r="A1053" s="8">
        <f>'Receta'!A1054</f>
        <v>0</v>
      </c>
      <c r="B1053" s="8" t="str">
        <f>IFERROR(VLOOKUP(A1053,Productos[#All],2,0),"")</f>
        <v/>
      </c>
      <c r="C1053" s="8">
        <f>SUMIF(Producción[[#All],[Producto]],A1053,Producción[[#All],[Cant]])</f>
        <v>0</v>
      </c>
      <c r="D1053" s="8">
        <f>'Receta'!E1054</f>
        <v>0</v>
      </c>
      <c r="E1053" s="8" t="str">
        <f>IFERROR(VLOOKUP(D1053,Materias_Primas[#All],2,0),"")</f>
        <v/>
      </c>
      <c r="F1053" s="8">
        <f>'Receta'!C1054</f>
        <v>0</v>
      </c>
      <c r="G1053" s="8">
        <f>'Receta'!H1054</f>
        <v>0</v>
      </c>
      <c r="H1053" s="8" t="str">
        <f t="shared" si="20"/>
        <v/>
      </c>
      <c r="I1053" s="8">
        <v>35</v>
      </c>
      <c r="J1053" s="8" t="s">
        <v>213</v>
      </c>
      <c r="K1053" s="8" t="e">
        <f t="shared" si="21"/>
        <v>#VALUE!</v>
      </c>
      <c r="L1053" s="8" t="str">
        <f>IFERROR(VLOOKUP(D1053,Materias_Primas[#All],5,0),"")</f>
        <v/>
      </c>
      <c r="M1053" s="2"/>
      <c r="N1053" s="2"/>
      <c r="O1053" s="2"/>
      <c r="P1053" s="2"/>
    </row>
    <row r="1054" spans="1:16" ht="15.75" customHeight="1" x14ac:dyDescent="0.3">
      <c r="A1054" s="8">
        <f>'Receta'!A1055</f>
        <v>0</v>
      </c>
      <c r="B1054" s="8" t="str">
        <f>IFERROR(VLOOKUP(A1054,Productos[#All],2,0),"")</f>
        <v/>
      </c>
      <c r="C1054" s="8">
        <f>SUMIF(Producción[[#All],[Producto]],A1054,Producción[[#All],[Cant]])</f>
        <v>0</v>
      </c>
      <c r="D1054" s="8">
        <f>'Receta'!E1055</f>
        <v>0</v>
      </c>
      <c r="E1054" s="8" t="str">
        <f>IFERROR(VLOOKUP(D1054,Materias_Primas[#All],2,0),"")</f>
        <v/>
      </c>
      <c r="F1054" s="8">
        <f>'Receta'!C1055</f>
        <v>0</v>
      </c>
      <c r="G1054" s="8">
        <f>'Receta'!H1055</f>
        <v>0</v>
      </c>
      <c r="H1054" s="8" t="str">
        <f t="shared" si="20"/>
        <v/>
      </c>
      <c r="I1054" s="8">
        <v>35</v>
      </c>
      <c r="J1054" s="8" t="s">
        <v>213</v>
      </c>
      <c r="K1054" s="8" t="e">
        <f t="shared" si="21"/>
        <v>#VALUE!</v>
      </c>
      <c r="L1054" s="8" t="str">
        <f>IFERROR(VLOOKUP(D1054,Materias_Primas[#All],5,0),"")</f>
        <v/>
      </c>
      <c r="M1054" s="2"/>
      <c r="N1054" s="2"/>
      <c r="O1054" s="2"/>
      <c r="P1054" s="2"/>
    </row>
    <row r="1055" spans="1:16" ht="15.75" customHeight="1" x14ac:dyDescent="0.3">
      <c r="A1055" s="8">
        <f>'Receta'!A1056</f>
        <v>0</v>
      </c>
      <c r="B1055" s="8" t="str">
        <f>IFERROR(VLOOKUP(A1055,Productos[#All],2,0),"")</f>
        <v/>
      </c>
      <c r="C1055" s="8">
        <f>SUMIF(Producción[[#All],[Producto]],A1055,Producción[[#All],[Cant]])</f>
        <v>0</v>
      </c>
      <c r="D1055" s="8">
        <f>'Receta'!E1056</f>
        <v>0</v>
      </c>
      <c r="E1055" s="8" t="str">
        <f>IFERROR(VLOOKUP(D1055,Materias_Primas[#All],2,0),"")</f>
        <v/>
      </c>
      <c r="F1055" s="8">
        <f>'Receta'!C1056</f>
        <v>0</v>
      </c>
      <c r="G1055" s="8">
        <f>'Receta'!H1056</f>
        <v>0</v>
      </c>
      <c r="H1055" s="8" t="str">
        <f t="shared" si="20"/>
        <v/>
      </c>
      <c r="I1055" s="8">
        <v>35</v>
      </c>
      <c r="J1055" s="8" t="s">
        <v>213</v>
      </c>
      <c r="K1055" s="8" t="e">
        <f t="shared" si="21"/>
        <v>#VALUE!</v>
      </c>
      <c r="L1055" s="8" t="str">
        <f>IFERROR(VLOOKUP(D1055,Materias_Primas[#All],5,0),"")</f>
        <v/>
      </c>
      <c r="M1055" s="2"/>
      <c r="N1055" s="2"/>
      <c r="O1055" s="2"/>
      <c r="P1055" s="2"/>
    </row>
    <row r="1056" spans="1:16" ht="15.75" customHeight="1" x14ac:dyDescent="0.3">
      <c r="A1056" s="8">
        <f>'Receta'!A1057</f>
        <v>0</v>
      </c>
      <c r="B1056" s="8" t="str">
        <f>IFERROR(VLOOKUP(A1056,Productos[#All],2,0),"")</f>
        <v/>
      </c>
      <c r="C1056" s="8">
        <f>SUMIF(Producción[[#All],[Producto]],A1056,Producción[[#All],[Cant]])</f>
        <v>0</v>
      </c>
      <c r="D1056" s="8">
        <f>'Receta'!E1057</f>
        <v>0</v>
      </c>
      <c r="E1056" s="8" t="str">
        <f>IFERROR(VLOOKUP(D1056,Materias_Primas[#All],2,0),"")</f>
        <v/>
      </c>
      <c r="F1056" s="8">
        <f>'Receta'!C1057</f>
        <v>0</v>
      </c>
      <c r="G1056" s="8">
        <f>'Receta'!H1057</f>
        <v>0</v>
      </c>
      <c r="H1056" s="8" t="str">
        <f t="shared" si="20"/>
        <v/>
      </c>
      <c r="I1056" s="8">
        <v>35</v>
      </c>
      <c r="J1056" s="8" t="s">
        <v>213</v>
      </c>
      <c r="K1056" s="8" t="e">
        <f t="shared" si="21"/>
        <v>#VALUE!</v>
      </c>
      <c r="L1056" s="8" t="str">
        <f>IFERROR(VLOOKUP(D1056,Materias_Primas[#All],5,0),"")</f>
        <v/>
      </c>
      <c r="M1056" s="2"/>
      <c r="N1056" s="2"/>
      <c r="O1056" s="2"/>
      <c r="P1056" s="2"/>
    </row>
    <row r="1057" spans="1:16" ht="15.75" customHeight="1" x14ac:dyDescent="0.3">
      <c r="A1057" s="8">
        <f>'Receta'!A1058</f>
        <v>0</v>
      </c>
      <c r="B1057" s="8" t="str">
        <f>IFERROR(VLOOKUP(A1057,Productos[#All],2,0),"")</f>
        <v/>
      </c>
      <c r="C1057" s="8">
        <f>SUMIF(Producción[[#All],[Producto]],A1057,Producción[[#All],[Cant]])</f>
        <v>0</v>
      </c>
      <c r="D1057" s="8">
        <f>'Receta'!E1058</f>
        <v>0</v>
      </c>
      <c r="E1057" s="8" t="str">
        <f>IFERROR(VLOOKUP(D1057,Materias_Primas[#All],2,0),"")</f>
        <v/>
      </c>
      <c r="F1057" s="8">
        <f>'Receta'!C1058</f>
        <v>0</v>
      </c>
      <c r="G1057" s="8">
        <f>'Receta'!H1058</f>
        <v>0</v>
      </c>
      <c r="H1057" s="8" t="str">
        <f t="shared" si="20"/>
        <v/>
      </c>
      <c r="I1057" s="8">
        <v>35</v>
      </c>
      <c r="J1057" s="8" t="s">
        <v>213</v>
      </c>
      <c r="K1057" s="8" t="e">
        <f t="shared" si="21"/>
        <v>#VALUE!</v>
      </c>
      <c r="L1057" s="8" t="str">
        <f>IFERROR(VLOOKUP(D1057,Materias_Primas[#All],5,0),"")</f>
        <v/>
      </c>
      <c r="M1057" s="2"/>
      <c r="N1057" s="2"/>
      <c r="O1057" s="2"/>
      <c r="P1057" s="2"/>
    </row>
    <row r="1058" spans="1:16" ht="15.75" customHeight="1" x14ac:dyDescent="0.3">
      <c r="A1058" s="8">
        <f>'Receta'!A1059</f>
        <v>0</v>
      </c>
      <c r="B1058" s="8" t="str">
        <f>IFERROR(VLOOKUP(A1058,Productos[#All],2,0),"")</f>
        <v/>
      </c>
      <c r="C1058" s="8">
        <f>SUMIF(Producción[[#All],[Producto]],A1058,Producción[[#All],[Cant]])</f>
        <v>0</v>
      </c>
      <c r="D1058" s="8">
        <f>'Receta'!E1059</f>
        <v>0</v>
      </c>
      <c r="E1058" s="8" t="str">
        <f>IFERROR(VLOOKUP(D1058,Materias_Primas[#All],2,0),"")</f>
        <v/>
      </c>
      <c r="F1058" s="8">
        <f>'Receta'!C1059</f>
        <v>0</v>
      </c>
      <c r="G1058" s="8">
        <f>'Receta'!H1059</f>
        <v>0</v>
      </c>
      <c r="H1058" s="8" t="str">
        <f t="shared" si="20"/>
        <v/>
      </c>
      <c r="I1058" s="8">
        <v>35</v>
      </c>
      <c r="J1058" s="8" t="s">
        <v>213</v>
      </c>
      <c r="K1058" s="8" t="e">
        <f t="shared" si="21"/>
        <v>#VALUE!</v>
      </c>
      <c r="L1058" s="8" t="str">
        <f>IFERROR(VLOOKUP(D1058,Materias_Primas[#All],5,0),"")</f>
        <v/>
      </c>
      <c r="M1058" s="2"/>
      <c r="N1058" s="2"/>
      <c r="O1058" s="2"/>
      <c r="P1058" s="2"/>
    </row>
    <row r="1059" spans="1:16" ht="15.75" customHeight="1" x14ac:dyDescent="0.3">
      <c r="A1059" s="8">
        <f>'Receta'!A1060</f>
        <v>0</v>
      </c>
      <c r="B1059" s="8" t="str">
        <f>IFERROR(VLOOKUP(A1059,Productos[#All],2,0),"")</f>
        <v/>
      </c>
      <c r="C1059" s="8">
        <f>SUMIF(Producción[[#All],[Producto]],A1059,Producción[[#All],[Cant]])</f>
        <v>0</v>
      </c>
      <c r="D1059" s="8">
        <f>'Receta'!E1060</f>
        <v>0</v>
      </c>
      <c r="E1059" s="8" t="str">
        <f>IFERROR(VLOOKUP(D1059,Materias_Primas[#All],2,0),"")</f>
        <v/>
      </c>
      <c r="F1059" s="8">
        <f>'Receta'!C1060</f>
        <v>0</v>
      </c>
      <c r="G1059" s="8">
        <f>'Receta'!H1060</f>
        <v>0</v>
      </c>
      <c r="H1059" s="8" t="str">
        <f t="shared" si="20"/>
        <v/>
      </c>
      <c r="I1059" s="8">
        <v>35</v>
      </c>
      <c r="J1059" s="8" t="s">
        <v>213</v>
      </c>
      <c r="K1059" s="8" t="e">
        <f t="shared" si="21"/>
        <v>#VALUE!</v>
      </c>
      <c r="L1059" s="8" t="str">
        <f>IFERROR(VLOOKUP(D1059,Materias_Primas[#All],5,0),"")</f>
        <v/>
      </c>
      <c r="M1059" s="2"/>
      <c r="N1059" s="2"/>
      <c r="O1059" s="2"/>
      <c r="P1059" s="2"/>
    </row>
    <row r="1060" spans="1:16" ht="15.75" customHeight="1" x14ac:dyDescent="0.3">
      <c r="A1060" s="8">
        <f>'Receta'!A1061</f>
        <v>0</v>
      </c>
      <c r="B1060" s="8" t="str">
        <f>IFERROR(VLOOKUP(A1060,Productos[#All],2,0),"")</f>
        <v/>
      </c>
      <c r="C1060" s="8">
        <f>SUMIF(Producción[[#All],[Producto]],A1060,Producción[[#All],[Cant]])</f>
        <v>0</v>
      </c>
      <c r="D1060" s="8">
        <f>'Receta'!E1061</f>
        <v>0</v>
      </c>
      <c r="E1060" s="8" t="str">
        <f>IFERROR(VLOOKUP(D1060,Materias_Primas[#All],2,0),"")</f>
        <v/>
      </c>
      <c r="F1060" s="8">
        <f>'Receta'!C1061</f>
        <v>0</v>
      </c>
      <c r="G1060" s="8">
        <f>'Receta'!H1061</f>
        <v>0</v>
      </c>
      <c r="H1060" s="8" t="str">
        <f t="shared" si="20"/>
        <v/>
      </c>
      <c r="I1060" s="8">
        <v>35</v>
      </c>
      <c r="J1060" s="8" t="s">
        <v>213</v>
      </c>
      <c r="K1060" s="8" t="e">
        <f t="shared" si="21"/>
        <v>#VALUE!</v>
      </c>
      <c r="L1060" s="8" t="str">
        <f>IFERROR(VLOOKUP(D1060,Materias_Primas[#All],5,0),"")</f>
        <v/>
      </c>
      <c r="M1060" s="2"/>
      <c r="N1060" s="2"/>
      <c r="O1060" s="2"/>
      <c r="P1060" s="2"/>
    </row>
    <row r="1061" spans="1:16" ht="15.75" customHeight="1" x14ac:dyDescent="0.3">
      <c r="A1061" s="8">
        <f>'Receta'!A1062</f>
        <v>0</v>
      </c>
      <c r="B1061" s="8" t="str">
        <f>IFERROR(VLOOKUP(A1061,Productos[#All],2,0),"")</f>
        <v/>
      </c>
      <c r="C1061" s="8">
        <f>SUMIF(Producción[[#All],[Producto]],A1061,Producción[[#All],[Cant]])</f>
        <v>0</v>
      </c>
      <c r="D1061" s="8">
        <f>'Receta'!E1062</f>
        <v>0</v>
      </c>
      <c r="E1061" s="8" t="str">
        <f>IFERROR(VLOOKUP(D1061,Materias_Primas[#All],2,0),"")</f>
        <v/>
      </c>
      <c r="F1061" s="8">
        <f>'Receta'!C1062</f>
        <v>0</v>
      </c>
      <c r="G1061" s="8">
        <f>'Receta'!H1062</f>
        <v>0</v>
      </c>
      <c r="H1061" s="8" t="str">
        <f t="shared" si="20"/>
        <v/>
      </c>
      <c r="I1061" s="8">
        <v>35</v>
      </c>
      <c r="J1061" s="8" t="s">
        <v>213</v>
      </c>
      <c r="K1061" s="8" t="e">
        <f t="shared" si="21"/>
        <v>#VALUE!</v>
      </c>
      <c r="L1061" s="8" t="str">
        <f>IFERROR(VLOOKUP(D1061,Materias_Primas[#All],5,0),"")</f>
        <v/>
      </c>
      <c r="M1061" s="2"/>
      <c r="N1061" s="2"/>
      <c r="O1061" s="2"/>
      <c r="P1061" s="2"/>
    </row>
    <row r="1062" spans="1:16" ht="15.75" customHeight="1" x14ac:dyDescent="0.3">
      <c r="A1062" s="8">
        <f>'Receta'!A1063</f>
        <v>0</v>
      </c>
      <c r="B1062" s="8" t="str">
        <f>IFERROR(VLOOKUP(A1062,Productos[#All],2,0),"")</f>
        <v/>
      </c>
      <c r="C1062" s="8">
        <f>SUMIF(Producción[[#All],[Producto]],A1062,Producción[[#All],[Cant]])</f>
        <v>0</v>
      </c>
      <c r="D1062" s="8">
        <f>'Receta'!E1063</f>
        <v>0</v>
      </c>
      <c r="E1062" s="8" t="str">
        <f>IFERROR(VLOOKUP(D1062,Materias_Primas[#All],2,0),"")</f>
        <v/>
      </c>
      <c r="F1062" s="8">
        <f>'Receta'!C1063</f>
        <v>0</v>
      </c>
      <c r="G1062" s="8">
        <f>'Receta'!H1063</f>
        <v>0</v>
      </c>
      <c r="H1062" s="8" t="str">
        <f t="shared" si="20"/>
        <v/>
      </c>
      <c r="I1062" s="8">
        <v>35</v>
      </c>
      <c r="J1062" s="8" t="s">
        <v>213</v>
      </c>
      <c r="K1062" s="8" t="e">
        <f t="shared" si="21"/>
        <v>#VALUE!</v>
      </c>
      <c r="L1062" s="8" t="str">
        <f>IFERROR(VLOOKUP(D1062,Materias_Primas[#All],5,0),"")</f>
        <v/>
      </c>
      <c r="M1062" s="2"/>
      <c r="N1062" s="2"/>
      <c r="O1062" s="2"/>
      <c r="P1062" s="2"/>
    </row>
    <row r="1063" spans="1:16" ht="15.75" customHeight="1" x14ac:dyDescent="0.3">
      <c r="A1063" s="8">
        <f>'Receta'!A1064</f>
        <v>0</v>
      </c>
      <c r="B1063" s="8" t="str">
        <f>IFERROR(VLOOKUP(A1063,Productos[#All],2,0),"")</f>
        <v/>
      </c>
      <c r="C1063" s="8">
        <f>SUMIF(Producción[[#All],[Producto]],A1063,Producción[[#All],[Cant]])</f>
        <v>0</v>
      </c>
      <c r="D1063" s="8">
        <f>'Receta'!E1064</f>
        <v>0</v>
      </c>
      <c r="E1063" s="8" t="str">
        <f>IFERROR(VLOOKUP(D1063,Materias_Primas[#All],2,0),"")</f>
        <v/>
      </c>
      <c r="F1063" s="8">
        <f>'Receta'!C1064</f>
        <v>0</v>
      </c>
      <c r="G1063" s="8">
        <f>'Receta'!H1064</f>
        <v>0</v>
      </c>
      <c r="H1063" s="8" t="str">
        <f t="shared" si="20"/>
        <v/>
      </c>
      <c r="I1063" s="8">
        <v>35</v>
      </c>
      <c r="J1063" s="8" t="s">
        <v>213</v>
      </c>
      <c r="K1063" s="8" t="e">
        <f t="shared" si="21"/>
        <v>#VALUE!</v>
      </c>
      <c r="L1063" s="8" t="str">
        <f>IFERROR(VLOOKUP(D1063,Materias_Primas[#All],5,0),"")</f>
        <v/>
      </c>
      <c r="M1063" s="2"/>
      <c r="N1063" s="2"/>
      <c r="O1063" s="2"/>
      <c r="P1063" s="2"/>
    </row>
    <row r="1064" spans="1:16" ht="15.75" customHeight="1" x14ac:dyDescent="0.3">
      <c r="A1064" s="8">
        <f>'Receta'!A1065</f>
        <v>0</v>
      </c>
      <c r="B1064" s="8" t="str">
        <f>IFERROR(VLOOKUP(A1064,Productos[#All],2,0),"")</f>
        <v/>
      </c>
      <c r="C1064" s="8">
        <f>SUMIF(Producción[[#All],[Producto]],A1064,Producción[[#All],[Cant]])</f>
        <v>0</v>
      </c>
      <c r="D1064" s="8">
        <f>'Receta'!E1065</f>
        <v>0</v>
      </c>
      <c r="E1064" s="8" t="str">
        <f>IFERROR(VLOOKUP(D1064,Materias_Primas[#All],2,0),"")</f>
        <v/>
      </c>
      <c r="F1064" s="8">
        <f>'Receta'!C1065</f>
        <v>0</v>
      </c>
      <c r="G1064" s="8">
        <f>'Receta'!H1065</f>
        <v>0</v>
      </c>
      <c r="H1064" s="8" t="str">
        <f t="shared" si="20"/>
        <v/>
      </c>
      <c r="I1064" s="8">
        <v>35</v>
      </c>
      <c r="J1064" s="8" t="s">
        <v>213</v>
      </c>
      <c r="K1064" s="8" t="e">
        <f t="shared" si="21"/>
        <v>#VALUE!</v>
      </c>
      <c r="L1064" s="8" t="str">
        <f>IFERROR(VLOOKUP(D1064,Materias_Primas[#All],5,0),"")</f>
        <v/>
      </c>
      <c r="M1064" s="2"/>
      <c r="N1064" s="2"/>
      <c r="O1064" s="2"/>
      <c r="P1064" s="2"/>
    </row>
    <row r="1065" spans="1:16" ht="15.75" customHeight="1" x14ac:dyDescent="0.3">
      <c r="A1065" s="8">
        <f>'Receta'!A1066</f>
        <v>0</v>
      </c>
      <c r="B1065" s="8" t="str">
        <f>IFERROR(VLOOKUP(A1065,Productos[#All],2,0),"")</f>
        <v/>
      </c>
      <c r="C1065" s="8">
        <f>SUMIF(Producción[[#All],[Producto]],A1065,Producción[[#All],[Cant]])</f>
        <v>0</v>
      </c>
      <c r="D1065" s="8">
        <f>'Receta'!E1066</f>
        <v>0</v>
      </c>
      <c r="E1065" s="8" t="str">
        <f>IFERROR(VLOOKUP(D1065,Materias_Primas[#All],2,0),"")</f>
        <v/>
      </c>
      <c r="F1065" s="8">
        <f>'Receta'!C1066</f>
        <v>0</v>
      </c>
      <c r="G1065" s="8">
        <f>'Receta'!H1066</f>
        <v>0</v>
      </c>
      <c r="H1065" s="8" t="str">
        <f t="shared" si="20"/>
        <v/>
      </c>
      <c r="I1065" s="8">
        <v>35</v>
      </c>
      <c r="J1065" s="8" t="s">
        <v>213</v>
      </c>
      <c r="K1065" s="8" t="e">
        <f t="shared" si="21"/>
        <v>#VALUE!</v>
      </c>
      <c r="L1065" s="8" t="str">
        <f>IFERROR(VLOOKUP(D1065,Materias_Primas[#All],5,0),"")</f>
        <v/>
      </c>
      <c r="M1065" s="2"/>
      <c r="N1065" s="2"/>
      <c r="O1065" s="2"/>
      <c r="P1065" s="2"/>
    </row>
    <row r="1066" spans="1:16" ht="15.75" customHeight="1" x14ac:dyDescent="0.3">
      <c r="A1066" s="8">
        <f>'Receta'!A1067</f>
        <v>0</v>
      </c>
      <c r="B1066" s="8" t="str">
        <f>IFERROR(VLOOKUP(A1066,Productos[#All],2,0),"")</f>
        <v/>
      </c>
      <c r="C1066" s="8">
        <f>SUMIF(Producción[[#All],[Producto]],A1066,Producción[[#All],[Cant]])</f>
        <v>0</v>
      </c>
      <c r="D1066" s="8">
        <f>'Receta'!E1067</f>
        <v>0</v>
      </c>
      <c r="E1066" s="8" t="str">
        <f>IFERROR(VLOOKUP(D1066,Materias_Primas[#All],2,0),"")</f>
        <v/>
      </c>
      <c r="F1066" s="8">
        <f>'Receta'!C1067</f>
        <v>0</v>
      </c>
      <c r="G1066" s="8">
        <f>'Receta'!H1067</f>
        <v>0</v>
      </c>
      <c r="H1066" s="8" t="str">
        <f t="shared" si="20"/>
        <v/>
      </c>
      <c r="I1066" s="8">
        <v>35</v>
      </c>
      <c r="J1066" s="8" t="s">
        <v>213</v>
      </c>
      <c r="K1066" s="8" t="e">
        <f t="shared" si="21"/>
        <v>#VALUE!</v>
      </c>
      <c r="L1066" s="8" t="str">
        <f>IFERROR(VLOOKUP(D1066,Materias_Primas[#All],5,0),"")</f>
        <v/>
      </c>
      <c r="M1066" s="2"/>
      <c r="N1066" s="2"/>
      <c r="O1066" s="2"/>
      <c r="P1066" s="2"/>
    </row>
    <row r="1067" spans="1:16" ht="15.75" customHeight="1" x14ac:dyDescent="0.3">
      <c r="A1067" s="8">
        <f>'Receta'!A1068</f>
        <v>0</v>
      </c>
      <c r="B1067" s="8" t="str">
        <f>IFERROR(VLOOKUP(A1067,Productos[#All],2,0),"")</f>
        <v/>
      </c>
      <c r="C1067" s="8">
        <f>SUMIF(Producción[[#All],[Producto]],A1067,Producción[[#All],[Cant]])</f>
        <v>0</v>
      </c>
      <c r="D1067" s="8">
        <f>'Receta'!E1068</f>
        <v>0</v>
      </c>
      <c r="E1067" s="8" t="str">
        <f>IFERROR(VLOOKUP(D1067,Materias_Primas[#All],2,0),"")</f>
        <v/>
      </c>
      <c r="F1067" s="8">
        <f>'Receta'!C1068</f>
        <v>0</v>
      </c>
      <c r="G1067" s="8">
        <f>'Receta'!H1068</f>
        <v>0</v>
      </c>
      <c r="H1067" s="8" t="str">
        <f t="shared" si="20"/>
        <v/>
      </c>
      <c r="I1067" s="8">
        <v>35</v>
      </c>
      <c r="J1067" s="8" t="s">
        <v>213</v>
      </c>
      <c r="K1067" s="8" t="e">
        <f t="shared" si="21"/>
        <v>#VALUE!</v>
      </c>
      <c r="L1067" s="8" t="str">
        <f>IFERROR(VLOOKUP(D1067,Materias_Primas[#All],5,0),"")</f>
        <v/>
      </c>
      <c r="M1067" s="2"/>
      <c r="N1067" s="2"/>
      <c r="O1067" s="2"/>
      <c r="P1067" s="2"/>
    </row>
    <row r="1068" spans="1:16" ht="15.75" customHeight="1" x14ac:dyDescent="0.3">
      <c r="A1068" s="8">
        <f>'Receta'!A1069</f>
        <v>0</v>
      </c>
      <c r="B1068" s="8" t="str">
        <f>IFERROR(VLOOKUP(A1068,Productos[#All],2,0),"")</f>
        <v/>
      </c>
      <c r="C1068" s="8">
        <f>SUMIF(Producción[[#All],[Producto]],A1068,Producción[[#All],[Cant]])</f>
        <v>0</v>
      </c>
      <c r="D1068" s="8">
        <f>'Receta'!E1069</f>
        <v>0</v>
      </c>
      <c r="E1068" s="8" t="str">
        <f>IFERROR(VLOOKUP(D1068,Materias_Primas[#All],2,0),"")</f>
        <v/>
      </c>
      <c r="F1068" s="8">
        <f>'Receta'!C1069</f>
        <v>0</v>
      </c>
      <c r="G1068" s="8">
        <f>'Receta'!H1069</f>
        <v>0</v>
      </c>
      <c r="H1068" s="8" t="str">
        <f t="shared" si="20"/>
        <v/>
      </c>
      <c r="I1068" s="8">
        <v>35</v>
      </c>
      <c r="J1068" s="8" t="s">
        <v>213</v>
      </c>
      <c r="K1068" s="8" t="e">
        <f t="shared" si="21"/>
        <v>#VALUE!</v>
      </c>
      <c r="L1068" s="8" t="str">
        <f>IFERROR(VLOOKUP(D1068,Materias_Primas[#All],5,0),"")</f>
        <v/>
      </c>
      <c r="M1068" s="2"/>
      <c r="N1068" s="2"/>
      <c r="O1068" s="2"/>
      <c r="P1068" s="2"/>
    </row>
    <row r="1069" spans="1:16" ht="15.75" customHeight="1" x14ac:dyDescent="0.3">
      <c r="A1069" s="8">
        <f>'Receta'!A1070</f>
        <v>0</v>
      </c>
      <c r="B1069" s="8" t="str">
        <f>IFERROR(VLOOKUP(A1069,Productos[#All],2,0),"")</f>
        <v/>
      </c>
      <c r="C1069" s="8">
        <f>SUMIF(Producción[[#All],[Producto]],A1069,Producción[[#All],[Cant]])</f>
        <v>0</v>
      </c>
      <c r="D1069" s="8">
        <f>'Receta'!E1070</f>
        <v>0</v>
      </c>
      <c r="E1069" s="8" t="str">
        <f>IFERROR(VLOOKUP(D1069,Materias_Primas[#All],2,0),"")</f>
        <v/>
      </c>
      <c r="F1069" s="8">
        <f>'Receta'!C1070</f>
        <v>0</v>
      </c>
      <c r="G1069" s="8">
        <f>'Receta'!H1070</f>
        <v>0</v>
      </c>
      <c r="H1069" s="8" t="str">
        <f t="shared" si="20"/>
        <v/>
      </c>
      <c r="I1069" s="8">
        <v>35</v>
      </c>
      <c r="J1069" s="8" t="s">
        <v>213</v>
      </c>
      <c r="K1069" s="8" t="e">
        <f t="shared" si="21"/>
        <v>#VALUE!</v>
      </c>
      <c r="L1069" s="8" t="str">
        <f>IFERROR(VLOOKUP(D1069,Materias_Primas[#All],5,0),"")</f>
        <v/>
      </c>
      <c r="M1069" s="2"/>
      <c r="N1069" s="2"/>
      <c r="O1069" s="2"/>
      <c r="P1069" s="2"/>
    </row>
    <row r="1070" spans="1:16" ht="15.75" customHeight="1" x14ac:dyDescent="0.3">
      <c r="A1070" s="8">
        <f>'Receta'!A1071</f>
        <v>0</v>
      </c>
      <c r="B1070" s="8" t="str">
        <f>IFERROR(VLOOKUP(A1070,Productos[#All],2,0),"")</f>
        <v/>
      </c>
      <c r="C1070" s="8">
        <f>SUMIF(Producción[[#All],[Producto]],A1070,Producción[[#All],[Cant]])</f>
        <v>0</v>
      </c>
      <c r="D1070" s="8">
        <f>'Receta'!E1071</f>
        <v>0</v>
      </c>
      <c r="E1070" s="8" t="str">
        <f>IFERROR(VLOOKUP(D1070,Materias_Primas[#All],2,0),"")</f>
        <v/>
      </c>
      <c r="F1070" s="8">
        <f>'Receta'!C1071</f>
        <v>0</v>
      </c>
      <c r="G1070" s="8">
        <f>'Receta'!H1071</f>
        <v>0</v>
      </c>
      <c r="H1070" s="8" t="str">
        <f t="shared" si="20"/>
        <v/>
      </c>
      <c r="I1070" s="8">
        <v>35</v>
      </c>
      <c r="J1070" s="8" t="s">
        <v>213</v>
      </c>
      <c r="K1070" s="8" t="e">
        <f t="shared" si="21"/>
        <v>#VALUE!</v>
      </c>
      <c r="L1070" s="8" t="str">
        <f>IFERROR(VLOOKUP(D1070,Materias_Primas[#All],5,0),"")</f>
        <v/>
      </c>
      <c r="M1070" s="2"/>
      <c r="N1070" s="2"/>
      <c r="O1070" s="2"/>
      <c r="P1070" s="2"/>
    </row>
    <row r="1071" spans="1:16" ht="15.75" customHeight="1" x14ac:dyDescent="0.3">
      <c r="A1071" s="8">
        <f>'Receta'!A1072</f>
        <v>0</v>
      </c>
      <c r="B1071" s="8" t="str">
        <f>IFERROR(VLOOKUP(A1071,Productos[#All],2,0),"")</f>
        <v/>
      </c>
      <c r="C1071" s="8">
        <f>SUMIF(Producción[[#All],[Producto]],A1071,Producción[[#All],[Cant]])</f>
        <v>0</v>
      </c>
      <c r="D1071" s="8">
        <f>'Receta'!E1072</f>
        <v>0</v>
      </c>
      <c r="E1071" s="8" t="str">
        <f>IFERROR(VLOOKUP(D1071,Materias_Primas[#All],2,0),"")</f>
        <v/>
      </c>
      <c r="F1071" s="8">
        <f>'Receta'!C1072</f>
        <v>0</v>
      </c>
      <c r="G1071" s="8">
        <f>'Receta'!H1072</f>
        <v>0</v>
      </c>
      <c r="H1071" s="8" t="str">
        <f t="shared" si="20"/>
        <v/>
      </c>
      <c r="I1071" s="8">
        <v>35</v>
      </c>
      <c r="J1071" s="8" t="s">
        <v>213</v>
      </c>
      <c r="K1071" s="8" t="e">
        <f t="shared" si="21"/>
        <v>#VALUE!</v>
      </c>
      <c r="L1071" s="8" t="str">
        <f>IFERROR(VLOOKUP(D1071,Materias_Primas[#All],5,0),"")</f>
        <v/>
      </c>
      <c r="M1071" s="2"/>
      <c r="N1071" s="2"/>
      <c r="O1071" s="2"/>
      <c r="P1071" s="2"/>
    </row>
    <row r="1072" spans="1:16" ht="15.75" customHeight="1" x14ac:dyDescent="0.3">
      <c r="A1072" s="8">
        <f>'Receta'!A1073</f>
        <v>0</v>
      </c>
      <c r="B1072" s="8" t="str">
        <f>IFERROR(VLOOKUP(A1072,Productos[#All],2,0),"")</f>
        <v/>
      </c>
      <c r="C1072" s="8">
        <f>SUMIF(Producción[[#All],[Producto]],A1072,Producción[[#All],[Cant]])</f>
        <v>0</v>
      </c>
      <c r="D1072" s="8">
        <f>'Receta'!E1073</f>
        <v>0</v>
      </c>
      <c r="E1072" s="8" t="str">
        <f>IFERROR(VLOOKUP(D1072,Materias_Primas[#All],2,0),"")</f>
        <v/>
      </c>
      <c r="F1072" s="8">
        <f>'Receta'!C1073</f>
        <v>0</v>
      </c>
      <c r="G1072" s="8">
        <f>'Receta'!H1073</f>
        <v>0</v>
      </c>
      <c r="H1072" s="8" t="str">
        <f t="shared" si="20"/>
        <v/>
      </c>
      <c r="I1072" s="8">
        <v>35</v>
      </c>
      <c r="J1072" s="8" t="s">
        <v>213</v>
      </c>
      <c r="K1072" s="8" t="e">
        <f t="shared" si="21"/>
        <v>#VALUE!</v>
      </c>
      <c r="L1072" s="8" t="str">
        <f>IFERROR(VLOOKUP(D1072,Materias_Primas[#All],5,0),"")</f>
        <v/>
      </c>
      <c r="M1072" s="2"/>
      <c r="N1072" s="2"/>
      <c r="O1072" s="2"/>
      <c r="P1072" s="2"/>
    </row>
    <row r="1073" spans="1:16" ht="15.75" customHeight="1" x14ac:dyDescent="0.3">
      <c r="A1073" s="8">
        <f>'Receta'!A1074</f>
        <v>0</v>
      </c>
      <c r="B1073" s="8" t="str">
        <f>IFERROR(VLOOKUP(A1073,Productos[#All],2,0),"")</f>
        <v/>
      </c>
      <c r="C1073" s="8">
        <f>SUMIF(Producción[[#All],[Producto]],A1073,Producción[[#All],[Cant]])</f>
        <v>0</v>
      </c>
      <c r="D1073" s="8">
        <f>'Receta'!E1074</f>
        <v>0</v>
      </c>
      <c r="E1073" s="8" t="str">
        <f>IFERROR(VLOOKUP(D1073,Materias_Primas[#All],2,0),"")</f>
        <v/>
      </c>
      <c r="F1073" s="8">
        <f>'Receta'!C1074</f>
        <v>0</v>
      </c>
      <c r="G1073" s="8">
        <f>'Receta'!H1074</f>
        <v>0</v>
      </c>
      <c r="H1073" s="8" t="str">
        <f t="shared" si="20"/>
        <v/>
      </c>
      <c r="I1073" s="8">
        <v>35</v>
      </c>
      <c r="J1073" s="8" t="s">
        <v>213</v>
      </c>
      <c r="K1073" s="8" t="e">
        <f t="shared" si="21"/>
        <v>#VALUE!</v>
      </c>
      <c r="L1073" s="8" t="str">
        <f>IFERROR(VLOOKUP(D1073,Materias_Primas[#All],5,0),"")</f>
        <v/>
      </c>
      <c r="M1073" s="2"/>
      <c r="N1073" s="2"/>
      <c r="O1073" s="2"/>
      <c r="P1073" s="2"/>
    </row>
    <row r="1074" spans="1:16" ht="15.75" customHeight="1" x14ac:dyDescent="0.3">
      <c r="A1074" s="8">
        <f>'Receta'!A1075</f>
        <v>0</v>
      </c>
      <c r="B1074" s="8" t="str">
        <f>IFERROR(VLOOKUP(A1074,Productos[#All],2,0),"")</f>
        <v/>
      </c>
      <c r="C1074" s="8">
        <f>SUMIF(Producción[[#All],[Producto]],A1074,Producción[[#All],[Cant]])</f>
        <v>0</v>
      </c>
      <c r="D1074" s="8">
        <f>'Receta'!E1075</f>
        <v>0</v>
      </c>
      <c r="E1074" s="8" t="str">
        <f>IFERROR(VLOOKUP(D1074,Materias_Primas[#All],2,0),"")</f>
        <v/>
      </c>
      <c r="F1074" s="8">
        <f>'Receta'!C1075</f>
        <v>0</v>
      </c>
      <c r="G1074" s="8">
        <f>'Receta'!H1075</f>
        <v>0</v>
      </c>
      <c r="H1074" s="8" t="str">
        <f t="shared" si="20"/>
        <v/>
      </c>
      <c r="I1074" s="8">
        <v>35</v>
      </c>
      <c r="J1074" s="8" t="s">
        <v>213</v>
      </c>
      <c r="K1074" s="8" t="e">
        <f t="shared" si="21"/>
        <v>#VALUE!</v>
      </c>
      <c r="L1074" s="8" t="str">
        <f>IFERROR(VLOOKUP(D1074,Materias_Primas[#All],5,0),"")</f>
        <v/>
      </c>
      <c r="M1074" s="2"/>
      <c r="N1074" s="2"/>
      <c r="O1074" s="2"/>
      <c r="P1074" s="2"/>
    </row>
    <row r="1075" spans="1:16" ht="15.75" customHeight="1" x14ac:dyDescent="0.3">
      <c r="A1075" s="8">
        <f>'Receta'!A1076</f>
        <v>0</v>
      </c>
      <c r="B1075" s="8" t="str">
        <f>IFERROR(VLOOKUP(A1075,Productos[#All],2,0),"")</f>
        <v/>
      </c>
      <c r="C1075" s="8">
        <f>SUMIF(Producción[[#All],[Producto]],A1075,Producción[[#All],[Cant]])</f>
        <v>0</v>
      </c>
      <c r="D1075" s="8">
        <f>'Receta'!E1076</f>
        <v>0</v>
      </c>
      <c r="E1075" s="8" t="str">
        <f>IFERROR(VLOOKUP(D1075,Materias_Primas[#All],2,0),"")</f>
        <v/>
      </c>
      <c r="F1075" s="8">
        <f>'Receta'!C1076</f>
        <v>0</v>
      </c>
      <c r="G1075" s="8">
        <f>'Receta'!H1076</f>
        <v>0</v>
      </c>
      <c r="H1075" s="8" t="str">
        <f t="shared" si="20"/>
        <v/>
      </c>
      <c r="I1075" s="8">
        <v>35</v>
      </c>
      <c r="J1075" s="8" t="s">
        <v>213</v>
      </c>
      <c r="K1075" s="8" t="e">
        <f t="shared" si="21"/>
        <v>#VALUE!</v>
      </c>
      <c r="L1075" s="8" t="str">
        <f>IFERROR(VLOOKUP(D1075,Materias_Primas[#All],5,0),"")</f>
        <v/>
      </c>
      <c r="M1075" s="2"/>
      <c r="N1075" s="2"/>
      <c r="O1075" s="2"/>
      <c r="P1075" s="2"/>
    </row>
    <row r="1076" spans="1:16" ht="15.75" customHeight="1" x14ac:dyDescent="0.3">
      <c r="A1076" s="8">
        <f>'Receta'!A1077</f>
        <v>0</v>
      </c>
      <c r="B1076" s="8" t="str">
        <f>IFERROR(VLOOKUP(A1076,Productos[#All],2,0),"")</f>
        <v/>
      </c>
      <c r="C1076" s="8">
        <f>SUMIF(Producción[[#All],[Producto]],A1076,Producción[[#All],[Cant]])</f>
        <v>0</v>
      </c>
      <c r="D1076" s="8">
        <f>'Receta'!E1077</f>
        <v>0</v>
      </c>
      <c r="E1076" s="8" t="str">
        <f>IFERROR(VLOOKUP(D1076,Materias_Primas[#All],2,0),"")</f>
        <v/>
      </c>
      <c r="F1076" s="8">
        <f>'Receta'!C1077</f>
        <v>0</v>
      </c>
      <c r="G1076" s="8">
        <f>'Receta'!H1077</f>
        <v>0</v>
      </c>
      <c r="H1076" s="8" t="str">
        <f t="shared" si="20"/>
        <v/>
      </c>
      <c r="I1076" s="8">
        <v>35</v>
      </c>
      <c r="J1076" s="8" t="s">
        <v>213</v>
      </c>
      <c r="K1076" s="8" t="e">
        <f t="shared" si="21"/>
        <v>#VALUE!</v>
      </c>
      <c r="L1076" s="8" t="str">
        <f>IFERROR(VLOOKUP(D1076,Materias_Primas[#All],5,0),"")</f>
        <v/>
      </c>
      <c r="M1076" s="2"/>
      <c r="N1076" s="2"/>
      <c r="O1076" s="2"/>
      <c r="P1076" s="2"/>
    </row>
    <row r="1077" spans="1:16" ht="15.75" customHeight="1" x14ac:dyDescent="0.3">
      <c r="A1077" s="8">
        <f>'Receta'!A1078</f>
        <v>0</v>
      </c>
      <c r="B1077" s="8" t="str">
        <f>IFERROR(VLOOKUP(A1077,Productos[#All],2,0),"")</f>
        <v/>
      </c>
      <c r="C1077" s="8">
        <f>SUMIF(Producción[[#All],[Producto]],A1077,Producción[[#All],[Cant]])</f>
        <v>0</v>
      </c>
      <c r="D1077" s="8">
        <f>'Receta'!E1078</f>
        <v>0</v>
      </c>
      <c r="E1077" s="8" t="str">
        <f>IFERROR(VLOOKUP(D1077,Materias_Primas[#All],2,0),"")</f>
        <v/>
      </c>
      <c r="F1077" s="8">
        <f>'Receta'!C1078</f>
        <v>0</v>
      </c>
      <c r="G1077" s="8">
        <f>'Receta'!H1078</f>
        <v>0</v>
      </c>
      <c r="H1077" s="8" t="str">
        <f t="shared" si="20"/>
        <v/>
      </c>
      <c r="I1077" s="8">
        <v>35</v>
      </c>
      <c r="J1077" s="8" t="s">
        <v>213</v>
      </c>
      <c r="K1077" s="8" t="e">
        <f t="shared" si="21"/>
        <v>#VALUE!</v>
      </c>
      <c r="L1077" s="8" t="str">
        <f>IFERROR(VLOOKUP(D1077,Materias_Primas[#All],5,0),"")</f>
        <v/>
      </c>
      <c r="M1077" s="2"/>
      <c r="N1077" s="2"/>
      <c r="O1077" s="2"/>
      <c r="P1077" s="2"/>
    </row>
    <row r="1078" spans="1:16" ht="15.75" customHeight="1" x14ac:dyDescent="0.3">
      <c r="A1078" s="8">
        <f>'Receta'!A1079</f>
        <v>0</v>
      </c>
      <c r="B1078" s="8" t="str">
        <f>IFERROR(VLOOKUP(A1078,Productos[#All],2,0),"")</f>
        <v/>
      </c>
      <c r="C1078" s="8">
        <f>SUMIF(Producción[[#All],[Producto]],A1078,Producción[[#All],[Cant]])</f>
        <v>0</v>
      </c>
      <c r="D1078" s="8">
        <f>'Receta'!E1079</f>
        <v>0</v>
      </c>
      <c r="E1078" s="8" t="str">
        <f>IFERROR(VLOOKUP(D1078,Materias_Primas[#All],2,0),"")</f>
        <v/>
      </c>
      <c r="F1078" s="8">
        <f>'Receta'!C1079</f>
        <v>0</v>
      </c>
      <c r="G1078" s="8">
        <f>'Receta'!H1079</f>
        <v>0</v>
      </c>
      <c r="H1078" s="8" t="str">
        <f t="shared" si="20"/>
        <v/>
      </c>
      <c r="I1078" s="8">
        <v>35</v>
      </c>
      <c r="J1078" s="8" t="s">
        <v>213</v>
      </c>
      <c r="K1078" s="8" t="e">
        <f t="shared" si="21"/>
        <v>#VALUE!</v>
      </c>
      <c r="L1078" s="8" t="str">
        <f>IFERROR(VLOOKUP(D1078,Materias_Primas[#All],5,0),"")</f>
        <v/>
      </c>
      <c r="M1078" s="2"/>
      <c r="N1078" s="2"/>
      <c r="O1078" s="2"/>
      <c r="P1078" s="2"/>
    </row>
    <row r="1079" spans="1:16" ht="15.75" customHeight="1" x14ac:dyDescent="0.3">
      <c r="A1079" s="8">
        <f>'Receta'!A1080</f>
        <v>0</v>
      </c>
      <c r="B1079" s="8" t="str">
        <f>IFERROR(VLOOKUP(A1079,Productos[#All],2,0),"")</f>
        <v/>
      </c>
      <c r="C1079" s="8">
        <f>SUMIF(Producción[[#All],[Producto]],A1079,Producción[[#All],[Cant]])</f>
        <v>0</v>
      </c>
      <c r="D1079" s="8">
        <f>'Receta'!E1080</f>
        <v>0</v>
      </c>
      <c r="E1079" s="8" t="str">
        <f>IFERROR(VLOOKUP(D1079,Materias_Primas[#All],2,0),"")</f>
        <v/>
      </c>
      <c r="F1079" s="8">
        <f>'Receta'!C1080</f>
        <v>0</v>
      </c>
      <c r="G1079" s="8">
        <f>'Receta'!H1080</f>
        <v>0</v>
      </c>
      <c r="H1079" s="8" t="str">
        <f t="shared" si="20"/>
        <v/>
      </c>
      <c r="I1079" s="8">
        <v>35</v>
      </c>
      <c r="J1079" s="8" t="s">
        <v>213</v>
      </c>
      <c r="K1079" s="8" t="e">
        <f t="shared" si="21"/>
        <v>#VALUE!</v>
      </c>
      <c r="L1079" s="8" t="str">
        <f>IFERROR(VLOOKUP(D1079,Materias_Primas[#All],5,0),"")</f>
        <v/>
      </c>
      <c r="M1079" s="2"/>
      <c r="N1079" s="2"/>
      <c r="O1079" s="2"/>
      <c r="P1079" s="2"/>
    </row>
    <row r="1080" spans="1:16" ht="15.75" customHeight="1" x14ac:dyDescent="0.3">
      <c r="A1080" s="8">
        <f>'Receta'!A1081</f>
        <v>0</v>
      </c>
      <c r="B1080" s="8" t="str">
        <f>IFERROR(VLOOKUP(A1080,Productos[#All],2,0),"")</f>
        <v/>
      </c>
      <c r="C1080" s="8">
        <f>SUMIF(Producción[[#All],[Producto]],A1080,Producción[[#All],[Cant]])</f>
        <v>0</v>
      </c>
      <c r="D1080" s="8">
        <f>'Receta'!E1081</f>
        <v>0</v>
      </c>
      <c r="E1080" s="8" t="str">
        <f>IFERROR(VLOOKUP(D1080,Materias_Primas[#All],2,0),"")</f>
        <v/>
      </c>
      <c r="F1080" s="8">
        <f>'Receta'!C1081</f>
        <v>0</v>
      </c>
      <c r="G1080" s="8">
        <f>'Receta'!H1081</f>
        <v>0</v>
      </c>
      <c r="H1080" s="8" t="str">
        <f t="shared" si="20"/>
        <v/>
      </c>
      <c r="I1080" s="8">
        <v>35</v>
      </c>
      <c r="J1080" s="8" t="s">
        <v>213</v>
      </c>
      <c r="K1080" s="8" t="e">
        <f t="shared" si="21"/>
        <v>#VALUE!</v>
      </c>
      <c r="L1080" s="8" t="str">
        <f>IFERROR(VLOOKUP(D1080,Materias_Primas[#All],5,0),"")</f>
        <v/>
      </c>
      <c r="M1080" s="2"/>
      <c r="N1080" s="2"/>
      <c r="O1080" s="2"/>
      <c r="P1080" s="2"/>
    </row>
    <row r="1081" spans="1:16" ht="15.75" customHeight="1" x14ac:dyDescent="0.3">
      <c r="A1081" s="8">
        <f>'Receta'!A1082</f>
        <v>0</v>
      </c>
      <c r="B1081" s="8" t="str">
        <f>IFERROR(VLOOKUP(A1081,Productos[#All],2,0),"")</f>
        <v/>
      </c>
      <c r="C1081" s="8">
        <f>SUMIF(Producción[[#All],[Producto]],A1081,Producción[[#All],[Cant]])</f>
        <v>0</v>
      </c>
      <c r="D1081" s="8">
        <f>'Receta'!E1082</f>
        <v>0</v>
      </c>
      <c r="E1081" s="8" t="str">
        <f>IFERROR(VLOOKUP(D1081,Materias_Primas[#All],2,0),"")</f>
        <v/>
      </c>
      <c r="F1081" s="8">
        <f>'Receta'!C1082</f>
        <v>0</v>
      </c>
      <c r="G1081" s="8">
        <f>'Receta'!H1082</f>
        <v>0</v>
      </c>
      <c r="H1081" s="8" t="str">
        <f t="shared" si="20"/>
        <v/>
      </c>
      <c r="I1081" s="8">
        <v>36</v>
      </c>
      <c r="J1081" s="8" t="s">
        <v>213</v>
      </c>
      <c r="K1081" s="8" t="e">
        <f t="shared" si="21"/>
        <v>#VALUE!</v>
      </c>
      <c r="L1081" s="8" t="str">
        <f>IFERROR(VLOOKUP(D1081,Materias_Primas[#All],5,0),"")</f>
        <v/>
      </c>
      <c r="M1081" s="2"/>
      <c r="N1081" s="2"/>
      <c r="O1081" s="2"/>
      <c r="P1081" s="2"/>
    </row>
    <row r="1082" spans="1:16" ht="15.75" customHeight="1" x14ac:dyDescent="0.3">
      <c r="A1082" s="8">
        <f>'Receta'!A1083</f>
        <v>0</v>
      </c>
      <c r="B1082" s="8" t="str">
        <f>IFERROR(VLOOKUP(A1082,Productos[#All],2,0),"")</f>
        <v/>
      </c>
      <c r="C1082" s="8">
        <f>SUMIF(Producción[[#All],[Producto]],A1082,Producción[[#All],[Cant]])</f>
        <v>0</v>
      </c>
      <c r="D1082" s="8">
        <f>'Receta'!E1083</f>
        <v>0</v>
      </c>
      <c r="E1082" s="8" t="str">
        <f>IFERROR(VLOOKUP(D1082,Materias_Primas[#All],2,0),"")</f>
        <v/>
      </c>
      <c r="F1082" s="8">
        <f>'Receta'!C1083</f>
        <v>0</v>
      </c>
      <c r="G1082" s="8">
        <f>'Receta'!H1083</f>
        <v>0</v>
      </c>
      <c r="H1082" s="8" t="str">
        <f t="shared" si="20"/>
        <v/>
      </c>
      <c r="I1082" s="8">
        <v>36</v>
      </c>
      <c r="J1082" s="8" t="s">
        <v>213</v>
      </c>
      <c r="K1082" s="8" t="e">
        <f t="shared" si="21"/>
        <v>#VALUE!</v>
      </c>
      <c r="L1082" s="8" t="str">
        <f>IFERROR(VLOOKUP(D1082,Materias_Primas[#All],5,0),"")</f>
        <v/>
      </c>
      <c r="M1082" s="2"/>
      <c r="N1082" s="2"/>
      <c r="O1082" s="2"/>
      <c r="P1082" s="2"/>
    </row>
    <row r="1083" spans="1:16" ht="15.75" customHeight="1" x14ac:dyDescent="0.3">
      <c r="A1083" s="8">
        <f>'Receta'!A1084</f>
        <v>0</v>
      </c>
      <c r="B1083" s="8" t="str">
        <f>IFERROR(VLOOKUP(A1083,Productos[#All],2,0),"")</f>
        <v/>
      </c>
      <c r="C1083" s="8">
        <f>SUMIF(Producción[[#All],[Producto]],A1083,Producción[[#All],[Cant]])</f>
        <v>0</v>
      </c>
      <c r="D1083" s="8">
        <f>'Receta'!E1084</f>
        <v>0</v>
      </c>
      <c r="E1083" s="8" t="str">
        <f>IFERROR(VLOOKUP(D1083,Materias_Primas[#All],2,0),"")</f>
        <v/>
      </c>
      <c r="F1083" s="8">
        <f>'Receta'!C1084</f>
        <v>0</v>
      </c>
      <c r="G1083" s="8">
        <f>'Receta'!H1084</f>
        <v>0</v>
      </c>
      <c r="H1083" s="8" t="str">
        <f t="shared" si="20"/>
        <v/>
      </c>
      <c r="I1083" s="8">
        <v>36</v>
      </c>
      <c r="J1083" s="8" t="s">
        <v>213</v>
      </c>
      <c r="K1083" s="8" t="e">
        <f t="shared" si="21"/>
        <v>#VALUE!</v>
      </c>
      <c r="L1083" s="8" t="str">
        <f>IFERROR(VLOOKUP(D1083,Materias_Primas[#All],5,0),"")</f>
        <v/>
      </c>
      <c r="M1083" s="2"/>
      <c r="N1083" s="2"/>
      <c r="O1083" s="2"/>
      <c r="P1083" s="2"/>
    </row>
    <row r="1084" spans="1:16" ht="15.75" customHeight="1" x14ac:dyDescent="0.3">
      <c r="A1084" s="8">
        <f>'Receta'!A1085</f>
        <v>0</v>
      </c>
      <c r="B1084" s="8" t="str">
        <f>IFERROR(VLOOKUP(A1084,Productos[#All],2,0),"")</f>
        <v/>
      </c>
      <c r="C1084" s="8">
        <f>SUMIF(Producción[[#All],[Producto]],A1084,Producción[[#All],[Cant]])</f>
        <v>0</v>
      </c>
      <c r="D1084" s="8">
        <f>'Receta'!E1085</f>
        <v>0</v>
      </c>
      <c r="E1084" s="8" t="str">
        <f>IFERROR(VLOOKUP(D1084,Materias_Primas[#All],2,0),"")</f>
        <v/>
      </c>
      <c r="F1084" s="8">
        <f>'Receta'!C1085</f>
        <v>0</v>
      </c>
      <c r="G1084" s="8">
        <f>'Receta'!H1085</f>
        <v>0</v>
      </c>
      <c r="H1084" s="8" t="str">
        <f t="shared" si="20"/>
        <v/>
      </c>
      <c r="I1084" s="8">
        <v>36</v>
      </c>
      <c r="J1084" s="8" t="s">
        <v>213</v>
      </c>
      <c r="K1084" s="8" t="e">
        <f t="shared" si="21"/>
        <v>#VALUE!</v>
      </c>
      <c r="L1084" s="8" t="str">
        <f>IFERROR(VLOOKUP(D1084,Materias_Primas[#All],5,0),"")</f>
        <v/>
      </c>
      <c r="M1084" s="2"/>
      <c r="N1084" s="2"/>
      <c r="O1084" s="2"/>
      <c r="P1084" s="2"/>
    </row>
    <row r="1085" spans="1:16" ht="15.75" customHeight="1" x14ac:dyDescent="0.3">
      <c r="A1085" s="8">
        <f>'Receta'!A1086</f>
        <v>0</v>
      </c>
      <c r="B1085" s="8" t="str">
        <f>IFERROR(VLOOKUP(A1085,Productos[#All],2,0),"")</f>
        <v/>
      </c>
      <c r="C1085" s="8">
        <f>SUMIF(Producción[[#All],[Producto]],A1085,Producción[[#All],[Cant]])</f>
        <v>0</v>
      </c>
      <c r="D1085" s="8">
        <f>'Receta'!E1086</f>
        <v>0</v>
      </c>
      <c r="E1085" s="8" t="str">
        <f>IFERROR(VLOOKUP(D1085,Materias_Primas[#All],2,0),"")</f>
        <v/>
      </c>
      <c r="F1085" s="8">
        <f>'Receta'!C1086</f>
        <v>0</v>
      </c>
      <c r="G1085" s="8">
        <f>'Receta'!H1086</f>
        <v>0</v>
      </c>
      <c r="H1085" s="8" t="str">
        <f t="shared" si="20"/>
        <v/>
      </c>
      <c r="I1085" s="8">
        <v>36</v>
      </c>
      <c r="J1085" s="8" t="s">
        <v>213</v>
      </c>
      <c r="K1085" s="8" t="e">
        <f t="shared" si="21"/>
        <v>#VALUE!</v>
      </c>
      <c r="L1085" s="8" t="str">
        <f>IFERROR(VLOOKUP(D1085,Materias_Primas[#All],5,0),"")</f>
        <v/>
      </c>
      <c r="M1085" s="2"/>
      <c r="N1085" s="2"/>
      <c r="O1085" s="2"/>
      <c r="P1085" s="2"/>
    </row>
    <row r="1086" spans="1:16" ht="15.75" customHeight="1" x14ac:dyDescent="0.3">
      <c r="A1086" s="8">
        <f>'Receta'!A1087</f>
        <v>0</v>
      </c>
      <c r="B1086" s="8" t="str">
        <f>IFERROR(VLOOKUP(A1086,Productos[#All],2,0),"")</f>
        <v/>
      </c>
      <c r="C1086" s="8">
        <f>SUMIF(Producción[[#All],[Producto]],A1086,Producción[[#All],[Cant]])</f>
        <v>0</v>
      </c>
      <c r="D1086" s="8">
        <f>'Receta'!E1087</f>
        <v>0</v>
      </c>
      <c r="E1086" s="8" t="str">
        <f>IFERROR(VLOOKUP(D1086,Materias_Primas[#All],2,0),"")</f>
        <v/>
      </c>
      <c r="F1086" s="8">
        <f>'Receta'!C1087</f>
        <v>0</v>
      </c>
      <c r="G1086" s="8">
        <f>'Receta'!H1087</f>
        <v>0</v>
      </c>
      <c r="H1086" s="8" t="str">
        <f t="shared" si="20"/>
        <v/>
      </c>
      <c r="I1086" s="8">
        <v>36</v>
      </c>
      <c r="J1086" s="8" t="s">
        <v>213</v>
      </c>
      <c r="K1086" s="8" t="e">
        <f t="shared" si="21"/>
        <v>#VALUE!</v>
      </c>
      <c r="L1086" s="8" t="str">
        <f>IFERROR(VLOOKUP(D1086,Materias_Primas[#All],5,0),"")</f>
        <v/>
      </c>
      <c r="M1086" s="2"/>
      <c r="N1086" s="2"/>
      <c r="O1086" s="2"/>
      <c r="P1086" s="2"/>
    </row>
    <row r="1087" spans="1:16" ht="15.75" customHeight="1" x14ac:dyDescent="0.3">
      <c r="A1087" s="8">
        <f>'Receta'!A1088</f>
        <v>0</v>
      </c>
      <c r="B1087" s="8" t="str">
        <f>IFERROR(VLOOKUP(A1087,Productos[#All],2,0),"")</f>
        <v/>
      </c>
      <c r="C1087" s="8">
        <f>SUMIF(Producción[[#All],[Producto]],A1087,Producción[[#All],[Cant]])</f>
        <v>0</v>
      </c>
      <c r="D1087" s="8">
        <f>'Receta'!E1088</f>
        <v>0</v>
      </c>
      <c r="E1087" s="8" t="str">
        <f>IFERROR(VLOOKUP(D1087,Materias_Primas[#All],2,0),"")</f>
        <v/>
      </c>
      <c r="F1087" s="8">
        <f>'Receta'!C1088</f>
        <v>0</v>
      </c>
      <c r="G1087" s="8">
        <f>'Receta'!H1088</f>
        <v>0</v>
      </c>
      <c r="H1087" s="8" t="str">
        <f t="shared" si="20"/>
        <v/>
      </c>
      <c r="I1087" s="8">
        <v>36</v>
      </c>
      <c r="J1087" s="8" t="s">
        <v>213</v>
      </c>
      <c r="K1087" s="8" t="e">
        <f t="shared" si="21"/>
        <v>#VALUE!</v>
      </c>
      <c r="L1087" s="8" t="str">
        <f>IFERROR(VLOOKUP(D1087,Materias_Primas[#All],5,0),"")</f>
        <v/>
      </c>
      <c r="M1087" s="2"/>
      <c r="N1087" s="2"/>
      <c r="O1087" s="2"/>
      <c r="P1087" s="2"/>
    </row>
    <row r="1088" spans="1:16" ht="15.75" customHeight="1" x14ac:dyDescent="0.3">
      <c r="A1088" s="8">
        <f>'Receta'!A1089</f>
        <v>0</v>
      </c>
      <c r="B1088" s="8" t="str">
        <f>IFERROR(VLOOKUP(A1088,Productos[#All],2,0),"")</f>
        <v/>
      </c>
      <c r="C1088" s="8">
        <f>SUMIF(Producción[[#All],[Producto]],A1088,Producción[[#All],[Cant]])</f>
        <v>0</v>
      </c>
      <c r="D1088" s="8">
        <f>'Receta'!E1089</f>
        <v>0</v>
      </c>
      <c r="E1088" s="8" t="str">
        <f>IFERROR(VLOOKUP(D1088,Materias_Primas[#All],2,0),"")</f>
        <v/>
      </c>
      <c r="F1088" s="8">
        <f>'Receta'!C1089</f>
        <v>0</v>
      </c>
      <c r="G1088" s="8">
        <f>'Receta'!H1089</f>
        <v>0</v>
      </c>
      <c r="H1088" s="8" t="str">
        <f t="shared" si="20"/>
        <v/>
      </c>
      <c r="I1088" s="8">
        <v>36</v>
      </c>
      <c r="J1088" s="8" t="s">
        <v>213</v>
      </c>
      <c r="K1088" s="8" t="e">
        <f t="shared" si="21"/>
        <v>#VALUE!</v>
      </c>
      <c r="L1088" s="8" t="str">
        <f>IFERROR(VLOOKUP(D1088,Materias_Primas[#All],5,0),"")</f>
        <v/>
      </c>
      <c r="M1088" s="2"/>
      <c r="N1088" s="2"/>
      <c r="O1088" s="2"/>
      <c r="P1088" s="2"/>
    </row>
    <row r="1089" spans="1:16" ht="15.75" customHeight="1" x14ac:dyDescent="0.3">
      <c r="A1089" s="8">
        <f>'Receta'!A1090</f>
        <v>0</v>
      </c>
      <c r="B1089" s="8" t="str">
        <f>IFERROR(VLOOKUP(A1089,Productos[#All],2,0),"")</f>
        <v/>
      </c>
      <c r="C1089" s="8">
        <f>SUMIF(Producción[[#All],[Producto]],A1089,Producción[[#All],[Cant]])</f>
        <v>0</v>
      </c>
      <c r="D1089" s="8">
        <f>'Receta'!E1090</f>
        <v>0</v>
      </c>
      <c r="E1089" s="8" t="str">
        <f>IFERROR(VLOOKUP(D1089,Materias_Primas[#All],2,0),"")</f>
        <v/>
      </c>
      <c r="F1089" s="8">
        <f>'Receta'!C1090</f>
        <v>0</v>
      </c>
      <c r="G1089" s="8">
        <f>'Receta'!H1090</f>
        <v>0</v>
      </c>
      <c r="H1089" s="8" t="str">
        <f t="shared" si="20"/>
        <v/>
      </c>
      <c r="I1089" s="8">
        <v>37</v>
      </c>
      <c r="J1089" s="8" t="s">
        <v>214</v>
      </c>
      <c r="K1089" s="8" t="e">
        <f t="shared" si="21"/>
        <v>#VALUE!</v>
      </c>
      <c r="L1089" s="8" t="str">
        <f>IFERROR(VLOOKUP(D1089,Materias_Primas[#All],5,0),"")</f>
        <v/>
      </c>
      <c r="M1089" s="2"/>
      <c r="N1089" s="2"/>
      <c r="O1089" s="2"/>
      <c r="P1089" s="2"/>
    </row>
    <row r="1090" spans="1:16" ht="15.75" customHeight="1" x14ac:dyDescent="0.3">
      <c r="A1090" s="8">
        <f>'Receta'!A1091</f>
        <v>0</v>
      </c>
      <c r="B1090" s="8" t="str">
        <f>IFERROR(VLOOKUP(A1090,Productos[#All],2,0),"")</f>
        <v/>
      </c>
      <c r="C1090" s="8">
        <f>SUMIF(Producción[[#All],[Producto]],A1090,Producción[[#All],[Cant]])</f>
        <v>0</v>
      </c>
      <c r="D1090" s="8">
        <f>'Receta'!E1091</f>
        <v>0</v>
      </c>
      <c r="E1090" s="8" t="str">
        <f>IFERROR(VLOOKUP(D1090,Materias_Primas[#All],2,0),"")</f>
        <v/>
      </c>
      <c r="F1090" s="8">
        <f>'Receta'!C1091</f>
        <v>0</v>
      </c>
      <c r="G1090" s="8">
        <f>'Receta'!H1091</f>
        <v>0</v>
      </c>
      <c r="H1090" s="8" t="str">
        <f t="shared" si="20"/>
        <v/>
      </c>
      <c r="I1090" s="8">
        <v>37</v>
      </c>
      <c r="J1090" s="8" t="s">
        <v>214</v>
      </c>
      <c r="K1090" s="8" t="e">
        <f t="shared" ref="K1090:K1153" si="22">C1090*H1090</f>
        <v>#VALUE!</v>
      </c>
      <c r="L1090" s="8" t="str">
        <f>IFERROR(VLOOKUP(D1090,Materias_Primas[#All],5,0),"")</f>
        <v/>
      </c>
      <c r="M1090" s="2"/>
      <c r="N1090" s="2"/>
      <c r="O1090" s="2"/>
      <c r="P1090" s="2"/>
    </row>
    <row r="1091" spans="1:16" ht="15.75" customHeight="1" x14ac:dyDescent="0.3">
      <c r="A1091" s="8">
        <f>'Receta'!A1092</f>
        <v>0</v>
      </c>
      <c r="B1091" s="8" t="str">
        <f>IFERROR(VLOOKUP(A1091,Productos[#All],2,0),"")</f>
        <v/>
      </c>
      <c r="C1091" s="8">
        <f>SUMIF(Producción[[#All],[Producto]],A1091,Producción[[#All],[Cant]])</f>
        <v>0</v>
      </c>
      <c r="D1091" s="8">
        <f>'Receta'!E1092</f>
        <v>0</v>
      </c>
      <c r="E1091" s="8" t="str">
        <f>IFERROR(VLOOKUP(D1091,Materias_Primas[#All],2,0),"")</f>
        <v/>
      </c>
      <c r="F1091" s="8">
        <f>'Receta'!C1092</f>
        <v>0</v>
      </c>
      <c r="G1091" s="8">
        <f>'Receta'!H1092</f>
        <v>0</v>
      </c>
      <c r="H1091" s="8" t="str">
        <f t="shared" si="20"/>
        <v/>
      </c>
      <c r="I1091" s="8">
        <v>37</v>
      </c>
      <c r="J1091" s="8" t="s">
        <v>214</v>
      </c>
      <c r="K1091" s="8" t="e">
        <f t="shared" si="22"/>
        <v>#VALUE!</v>
      </c>
      <c r="L1091" s="8" t="str">
        <f>IFERROR(VLOOKUP(D1091,Materias_Primas[#All],5,0),"")</f>
        <v/>
      </c>
      <c r="M1091" s="2"/>
      <c r="N1091" s="2"/>
      <c r="O1091" s="2"/>
      <c r="P1091" s="2"/>
    </row>
    <row r="1092" spans="1:16" ht="15.75" customHeight="1" x14ac:dyDescent="0.3">
      <c r="A1092" s="8">
        <f>'Receta'!A1093</f>
        <v>0</v>
      </c>
      <c r="B1092" s="8" t="str">
        <f>IFERROR(VLOOKUP(A1092,Productos[#All],2,0),"")</f>
        <v/>
      </c>
      <c r="C1092" s="8">
        <f>SUMIF(Producción[[#All],[Producto]],A1092,Producción[[#All],[Cant]])</f>
        <v>0</v>
      </c>
      <c r="D1092" s="8">
        <f>'Receta'!E1093</f>
        <v>0</v>
      </c>
      <c r="E1092" s="8" t="str">
        <f>IFERROR(VLOOKUP(D1092,Materias_Primas[#All],2,0),"")</f>
        <v/>
      </c>
      <c r="F1092" s="8">
        <f>'Receta'!C1093</f>
        <v>0</v>
      </c>
      <c r="G1092" s="8">
        <f>'Receta'!H1093</f>
        <v>0</v>
      </c>
      <c r="H1092" s="8" t="str">
        <f t="shared" si="20"/>
        <v/>
      </c>
      <c r="I1092" s="8">
        <v>37</v>
      </c>
      <c r="J1092" s="8" t="s">
        <v>214</v>
      </c>
      <c r="K1092" s="8" t="e">
        <f t="shared" si="22"/>
        <v>#VALUE!</v>
      </c>
      <c r="L1092" s="8" t="str">
        <f>IFERROR(VLOOKUP(D1092,Materias_Primas[#All],5,0),"")</f>
        <v/>
      </c>
      <c r="M1092" s="2"/>
      <c r="N1092" s="2"/>
      <c r="O1092" s="2"/>
      <c r="P1092" s="2"/>
    </row>
    <row r="1093" spans="1:16" ht="15.75" customHeight="1" x14ac:dyDescent="0.3">
      <c r="A1093" s="8">
        <f>'Receta'!A1094</f>
        <v>0</v>
      </c>
      <c r="B1093" s="8" t="str">
        <f>IFERROR(VLOOKUP(A1093,Productos[#All],2,0),"")</f>
        <v/>
      </c>
      <c r="C1093" s="8">
        <f>SUMIF(Producción[[#All],[Producto]],A1093,Producción[[#All],[Cant]])</f>
        <v>0</v>
      </c>
      <c r="D1093" s="8">
        <f>'Receta'!E1094</f>
        <v>0</v>
      </c>
      <c r="E1093" s="8" t="str">
        <f>IFERROR(VLOOKUP(D1093,Materias_Primas[#All],2,0),"")</f>
        <v/>
      </c>
      <c r="F1093" s="8">
        <f>'Receta'!C1094</f>
        <v>0</v>
      </c>
      <c r="G1093" s="8">
        <f>'Receta'!H1094</f>
        <v>0</v>
      </c>
      <c r="H1093" s="8" t="str">
        <f t="shared" si="20"/>
        <v/>
      </c>
      <c r="I1093" s="8">
        <v>37</v>
      </c>
      <c r="J1093" s="8" t="s">
        <v>214</v>
      </c>
      <c r="K1093" s="8" t="e">
        <f t="shared" si="22"/>
        <v>#VALUE!</v>
      </c>
      <c r="L1093" s="8" t="str">
        <f>IFERROR(VLOOKUP(D1093,Materias_Primas[#All],5,0),"")</f>
        <v/>
      </c>
      <c r="M1093" s="2"/>
      <c r="N1093" s="2"/>
      <c r="O1093" s="2"/>
      <c r="P1093" s="2"/>
    </row>
    <row r="1094" spans="1:16" ht="15.75" customHeight="1" x14ac:dyDescent="0.3">
      <c r="A1094" s="8">
        <f>'Receta'!A1095</f>
        <v>0</v>
      </c>
      <c r="B1094" s="8" t="str">
        <f>IFERROR(VLOOKUP(A1094,Productos[#All],2,0),"")</f>
        <v/>
      </c>
      <c r="C1094" s="8">
        <f>SUMIF(Producción[[#All],[Producto]],A1094,Producción[[#All],[Cant]])</f>
        <v>0</v>
      </c>
      <c r="D1094" s="8">
        <f>'Receta'!E1095</f>
        <v>0</v>
      </c>
      <c r="E1094" s="8" t="str">
        <f>IFERROR(VLOOKUP(D1094,Materias_Primas[#All],2,0),"")</f>
        <v/>
      </c>
      <c r="F1094" s="8">
        <f>'Receta'!C1095</f>
        <v>0</v>
      </c>
      <c r="G1094" s="8">
        <f>'Receta'!H1095</f>
        <v>0</v>
      </c>
      <c r="H1094" s="8" t="str">
        <f t="shared" si="20"/>
        <v/>
      </c>
      <c r="I1094" s="8">
        <v>37</v>
      </c>
      <c r="J1094" s="8" t="s">
        <v>214</v>
      </c>
      <c r="K1094" s="8" t="e">
        <f t="shared" si="22"/>
        <v>#VALUE!</v>
      </c>
      <c r="L1094" s="8" t="str">
        <f>IFERROR(VLOOKUP(D1094,Materias_Primas[#All],5,0),"")</f>
        <v/>
      </c>
      <c r="M1094" s="2"/>
      <c r="N1094" s="2"/>
      <c r="O1094" s="2"/>
      <c r="P1094" s="2"/>
    </row>
    <row r="1095" spans="1:16" ht="15.75" customHeight="1" x14ac:dyDescent="0.3">
      <c r="A1095" s="8">
        <f>'Receta'!A1096</f>
        <v>0</v>
      </c>
      <c r="B1095" s="8" t="str">
        <f>IFERROR(VLOOKUP(A1095,Productos[#All],2,0),"")</f>
        <v/>
      </c>
      <c r="C1095" s="8">
        <f>SUMIF(Producción[[#All],[Producto]],A1095,Producción[[#All],[Cant]])</f>
        <v>0</v>
      </c>
      <c r="D1095" s="8">
        <f>'Receta'!E1096</f>
        <v>0</v>
      </c>
      <c r="E1095" s="8" t="str">
        <f>IFERROR(VLOOKUP(D1095,Materias_Primas[#All],2,0),"")</f>
        <v/>
      </c>
      <c r="F1095" s="8">
        <f>'Receta'!C1096</f>
        <v>0</v>
      </c>
      <c r="G1095" s="8">
        <f>'Receta'!H1096</f>
        <v>0</v>
      </c>
      <c r="H1095" s="8" t="str">
        <f t="shared" si="20"/>
        <v/>
      </c>
      <c r="I1095" s="8">
        <v>37</v>
      </c>
      <c r="J1095" s="8" t="s">
        <v>214</v>
      </c>
      <c r="K1095" s="8" t="e">
        <f t="shared" si="22"/>
        <v>#VALUE!</v>
      </c>
      <c r="L1095" s="8" t="str">
        <f>IFERROR(VLOOKUP(D1095,Materias_Primas[#All],5,0),"")</f>
        <v/>
      </c>
      <c r="M1095" s="2"/>
      <c r="N1095" s="2"/>
      <c r="O1095" s="2"/>
      <c r="P1095" s="2"/>
    </row>
    <row r="1096" spans="1:16" ht="15.75" customHeight="1" x14ac:dyDescent="0.3">
      <c r="A1096" s="8">
        <f>'Receta'!A1097</f>
        <v>0</v>
      </c>
      <c r="B1096" s="8" t="str">
        <f>IFERROR(VLOOKUP(A1096,Productos[#All],2,0),"")</f>
        <v/>
      </c>
      <c r="C1096" s="8">
        <f>SUMIF(Producción[[#All],[Producto]],A1096,Producción[[#All],[Cant]])</f>
        <v>0</v>
      </c>
      <c r="D1096" s="8">
        <f>'Receta'!E1097</f>
        <v>0</v>
      </c>
      <c r="E1096" s="8" t="str">
        <f>IFERROR(VLOOKUP(D1096,Materias_Primas[#All],2,0),"")</f>
        <v/>
      </c>
      <c r="F1096" s="8">
        <f>'Receta'!C1097</f>
        <v>0</v>
      </c>
      <c r="G1096" s="8">
        <f>'Receta'!H1097</f>
        <v>0</v>
      </c>
      <c r="H1096" s="8" t="str">
        <f t="shared" si="20"/>
        <v/>
      </c>
      <c r="I1096" s="8">
        <v>37</v>
      </c>
      <c r="J1096" s="8" t="s">
        <v>214</v>
      </c>
      <c r="K1096" s="8" t="e">
        <f t="shared" si="22"/>
        <v>#VALUE!</v>
      </c>
      <c r="L1096" s="8" t="str">
        <f>IFERROR(VLOOKUP(D1096,Materias_Primas[#All],5,0),"")</f>
        <v/>
      </c>
      <c r="M1096" s="2"/>
      <c r="N1096" s="2"/>
      <c r="O1096" s="2"/>
      <c r="P1096" s="2"/>
    </row>
    <row r="1097" spans="1:16" ht="15.75" customHeight="1" x14ac:dyDescent="0.3">
      <c r="A1097" s="8">
        <f>'Receta'!A1098</f>
        <v>0</v>
      </c>
      <c r="B1097" s="8" t="str">
        <f>IFERROR(VLOOKUP(A1097,Productos[#All],2,0),"")</f>
        <v/>
      </c>
      <c r="C1097" s="8">
        <f>SUMIF(Producción[[#All],[Producto]],A1097,Producción[[#All],[Cant]])</f>
        <v>0</v>
      </c>
      <c r="D1097" s="8">
        <f>'Receta'!E1098</f>
        <v>0</v>
      </c>
      <c r="E1097" s="8" t="str">
        <f>IFERROR(VLOOKUP(D1097,Materias_Primas[#All],2,0),"")</f>
        <v/>
      </c>
      <c r="F1097" s="8">
        <f>'Receta'!C1098</f>
        <v>0</v>
      </c>
      <c r="G1097" s="8">
        <f>'Receta'!H1098</f>
        <v>0</v>
      </c>
      <c r="H1097" s="8" t="str">
        <f t="shared" si="20"/>
        <v/>
      </c>
      <c r="I1097" s="8">
        <v>37</v>
      </c>
      <c r="J1097" s="8" t="s">
        <v>214</v>
      </c>
      <c r="K1097" s="8" t="e">
        <f t="shared" si="22"/>
        <v>#VALUE!</v>
      </c>
      <c r="L1097" s="8" t="str">
        <f>IFERROR(VLOOKUP(D1097,Materias_Primas[#All],5,0),"")</f>
        <v/>
      </c>
      <c r="M1097" s="2"/>
      <c r="N1097" s="2"/>
      <c r="O1097" s="2"/>
      <c r="P1097" s="2"/>
    </row>
    <row r="1098" spans="1:16" ht="15.75" customHeight="1" x14ac:dyDescent="0.3">
      <c r="A1098" s="8">
        <f>'Receta'!A1099</f>
        <v>0</v>
      </c>
      <c r="B1098" s="8" t="str">
        <f>IFERROR(VLOOKUP(A1098,Productos[#All],2,0),"")</f>
        <v/>
      </c>
      <c r="C1098" s="8">
        <f>SUMIF(Producción[[#All],[Producto]],A1098,Producción[[#All],[Cant]])</f>
        <v>0</v>
      </c>
      <c r="D1098" s="8">
        <f>'Receta'!E1099</f>
        <v>0</v>
      </c>
      <c r="E1098" s="8" t="str">
        <f>IFERROR(VLOOKUP(D1098,Materias_Primas[#All],2,0),"")</f>
        <v/>
      </c>
      <c r="F1098" s="8">
        <f>'Receta'!C1099</f>
        <v>0</v>
      </c>
      <c r="G1098" s="8">
        <f>'Receta'!H1099</f>
        <v>0</v>
      </c>
      <c r="H1098" s="8" t="str">
        <f t="shared" si="20"/>
        <v/>
      </c>
      <c r="I1098" s="8">
        <v>37</v>
      </c>
      <c r="J1098" s="8" t="s">
        <v>214</v>
      </c>
      <c r="K1098" s="8" t="e">
        <f t="shared" si="22"/>
        <v>#VALUE!</v>
      </c>
      <c r="L1098" s="8" t="str">
        <f>IFERROR(VLOOKUP(D1098,Materias_Primas[#All],5,0),"")</f>
        <v/>
      </c>
      <c r="M1098" s="2"/>
      <c r="N1098" s="2"/>
      <c r="O1098" s="2"/>
      <c r="P1098" s="2"/>
    </row>
    <row r="1099" spans="1:16" ht="15.75" customHeight="1" x14ac:dyDescent="0.3">
      <c r="A1099" s="8">
        <f>'Receta'!A1100</f>
        <v>0</v>
      </c>
      <c r="B1099" s="8" t="str">
        <f>IFERROR(VLOOKUP(A1099,Productos[#All],2,0),"")</f>
        <v/>
      </c>
      <c r="C1099" s="8">
        <f>SUMIF(Producción[[#All],[Producto]],A1099,Producción[[#All],[Cant]])</f>
        <v>0</v>
      </c>
      <c r="D1099" s="8">
        <f>'Receta'!E1100</f>
        <v>0</v>
      </c>
      <c r="E1099" s="8" t="str">
        <f>IFERROR(VLOOKUP(D1099,Materias_Primas[#All],2,0),"")</f>
        <v/>
      </c>
      <c r="F1099" s="8">
        <f>'Receta'!C1100</f>
        <v>0</v>
      </c>
      <c r="G1099" s="8">
        <f>'Receta'!H1100</f>
        <v>0</v>
      </c>
      <c r="H1099" s="8" t="str">
        <f t="shared" si="20"/>
        <v/>
      </c>
      <c r="I1099" s="8">
        <v>37</v>
      </c>
      <c r="J1099" s="8" t="s">
        <v>214</v>
      </c>
      <c r="K1099" s="8" t="e">
        <f t="shared" si="22"/>
        <v>#VALUE!</v>
      </c>
      <c r="L1099" s="8" t="str">
        <f>IFERROR(VLOOKUP(D1099,Materias_Primas[#All],5,0),"")</f>
        <v/>
      </c>
      <c r="M1099" s="2"/>
      <c r="N1099" s="2"/>
      <c r="O1099" s="2"/>
      <c r="P1099" s="2"/>
    </row>
    <row r="1100" spans="1:16" ht="15.75" customHeight="1" x14ac:dyDescent="0.3">
      <c r="A1100" s="8">
        <f>'Receta'!A1101</f>
        <v>0</v>
      </c>
      <c r="B1100" s="8" t="str">
        <f>IFERROR(VLOOKUP(A1100,Productos[#All],2,0),"")</f>
        <v/>
      </c>
      <c r="C1100" s="8">
        <f>SUMIF(Producción[[#All],[Producto]],A1100,Producción[[#All],[Cant]])</f>
        <v>0</v>
      </c>
      <c r="D1100" s="8">
        <f>'Receta'!E1101</f>
        <v>0</v>
      </c>
      <c r="E1100" s="8" t="str">
        <f>IFERROR(VLOOKUP(D1100,Materias_Primas[#All],2,0),"")</f>
        <v/>
      </c>
      <c r="F1100" s="8">
        <f>'Receta'!C1101</f>
        <v>0</v>
      </c>
      <c r="G1100" s="8">
        <f>'Receta'!H1101</f>
        <v>0</v>
      </c>
      <c r="H1100" s="8" t="str">
        <f t="shared" si="20"/>
        <v/>
      </c>
      <c r="I1100" s="8">
        <v>37</v>
      </c>
      <c r="J1100" s="8" t="s">
        <v>214</v>
      </c>
      <c r="K1100" s="8" t="e">
        <f t="shared" si="22"/>
        <v>#VALUE!</v>
      </c>
      <c r="L1100" s="8" t="str">
        <f>IFERROR(VLOOKUP(D1100,Materias_Primas[#All],5,0),"")</f>
        <v/>
      </c>
      <c r="M1100" s="2"/>
      <c r="N1100" s="2"/>
      <c r="O1100" s="2"/>
      <c r="P1100" s="2"/>
    </row>
    <row r="1101" spans="1:16" ht="15.75" customHeight="1" x14ac:dyDescent="0.3">
      <c r="A1101" s="8">
        <f>'Receta'!A1102</f>
        <v>0</v>
      </c>
      <c r="B1101" s="8" t="str">
        <f>IFERROR(VLOOKUP(A1101,Productos[#All],2,0),"")</f>
        <v/>
      </c>
      <c r="C1101" s="8">
        <f>SUMIF(Producción[[#All],[Producto]],A1101,Producción[[#All],[Cant]])</f>
        <v>0</v>
      </c>
      <c r="D1101" s="8">
        <f>'Receta'!E1102</f>
        <v>0</v>
      </c>
      <c r="E1101" s="8" t="str">
        <f>IFERROR(VLOOKUP(D1101,Materias_Primas[#All],2,0),"")</f>
        <v/>
      </c>
      <c r="F1101" s="8">
        <f>'Receta'!C1102</f>
        <v>0</v>
      </c>
      <c r="G1101" s="8">
        <f>'Receta'!H1102</f>
        <v>0</v>
      </c>
      <c r="H1101" s="8" t="str">
        <f t="shared" si="20"/>
        <v/>
      </c>
      <c r="I1101" s="8">
        <v>37</v>
      </c>
      <c r="J1101" s="8" t="s">
        <v>214</v>
      </c>
      <c r="K1101" s="8" t="e">
        <f t="shared" si="22"/>
        <v>#VALUE!</v>
      </c>
      <c r="L1101" s="8" t="str">
        <f>IFERROR(VLOOKUP(D1101,Materias_Primas[#All],5,0),"")</f>
        <v/>
      </c>
      <c r="M1101" s="2"/>
      <c r="N1101" s="2"/>
      <c r="O1101" s="2"/>
      <c r="P1101" s="2"/>
    </row>
    <row r="1102" spans="1:16" ht="15.75" customHeight="1" x14ac:dyDescent="0.3">
      <c r="A1102" s="8">
        <f>'Receta'!A1103</f>
        <v>0</v>
      </c>
      <c r="B1102" s="8" t="str">
        <f>IFERROR(VLOOKUP(A1102,Productos[#All],2,0),"")</f>
        <v/>
      </c>
      <c r="C1102" s="8">
        <f>SUMIF(Producción[[#All],[Producto]],A1102,Producción[[#All],[Cant]])</f>
        <v>0</v>
      </c>
      <c r="D1102" s="8">
        <f>'Receta'!E1103</f>
        <v>0</v>
      </c>
      <c r="E1102" s="8" t="str">
        <f>IFERROR(VLOOKUP(D1102,Materias_Primas[#All],2,0),"")</f>
        <v/>
      </c>
      <c r="F1102" s="8">
        <f>'Receta'!C1103</f>
        <v>0</v>
      </c>
      <c r="G1102" s="8">
        <f>'Receta'!H1103</f>
        <v>0</v>
      </c>
      <c r="H1102" s="8" t="str">
        <f t="shared" si="20"/>
        <v/>
      </c>
      <c r="I1102" s="8">
        <v>37</v>
      </c>
      <c r="J1102" s="8" t="s">
        <v>214</v>
      </c>
      <c r="K1102" s="8" t="e">
        <f t="shared" si="22"/>
        <v>#VALUE!</v>
      </c>
      <c r="L1102" s="8" t="str">
        <f>IFERROR(VLOOKUP(D1102,Materias_Primas[#All],5,0),"")</f>
        <v/>
      </c>
      <c r="M1102" s="2"/>
      <c r="N1102" s="2"/>
      <c r="O1102" s="2"/>
      <c r="P1102" s="2"/>
    </row>
    <row r="1103" spans="1:16" ht="15.75" customHeight="1" x14ac:dyDescent="0.3">
      <c r="A1103" s="8">
        <f>'Receta'!A1104</f>
        <v>0</v>
      </c>
      <c r="B1103" s="8" t="str">
        <f>IFERROR(VLOOKUP(A1103,Productos[#All],2,0),"")</f>
        <v/>
      </c>
      <c r="C1103" s="8">
        <f>SUMIF(Producción[[#All],[Producto]],A1103,Producción[[#All],[Cant]])</f>
        <v>0</v>
      </c>
      <c r="D1103" s="8">
        <f>'Receta'!E1104</f>
        <v>0</v>
      </c>
      <c r="E1103" s="8" t="str">
        <f>IFERROR(VLOOKUP(D1103,Materias_Primas[#All],2,0),"")</f>
        <v/>
      </c>
      <c r="F1103" s="8">
        <f>'Receta'!C1104</f>
        <v>0</v>
      </c>
      <c r="G1103" s="8">
        <f>'Receta'!H1104</f>
        <v>0</v>
      </c>
      <c r="H1103" s="8" t="str">
        <f t="shared" si="20"/>
        <v/>
      </c>
      <c r="I1103" s="8">
        <v>37</v>
      </c>
      <c r="J1103" s="8" t="s">
        <v>214</v>
      </c>
      <c r="K1103" s="8" t="e">
        <f t="shared" si="22"/>
        <v>#VALUE!</v>
      </c>
      <c r="L1103" s="8" t="str">
        <f>IFERROR(VLOOKUP(D1103,Materias_Primas[#All],5,0),"")</f>
        <v/>
      </c>
      <c r="M1103" s="2"/>
      <c r="N1103" s="2"/>
      <c r="O1103" s="2"/>
      <c r="P1103" s="2"/>
    </row>
    <row r="1104" spans="1:16" ht="15.75" customHeight="1" x14ac:dyDescent="0.3">
      <c r="A1104" s="8">
        <f>'Receta'!A1105</f>
        <v>0</v>
      </c>
      <c r="B1104" s="8" t="str">
        <f>IFERROR(VLOOKUP(A1104,Productos[#All],2,0),"")</f>
        <v/>
      </c>
      <c r="C1104" s="8">
        <f>SUMIF(Producción[[#All],[Producto]],A1104,Producción[[#All],[Cant]])</f>
        <v>0</v>
      </c>
      <c r="D1104" s="8">
        <f>'Receta'!E1105</f>
        <v>0</v>
      </c>
      <c r="E1104" s="8" t="str">
        <f>IFERROR(VLOOKUP(D1104,Materias_Primas[#All],2,0),"")</f>
        <v/>
      </c>
      <c r="F1104" s="8">
        <f>'Receta'!C1105</f>
        <v>0</v>
      </c>
      <c r="G1104" s="8">
        <f>'Receta'!H1105</f>
        <v>0</v>
      </c>
      <c r="H1104" s="8" t="str">
        <f t="shared" si="20"/>
        <v/>
      </c>
      <c r="I1104" s="8">
        <v>37</v>
      </c>
      <c r="J1104" s="8" t="s">
        <v>214</v>
      </c>
      <c r="K1104" s="8" t="e">
        <f t="shared" si="22"/>
        <v>#VALUE!</v>
      </c>
      <c r="L1104" s="8" t="str">
        <f>IFERROR(VLOOKUP(D1104,Materias_Primas[#All],5,0),"")</f>
        <v/>
      </c>
      <c r="M1104" s="2"/>
      <c r="N1104" s="2"/>
      <c r="O1104" s="2"/>
      <c r="P1104" s="2"/>
    </row>
    <row r="1105" spans="1:16" ht="15.75" customHeight="1" x14ac:dyDescent="0.3">
      <c r="A1105" s="8">
        <f>'Receta'!A1106</f>
        <v>0</v>
      </c>
      <c r="B1105" s="8" t="str">
        <f>IFERROR(VLOOKUP(A1105,Productos[#All],2,0),"")</f>
        <v/>
      </c>
      <c r="C1105" s="8">
        <f>SUMIF(Producción[[#All],[Producto]],A1105,Producción[[#All],[Cant]])</f>
        <v>0</v>
      </c>
      <c r="D1105" s="8">
        <f>'Receta'!E1106</f>
        <v>0</v>
      </c>
      <c r="E1105" s="8" t="str">
        <f>IFERROR(VLOOKUP(D1105,Materias_Primas[#All],2,0),"")</f>
        <v/>
      </c>
      <c r="F1105" s="8">
        <f>'Receta'!C1106</f>
        <v>0</v>
      </c>
      <c r="G1105" s="8">
        <f>'Receta'!H1106</f>
        <v>0</v>
      </c>
      <c r="H1105" s="8" t="str">
        <f t="shared" si="20"/>
        <v/>
      </c>
      <c r="I1105" s="8">
        <v>37</v>
      </c>
      <c r="J1105" s="8" t="s">
        <v>214</v>
      </c>
      <c r="K1105" s="8" t="e">
        <f t="shared" si="22"/>
        <v>#VALUE!</v>
      </c>
      <c r="L1105" s="8" t="str">
        <f>IFERROR(VLOOKUP(D1105,Materias_Primas[#All],5,0),"")</f>
        <v/>
      </c>
      <c r="M1105" s="2"/>
      <c r="N1105" s="2"/>
      <c r="O1105" s="2"/>
      <c r="P1105" s="2"/>
    </row>
    <row r="1106" spans="1:16" ht="15.75" customHeight="1" x14ac:dyDescent="0.3">
      <c r="A1106" s="8">
        <f>'Receta'!A1107</f>
        <v>0</v>
      </c>
      <c r="B1106" s="8" t="str">
        <f>IFERROR(VLOOKUP(A1106,Productos[#All],2,0),"")</f>
        <v/>
      </c>
      <c r="C1106" s="8">
        <f>SUMIF(Producción[[#All],[Producto]],A1106,Producción[[#All],[Cant]])</f>
        <v>0</v>
      </c>
      <c r="D1106" s="8">
        <f>'Receta'!E1107</f>
        <v>0</v>
      </c>
      <c r="E1106" s="8" t="str">
        <f>IFERROR(VLOOKUP(D1106,Materias_Primas[#All],2,0),"")</f>
        <v/>
      </c>
      <c r="F1106" s="8">
        <f>'Receta'!C1107</f>
        <v>0</v>
      </c>
      <c r="G1106" s="8">
        <f>'Receta'!H1107</f>
        <v>0</v>
      </c>
      <c r="H1106" s="8" t="str">
        <f t="shared" si="20"/>
        <v/>
      </c>
      <c r="I1106" s="8">
        <v>38</v>
      </c>
      <c r="J1106" s="8" t="s">
        <v>214</v>
      </c>
      <c r="K1106" s="8" t="e">
        <f t="shared" si="22"/>
        <v>#VALUE!</v>
      </c>
      <c r="L1106" s="8" t="str">
        <f>IFERROR(VLOOKUP(D1106,Materias_Primas[#All],5,0),"")</f>
        <v/>
      </c>
      <c r="M1106" s="2"/>
      <c r="N1106" s="2"/>
      <c r="O1106" s="2"/>
      <c r="P1106" s="2"/>
    </row>
    <row r="1107" spans="1:16" ht="15.75" customHeight="1" x14ac:dyDescent="0.3">
      <c r="A1107" s="8">
        <f>'Receta'!A1108</f>
        <v>0</v>
      </c>
      <c r="B1107" s="8" t="str">
        <f>IFERROR(VLOOKUP(A1107,Productos[#All],2,0),"")</f>
        <v/>
      </c>
      <c r="C1107" s="8">
        <f>SUMIF(Producción[[#All],[Producto]],A1107,Producción[[#All],[Cant]])</f>
        <v>0</v>
      </c>
      <c r="D1107" s="8">
        <f>'Receta'!E1108</f>
        <v>0</v>
      </c>
      <c r="E1107" s="8" t="str">
        <f>IFERROR(VLOOKUP(D1107,Materias_Primas[#All],2,0),"")</f>
        <v/>
      </c>
      <c r="F1107" s="8">
        <f>'Receta'!C1108</f>
        <v>0</v>
      </c>
      <c r="G1107" s="8">
        <f>'Receta'!H1108</f>
        <v>0</v>
      </c>
      <c r="H1107" s="8" t="str">
        <f t="shared" si="20"/>
        <v/>
      </c>
      <c r="I1107" s="8">
        <v>38</v>
      </c>
      <c r="J1107" s="8" t="s">
        <v>214</v>
      </c>
      <c r="K1107" s="8" t="e">
        <f t="shared" si="22"/>
        <v>#VALUE!</v>
      </c>
      <c r="L1107" s="8" t="str">
        <f>IFERROR(VLOOKUP(D1107,Materias_Primas[#All],5,0),"")</f>
        <v/>
      </c>
      <c r="M1107" s="2"/>
      <c r="N1107" s="2"/>
      <c r="O1107" s="2"/>
      <c r="P1107" s="2"/>
    </row>
    <row r="1108" spans="1:16" ht="15.75" customHeight="1" x14ac:dyDescent="0.3">
      <c r="A1108" s="8">
        <f>'Receta'!A1109</f>
        <v>0</v>
      </c>
      <c r="B1108" s="8" t="str">
        <f>IFERROR(VLOOKUP(A1108,Productos[#All],2,0),"")</f>
        <v/>
      </c>
      <c r="C1108" s="8">
        <f>SUMIF(Producción[[#All],[Producto]],A1108,Producción[[#All],[Cant]])</f>
        <v>0</v>
      </c>
      <c r="D1108" s="8">
        <f>'Receta'!E1109</f>
        <v>0</v>
      </c>
      <c r="E1108" s="8" t="str">
        <f>IFERROR(VLOOKUP(D1108,Materias_Primas[#All],2,0),"")</f>
        <v/>
      </c>
      <c r="F1108" s="8">
        <f>'Receta'!C1109</f>
        <v>0</v>
      </c>
      <c r="G1108" s="8">
        <f>'Receta'!H1109</f>
        <v>0</v>
      </c>
      <c r="H1108" s="8" t="str">
        <f t="shared" si="20"/>
        <v/>
      </c>
      <c r="I1108" s="8">
        <v>38</v>
      </c>
      <c r="J1108" s="8" t="s">
        <v>214</v>
      </c>
      <c r="K1108" s="8" t="e">
        <f t="shared" si="22"/>
        <v>#VALUE!</v>
      </c>
      <c r="L1108" s="8" t="str">
        <f>IFERROR(VLOOKUP(D1108,Materias_Primas[#All],5,0),"")</f>
        <v/>
      </c>
      <c r="M1108" s="2"/>
      <c r="N1108" s="2"/>
      <c r="O1108" s="2"/>
      <c r="P1108" s="2"/>
    </row>
    <row r="1109" spans="1:16" ht="15.75" customHeight="1" x14ac:dyDescent="0.3">
      <c r="A1109" s="8">
        <f>'Receta'!A1110</f>
        <v>0</v>
      </c>
      <c r="B1109" s="8" t="str">
        <f>IFERROR(VLOOKUP(A1109,Productos[#All],2,0),"")</f>
        <v/>
      </c>
      <c r="C1109" s="8">
        <f>SUMIF(Producción[[#All],[Producto]],A1109,Producción[[#All],[Cant]])</f>
        <v>0</v>
      </c>
      <c r="D1109" s="8">
        <f>'Receta'!E1110</f>
        <v>0</v>
      </c>
      <c r="E1109" s="8" t="str">
        <f>IFERROR(VLOOKUP(D1109,Materias_Primas[#All],2,0),"")</f>
        <v/>
      </c>
      <c r="F1109" s="8">
        <f>'Receta'!C1110</f>
        <v>0</v>
      </c>
      <c r="G1109" s="8">
        <f>'Receta'!H1110</f>
        <v>0</v>
      </c>
      <c r="H1109" s="8" t="str">
        <f t="shared" si="20"/>
        <v/>
      </c>
      <c r="I1109" s="8">
        <v>38</v>
      </c>
      <c r="J1109" s="8" t="s">
        <v>214</v>
      </c>
      <c r="K1109" s="8" t="e">
        <f t="shared" si="22"/>
        <v>#VALUE!</v>
      </c>
      <c r="L1109" s="8" t="str">
        <f>IFERROR(VLOOKUP(D1109,Materias_Primas[#All],5,0),"")</f>
        <v/>
      </c>
      <c r="M1109" s="2"/>
      <c r="N1109" s="2"/>
      <c r="O1109" s="2"/>
      <c r="P1109" s="2"/>
    </row>
    <row r="1110" spans="1:16" ht="15.75" customHeight="1" x14ac:dyDescent="0.3">
      <c r="A1110" s="8">
        <f>'Receta'!A1111</f>
        <v>0</v>
      </c>
      <c r="B1110" s="8" t="str">
        <f>IFERROR(VLOOKUP(A1110,Productos[#All],2,0),"")</f>
        <v/>
      </c>
      <c r="C1110" s="8">
        <f>SUMIF(Producción[[#All],[Producto]],A1110,Producción[[#All],[Cant]])</f>
        <v>0</v>
      </c>
      <c r="D1110" s="8">
        <f>'Receta'!E1111</f>
        <v>0</v>
      </c>
      <c r="E1110" s="8" t="str">
        <f>IFERROR(VLOOKUP(D1110,Materias_Primas[#All],2,0),"")</f>
        <v/>
      </c>
      <c r="F1110" s="8">
        <f>'Receta'!C1111</f>
        <v>0</v>
      </c>
      <c r="G1110" s="8">
        <f>'Receta'!H1111</f>
        <v>0</v>
      </c>
      <c r="H1110" s="8" t="str">
        <f t="shared" si="20"/>
        <v/>
      </c>
      <c r="I1110" s="8">
        <v>38</v>
      </c>
      <c r="J1110" s="8" t="s">
        <v>214</v>
      </c>
      <c r="K1110" s="8" t="e">
        <f t="shared" si="22"/>
        <v>#VALUE!</v>
      </c>
      <c r="L1110" s="8" t="str">
        <f>IFERROR(VLOOKUP(D1110,Materias_Primas[#All],5,0),"")</f>
        <v/>
      </c>
      <c r="M1110" s="2"/>
      <c r="N1110" s="2"/>
      <c r="O1110" s="2"/>
      <c r="P1110" s="2"/>
    </row>
    <row r="1111" spans="1:16" ht="15.75" customHeight="1" x14ac:dyDescent="0.3">
      <c r="A1111" s="8">
        <f>'Receta'!A1112</f>
        <v>0</v>
      </c>
      <c r="B1111" s="8" t="str">
        <f>IFERROR(VLOOKUP(A1111,Productos[#All],2,0),"")</f>
        <v/>
      </c>
      <c r="C1111" s="8">
        <f>SUMIF(Producción[[#All],[Producto]],A1111,Producción[[#All],[Cant]])</f>
        <v>0</v>
      </c>
      <c r="D1111" s="8">
        <f>'Receta'!E1112</f>
        <v>0</v>
      </c>
      <c r="E1111" s="8" t="str">
        <f>IFERROR(VLOOKUP(D1111,Materias_Primas[#All],2,0),"")</f>
        <v/>
      </c>
      <c r="F1111" s="8">
        <f>'Receta'!C1112</f>
        <v>0</v>
      </c>
      <c r="G1111" s="8">
        <f>'Receta'!H1112</f>
        <v>0</v>
      </c>
      <c r="H1111" s="8" t="str">
        <f t="shared" si="20"/>
        <v/>
      </c>
      <c r="I1111" s="8">
        <v>38</v>
      </c>
      <c r="J1111" s="8" t="s">
        <v>214</v>
      </c>
      <c r="K1111" s="8" t="e">
        <f t="shared" si="22"/>
        <v>#VALUE!</v>
      </c>
      <c r="L1111" s="8" t="str">
        <f>IFERROR(VLOOKUP(D1111,Materias_Primas[#All],5,0),"")</f>
        <v/>
      </c>
      <c r="M1111" s="2"/>
      <c r="N1111" s="2"/>
      <c r="O1111" s="2"/>
      <c r="P1111" s="2"/>
    </row>
    <row r="1112" spans="1:16" ht="15.75" customHeight="1" x14ac:dyDescent="0.3">
      <c r="A1112" s="8">
        <f>'Receta'!A1113</f>
        <v>0</v>
      </c>
      <c r="B1112" s="8" t="str">
        <f>IFERROR(VLOOKUP(A1112,Productos[#All],2,0),"")</f>
        <v/>
      </c>
      <c r="C1112" s="8">
        <f>SUMIF(Producción[[#All],[Producto]],A1112,Producción[[#All],[Cant]])</f>
        <v>0</v>
      </c>
      <c r="D1112" s="8">
        <f>'Receta'!E1113</f>
        <v>0</v>
      </c>
      <c r="E1112" s="8" t="str">
        <f>IFERROR(VLOOKUP(D1112,Materias_Primas[#All],2,0),"")</f>
        <v/>
      </c>
      <c r="F1112" s="8">
        <f>'Receta'!C1113</f>
        <v>0</v>
      </c>
      <c r="G1112" s="8">
        <f>'Receta'!H1113</f>
        <v>0</v>
      </c>
      <c r="H1112" s="8" t="str">
        <f t="shared" si="20"/>
        <v/>
      </c>
      <c r="I1112" s="8">
        <v>38</v>
      </c>
      <c r="J1112" s="8" t="s">
        <v>214</v>
      </c>
      <c r="K1112" s="8" t="e">
        <f t="shared" si="22"/>
        <v>#VALUE!</v>
      </c>
      <c r="L1112" s="8" t="str">
        <f>IFERROR(VLOOKUP(D1112,Materias_Primas[#All],5,0),"")</f>
        <v/>
      </c>
      <c r="M1112" s="2"/>
      <c r="N1112" s="2"/>
      <c r="O1112" s="2"/>
      <c r="P1112" s="2"/>
    </row>
    <row r="1113" spans="1:16" ht="15.75" customHeight="1" x14ac:dyDescent="0.3">
      <c r="A1113" s="8">
        <f>'Receta'!A1114</f>
        <v>0</v>
      </c>
      <c r="B1113" s="8" t="str">
        <f>IFERROR(VLOOKUP(A1113,Productos[#All],2,0),"")</f>
        <v/>
      </c>
      <c r="C1113" s="8">
        <f>SUMIF(Producción[[#All],[Producto]],A1113,Producción[[#All],[Cant]])</f>
        <v>0</v>
      </c>
      <c r="D1113" s="8">
        <f>'Receta'!E1114</f>
        <v>0</v>
      </c>
      <c r="E1113" s="8" t="str">
        <f>IFERROR(VLOOKUP(D1113,Materias_Primas[#All],2,0),"")</f>
        <v/>
      </c>
      <c r="F1113" s="8">
        <f>'Receta'!C1114</f>
        <v>0</v>
      </c>
      <c r="G1113" s="8">
        <f>'Receta'!H1114</f>
        <v>0</v>
      </c>
      <c r="H1113" s="8" t="str">
        <f t="shared" si="20"/>
        <v/>
      </c>
      <c r="I1113" s="8">
        <v>38</v>
      </c>
      <c r="J1113" s="8" t="s">
        <v>214</v>
      </c>
      <c r="K1113" s="8" t="e">
        <f t="shared" si="22"/>
        <v>#VALUE!</v>
      </c>
      <c r="L1113" s="8" t="str">
        <f>IFERROR(VLOOKUP(D1113,Materias_Primas[#All],5,0),"")</f>
        <v/>
      </c>
      <c r="M1113" s="2"/>
      <c r="N1113" s="2"/>
      <c r="O1113" s="2"/>
      <c r="P1113" s="2"/>
    </row>
    <row r="1114" spans="1:16" ht="15.75" customHeight="1" x14ac:dyDescent="0.3">
      <c r="A1114" s="8">
        <f>'Receta'!A1115</f>
        <v>0</v>
      </c>
      <c r="B1114" s="8" t="str">
        <f>IFERROR(VLOOKUP(A1114,Productos[#All],2,0),"")</f>
        <v/>
      </c>
      <c r="C1114" s="8">
        <f>SUMIF(Producción[[#All],[Producto]],A1114,Producción[[#All],[Cant]])</f>
        <v>0</v>
      </c>
      <c r="D1114" s="8">
        <f>'Receta'!E1115</f>
        <v>0</v>
      </c>
      <c r="E1114" s="8" t="str">
        <f>IFERROR(VLOOKUP(D1114,Materias_Primas[#All],2,0),"")</f>
        <v/>
      </c>
      <c r="F1114" s="8">
        <f>'Receta'!C1115</f>
        <v>0</v>
      </c>
      <c r="G1114" s="8">
        <f>'Receta'!H1115</f>
        <v>0</v>
      </c>
      <c r="H1114" s="8" t="str">
        <f t="shared" si="20"/>
        <v/>
      </c>
      <c r="I1114" s="8">
        <v>38</v>
      </c>
      <c r="J1114" s="8" t="s">
        <v>214</v>
      </c>
      <c r="K1114" s="8" t="e">
        <f t="shared" si="22"/>
        <v>#VALUE!</v>
      </c>
      <c r="L1114" s="8" t="str">
        <f>IFERROR(VLOOKUP(D1114,Materias_Primas[#All],5,0),"")</f>
        <v/>
      </c>
      <c r="M1114" s="2"/>
      <c r="N1114" s="2"/>
      <c r="O1114" s="2"/>
      <c r="P1114" s="2"/>
    </row>
    <row r="1115" spans="1:16" ht="15.75" customHeight="1" x14ac:dyDescent="0.3">
      <c r="A1115" s="8">
        <f>'Receta'!A1116</f>
        <v>0</v>
      </c>
      <c r="B1115" s="8" t="str">
        <f>IFERROR(VLOOKUP(A1115,Productos[#All],2,0),"")</f>
        <v/>
      </c>
      <c r="C1115" s="8">
        <f>SUMIF(Producción[[#All],[Producto]],A1115,Producción[[#All],[Cant]])</f>
        <v>0</v>
      </c>
      <c r="D1115" s="8">
        <f>'Receta'!E1116</f>
        <v>0</v>
      </c>
      <c r="E1115" s="8" t="str">
        <f>IFERROR(VLOOKUP(D1115,Materias_Primas[#All],2,0),"")</f>
        <v/>
      </c>
      <c r="F1115" s="8">
        <f>'Receta'!C1116</f>
        <v>0</v>
      </c>
      <c r="G1115" s="8">
        <f>'Receta'!H1116</f>
        <v>0</v>
      </c>
      <c r="H1115" s="8" t="str">
        <f t="shared" si="20"/>
        <v/>
      </c>
      <c r="I1115" s="8">
        <v>38</v>
      </c>
      <c r="J1115" s="8" t="s">
        <v>214</v>
      </c>
      <c r="K1115" s="8" t="e">
        <f t="shared" si="22"/>
        <v>#VALUE!</v>
      </c>
      <c r="L1115" s="8" t="str">
        <f>IFERROR(VLOOKUP(D1115,Materias_Primas[#All],5,0),"")</f>
        <v/>
      </c>
      <c r="M1115" s="2"/>
      <c r="N1115" s="2"/>
      <c r="O1115" s="2"/>
      <c r="P1115" s="2"/>
    </row>
    <row r="1116" spans="1:16" ht="15.75" customHeight="1" x14ac:dyDescent="0.3">
      <c r="A1116" s="8">
        <f>'Receta'!A1117</f>
        <v>0</v>
      </c>
      <c r="B1116" s="8" t="str">
        <f>IFERROR(VLOOKUP(A1116,Productos[#All],2,0),"")</f>
        <v/>
      </c>
      <c r="C1116" s="8">
        <f>SUMIF(Producción[[#All],[Producto]],A1116,Producción[[#All],[Cant]])</f>
        <v>0</v>
      </c>
      <c r="D1116" s="8">
        <f>'Receta'!E1117</f>
        <v>0</v>
      </c>
      <c r="E1116" s="8" t="str">
        <f>IFERROR(VLOOKUP(D1116,Materias_Primas[#All],2,0),"")</f>
        <v/>
      </c>
      <c r="F1116" s="8">
        <f>'Receta'!C1117</f>
        <v>0</v>
      </c>
      <c r="G1116" s="8">
        <f>'Receta'!H1117</f>
        <v>0</v>
      </c>
      <c r="H1116" s="8" t="str">
        <f t="shared" si="20"/>
        <v/>
      </c>
      <c r="I1116" s="8">
        <v>38</v>
      </c>
      <c r="J1116" s="8" t="s">
        <v>214</v>
      </c>
      <c r="K1116" s="8" t="e">
        <f t="shared" si="22"/>
        <v>#VALUE!</v>
      </c>
      <c r="L1116" s="8" t="str">
        <f>IFERROR(VLOOKUP(D1116,Materias_Primas[#All],5,0),"")</f>
        <v/>
      </c>
      <c r="M1116" s="2"/>
      <c r="N1116" s="2"/>
      <c r="O1116" s="2"/>
      <c r="P1116" s="2"/>
    </row>
    <row r="1117" spans="1:16" ht="15.75" customHeight="1" x14ac:dyDescent="0.3">
      <c r="A1117" s="8">
        <f>'Receta'!A1118</f>
        <v>0</v>
      </c>
      <c r="B1117" s="8" t="str">
        <f>IFERROR(VLOOKUP(A1117,Productos[#All],2,0),"")</f>
        <v/>
      </c>
      <c r="C1117" s="8">
        <f>SUMIF(Producción[[#All],[Producto]],A1117,Producción[[#All],[Cant]])</f>
        <v>0</v>
      </c>
      <c r="D1117" s="8">
        <f>'Receta'!E1118</f>
        <v>0</v>
      </c>
      <c r="E1117" s="8" t="str">
        <f>IFERROR(VLOOKUP(D1117,Materias_Primas[#All],2,0),"")</f>
        <v/>
      </c>
      <c r="F1117" s="8">
        <f>'Receta'!C1118</f>
        <v>0</v>
      </c>
      <c r="G1117" s="8">
        <f>'Receta'!H1118</f>
        <v>0</v>
      </c>
      <c r="H1117" s="8" t="str">
        <f t="shared" si="20"/>
        <v/>
      </c>
      <c r="I1117" s="8">
        <v>38</v>
      </c>
      <c r="J1117" s="8" t="s">
        <v>214</v>
      </c>
      <c r="K1117" s="8" t="e">
        <f t="shared" si="22"/>
        <v>#VALUE!</v>
      </c>
      <c r="L1117" s="8" t="str">
        <f>IFERROR(VLOOKUP(D1117,Materias_Primas[#All],5,0),"")</f>
        <v/>
      </c>
      <c r="M1117" s="2"/>
      <c r="N1117" s="2"/>
      <c r="O1117" s="2"/>
      <c r="P1117" s="2"/>
    </row>
    <row r="1118" spans="1:16" ht="15.75" customHeight="1" x14ac:dyDescent="0.3">
      <c r="A1118" s="8">
        <f>'Receta'!A1119</f>
        <v>0</v>
      </c>
      <c r="B1118" s="8" t="str">
        <f>IFERROR(VLOOKUP(A1118,Productos[#All],2,0),"")</f>
        <v/>
      </c>
      <c r="C1118" s="8">
        <f>SUMIF(Producción[[#All],[Producto]],A1118,Producción[[#All],[Cant]])</f>
        <v>0</v>
      </c>
      <c r="D1118" s="8">
        <f>'Receta'!E1119</f>
        <v>0</v>
      </c>
      <c r="E1118" s="8" t="str">
        <f>IFERROR(VLOOKUP(D1118,Materias_Primas[#All],2,0),"")</f>
        <v/>
      </c>
      <c r="F1118" s="8">
        <f>'Receta'!C1119</f>
        <v>0</v>
      </c>
      <c r="G1118" s="8">
        <f>'Receta'!H1119</f>
        <v>0</v>
      </c>
      <c r="H1118" s="8" t="str">
        <f t="shared" si="20"/>
        <v/>
      </c>
      <c r="I1118" s="8">
        <v>38</v>
      </c>
      <c r="J1118" s="8" t="s">
        <v>214</v>
      </c>
      <c r="K1118" s="8" t="e">
        <f t="shared" si="22"/>
        <v>#VALUE!</v>
      </c>
      <c r="L1118" s="8" t="str">
        <f>IFERROR(VLOOKUP(D1118,Materias_Primas[#All],5,0),"")</f>
        <v/>
      </c>
      <c r="M1118" s="2"/>
      <c r="N1118" s="2"/>
      <c r="O1118" s="2"/>
      <c r="P1118" s="2"/>
    </row>
    <row r="1119" spans="1:16" ht="15.75" customHeight="1" x14ac:dyDescent="0.3">
      <c r="A1119" s="8">
        <f>'Receta'!A1120</f>
        <v>0</v>
      </c>
      <c r="B1119" s="8" t="str">
        <f>IFERROR(VLOOKUP(A1119,Productos[#All],2,0),"")</f>
        <v/>
      </c>
      <c r="C1119" s="8">
        <f>SUMIF(Producción[[#All],[Producto]],A1119,Producción[[#All],[Cant]])</f>
        <v>0</v>
      </c>
      <c r="D1119" s="8">
        <f>'Receta'!E1120</f>
        <v>0</v>
      </c>
      <c r="E1119" s="8" t="str">
        <f>IFERROR(VLOOKUP(D1119,Materias_Primas[#All],2,0),"")</f>
        <v/>
      </c>
      <c r="F1119" s="8">
        <f>'Receta'!C1120</f>
        <v>0</v>
      </c>
      <c r="G1119" s="8">
        <f>'Receta'!H1120</f>
        <v>0</v>
      </c>
      <c r="H1119" s="8" t="str">
        <f t="shared" si="20"/>
        <v/>
      </c>
      <c r="I1119" s="8">
        <v>38</v>
      </c>
      <c r="J1119" s="8" t="s">
        <v>214</v>
      </c>
      <c r="K1119" s="8" t="e">
        <f t="shared" si="22"/>
        <v>#VALUE!</v>
      </c>
      <c r="L1119" s="8" t="str">
        <f>IFERROR(VLOOKUP(D1119,Materias_Primas[#All],5,0),"")</f>
        <v/>
      </c>
      <c r="M1119" s="2"/>
      <c r="N1119" s="2"/>
      <c r="O1119" s="2"/>
      <c r="P1119" s="2"/>
    </row>
    <row r="1120" spans="1:16" ht="15.75" customHeight="1" x14ac:dyDescent="0.3">
      <c r="A1120" s="8">
        <f>'Receta'!A1121</f>
        <v>0</v>
      </c>
      <c r="B1120" s="8" t="str">
        <f>IFERROR(VLOOKUP(A1120,Productos[#All],2,0),"")</f>
        <v/>
      </c>
      <c r="C1120" s="8">
        <f>SUMIF(Producción[[#All],[Producto]],A1120,Producción[[#All],[Cant]])</f>
        <v>0</v>
      </c>
      <c r="D1120" s="8">
        <f>'Receta'!E1121</f>
        <v>0</v>
      </c>
      <c r="E1120" s="8" t="str">
        <f>IFERROR(VLOOKUP(D1120,Materias_Primas[#All],2,0),"")</f>
        <v/>
      </c>
      <c r="F1120" s="8">
        <f>'Receta'!C1121</f>
        <v>0</v>
      </c>
      <c r="G1120" s="8">
        <f>'Receta'!H1121</f>
        <v>0</v>
      </c>
      <c r="H1120" s="8" t="str">
        <f t="shared" si="20"/>
        <v/>
      </c>
      <c r="I1120" s="8">
        <v>38</v>
      </c>
      <c r="J1120" s="8" t="s">
        <v>213</v>
      </c>
      <c r="K1120" s="8" t="e">
        <f t="shared" si="22"/>
        <v>#VALUE!</v>
      </c>
      <c r="L1120" s="8" t="str">
        <f>IFERROR(VLOOKUP(D1120,Materias_Primas[#All],5,0),"")</f>
        <v/>
      </c>
      <c r="M1120" s="2"/>
      <c r="N1120" s="2"/>
      <c r="O1120" s="2"/>
      <c r="P1120" s="2"/>
    </row>
    <row r="1121" spans="1:16" ht="15.75" customHeight="1" x14ac:dyDescent="0.3">
      <c r="A1121" s="8">
        <f>'Receta'!A1122</f>
        <v>0</v>
      </c>
      <c r="B1121" s="8" t="str">
        <f>IFERROR(VLOOKUP(A1121,Productos[#All],2,0),"")</f>
        <v/>
      </c>
      <c r="C1121" s="8">
        <f>SUMIF(Producción[[#All],[Producto]],A1121,Producción[[#All],[Cant]])</f>
        <v>0</v>
      </c>
      <c r="D1121" s="8">
        <f>'Receta'!E1122</f>
        <v>0</v>
      </c>
      <c r="E1121" s="8" t="str">
        <f>IFERROR(VLOOKUP(D1121,Materias_Primas[#All],2,0),"")</f>
        <v/>
      </c>
      <c r="F1121" s="8">
        <f>'Receta'!C1122</f>
        <v>0</v>
      </c>
      <c r="G1121" s="8">
        <f>'Receta'!H1122</f>
        <v>0</v>
      </c>
      <c r="H1121" s="8" t="str">
        <f t="shared" si="20"/>
        <v/>
      </c>
      <c r="I1121" s="8">
        <v>38</v>
      </c>
      <c r="J1121" s="8" t="s">
        <v>213</v>
      </c>
      <c r="K1121" s="8" t="e">
        <f t="shared" si="22"/>
        <v>#VALUE!</v>
      </c>
      <c r="L1121" s="8" t="str">
        <f>IFERROR(VLOOKUP(D1121,Materias_Primas[#All],5,0),"")</f>
        <v/>
      </c>
      <c r="M1121" s="2"/>
      <c r="N1121" s="2"/>
      <c r="O1121" s="2"/>
      <c r="P1121" s="2"/>
    </row>
    <row r="1122" spans="1:16" ht="15.75" customHeight="1" x14ac:dyDescent="0.3">
      <c r="A1122" s="8">
        <f>'Receta'!A1123</f>
        <v>0</v>
      </c>
      <c r="B1122" s="8" t="str">
        <f>IFERROR(VLOOKUP(A1122,Productos[#All],2,0),"")</f>
        <v/>
      </c>
      <c r="C1122" s="8">
        <f>SUMIF(Producción[[#All],[Producto]],A1122,Producción[[#All],[Cant]])</f>
        <v>0</v>
      </c>
      <c r="D1122" s="8">
        <f>'Receta'!E1123</f>
        <v>0</v>
      </c>
      <c r="E1122" s="8" t="str">
        <f>IFERROR(VLOOKUP(D1122,Materias_Primas[#All],2,0),"")</f>
        <v/>
      </c>
      <c r="F1122" s="8">
        <f>'Receta'!C1123</f>
        <v>0</v>
      </c>
      <c r="G1122" s="8">
        <f>'Receta'!H1123</f>
        <v>0</v>
      </c>
      <c r="H1122" s="8" t="str">
        <f t="shared" si="20"/>
        <v/>
      </c>
      <c r="I1122" s="8">
        <v>38</v>
      </c>
      <c r="J1122" s="8" t="s">
        <v>213</v>
      </c>
      <c r="K1122" s="8" t="e">
        <f t="shared" si="22"/>
        <v>#VALUE!</v>
      </c>
      <c r="L1122" s="8" t="str">
        <f>IFERROR(VLOOKUP(D1122,Materias_Primas[#All],5,0),"")</f>
        <v/>
      </c>
      <c r="M1122" s="2"/>
      <c r="N1122" s="2"/>
      <c r="O1122" s="2"/>
      <c r="P1122" s="2"/>
    </row>
    <row r="1123" spans="1:16" ht="15.75" customHeight="1" x14ac:dyDescent="0.3">
      <c r="A1123" s="8">
        <f>'Receta'!A1124</f>
        <v>0</v>
      </c>
      <c r="B1123" s="8" t="str">
        <f>IFERROR(VLOOKUP(A1123,Productos[#All],2,0),"")</f>
        <v/>
      </c>
      <c r="C1123" s="8">
        <f>SUMIF(Producción[[#All],[Producto]],A1123,Producción[[#All],[Cant]])</f>
        <v>0</v>
      </c>
      <c r="D1123" s="8">
        <f>'Receta'!E1124</f>
        <v>0</v>
      </c>
      <c r="E1123" s="8" t="str">
        <f>IFERROR(VLOOKUP(D1123,Materias_Primas[#All],2,0),"")</f>
        <v/>
      </c>
      <c r="F1123" s="8">
        <f>'Receta'!C1124</f>
        <v>0</v>
      </c>
      <c r="G1123" s="8">
        <f>'Receta'!H1124</f>
        <v>0</v>
      </c>
      <c r="H1123" s="8" t="str">
        <f t="shared" si="20"/>
        <v/>
      </c>
      <c r="I1123" s="8">
        <v>38</v>
      </c>
      <c r="J1123" s="8" t="s">
        <v>213</v>
      </c>
      <c r="K1123" s="8" t="e">
        <f t="shared" si="22"/>
        <v>#VALUE!</v>
      </c>
      <c r="L1123" s="8" t="str">
        <f>IFERROR(VLOOKUP(D1123,Materias_Primas[#All],5,0),"")</f>
        <v/>
      </c>
      <c r="M1123" s="2"/>
      <c r="N1123" s="2"/>
      <c r="O1123" s="2"/>
      <c r="P1123" s="2"/>
    </row>
    <row r="1124" spans="1:16" ht="15.75" customHeight="1" x14ac:dyDescent="0.3">
      <c r="A1124" s="8">
        <f>'Receta'!A1125</f>
        <v>0</v>
      </c>
      <c r="B1124" s="8" t="str">
        <f>IFERROR(VLOOKUP(A1124,Productos[#All],2,0),"")</f>
        <v/>
      </c>
      <c r="C1124" s="8">
        <f>SUMIF(Producción[[#All],[Producto]],A1124,Producción[[#All],[Cant]])</f>
        <v>0</v>
      </c>
      <c r="D1124" s="8">
        <f>'Receta'!E1125</f>
        <v>0</v>
      </c>
      <c r="E1124" s="8" t="str">
        <f>IFERROR(VLOOKUP(D1124,Materias_Primas[#All],2,0),"")</f>
        <v/>
      </c>
      <c r="F1124" s="8">
        <f>'Receta'!C1125</f>
        <v>0</v>
      </c>
      <c r="G1124" s="8">
        <f>'Receta'!H1125</f>
        <v>0</v>
      </c>
      <c r="H1124" s="8" t="str">
        <f t="shared" si="20"/>
        <v/>
      </c>
      <c r="I1124" s="8">
        <v>38</v>
      </c>
      <c r="J1124" s="8" t="s">
        <v>213</v>
      </c>
      <c r="K1124" s="8" t="e">
        <f t="shared" si="22"/>
        <v>#VALUE!</v>
      </c>
      <c r="L1124" s="8" t="str">
        <f>IFERROR(VLOOKUP(D1124,Materias_Primas[#All],5,0),"")</f>
        <v/>
      </c>
      <c r="M1124" s="2"/>
      <c r="N1124" s="2"/>
      <c r="O1124" s="2"/>
      <c r="P1124" s="2"/>
    </row>
    <row r="1125" spans="1:16" ht="15.75" customHeight="1" x14ac:dyDescent="0.3">
      <c r="A1125" s="8">
        <f>'Receta'!A1126</f>
        <v>0</v>
      </c>
      <c r="B1125" s="8" t="str">
        <f>IFERROR(VLOOKUP(A1125,Productos[#All],2,0),"")</f>
        <v/>
      </c>
      <c r="C1125" s="8">
        <f>SUMIF(Producción[[#All],[Producto]],A1125,Producción[[#All],[Cant]])</f>
        <v>0</v>
      </c>
      <c r="D1125" s="8">
        <f>'Receta'!E1126</f>
        <v>0</v>
      </c>
      <c r="E1125" s="8" t="str">
        <f>IFERROR(VLOOKUP(D1125,Materias_Primas[#All],2,0),"")</f>
        <v/>
      </c>
      <c r="F1125" s="8">
        <f>'Receta'!C1126</f>
        <v>0</v>
      </c>
      <c r="G1125" s="8">
        <f>'Receta'!H1126</f>
        <v>0</v>
      </c>
      <c r="H1125" s="8" t="str">
        <f t="shared" si="20"/>
        <v/>
      </c>
      <c r="I1125" s="8">
        <v>38</v>
      </c>
      <c r="J1125" s="8" t="s">
        <v>213</v>
      </c>
      <c r="K1125" s="8" t="e">
        <f t="shared" si="22"/>
        <v>#VALUE!</v>
      </c>
      <c r="L1125" s="8" t="str">
        <f>IFERROR(VLOOKUP(D1125,Materias_Primas[#All],5,0),"")</f>
        <v/>
      </c>
      <c r="M1125" s="2"/>
      <c r="N1125" s="2"/>
      <c r="O1125" s="2"/>
      <c r="P1125" s="2"/>
    </row>
    <row r="1126" spans="1:16" ht="15.75" customHeight="1" x14ac:dyDescent="0.3">
      <c r="A1126" s="8">
        <f>'Receta'!A1127</f>
        <v>0</v>
      </c>
      <c r="B1126" s="8" t="str">
        <f>IFERROR(VLOOKUP(A1126,Productos[#All],2,0),"")</f>
        <v/>
      </c>
      <c r="C1126" s="8">
        <f>SUMIF(Producción[[#All],[Producto]],A1126,Producción[[#All],[Cant]])</f>
        <v>0</v>
      </c>
      <c r="D1126" s="8">
        <f>'Receta'!E1127</f>
        <v>0</v>
      </c>
      <c r="E1126" s="8" t="str">
        <f>IFERROR(VLOOKUP(D1126,Materias_Primas[#All],2,0),"")</f>
        <v/>
      </c>
      <c r="F1126" s="8">
        <f>'Receta'!C1127</f>
        <v>0</v>
      </c>
      <c r="G1126" s="8">
        <f>'Receta'!H1127</f>
        <v>0</v>
      </c>
      <c r="H1126" s="8" t="str">
        <f t="shared" si="20"/>
        <v/>
      </c>
      <c r="I1126" s="8">
        <v>38</v>
      </c>
      <c r="J1126" s="8" t="s">
        <v>213</v>
      </c>
      <c r="K1126" s="8" t="e">
        <f t="shared" si="22"/>
        <v>#VALUE!</v>
      </c>
      <c r="L1126" s="8" t="str">
        <f>IFERROR(VLOOKUP(D1126,Materias_Primas[#All],5,0),"")</f>
        <v/>
      </c>
      <c r="M1126" s="2"/>
      <c r="N1126" s="2"/>
      <c r="O1126" s="2"/>
      <c r="P1126" s="2"/>
    </row>
    <row r="1127" spans="1:16" ht="15.75" customHeight="1" x14ac:dyDescent="0.3">
      <c r="A1127" s="8">
        <f>'Receta'!A1128</f>
        <v>0</v>
      </c>
      <c r="B1127" s="8" t="str">
        <f>IFERROR(VLOOKUP(A1127,Productos[#All],2,0),"")</f>
        <v/>
      </c>
      <c r="C1127" s="8">
        <f>SUMIF(Producción[[#All],[Producto]],A1127,Producción[[#All],[Cant]])</f>
        <v>0</v>
      </c>
      <c r="D1127" s="8">
        <f>'Receta'!E1128</f>
        <v>0</v>
      </c>
      <c r="E1127" s="8" t="str">
        <f>IFERROR(VLOOKUP(D1127,Materias_Primas[#All],2,0),"")</f>
        <v/>
      </c>
      <c r="F1127" s="8">
        <f>'Receta'!C1128</f>
        <v>0</v>
      </c>
      <c r="G1127" s="8">
        <f>'Receta'!H1128</f>
        <v>0</v>
      </c>
      <c r="H1127" s="8" t="str">
        <f t="shared" si="20"/>
        <v/>
      </c>
      <c r="I1127" s="8">
        <v>38</v>
      </c>
      <c r="J1127" s="8" t="s">
        <v>213</v>
      </c>
      <c r="K1127" s="8" t="e">
        <f t="shared" si="22"/>
        <v>#VALUE!</v>
      </c>
      <c r="L1127" s="8" t="str">
        <f>IFERROR(VLOOKUP(D1127,Materias_Primas[#All],5,0),"")</f>
        <v/>
      </c>
      <c r="M1127" s="2"/>
      <c r="N1127" s="2"/>
      <c r="O1127" s="2"/>
      <c r="P1127" s="2"/>
    </row>
    <row r="1128" spans="1:16" ht="15.75" customHeight="1" x14ac:dyDescent="0.3">
      <c r="A1128" s="8">
        <f>'Receta'!A1129</f>
        <v>0</v>
      </c>
      <c r="B1128" s="8" t="str">
        <f>IFERROR(VLOOKUP(A1128,Productos[#All],2,0),"")</f>
        <v/>
      </c>
      <c r="C1128" s="8">
        <f>SUMIF(Producción[[#All],[Producto]],A1128,Producción[[#All],[Cant]])</f>
        <v>0</v>
      </c>
      <c r="D1128" s="8">
        <f>'Receta'!E1129</f>
        <v>0</v>
      </c>
      <c r="E1128" s="8" t="str">
        <f>IFERROR(VLOOKUP(D1128,Materias_Primas[#All],2,0),"")</f>
        <v/>
      </c>
      <c r="F1128" s="8">
        <f>'Receta'!C1129</f>
        <v>0</v>
      </c>
      <c r="G1128" s="8">
        <f>'Receta'!H1129</f>
        <v>0</v>
      </c>
      <c r="H1128" s="8" t="str">
        <f t="shared" si="20"/>
        <v/>
      </c>
      <c r="I1128" s="8">
        <v>38</v>
      </c>
      <c r="J1128" s="8" t="s">
        <v>213</v>
      </c>
      <c r="K1128" s="8" t="e">
        <f t="shared" si="22"/>
        <v>#VALUE!</v>
      </c>
      <c r="L1128" s="8" t="str">
        <f>IFERROR(VLOOKUP(D1128,Materias_Primas[#All],5,0),"")</f>
        <v/>
      </c>
      <c r="M1128" s="2"/>
      <c r="N1128" s="2"/>
      <c r="O1128" s="2"/>
      <c r="P1128" s="2"/>
    </row>
    <row r="1129" spans="1:16" ht="15.75" customHeight="1" x14ac:dyDescent="0.3">
      <c r="A1129" s="8">
        <f>'Receta'!A1130</f>
        <v>0</v>
      </c>
      <c r="B1129" s="8" t="str">
        <f>IFERROR(VLOOKUP(A1129,Productos[#All],2,0),"")</f>
        <v/>
      </c>
      <c r="C1129" s="8">
        <f>SUMIF(Producción[[#All],[Producto]],A1129,Producción[[#All],[Cant]])</f>
        <v>0</v>
      </c>
      <c r="D1129" s="8">
        <f>'Receta'!E1130</f>
        <v>0</v>
      </c>
      <c r="E1129" s="8" t="str">
        <f>IFERROR(VLOOKUP(D1129,Materias_Primas[#All],2,0),"")</f>
        <v/>
      </c>
      <c r="F1129" s="8">
        <f>'Receta'!C1130</f>
        <v>0</v>
      </c>
      <c r="G1129" s="8">
        <f>'Receta'!H1130</f>
        <v>0</v>
      </c>
      <c r="H1129" s="8" t="str">
        <f t="shared" si="20"/>
        <v/>
      </c>
      <c r="I1129" s="8">
        <v>38</v>
      </c>
      <c r="J1129" s="8" t="s">
        <v>213</v>
      </c>
      <c r="K1129" s="8" t="e">
        <f t="shared" si="22"/>
        <v>#VALUE!</v>
      </c>
      <c r="L1129" s="8" t="str">
        <f>IFERROR(VLOOKUP(D1129,Materias_Primas[#All],5,0),"")</f>
        <v/>
      </c>
      <c r="M1129" s="2"/>
      <c r="N1129" s="2"/>
      <c r="O1129" s="2"/>
      <c r="P1129" s="2"/>
    </row>
    <row r="1130" spans="1:16" ht="15.75" customHeight="1" x14ac:dyDescent="0.3">
      <c r="A1130" s="8">
        <f>'Receta'!A1131</f>
        <v>0</v>
      </c>
      <c r="B1130" s="8" t="str">
        <f>IFERROR(VLOOKUP(A1130,Productos[#All],2,0),"")</f>
        <v/>
      </c>
      <c r="C1130" s="8">
        <f>SUMIF(Producción[[#All],[Producto]],A1130,Producción[[#All],[Cant]])</f>
        <v>0</v>
      </c>
      <c r="D1130" s="8">
        <f>'Receta'!E1131</f>
        <v>0</v>
      </c>
      <c r="E1130" s="8" t="str">
        <f>IFERROR(VLOOKUP(D1130,Materias_Primas[#All],2,0),"")</f>
        <v/>
      </c>
      <c r="F1130" s="8">
        <f>'Receta'!C1131</f>
        <v>0</v>
      </c>
      <c r="G1130" s="8">
        <f>'Receta'!H1131</f>
        <v>0</v>
      </c>
      <c r="H1130" s="8" t="str">
        <f t="shared" si="20"/>
        <v/>
      </c>
      <c r="I1130" s="8">
        <v>38</v>
      </c>
      <c r="J1130" s="8" t="s">
        <v>213</v>
      </c>
      <c r="K1130" s="8" t="e">
        <f t="shared" si="22"/>
        <v>#VALUE!</v>
      </c>
      <c r="L1130" s="8" t="str">
        <f>IFERROR(VLOOKUP(D1130,Materias_Primas[#All],5,0),"")</f>
        <v/>
      </c>
      <c r="M1130" s="2"/>
      <c r="N1130" s="2"/>
      <c r="O1130" s="2"/>
      <c r="P1130" s="2"/>
    </row>
    <row r="1131" spans="1:16" ht="15.75" customHeight="1" x14ac:dyDescent="0.3">
      <c r="A1131" s="8">
        <f>'Receta'!A1132</f>
        <v>0</v>
      </c>
      <c r="B1131" s="8" t="str">
        <f>IFERROR(VLOOKUP(A1131,Productos[#All],2,0),"")</f>
        <v/>
      </c>
      <c r="C1131" s="8">
        <f>SUMIF(Producción[[#All],[Producto]],A1131,Producción[[#All],[Cant]])</f>
        <v>0</v>
      </c>
      <c r="D1131" s="8">
        <f>'Receta'!E1132</f>
        <v>0</v>
      </c>
      <c r="E1131" s="8" t="str">
        <f>IFERROR(VLOOKUP(D1131,Materias_Primas[#All],2,0),"")</f>
        <v/>
      </c>
      <c r="F1131" s="8">
        <f>'Receta'!C1132</f>
        <v>0</v>
      </c>
      <c r="G1131" s="8">
        <f>'Receta'!H1132</f>
        <v>0</v>
      </c>
      <c r="H1131" s="8" t="str">
        <f t="shared" si="20"/>
        <v/>
      </c>
      <c r="I1131" s="8">
        <v>38</v>
      </c>
      <c r="J1131" s="8" t="s">
        <v>213</v>
      </c>
      <c r="K1131" s="8" t="e">
        <f t="shared" si="22"/>
        <v>#VALUE!</v>
      </c>
      <c r="L1131" s="8" t="str">
        <f>IFERROR(VLOOKUP(D1131,Materias_Primas[#All],5,0),"")</f>
        <v/>
      </c>
      <c r="M1131" s="2"/>
      <c r="N1131" s="2"/>
      <c r="O1131" s="2"/>
      <c r="P1131" s="2"/>
    </row>
    <row r="1132" spans="1:16" ht="15.75" customHeight="1" x14ac:dyDescent="0.3">
      <c r="A1132" s="8">
        <f>'Receta'!A1133</f>
        <v>0</v>
      </c>
      <c r="B1132" s="8" t="str">
        <f>IFERROR(VLOOKUP(A1132,Productos[#All],2,0),"")</f>
        <v/>
      </c>
      <c r="C1132" s="8">
        <f>SUMIF(Producción[[#All],[Producto]],A1132,Producción[[#All],[Cant]])</f>
        <v>0</v>
      </c>
      <c r="D1132" s="8">
        <f>'Receta'!E1133</f>
        <v>0</v>
      </c>
      <c r="E1132" s="8" t="str">
        <f>IFERROR(VLOOKUP(D1132,Materias_Primas[#All],2,0),"")</f>
        <v/>
      </c>
      <c r="F1132" s="8">
        <f>'Receta'!C1133</f>
        <v>0</v>
      </c>
      <c r="G1132" s="8">
        <f>'Receta'!H1133</f>
        <v>0</v>
      </c>
      <c r="H1132" s="8" t="str">
        <f t="shared" si="20"/>
        <v/>
      </c>
      <c r="I1132" s="8">
        <v>38</v>
      </c>
      <c r="J1132" s="8" t="s">
        <v>213</v>
      </c>
      <c r="K1132" s="8" t="e">
        <f t="shared" si="22"/>
        <v>#VALUE!</v>
      </c>
      <c r="L1132" s="8" t="str">
        <f>IFERROR(VLOOKUP(D1132,Materias_Primas[#All],5,0),"")</f>
        <v/>
      </c>
      <c r="M1132" s="2"/>
      <c r="N1132" s="2"/>
      <c r="O1132" s="2"/>
      <c r="P1132" s="2"/>
    </row>
    <row r="1133" spans="1:16" ht="15.75" customHeight="1" x14ac:dyDescent="0.3">
      <c r="A1133" s="8">
        <f>'Receta'!A1134</f>
        <v>0</v>
      </c>
      <c r="B1133" s="8" t="str">
        <f>IFERROR(VLOOKUP(A1133,Productos[#All],2,0),"")</f>
        <v/>
      </c>
      <c r="C1133" s="8">
        <f>SUMIF(Producción[[#All],[Producto]],A1133,Producción[[#All],[Cant]])</f>
        <v>0</v>
      </c>
      <c r="D1133" s="8">
        <f>'Receta'!E1134</f>
        <v>0</v>
      </c>
      <c r="E1133" s="8" t="str">
        <f>IFERROR(VLOOKUP(D1133,Materias_Primas[#All],2,0),"")</f>
        <v/>
      </c>
      <c r="F1133" s="8">
        <f>'Receta'!C1134</f>
        <v>0</v>
      </c>
      <c r="G1133" s="8">
        <f>'Receta'!H1134</f>
        <v>0</v>
      </c>
      <c r="H1133" s="8" t="str">
        <f t="shared" si="20"/>
        <v/>
      </c>
      <c r="I1133" s="8">
        <v>38</v>
      </c>
      <c r="J1133" s="8" t="s">
        <v>213</v>
      </c>
      <c r="K1133" s="8" t="e">
        <f t="shared" si="22"/>
        <v>#VALUE!</v>
      </c>
      <c r="L1133" s="8" t="str">
        <f>IFERROR(VLOOKUP(D1133,Materias_Primas[#All],5,0),"")</f>
        <v/>
      </c>
      <c r="M1133" s="2"/>
      <c r="N1133" s="2"/>
      <c r="O1133" s="2"/>
      <c r="P1133" s="2"/>
    </row>
    <row r="1134" spans="1:16" ht="15.75" customHeight="1" x14ac:dyDescent="0.3">
      <c r="A1134" s="8">
        <f>'Receta'!A1135</f>
        <v>0</v>
      </c>
      <c r="B1134" s="8" t="str">
        <f>IFERROR(VLOOKUP(A1134,Productos[#All],2,0),"")</f>
        <v/>
      </c>
      <c r="C1134" s="8">
        <f>SUMIF(Producción[[#All],[Producto]],A1134,Producción[[#All],[Cant]])</f>
        <v>0</v>
      </c>
      <c r="D1134" s="8">
        <f>'Receta'!E1135</f>
        <v>0</v>
      </c>
      <c r="E1134" s="8" t="str">
        <f>IFERROR(VLOOKUP(D1134,Materias_Primas[#All],2,0),"")</f>
        <v/>
      </c>
      <c r="F1134" s="8">
        <f>'Receta'!C1135</f>
        <v>0</v>
      </c>
      <c r="G1134" s="8">
        <f>'Receta'!H1135</f>
        <v>0</v>
      </c>
      <c r="H1134" s="8" t="str">
        <f t="shared" si="20"/>
        <v/>
      </c>
      <c r="I1134" s="8">
        <v>38</v>
      </c>
      <c r="J1134" s="8" t="s">
        <v>213</v>
      </c>
      <c r="K1134" s="8" t="e">
        <f t="shared" si="22"/>
        <v>#VALUE!</v>
      </c>
      <c r="L1134" s="8" t="str">
        <f>IFERROR(VLOOKUP(D1134,Materias_Primas[#All],5,0),"")</f>
        <v/>
      </c>
      <c r="M1134" s="2"/>
      <c r="N1134" s="2"/>
      <c r="O1134" s="2"/>
      <c r="P1134" s="2"/>
    </row>
    <row r="1135" spans="1:16" ht="15.75" customHeight="1" x14ac:dyDescent="0.3">
      <c r="A1135" s="8">
        <f>'Receta'!A1136</f>
        <v>0</v>
      </c>
      <c r="B1135" s="8" t="str">
        <f>IFERROR(VLOOKUP(A1135,Productos[#All],2,0),"")</f>
        <v/>
      </c>
      <c r="C1135" s="8">
        <f>SUMIF(Producción[[#All],[Producto]],A1135,Producción[[#All],[Cant]])</f>
        <v>0</v>
      </c>
      <c r="D1135" s="8">
        <f>'Receta'!E1136</f>
        <v>0</v>
      </c>
      <c r="E1135" s="8" t="str">
        <f>IFERROR(VLOOKUP(D1135,Materias_Primas[#All],2,0),"")</f>
        <v/>
      </c>
      <c r="F1135" s="8">
        <f>'Receta'!C1136</f>
        <v>0</v>
      </c>
      <c r="G1135" s="8">
        <f>'Receta'!H1136</f>
        <v>0</v>
      </c>
      <c r="H1135" s="8" t="str">
        <f t="shared" si="20"/>
        <v/>
      </c>
      <c r="I1135" s="8">
        <v>38</v>
      </c>
      <c r="J1135" s="8" t="s">
        <v>213</v>
      </c>
      <c r="K1135" s="8" t="e">
        <f t="shared" si="22"/>
        <v>#VALUE!</v>
      </c>
      <c r="L1135" s="8" t="str">
        <f>IFERROR(VLOOKUP(D1135,Materias_Primas[#All],5,0),"")</f>
        <v/>
      </c>
      <c r="M1135" s="2"/>
      <c r="N1135" s="2"/>
      <c r="O1135" s="2"/>
      <c r="P1135" s="2"/>
    </row>
    <row r="1136" spans="1:16" ht="15.75" customHeight="1" x14ac:dyDescent="0.3">
      <c r="A1136" s="8">
        <f>'Receta'!A1137</f>
        <v>0</v>
      </c>
      <c r="B1136" s="8" t="str">
        <f>IFERROR(VLOOKUP(A1136,Productos[#All],2,0),"")</f>
        <v/>
      </c>
      <c r="C1136" s="8">
        <f>SUMIF(Producción[[#All],[Producto]],A1136,Producción[[#All],[Cant]])</f>
        <v>0</v>
      </c>
      <c r="D1136" s="8">
        <f>'Receta'!E1137</f>
        <v>0</v>
      </c>
      <c r="E1136" s="8" t="str">
        <f>IFERROR(VLOOKUP(D1136,Materias_Primas[#All],2,0),"")</f>
        <v/>
      </c>
      <c r="F1136" s="8">
        <f>'Receta'!C1137</f>
        <v>0</v>
      </c>
      <c r="G1136" s="8">
        <f>'Receta'!H1137</f>
        <v>0</v>
      </c>
      <c r="H1136" s="8" t="str">
        <f t="shared" si="20"/>
        <v/>
      </c>
      <c r="I1136" s="8">
        <v>38</v>
      </c>
      <c r="J1136" s="8" t="s">
        <v>213</v>
      </c>
      <c r="K1136" s="8" t="e">
        <f t="shared" si="22"/>
        <v>#VALUE!</v>
      </c>
      <c r="L1136" s="8" t="str">
        <f>IFERROR(VLOOKUP(D1136,Materias_Primas[#All],5,0),"")</f>
        <v/>
      </c>
      <c r="M1136" s="2"/>
      <c r="N1136" s="2"/>
      <c r="O1136" s="2"/>
      <c r="P1136" s="2"/>
    </row>
    <row r="1137" spans="1:16" ht="15.75" customHeight="1" x14ac:dyDescent="0.3">
      <c r="A1137" s="8">
        <f>'Receta'!A1138</f>
        <v>0</v>
      </c>
      <c r="B1137" s="8" t="str">
        <f>IFERROR(VLOOKUP(A1137,Productos[#All],2,0),"")</f>
        <v/>
      </c>
      <c r="C1137" s="8">
        <f>SUMIF(Producción[[#All],[Producto]],A1137,Producción[[#All],[Cant]])</f>
        <v>0</v>
      </c>
      <c r="D1137" s="8">
        <f>'Receta'!E1138</f>
        <v>0</v>
      </c>
      <c r="E1137" s="8" t="str">
        <f>IFERROR(VLOOKUP(D1137,Materias_Primas[#All],2,0),"")</f>
        <v/>
      </c>
      <c r="F1137" s="8">
        <f>'Receta'!C1138</f>
        <v>0</v>
      </c>
      <c r="G1137" s="8">
        <f>'Receta'!H1138</f>
        <v>0</v>
      </c>
      <c r="H1137" s="8" t="str">
        <f t="shared" si="20"/>
        <v/>
      </c>
      <c r="I1137" s="8">
        <v>38</v>
      </c>
      <c r="J1137" s="8" t="s">
        <v>213</v>
      </c>
      <c r="K1137" s="8" t="e">
        <f t="shared" si="22"/>
        <v>#VALUE!</v>
      </c>
      <c r="L1137" s="8" t="str">
        <f>IFERROR(VLOOKUP(D1137,Materias_Primas[#All],5,0),"")</f>
        <v/>
      </c>
      <c r="M1137" s="2"/>
      <c r="N1137" s="2"/>
      <c r="O1137" s="2"/>
      <c r="P1137" s="2"/>
    </row>
    <row r="1138" spans="1:16" ht="15.75" customHeight="1" x14ac:dyDescent="0.3">
      <c r="A1138" s="8">
        <f>'Receta'!A1139</f>
        <v>0</v>
      </c>
      <c r="B1138" s="8" t="str">
        <f>IFERROR(VLOOKUP(A1138,Productos[#All],2,0),"")</f>
        <v/>
      </c>
      <c r="C1138" s="8">
        <f>SUMIF(Producción[[#All],[Producto]],A1138,Producción[[#All],[Cant]])</f>
        <v>0</v>
      </c>
      <c r="D1138" s="8">
        <f>'Receta'!E1139</f>
        <v>0</v>
      </c>
      <c r="E1138" s="8" t="str">
        <f>IFERROR(VLOOKUP(D1138,Materias_Primas[#All],2,0),"")</f>
        <v/>
      </c>
      <c r="F1138" s="8">
        <f>'Receta'!C1139</f>
        <v>0</v>
      </c>
      <c r="G1138" s="8">
        <f>'Receta'!H1139</f>
        <v>0</v>
      </c>
      <c r="H1138" s="8" t="str">
        <f t="shared" si="20"/>
        <v/>
      </c>
      <c r="I1138" s="8">
        <v>39</v>
      </c>
      <c r="J1138" s="8" t="s">
        <v>214</v>
      </c>
      <c r="K1138" s="8" t="e">
        <f t="shared" si="22"/>
        <v>#VALUE!</v>
      </c>
      <c r="L1138" s="8" t="str">
        <f>IFERROR(VLOOKUP(D1138,Materias_Primas[#All],5,0),"")</f>
        <v/>
      </c>
      <c r="M1138" s="2"/>
      <c r="N1138" s="2"/>
      <c r="O1138" s="2"/>
      <c r="P1138" s="2"/>
    </row>
    <row r="1139" spans="1:16" ht="15.75" customHeight="1" x14ac:dyDescent="0.3">
      <c r="A1139" s="8">
        <f>'Receta'!A1140</f>
        <v>0</v>
      </c>
      <c r="B1139" s="8" t="str">
        <f>IFERROR(VLOOKUP(A1139,Productos[#All],2,0),"")</f>
        <v/>
      </c>
      <c r="C1139" s="8">
        <f>SUMIF(Producción[[#All],[Producto]],A1139,Producción[[#All],[Cant]])</f>
        <v>0</v>
      </c>
      <c r="D1139" s="8">
        <f>'Receta'!E1140</f>
        <v>0</v>
      </c>
      <c r="E1139" s="8" t="str">
        <f>IFERROR(VLOOKUP(D1139,Materias_Primas[#All],2,0),"")</f>
        <v/>
      </c>
      <c r="F1139" s="8">
        <f>'Receta'!C1140</f>
        <v>0</v>
      </c>
      <c r="G1139" s="8">
        <f>'Receta'!H1140</f>
        <v>0</v>
      </c>
      <c r="H1139" s="8" t="str">
        <f t="shared" si="20"/>
        <v/>
      </c>
      <c r="I1139" s="8">
        <v>39</v>
      </c>
      <c r="J1139" s="8" t="s">
        <v>214</v>
      </c>
      <c r="K1139" s="8" t="e">
        <f t="shared" si="22"/>
        <v>#VALUE!</v>
      </c>
      <c r="L1139" s="8" t="str">
        <f>IFERROR(VLOOKUP(D1139,Materias_Primas[#All],5,0),"")</f>
        <v/>
      </c>
      <c r="M1139" s="2"/>
      <c r="N1139" s="2"/>
      <c r="O1139" s="2"/>
      <c r="P1139" s="2"/>
    </row>
    <row r="1140" spans="1:16" ht="15.75" customHeight="1" x14ac:dyDescent="0.3">
      <c r="A1140" s="8">
        <f>'Receta'!A1141</f>
        <v>0</v>
      </c>
      <c r="B1140" s="8" t="str">
        <f>IFERROR(VLOOKUP(A1140,Productos[#All],2,0),"")</f>
        <v/>
      </c>
      <c r="C1140" s="8">
        <f>SUMIF(Producción[[#All],[Producto]],A1140,Producción[[#All],[Cant]])</f>
        <v>0</v>
      </c>
      <c r="D1140" s="8">
        <f>'Receta'!E1141</f>
        <v>0</v>
      </c>
      <c r="E1140" s="8" t="str">
        <f>IFERROR(VLOOKUP(D1140,Materias_Primas[#All],2,0),"")</f>
        <v/>
      </c>
      <c r="F1140" s="8">
        <f>'Receta'!C1141</f>
        <v>0</v>
      </c>
      <c r="G1140" s="8">
        <f>'Receta'!H1141</f>
        <v>0</v>
      </c>
      <c r="H1140" s="8" t="str">
        <f t="shared" si="20"/>
        <v/>
      </c>
      <c r="I1140" s="8">
        <v>39</v>
      </c>
      <c r="J1140" s="8" t="s">
        <v>214</v>
      </c>
      <c r="K1140" s="8" t="e">
        <f t="shared" si="22"/>
        <v>#VALUE!</v>
      </c>
      <c r="L1140" s="8" t="str">
        <f>IFERROR(VLOOKUP(D1140,Materias_Primas[#All],5,0),"")</f>
        <v/>
      </c>
      <c r="M1140" s="2"/>
      <c r="N1140" s="2"/>
      <c r="O1140" s="2"/>
      <c r="P1140" s="2"/>
    </row>
    <row r="1141" spans="1:16" ht="15.75" customHeight="1" x14ac:dyDescent="0.3">
      <c r="A1141" s="8">
        <f>'Receta'!A1142</f>
        <v>0</v>
      </c>
      <c r="B1141" s="8" t="str">
        <f>IFERROR(VLOOKUP(A1141,Productos[#All],2,0),"")</f>
        <v/>
      </c>
      <c r="C1141" s="8">
        <f>SUMIF(Producción[[#All],[Producto]],A1141,Producción[[#All],[Cant]])</f>
        <v>0</v>
      </c>
      <c r="D1141" s="8">
        <f>'Receta'!E1142</f>
        <v>0</v>
      </c>
      <c r="E1141" s="8" t="str">
        <f>IFERROR(VLOOKUP(D1141,Materias_Primas[#All],2,0),"")</f>
        <v/>
      </c>
      <c r="F1141" s="8">
        <f>'Receta'!C1142</f>
        <v>0</v>
      </c>
      <c r="G1141" s="8">
        <f>'Receta'!H1142</f>
        <v>0</v>
      </c>
      <c r="H1141" s="8" t="str">
        <f t="shared" si="20"/>
        <v/>
      </c>
      <c r="I1141" s="8">
        <v>39</v>
      </c>
      <c r="J1141" s="8" t="s">
        <v>214</v>
      </c>
      <c r="K1141" s="8" t="e">
        <f t="shared" si="22"/>
        <v>#VALUE!</v>
      </c>
      <c r="L1141" s="8" t="str">
        <f>IFERROR(VLOOKUP(D1141,Materias_Primas[#All],5,0),"")</f>
        <v/>
      </c>
      <c r="M1141" s="2"/>
      <c r="N1141" s="2"/>
      <c r="O1141" s="2"/>
      <c r="P1141" s="2"/>
    </row>
    <row r="1142" spans="1:16" ht="15.75" customHeight="1" x14ac:dyDescent="0.3">
      <c r="A1142" s="8">
        <f>'Receta'!A1143</f>
        <v>0</v>
      </c>
      <c r="B1142" s="8" t="str">
        <f>IFERROR(VLOOKUP(A1142,Productos[#All],2,0),"")</f>
        <v/>
      </c>
      <c r="C1142" s="8">
        <f>SUMIF(Producción[[#All],[Producto]],A1142,Producción[[#All],[Cant]])</f>
        <v>0</v>
      </c>
      <c r="D1142" s="8">
        <f>'Receta'!E1143</f>
        <v>0</v>
      </c>
      <c r="E1142" s="8" t="str">
        <f>IFERROR(VLOOKUP(D1142,Materias_Primas[#All],2,0),"")</f>
        <v/>
      </c>
      <c r="F1142" s="8">
        <f>'Receta'!C1143</f>
        <v>0</v>
      </c>
      <c r="G1142" s="8">
        <f>'Receta'!H1143</f>
        <v>0</v>
      </c>
      <c r="H1142" s="8" t="str">
        <f t="shared" si="20"/>
        <v/>
      </c>
      <c r="I1142" s="8">
        <v>39</v>
      </c>
      <c r="J1142" s="8" t="s">
        <v>214</v>
      </c>
      <c r="K1142" s="8" t="e">
        <f t="shared" si="22"/>
        <v>#VALUE!</v>
      </c>
      <c r="L1142" s="8" t="str">
        <f>IFERROR(VLOOKUP(D1142,Materias_Primas[#All],5,0),"")</f>
        <v/>
      </c>
      <c r="M1142" s="2"/>
      <c r="N1142" s="2"/>
      <c r="O1142" s="2"/>
      <c r="P1142" s="2"/>
    </row>
    <row r="1143" spans="1:16" ht="15.75" customHeight="1" x14ac:dyDescent="0.3">
      <c r="A1143" s="8">
        <f>'Receta'!A1144</f>
        <v>0</v>
      </c>
      <c r="B1143" s="8" t="str">
        <f>IFERROR(VLOOKUP(A1143,Productos[#All],2,0),"")</f>
        <v/>
      </c>
      <c r="C1143" s="8">
        <f>SUMIF(Producción[[#All],[Producto]],A1143,Producción[[#All],[Cant]])</f>
        <v>0</v>
      </c>
      <c r="D1143" s="8">
        <f>'Receta'!E1144</f>
        <v>0</v>
      </c>
      <c r="E1143" s="8" t="str">
        <f>IFERROR(VLOOKUP(D1143,Materias_Primas[#All],2,0),"")</f>
        <v/>
      </c>
      <c r="F1143" s="8">
        <f>'Receta'!C1144</f>
        <v>0</v>
      </c>
      <c r="G1143" s="8">
        <f>'Receta'!H1144</f>
        <v>0</v>
      </c>
      <c r="H1143" s="8" t="str">
        <f t="shared" si="20"/>
        <v/>
      </c>
      <c r="I1143" s="8">
        <v>39</v>
      </c>
      <c r="J1143" s="8" t="s">
        <v>214</v>
      </c>
      <c r="K1143" s="8" t="e">
        <f t="shared" si="22"/>
        <v>#VALUE!</v>
      </c>
      <c r="L1143" s="8" t="str">
        <f>IFERROR(VLOOKUP(D1143,Materias_Primas[#All],5,0),"")</f>
        <v/>
      </c>
      <c r="M1143" s="2"/>
      <c r="N1143" s="2"/>
      <c r="O1143" s="2"/>
      <c r="P1143" s="2"/>
    </row>
    <row r="1144" spans="1:16" ht="15.75" customHeight="1" x14ac:dyDescent="0.3">
      <c r="A1144" s="8">
        <f>'Receta'!A1145</f>
        <v>0</v>
      </c>
      <c r="B1144" s="8" t="str">
        <f>IFERROR(VLOOKUP(A1144,Productos[#All],2,0),"")</f>
        <v/>
      </c>
      <c r="C1144" s="8">
        <f>SUMIF(Producción[[#All],[Producto]],A1144,Producción[[#All],[Cant]])</f>
        <v>0</v>
      </c>
      <c r="D1144" s="8">
        <f>'Receta'!E1145</f>
        <v>0</v>
      </c>
      <c r="E1144" s="8" t="str">
        <f>IFERROR(VLOOKUP(D1144,Materias_Primas[#All],2,0),"")</f>
        <v/>
      </c>
      <c r="F1144" s="8">
        <f>'Receta'!C1145</f>
        <v>0</v>
      </c>
      <c r="G1144" s="8">
        <f>'Receta'!H1145</f>
        <v>0</v>
      </c>
      <c r="H1144" s="8" t="str">
        <f t="shared" si="20"/>
        <v/>
      </c>
      <c r="I1144" s="8">
        <v>39</v>
      </c>
      <c r="J1144" s="8" t="s">
        <v>214</v>
      </c>
      <c r="K1144" s="8" t="e">
        <f t="shared" si="22"/>
        <v>#VALUE!</v>
      </c>
      <c r="L1144" s="8" t="str">
        <f>IFERROR(VLOOKUP(D1144,Materias_Primas[#All],5,0),"")</f>
        <v/>
      </c>
      <c r="M1144" s="2"/>
      <c r="N1144" s="2"/>
      <c r="O1144" s="2"/>
      <c r="P1144" s="2"/>
    </row>
    <row r="1145" spans="1:16" ht="15.75" customHeight="1" x14ac:dyDescent="0.3">
      <c r="A1145" s="8">
        <f>'Receta'!A1146</f>
        <v>0</v>
      </c>
      <c r="B1145" s="8" t="str">
        <f>IFERROR(VLOOKUP(A1145,Productos[#All],2,0),"")</f>
        <v/>
      </c>
      <c r="C1145" s="8">
        <f>SUMIF(Producción[[#All],[Producto]],A1145,Producción[[#All],[Cant]])</f>
        <v>0</v>
      </c>
      <c r="D1145" s="8">
        <f>'Receta'!E1146</f>
        <v>0</v>
      </c>
      <c r="E1145" s="8" t="str">
        <f>IFERROR(VLOOKUP(D1145,Materias_Primas[#All],2,0),"")</f>
        <v/>
      </c>
      <c r="F1145" s="8">
        <f>'Receta'!C1146</f>
        <v>0</v>
      </c>
      <c r="G1145" s="8">
        <f>'Receta'!H1146</f>
        <v>0</v>
      </c>
      <c r="H1145" s="8" t="str">
        <f t="shared" si="20"/>
        <v/>
      </c>
      <c r="I1145" s="8">
        <v>39</v>
      </c>
      <c r="J1145" s="8" t="s">
        <v>214</v>
      </c>
      <c r="K1145" s="8" t="e">
        <f t="shared" si="22"/>
        <v>#VALUE!</v>
      </c>
      <c r="L1145" s="8" t="str">
        <f>IFERROR(VLOOKUP(D1145,Materias_Primas[#All],5,0),"")</f>
        <v/>
      </c>
      <c r="M1145" s="2"/>
      <c r="N1145" s="2"/>
      <c r="O1145" s="2"/>
      <c r="P1145" s="2"/>
    </row>
    <row r="1146" spans="1:16" ht="15.75" customHeight="1" x14ac:dyDescent="0.3">
      <c r="A1146" s="8">
        <f>'Receta'!A1147</f>
        <v>0</v>
      </c>
      <c r="B1146" s="8" t="str">
        <f>IFERROR(VLOOKUP(A1146,Productos[#All],2,0),"")</f>
        <v/>
      </c>
      <c r="C1146" s="8">
        <f>SUMIF(Producción[[#All],[Producto]],A1146,Producción[[#All],[Cant]])</f>
        <v>0</v>
      </c>
      <c r="D1146" s="8">
        <f>'Receta'!E1147</f>
        <v>0</v>
      </c>
      <c r="E1146" s="8" t="str">
        <f>IFERROR(VLOOKUP(D1146,Materias_Primas[#All],2,0),"")</f>
        <v/>
      </c>
      <c r="F1146" s="8">
        <f>'Receta'!C1147</f>
        <v>0</v>
      </c>
      <c r="G1146" s="8">
        <f>'Receta'!H1147</f>
        <v>0</v>
      </c>
      <c r="H1146" s="8" t="str">
        <f t="shared" si="20"/>
        <v/>
      </c>
      <c r="I1146" s="8">
        <v>39</v>
      </c>
      <c r="J1146" s="8" t="s">
        <v>214</v>
      </c>
      <c r="K1146" s="8" t="e">
        <f t="shared" si="22"/>
        <v>#VALUE!</v>
      </c>
      <c r="L1146" s="8" t="str">
        <f>IFERROR(VLOOKUP(D1146,Materias_Primas[#All],5,0),"")</f>
        <v/>
      </c>
      <c r="M1146" s="2"/>
      <c r="N1146" s="2"/>
      <c r="O1146" s="2"/>
      <c r="P1146" s="2"/>
    </row>
    <row r="1147" spans="1:16" ht="15.75" customHeight="1" x14ac:dyDescent="0.3">
      <c r="A1147" s="8">
        <f>'Receta'!A1148</f>
        <v>0</v>
      </c>
      <c r="B1147" s="8" t="str">
        <f>IFERROR(VLOOKUP(A1147,Productos[#All],2,0),"")</f>
        <v/>
      </c>
      <c r="C1147" s="8">
        <f>SUMIF(Producción[[#All],[Producto]],A1147,Producción[[#All],[Cant]])</f>
        <v>0</v>
      </c>
      <c r="D1147" s="8">
        <f>'Receta'!E1148</f>
        <v>0</v>
      </c>
      <c r="E1147" s="8" t="str">
        <f>IFERROR(VLOOKUP(D1147,Materias_Primas[#All],2,0),"")</f>
        <v/>
      </c>
      <c r="F1147" s="8">
        <f>'Receta'!C1148</f>
        <v>0</v>
      </c>
      <c r="G1147" s="8">
        <f>'Receta'!H1148</f>
        <v>0</v>
      </c>
      <c r="H1147" s="8" t="str">
        <f t="shared" si="20"/>
        <v/>
      </c>
      <c r="I1147" s="8">
        <v>39</v>
      </c>
      <c r="J1147" s="8" t="s">
        <v>214</v>
      </c>
      <c r="K1147" s="8" t="e">
        <f t="shared" si="22"/>
        <v>#VALUE!</v>
      </c>
      <c r="L1147" s="8" t="str">
        <f>IFERROR(VLOOKUP(D1147,Materias_Primas[#All],5,0),"")</f>
        <v/>
      </c>
      <c r="M1147" s="2"/>
      <c r="N1147" s="2"/>
      <c r="O1147" s="2"/>
      <c r="P1147" s="2"/>
    </row>
    <row r="1148" spans="1:16" ht="15.75" customHeight="1" x14ac:dyDescent="0.3">
      <c r="A1148" s="8">
        <f>'Receta'!A1149</f>
        <v>0</v>
      </c>
      <c r="B1148" s="8" t="str">
        <f>IFERROR(VLOOKUP(A1148,Productos[#All],2,0),"")</f>
        <v/>
      </c>
      <c r="C1148" s="8">
        <f>SUMIF(Producción[[#All],[Producto]],A1148,Producción[[#All],[Cant]])</f>
        <v>0</v>
      </c>
      <c r="D1148" s="8">
        <f>'Receta'!E1149</f>
        <v>0</v>
      </c>
      <c r="E1148" s="8" t="str">
        <f>IFERROR(VLOOKUP(D1148,Materias_Primas[#All],2,0),"")</f>
        <v/>
      </c>
      <c r="F1148" s="8">
        <f>'Receta'!C1149</f>
        <v>0</v>
      </c>
      <c r="G1148" s="8">
        <f>'Receta'!H1149</f>
        <v>0</v>
      </c>
      <c r="H1148" s="8" t="str">
        <f t="shared" si="20"/>
        <v/>
      </c>
      <c r="I1148" s="8">
        <v>39</v>
      </c>
      <c r="J1148" s="8" t="s">
        <v>214</v>
      </c>
      <c r="K1148" s="8" t="e">
        <f t="shared" si="22"/>
        <v>#VALUE!</v>
      </c>
      <c r="L1148" s="8" t="str">
        <f>IFERROR(VLOOKUP(D1148,Materias_Primas[#All],5,0),"")</f>
        <v/>
      </c>
      <c r="M1148" s="2"/>
      <c r="N1148" s="2"/>
      <c r="O1148" s="2"/>
      <c r="P1148" s="2"/>
    </row>
    <row r="1149" spans="1:16" ht="15.75" customHeight="1" x14ac:dyDescent="0.3">
      <c r="A1149" s="8">
        <f>'Receta'!A1150</f>
        <v>0</v>
      </c>
      <c r="B1149" s="8" t="str">
        <f>IFERROR(VLOOKUP(A1149,Productos[#All],2,0),"")</f>
        <v/>
      </c>
      <c r="C1149" s="8">
        <f>SUMIF(Producción[[#All],[Producto]],A1149,Producción[[#All],[Cant]])</f>
        <v>0</v>
      </c>
      <c r="D1149" s="8">
        <f>'Receta'!E1150</f>
        <v>0</v>
      </c>
      <c r="E1149" s="8" t="str">
        <f>IFERROR(VLOOKUP(D1149,Materias_Primas[#All],2,0),"")</f>
        <v/>
      </c>
      <c r="F1149" s="8">
        <f>'Receta'!C1150</f>
        <v>0</v>
      </c>
      <c r="G1149" s="8">
        <f>'Receta'!H1150</f>
        <v>0</v>
      </c>
      <c r="H1149" s="8" t="str">
        <f t="shared" si="20"/>
        <v/>
      </c>
      <c r="I1149" s="8">
        <v>39</v>
      </c>
      <c r="J1149" s="8" t="s">
        <v>214</v>
      </c>
      <c r="K1149" s="8" t="e">
        <f t="shared" si="22"/>
        <v>#VALUE!</v>
      </c>
      <c r="L1149" s="8" t="str">
        <f>IFERROR(VLOOKUP(D1149,Materias_Primas[#All],5,0),"")</f>
        <v/>
      </c>
      <c r="M1149" s="2"/>
      <c r="N1149" s="2"/>
      <c r="O1149" s="2"/>
      <c r="P1149" s="2"/>
    </row>
    <row r="1150" spans="1:16" ht="15.75" customHeight="1" x14ac:dyDescent="0.3">
      <c r="A1150" s="8">
        <f>'Receta'!A1151</f>
        <v>0</v>
      </c>
      <c r="B1150" s="8" t="str">
        <f>IFERROR(VLOOKUP(A1150,Productos[#All],2,0),"")</f>
        <v/>
      </c>
      <c r="C1150" s="8">
        <f>SUMIF(Producción[[#All],[Producto]],A1150,Producción[[#All],[Cant]])</f>
        <v>0</v>
      </c>
      <c r="D1150" s="8">
        <f>'Receta'!E1151</f>
        <v>0</v>
      </c>
      <c r="E1150" s="8" t="str">
        <f>IFERROR(VLOOKUP(D1150,Materias_Primas[#All],2,0),"")</f>
        <v/>
      </c>
      <c r="F1150" s="8">
        <f>'Receta'!C1151</f>
        <v>0</v>
      </c>
      <c r="G1150" s="8">
        <f>'Receta'!H1151</f>
        <v>0</v>
      </c>
      <c r="H1150" s="8" t="str">
        <f t="shared" si="20"/>
        <v/>
      </c>
      <c r="I1150" s="8">
        <v>39</v>
      </c>
      <c r="J1150" s="8" t="s">
        <v>214</v>
      </c>
      <c r="K1150" s="8" t="e">
        <f t="shared" si="22"/>
        <v>#VALUE!</v>
      </c>
      <c r="L1150" s="8" t="str">
        <f>IFERROR(VLOOKUP(D1150,Materias_Primas[#All],5,0),"")</f>
        <v/>
      </c>
      <c r="M1150" s="2"/>
      <c r="N1150" s="2"/>
      <c r="O1150" s="2"/>
      <c r="P1150" s="2"/>
    </row>
    <row r="1151" spans="1:16" ht="15.75" customHeight="1" x14ac:dyDescent="0.3">
      <c r="A1151" s="8">
        <f>'Receta'!A1152</f>
        <v>0</v>
      </c>
      <c r="B1151" s="8" t="str">
        <f>IFERROR(VLOOKUP(A1151,Productos[#All],2,0),"")</f>
        <v/>
      </c>
      <c r="C1151" s="8">
        <f>SUMIF(Producción[[#All],[Producto]],A1151,Producción[[#All],[Cant]])</f>
        <v>0</v>
      </c>
      <c r="D1151" s="8">
        <f>'Receta'!E1152</f>
        <v>0</v>
      </c>
      <c r="E1151" s="8" t="str">
        <f>IFERROR(VLOOKUP(D1151,Materias_Primas[#All],2,0),"")</f>
        <v/>
      </c>
      <c r="F1151" s="8">
        <f>'Receta'!C1152</f>
        <v>0</v>
      </c>
      <c r="G1151" s="8">
        <f>'Receta'!H1152</f>
        <v>0</v>
      </c>
      <c r="H1151" s="8" t="str">
        <f t="shared" si="20"/>
        <v/>
      </c>
      <c r="I1151" s="8">
        <v>39</v>
      </c>
      <c r="J1151" s="8" t="s">
        <v>214</v>
      </c>
      <c r="K1151" s="8" t="e">
        <f t="shared" si="22"/>
        <v>#VALUE!</v>
      </c>
      <c r="L1151" s="8" t="str">
        <f>IFERROR(VLOOKUP(D1151,Materias_Primas[#All],5,0),"")</f>
        <v/>
      </c>
      <c r="M1151" s="2"/>
      <c r="N1151" s="2"/>
      <c r="O1151" s="2"/>
      <c r="P1151" s="2"/>
    </row>
    <row r="1152" spans="1:16" ht="15.75" customHeight="1" x14ac:dyDescent="0.3">
      <c r="A1152" s="8">
        <f>'Receta'!A1153</f>
        <v>0</v>
      </c>
      <c r="B1152" s="8" t="str">
        <f>IFERROR(VLOOKUP(A1152,Productos[#All],2,0),"")</f>
        <v/>
      </c>
      <c r="C1152" s="8">
        <f>SUMIF(Producción[[#All],[Producto]],A1152,Producción[[#All],[Cant]])</f>
        <v>0</v>
      </c>
      <c r="D1152" s="8">
        <f>'Receta'!E1153</f>
        <v>0</v>
      </c>
      <c r="E1152" s="8" t="str">
        <f>IFERROR(VLOOKUP(D1152,Materias_Primas[#All],2,0),"")</f>
        <v/>
      </c>
      <c r="F1152" s="8">
        <f>'Receta'!C1153</f>
        <v>0</v>
      </c>
      <c r="G1152" s="8">
        <f>'Receta'!H1153</f>
        <v>0</v>
      </c>
      <c r="H1152" s="8" t="str">
        <f t="shared" si="20"/>
        <v/>
      </c>
      <c r="I1152" s="8">
        <v>39</v>
      </c>
      <c r="J1152" s="8" t="s">
        <v>214</v>
      </c>
      <c r="K1152" s="8" t="e">
        <f t="shared" si="22"/>
        <v>#VALUE!</v>
      </c>
      <c r="L1152" s="8" t="str">
        <f>IFERROR(VLOOKUP(D1152,Materias_Primas[#All],5,0),"")</f>
        <v/>
      </c>
      <c r="M1152" s="2"/>
      <c r="N1152" s="2"/>
      <c r="O1152" s="2"/>
      <c r="P1152" s="2"/>
    </row>
    <row r="1153" spans="1:16" ht="15.75" customHeight="1" x14ac:dyDescent="0.3">
      <c r="A1153" s="8">
        <f>'Receta'!A1154</f>
        <v>0</v>
      </c>
      <c r="B1153" s="8" t="str">
        <f>IFERROR(VLOOKUP(A1153,Productos[#All],2,0),"")</f>
        <v/>
      </c>
      <c r="C1153" s="8">
        <f>SUMIF(Producción[[#All],[Producto]],A1153,Producción[[#All],[Cant]])</f>
        <v>0</v>
      </c>
      <c r="D1153" s="8">
        <f>'Receta'!E1154</f>
        <v>0</v>
      </c>
      <c r="E1153" s="8" t="str">
        <f>IFERROR(VLOOKUP(D1153,Materias_Primas[#All],2,0),"")</f>
        <v/>
      </c>
      <c r="F1153" s="8">
        <f>'Receta'!C1154</f>
        <v>0</v>
      </c>
      <c r="G1153" s="8">
        <f>'Receta'!H1154</f>
        <v>0</v>
      </c>
      <c r="H1153" s="8" t="str">
        <f t="shared" si="20"/>
        <v/>
      </c>
      <c r="I1153" s="8">
        <v>39</v>
      </c>
      <c r="J1153" s="8" t="s">
        <v>214</v>
      </c>
      <c r="K1153" s="8" t="e">
        <f t="shared" si="22"/>
        <v>#VALUE!</v>
      </c>
      <c r="L1153" s="8" t="str">
        <f>IFERROR(VLOOKUP(D1153,Materias_Primas[#All],5,0),"")</f>
        <v/>
      </c>
      <c r="M1153" s="2"/>
      <c r="N1153" s="2"/>
      <c r="O1153" s="2"/>
      <c r="P1153" s="2"/>
    </row>
    <row r="1154" spans="1:16" ht="15.75" customHeight="1" x14ac:dyDescent="0.3">
      <c r="A1154" s="8">
        <f>'Receta'!A1155</f>
        <v>0</v>
      </c>
      <c r="B1154" s="8" t="str">
        <f>IFERROR(VLOOKUP(A1154,Productos[#All],2,0),"")</f>
        <v/>
      </c>
      <c r="C1154" s="8">
        <f>SUMIF(Producción[[#All],[Producto]],A1154,Producción[[#All],[Cant]])</f>
        <v>0</v>
      </c>
      <c r="D1154" s="8">
        <f>'Receta'!E1155</f>
        <v>0</v>
      </c>
      <c r="E1154" s="8" t="str">
        <f>IFERROR(VLOOKUP(D1154,Materias_Primas[#All],2,0),"")</f>
        <v/>
      </c>
      <c r="F1154" s="8">
        <f>'Receta'!C1155</f>
        <v>0</v>
      </c>
      <c r="G1154" s="8">
        <f>'Receta'!H1155</f>
        <v>0</v>
      </c>
      <c r="H1154" s="8" t="str">
        <f t="shared" si="20"/>
        <v/>
      </c>
      <c r="I1154" s="8">
        <v>39</v>
      </c>
      <c r="J1154" s="8" t="s">
        <v>214</v>
      </c>
      <c r="K1154" s="8" t="e">
        <f t="shared" ref="K1154:K1217" si="23">C1154*H1154</f>
        <v>#VALUE!</v>
      </c>
      <c r="L1154" s="8" t="str">
        <f>IFERROR(VLOOKUP(D1154,Materias_Primas[#All],5,0),"")</f>
        <v/>
      </c>
      <c r="M1154" s="2"/>
      <c r="N1154" s="2"/>
      <c r="O1154" s="2"/>
      <c r="P1154" s="2"/>
    </row>
    <row r="1155" spans="1:16" ht="15.75" customHeight="1" x14ac:dyDescent="0.3">
      <c r="A1155" s="8">
        <f>'Receta'!A1156</f>
        <v>0</v>
      </c>
      <c r="B1155" s="8" t="str">
        <f>IFERROR(VLOOKUP(A1155,Productos[#All],2,0),"")</f>
        <v/>
      </c>
      <c r="C1155" s="8">
        <f>SUMIF(Producción[[#All],[Producto]],A1155,Producción[[#All],[Cant]])</f>
        <v>0</v>
      </c>
      <c r="D1155" s="8">
        <f>'Receta'!E1156</f>
        <v>0</v>
      </c>
      <c r="E1155" s="8" t="str">
        <f>IFERROR(VLOOKUP(D1155,Materias_Primas[#All],2,0),"")</f>
        <v/>
      </c>
      <c r="F1155" s="8">
        <f>'Receta'!C1156</f>
        <v>0</v>
      </c>
      <c r="G1155" s="8">
        <f>'Receta'!H1156</f>
        <v>0</v>
      </c>
      <c r="H1155" s="8" t="str">
        <f t="shared" si="20"/>
        <v/>
      </c>
      <c r="I1155" s="8">
        <v>39</v>
      </c>
      <c r="J1155" s="8" t="s">
        <v>214</v>
      </c>
      <c r="K1155" s="8" t="e">
        <f t="shared" si="23"/>
        <v>#VALUE!</v>
      </c>
      <c r="L1155" s="8" t="str">
        <f>IFERROR(VLOOKUP(D1155,Materias_Primas[#All],5,0),"")</f>
        <v/>
      </c>
      <c r="M1155" s="2"/>
      <c r="N1155" s="2"/>
      <c r="O1155" s="2"/>
      <c r="P1155" s="2"/>
    </row>
    <row r="1156" spans="1:16" ht="15.75" customHeight="1" x14ac:dyDescent="0.3">
      <c r="A1156" s="8">
        <f>'Receta'!A1157</f>
        <v>0</v>
      </c>
      <c r="B1156" s="8" t="str">
        <f>IFERROR(VLOOKUP(A1156,Productos[#All],2,0),"")</f>
        <v/>
      </c>
      <c r="C1156" s="8">
        <f>SUMIF(Producción[[#All],[Producto]],A1156,Producción[[#All],[Cant]])</f>
        <v>0</v>
      </c>
      <c r="D1156" s="8">
        <f>'Receta'!E1157</f>
        <v>0</v>
      </c>
      <c r="E1156" s="8" t="str">
        <f>IFERROR(VLOOKUP(D1156,Materias_Primas[#All],2,0),"")</f>
        <v/>
      </c>
      <c r="F1156" s="8">
        <f>'Receta'!C1157</f>
        <v>0</v>
      </c>
      <c r="G1156" s="8">
        <f>'Receta'!H1157</f>
        <v>0</v>
      </c>
      <c r="H1156" s="8" t="str">
        <f t="shared" si="20"/>
        <v/>
      </c>
      <c r="I1156" s="8">
        <v>39</v>
      </c>
      <c r="J1156" s="8" t="s">
        <v>214</v>
      </c>
      <c r="K1156" s="8" t="e">
        <f t="shared" si="23"/>
        <v>#VALUE!</v>
      </c>
      <c r="L1156" s="8" t="str">
        <f>IFERROR(VLOOKUP(D1156,Materias_Primas[#All],5,0),"")</f>
        <v/>
      </c>
      <c r="M1156" s="2"/>
      <c r="N1156" s="2"/>
      <c r="O1156" s="2"/>
      <c r="P1156" s="2"/>
    </row>
    <row r="1157" spans="1:16" ht="15.75" customHeight="1" x14ac:dyDescent="0.3">
      <c r="A1157" s="8">
        <f>'Receta'!A1158</f>
        <v>0</v>
      </c>
      <c r="B1157" s="8" t="str">
        <f>IFERROR(VLOOKUP(A1157,Productos[#All],2,0),"")</f>
        <v/>
      </c>
      <c r="C1157" s="8">
        <f>SUMIF(Producción[[#All],[Producto]],A1157,Producción[[#All],[Cant]])</f>
        <v>0</v>
      </c>
      <c r="D1157" s="8">
        <f>'Receta'!E1158</f>
        <v>0</v>
      </c>
      <c r="E1157" s="8" t="str">
        <f>IFERROR(VLOOKUP(D1157,Materias_Primas[#All],2,0),"")</f>
        <v/>
      </c>
      <c r="F1157" s="8">
        <f>'Receta'!C1158</f>
        <v>0</v>
      </c>
      <c r="G1157" s="8">
        <f>'Receta'!H1158</f>
        <v>0</v>
      </c>
      <c r="H1157" s="8" t="str">
        <f t="shared" si="20"/>
        <v/>
      </c>
      <c r="I1157" s="8">
        <v>39</v>
      </c>
      <c r="J1157" s="8" t="s">
        <v>214</v>
      </c>
      <c r="K1157" s="8" t="e">
        <f t="shared" si="23"/>
        <v>#VALUE!</v>
      </c>
      <c r="L1157" s="8" t="str">
        <f>IFERROR(VLOOKUP(D1157,Materias_Primas[#All],5,0),"")</f>
        <v/>
      </c>
      <c r="M1157" s="2"/>
      <c r="N1157" s="2"/>
      <c r="O1157" s="2"/>
      <c r="P1157" s="2"/>
    </row>
    <row r="1158" spans="1:16" ht="15.75" customHeight="1" x14ac:dyDescent="0.3">
      <c r="A1158" s="8">
        <f>'Receta'!A1159</f>
        <v>0</v>
      </c>
      <c r="B1158" s="8" t="str">
        <f>IFERROR(VLOOKUP(A1158,Productos[#All],2,0),"")</f>
        <v/>
      </c>
      <c r="C1158" s="8">
        <f>SUMIF(Producción[[#All],[Producto]],A1158,Producción[[#All],[Cant]])</f>
        <v>0</v>
      </c>
      <c r="D1158" s="8">
        <f>'Receta'!E1159</f>
        <v>0</v>
      </c>
      <c r="E1158" s="8" t="str">
        <f>IFERROR(VLOOKUP(D1158,Materias_Primas[#All],2,0),"")</f>
        <v/>
      </c>
      <c r="F1158" s="8">
        <f>'Receta'!C1159</f>
        <v>0</v>
      </c>
      <c r="G1158" s="8">
        <f>'Receta'!H1159</f>
        <v>0</v>
      </c>
      <c r="H1158" s="8" t="str">
        <f t="shared" si="20"/>
        <v/>
      </c>
      <c r="I1158" s="8">
        <v>39</v>
      </c>
      <c r="J1158" s="8" t="s">
        <v>214</v>
      </c>
      <c r="K1158" s="8" t="e">
        <f t="shared" si="23"/>
        <v>#VALUE!</v>
      </c>
      <c r="L1158" s="8" t="str">
        <f>IFERROR(VLOOKUP(D1158,Materias_Primas[#All],5,0),"")</f>
        <v/>
      </c>
      <c r="M1158" s="2"/>
      <c r="N1158" s="2"/>
      <c r="O1158" s="2"/>
      <c r="P1158" s="2"/>
    </row>
    <row r="1159" spans="1:16" ht="15.75" customHeight="1" x14ac:dyDescent="0.3">
      <c r="A1159" s="8">
        <f>'Receta'!A1160</f>
        <v>0</v>
      </c>
      <c r="B1159" s="8" t="str">
        <f>IFERROR(VLOOKUP(A1159,Productos[#All],2,0),"")</f>
        <v/>
      </c>
      <c r="C1159" s="8">
        <f>SUMIF(Producción[[#All],[Producto]],A1159,Producción[[#All],[Cant]])</f>
        <v>0</v>
      </c>
      <c r="D1159" s="8">
        <f>'Receta'!E1160</f>
        <v>0</v>
      </c>
      <c r="E1159" s="8" t="str">
        <f>IFERROR(VLOOKUP(D1159,Materias_Primas[#All],2,0),"")</f>
        <v/>
      </c>
      <c r="F1159" s="8">
        <f>'Receta'!C1160</f>
        <v>0</v>
      </c>
      <c r="G1159" s="8">
        <f>'Receta'!H1160</f>
        <v>0</v>
      </c>
      <c r="H1159" s="8" t="str">
        <f t="shared" si="20"/>
        <v/>
      </c>
      <c r="I1159" s="8">
        <v>39</v>
      </c>
      <c r="J1159" s="8" t="s">
        <v>214</v>
      </c>
      <c r="K1159" s="8" t="e">
        <f t="shared" si="23"/>
        <v>#VALUE!</v>
      </c>
      <c r="L1159" s="8" t="str">
        <f>IFERROR(VLOOKUP(D1159,Materias_Primas[#All],5,0),"")</f>
        <v/>
      </c>
      <c r="M1159" s="2"/>
      <c r="N1159" s="2"/>
      <c r="O1159" s="2"/>
      <c r="P1159" s="2"/>
    </row>
    <row r="1160" spans="1:16" ht="15.75" customHeight="1" x14ac:dyDescent="0.3">
      <c r="A1160" s="8">
        <f>'Receta'!A1161</f>
        <v>0</v>
      </c>
      <c r="B1160" s="8" t="str">
        <f>IFERROR(VLOOKUP(A1160,Productos[#All],2,0),"")</f>
        <v/>
      </c>
      <c r="C1160" s="8">
        <f>SUMIF(Producción[[#All],[Producto]],A1160,Producción[[#All],[Cant]])</f>
        <v>0</v>
      </c>
      <c r="D1160" s="8">
        <f>'Receta'!E1161</f>
        <v>0</v>
      </c>
      <c r="E1160" s="8" t="str">
        <f>IFERROR(VLOOKUP(D1160,Materias_Primas[#All],2,0),"")</f>
        <v/>
      </c>
      <c r="F1160" s="8">
        <f>'Receta'!C1161</f>
        <v>0</v>
      </c>
      <c r="G1160" s="8">
        <f>'Receta'!H1161</f>
        <v>0</v>
      </c>
      <c r="H1160" s="8" t="str">
        <f t="shared" si="20"/>
        <v/>
      </c>
      <c r="I1160" s="8">
        <v>39</v>
      </c>
      <c r="J1160" s="8" t="s">
        <v>214</v>
      </c>
      <c r="K1160" s="8" t="e">
        <f t="shared" si="23"/>
        <v>#VALUE!</v>
      </c>
      <c r="L1160" s="8" t="str">
        <f>IFERROR(VLOOKUP(D1160,Materias_Primas[#All],5,0),"")</f>
        <v/>
      </c>
      <c r="M1160" s="2"/>
      <c r="N1160" s="2"/>
      <c r="O1160" s="2"/>
      <c r="P1160" s="2"/>
    </row>
    <row r="1161" spans="1:16" ht="15.75" customHeight="1" x14ac:dyDescent="0.3">
      <c r="A1161" s="8">
        <f>'Receta'!A1162</f>
        <v>0</v>
      </c>
      <c r="B1161" s="8" t="str">
        <f>IFERROR(VLOOKUP(A1161,Productos[#All],2,0),"")</f>
        <v/>
      </c>
      <c r="C1161" s="8">
        <f>SUMIF(Producción[[#All],[Producto]],A1161,Producción[[#All],[Cant]])</f>
        <v>0</v>
      </c>
      <c r="D1161" s="8">
        <f>'Receta'!E1162</f>
        <v>0</v>
      </c>
      <c r="E1161" s="8" t="str">
        <f>IFERROR(VLOOKUP(D1161,Materias_Primas[#All],2,0),"")</f>
        <v/>
      </c>
      <c r="F1161" s="8">
        <f>'Receta'!C1162</f>
        <v>0</v>
      </c>
      <c r="G1161" s="8">
        <f>'Receta'!H1162</f>
        <v>0</v>
      </c>
      <c r="H1161" s="8" t="str">
        <f t="shared" si="20"/>
        <v/>
      </c>
      <c r="I1161" s="8">
        <v>39</v>
      </c>
      <c r="J1161" s="8" t="s">
        <v>214</v>
      </c>
      <c r="K1161" s="8" t="e">
        <f t="shared" si="23"/>
        <v>#VALUE!</v>
      </c>
      <c r="L1161" s="8" t="str">
        <f>IFERROR(VLOOKUP(D1161,Materias_Primas[#All],5,0),"")</f>
        <v/>
      </c>
      <c r="M1161" s="2"/>
      <c r="N1161" s="2"/>
      <c r="O1161" s="2"/>
      <c r="P1161" s="2"/>
    </row>
    <row r="1162" spans="1:16" ht="15.75" customHeight="1" x14ac:dyDescent="0.3">
      <c r="A1162" s="8">
        <f>'Receta'!A1163</f>
        <v>0</v>
      </c>
      <c r="B1162" s="8" t="str">
        <f>IFERROR(VLOOKUP(A1162,Productos[#All],2,0),"")</f>
        <v/>
      </c>
      <c r="C1162" s="8">
        <f>SUMIF(Producción[[#All],[Producto]],A1162,Producción[[#All],[Cant]])</f>
        <v>0</v>
      </c>
      <c r="D1162" s="8">
        <f>'Receta'!E1163</f>
        <v>0</v>
      </c>
      <c r="E1162" s="8" t="str">
        <f>IFERROR(VLOOKUP(D1162,Materias_Primas[#All],2,0),"")</f>
        <v/>
      </c>
      <c r="F1162" s="8">
        <f>'Receta'!C1163</f>
        <v>0</v>
      </c>
      <c r="G1162" s="8">
        <f>'Receta'!H1163</f>
        <v>0</v>
      </c>
      <c r="H1162" s="8" t="str">
        <f t="shared" si="20"/>
        <v/>
      </c>
      <c r="I1162" s="8">
        <v>39</v>
      </c>
      <c r="J1162" s="8" t="s">
        <v>214</v>
      </c>
      <c r="K1162" s="8" t="e">
        <f t="shared" si="23"/>
        <v>#VALUE!</v>
      </c>
      <c r="L1162" s="8" t="str">
        <f>IFERROR(VLOOKUP(D1162,Materias_Primas[#All],5,0),"")</f>
        <v/>
      </c>
      <c r="M1162" s="2"/>
      <c r="N1162" s="2"/>
      <c r="O1162" s="2"/>
      <c r="P1162" s="2"/>
    </row>
    <row r="1163" spans="1:16" ht="15.75" customHeight="1" x14ac:dyDescent="0.3">
      <c r="A1163" s="8">
        <f>'Receta'!A1164</f>
        <v>0</v>
      </c>
      <c r="B1163" s="8" t="str">
        <f>IFERROR(VLOOKUP(A1163,Productos[#All],2,0),"")</f>
        <v/>
      </c>
      <c r="C1163" s="8">
        <f>SUMIF(Producción[[#All],[Producto]],A1163,Producción[[#All],[Cant]])</f>
        <v>0</v>
      </c>
      <c r="D1163" s="8">
        <f>'Receta'!E1164</f>
        <v>0</v>
      </c>
      <c r="E1163" s="8" t="str">
        <f>IFERROR(VLOOKUP(D1163,Materias_Primas[#All],2,0),"")</f>
        <v/>
      </c>
      <c r="F1163" s="8">
        <f>'Receta'!C1164</f>
        <v>0</v>
      </c>
      <c r="G1163" s="8">
        <f>'Receta'!H1164</f>
        <v>0</v>
      </c>
      <c r="H1163" s="8" t="str">
        <f t="shared" si="20"/>
        <v/>
      </c>
      <c r="I1163" s="8">
        <v>39</v>
      </c>
      <c r="J1163" s="8" t="s">
        <v>214</v>
      </c>
      <c r="K1163" s="8" t="e">
        <f t="shared" si="23"/>
        <v>#VALUE!</v>
      </c>
      <c r="L1163" s="8" t="str">
        <f>IFERROR(VLOOKUP(D1163,Materias_Primas[#All],5,0),"")</f>
        <v/>
      </c>
      <c r="M1163" s="2"/>
      <c r="N1163" s="2"/>
      <c r="O1163" s="2"/>
      <c r="P1163" s="2"/>
    </row>
    <row r="1164" spans="1:16" ht="15.75" customHeight="1" x14ac:dyDescent="0.3">
      <c r="A1164" s="8">
        <f>'Receta'!A1165</f>
        <v>0</v>
      </c>
      <c r="B1164" s="8" t="str">
        <f>IFERROR(VLOOKUP(A1164,Productos[#All],2,0),"")</f>
        <v/>
      </c>
      <c r="C1164" s="8">
        <f>SUMIF(Producción[[#All],[Producto]],A1164,Producción[[#All],[Cant]])</f>
        <v>0</v>
      </c>
      <c r="D1164" s="8">
        <f>'Receta'!E1165</f>
        <v>0</v>
      </c>
      <c r="E1164" s="8" t="str">
        <f>IFERROR(VLOOKUP(D1164,Materias_Primas[#All],2,0),"")</f>
        <v/>
      </c>
      <c r="F1164" s="8">
        <f>'Receta'!C1165</f>
        <v>0</v>
      </c>
      <c r="G1164" s="8">
        <f>'Receta'!H1165</f>
        <v>0</v>
      </c>
      <c r="H1164" s="8" t="str">
        <f t="shared" si="20"/>
        <v/>
      </c>
      <c r="I1164" s="8">
        <v>39</v>
      </c>
      <c r="J1164" s="8" t="s">
        <v>214</v>
      </c>
      <c r="K1164" s="8" t="e">
        <f t="shared" si="23"/>
        <v>#VALUE!</v>
      </c>
      <c r="L1164" s="8" t="str">
        <f>IFERROR(VLOOKUP(D1164,Materias_Primas[#All],5,0),"")</f>
        <v/>
      </c>
      <c r="M1164" s="2"/>
      <c r="N1164" s="2"/>
      <c r="O1164" s="2"/>
      <c r="P1164" s="2"/>
    </row>
    <row r="1165" spans="1:16" ht="15.75" customHeight="1" x14ac:dyDescent="0.3">
      <c r="A1165" s="8">
        <f>'Receta'!A1166</f>
        <v>0</v>
      </c>
      <c r="B1165" s="8" t="str">
        <f>IFERROR(VLOOKUP(A1165,Productos[#All],2,0),"")</f>
        <v/>
      </c>
      <c r="C1165" s="8">
        <f>SUMIF(Producción[[#All],[Producto]],A1165,Producción[[#All],[Cant]])</f>
        <v>0</v>
      </c>
      <c r="D1165" s="8">
        <f>'Receta'!E1166</f>
        <v>0</v>
      </c>
      <c r="E1165" s="8" t="str">
        <f>IFERROR(VLOOKUP(D1165,Materias_Primas[#All],2,0),"")</f>
        <v/>
      </c>
      <c r="F1165" s="8">
        <f>'Receta'!C1166</f>
        <v>0</v>
      </c>
      <c r="G1165" s="8">
        <f>'Receta'!H1166</f>
        <v>0</v>
      </c>
      <c r="H1165" s="8" t="str">
        <f t="shared" si="20"/>
        <v/>
      </c>
      <c r="I1165" s="8">
        <v>39</v>
      </c>
      <c r="J1165" s="8" t="s">
        <v>214</v>
      </c>
      <c r="K1165" s="8" t="e">
        <f t="shared" si="23"/>
        <v>#VALUE!</v>
      </c>
      <c r="L1165" s="8" t="str">
        <f>IFERROR(VLOOKUP(D1165,Materias_Primas[#All],5,0),"")</f>
        <v/>
      </c>
      <c r="M1165" s="2"/>
      <c r="N1165" s="2"/>
      <c r="O1165" s="2"/>
      <c r="P1165" s="2"/>
    </row>
    <row r="1166" spans="1:16" ht="15.75" customHeight="1" x14ac:dyDescent="0.3">
      <c r="A1166" s="8">
        <f>'Receta'!A1167</f>
        <v>0</v>
      </c>
      <c r="B1166" s="8" t="str">
        <f>IFERROR(VLOOKUP(A1166,Productos[#All],2,0),"")</f>
        <v/>
      </c>
      <c r="C1166" s="8">
        <f>SUMIF(Producción[[#All],[Producto]],A1166,Producción[[#All],[Cant]])</f>
        <v>0</v>
      </c>
      <c r="D1166" s="8">
        <f>'Receta'!E1167</f>
        <v>0</v>
      </c>
      <c r="E1166" s="8" t="str">
        <f>IFERROR(VLOOKUP(D1166,Materias_Primas[#All],2,0),"")</f>
        <v/>
      </c>
      <c r="F1166" s="8">
        <f>'Receta'!C1167</f>
        <v>0</v>
      </c>
      <c r="G1166" s="8">
        <f>'Receta'!H1167</f>
        <v>0</v>
      </c>
      <c r="H1166" s="8" t="str">
        <f t="shared" si="20"/>
        <v/>
      </c>
      <c r="I1166" s="8">
        <v>39</v>
      </c>
      <c r="J1166" s="8" t="s">
        <v>214</v>
      </c>
      <c r="K1166" s="8" t="e">
        <f t="shared" si="23"/>
        <v>#VALUE!</v>
      </c>
      <c r="L1166" s="8" t="str">
        <f>IFERROR(VLOOKUP(D1166,Materias_Primas[#All],5,0),"")</f>
        <v/>
      </c>
      <c r="M1166" s="2"/>
      <c r="N1166" s="2"/>
      <c r="O1166" s="2"/>
      <c r="P1166" s="2"/>
    </row>
    <row r="1167" spans="1:16" ht="15.75" customHeight="1" x14ac:dyDescent="0.3">
      <c r="A1167" s="8">
        <f>'Receta'!A1168</f>
        <v>0</v>
      </c>
      <c r="B1167" s="8" t="str">
        <f>IFERROR(VLOOKUP(A1167,Productos[#All],2,0),"")</f>
        <v/>
      </c>
      <c r="C1167" s="8">
        <f>SUMIF(Producción[[#All],[Producto]],A1167,Producción[[#All],[Cant]])</f>
        <v>0</v>
      </c>
      <c r="D1167" s="8">
        <f>'Receta'!E1168</f>
        <v>0</v>
      </c>
      <c r="E1167" s="8" t="str">
        <f>IFERROR(VLOOKUP(D1167,Materias_Primas[#All],2,0),"")</f>
        <v/>
      </c>
      <c r="F1167" s="8">
        <f>'Receta'!C1168</f>
        <v>0</v>
      </c>
      <c r="G1167" s="8">
        <f>'Receta'!H1168</f>
        <v>0</v>
      </c>
      <c r="H1167" s="8" t="str">
        <f t="shared" si="20"/>
        <v/>
      </c>
      <c r="I1167" s="8">
        <v>39</v>
      </c>
      <c r="J1167" s="8" t="s">
        <v>214</v>
      </c>
      <c r="K1167" s="8" t="e">
        <f t="shared" si="23"/>
        <v>#VALUE!</v>
      </c>
      <c r="L1167" s="8" t="str">
        <f>IFERROR(VLOOKUP(D1167,Materias_Primas[#All],5,0),"")</f>
        <v/>
      </c>
      <c r="M1167" s="2"/>
      <c r="N1167" s="2"/>
      <c r="O1167" s="2"/>
      <c r="P1167" s="2"/>
    </row>
    <row r="1168" spans="1:16" ht="15.75" customHeight="1" x14ac:dyDescent="0.3">
      <c r="A1168" s="8">
        <f>'Receta'!A1169</f>
        <v>0</v>
      </c>
      <c r="B1168" s="8" t="str">
        <f>IFERROR(VLOOKUP(A1168,Productos[#All],2,0),"")</f>
        <v/>
      </c>
      <c r="C1168" s="8">
        <f>SUMIF(Producción[[#All],[Producto]],A1168,Producción[[#All],[Cant]])</f>
        <v>0</v>
      </c>
      <c r="D1168" s="8">
        <f>'Receta'!E1169</f>
        <v>0</v>
      </c>
      <c r="E1168" s="8" t="str">
        <f>IFERROR(VLOOKUP(D1168,Materias_Primas[#All],2,0),"")</f>
        <v/>
      </c>
      <c r="F1168" s="8">
        <f>'Receta'!C1169</f>
        <v>0</v>
      </c>
      <c r="G1168" s="8">
        <f>'Receta'!H1169</f>
        <v>0</v>
      </c>
      <c r="H1168" s="8" t="str">
        <f t="shared" si="20"/>
        <v/>
      </c>
      <c r="I1168" s="8">
        <v>39</v>
      </c>
      <c r="J1168" s="8" t="s">
        <v>214</v>
      </c>
      <c r="K1168" s="8" t="e">
        <f t="shared" si="23"/>
        <v>#VALUE!</v>
      </c>
      <c r="L1168" s="8" t="str">
        <f>IFERROR(VLOOKUP(D1168,Materias_Primas[#All],5,0),"")</f>
        <v/>
      </c>
      <c r="M1168" s="2"/>
      <c r="N1168" s="2"/>
      <c r="O1168" s="2"/>
      <c r="P1168" s="2"/>
    </row>
    <row r="1169" spans="1:16" ht="15.75" customHeight="1" x14ac:dyDescent="0.3">
      <c r="A1169" s="8">
        <f>'Receta'!A1170</f>
        <v>0</v>
      </c>
      <c r="B1169" s="8" t="str">
        <f>IFERROR(VLOOKUP(A1169,Productos[#All],2,0),"")</f>
        <v/>
      </c>
      <c r="C1169" s="8">
        <f>SUMIF(Producción[[#All],[Producto]],A1169,Producción[[#All],[Cant]])</f>
        <v>0</v>
      </c>
      <c r="D1169" s="8">
        <f>'Receta'!E1170</f>
        <v>0</v>
      </c>
      <c r="E1169" s="8" t="str">
        <f>IFERROR(VLOOKUP(D1169,Materias_Primas[#All],2,0),"")</f>
        <v/>
      </c>
      <c r="F1169" s="8">
        <f>'Receta'!C1170</f>
        <v>0</v>
      </c>
      <c r="G1169" s="8">
        <f>'Receta'!H1170</f>
        <v>0</v>
      </c>
      <c r="H1169" s="8" t="str">
        <f t="shared" si="20"/>
        <v/>
      </c>
      <c r="I1169" s="8">
        <v>40</v>
      </c>
      <c r="J1169" s="8" t="s">
        <v>213</v>
      </c>
      <c r="K1169" s="8" t="e">
        <f t="shared" si="23"/>
        <v>#VALUE!</v>
      </c>
      <c r="L1169" s="8" t="str">
        <f>IFERROR(VLOOKUP(D1169,Materias_Primas[#All],5,0),"")</f>
        <v/>
      </c>
      <c r="M1169" s="2"/>
      <c r="N1169" s="2"/>
      <c r="O1169" s="2"/>
      <c r="P1169" s="2"/>
    </row>
    <row r="1170" spans="1:16" ht="15.75" customHeight="1" x14ac:dyDescent="0.3">
      <c r="A1170" s="8">
        <f>'Receta'!A1171</f>
        <v>0</v>
      </c>
      <c r="B1170" s="8" t="str">
        <f>IFERROR(VLOOKUP(A1170,Productos[#All],2,0),"")</f>
        <v/>
      </c>
      <c r="C1170" s="8">
        <f>SUMIF(Producción[[#All],[Producto]],A1170,Producción[[#All],[Cant]])</f>
        <v>0</v>
      </c>
      <c r="D1170" s="8">
        <f>'Receta'!E1171</f>
        <v>0</v>
      </c>
      <c r="E1170" s="8" t="str">
        <f>IFERROR(VLOOKUP(D1170,Materias_Primas[#All],2,0),"")</f>
        <v/>
      </c>
      <c r="F1170" s="8">
        <f>'Receta'!C1171</f>
        <v>0</v>
      </c>
      <c r="G1170" s="8">
        <f>'Receta'!H1171</f>
        <v>0</v>
      </c>
      <c r="H1170" s="8" t="str">
        <f t="shared" si="20"/>
        <v/>
      </c>
      <c r="I1170" s="8">
        <v>40</v>
      </c>
      <c r="J1170" s="8" t="s">
        <v>213</v>
      </c>
      <c r="K1170" s="8" t="e">
        <f t="shared" si="23"/>
        <v>#VALUE!</v>
      </c>
      <c r="L1170" s="8" t="str">
        <f>IFERROR(VLOOKUP(D1170,Materias_Primas[#All],5,0),"")</f>
        <v/>
      </c>
      <c r="M1170" s="2"/>
      <c r="N1170" s="2"/>
      <c r="O1170" s="2"/>
      <c r="P1170" s="2"/>
    </row>
    <row r="1171" spans="1:16" ht="15.75" customHeight="1" x14ac:dyDescent="0.3">
      <c r="A1171" s="8">
        <f>'Receta'!A1172</f>
        <v>0</v>
      </c>
      <c r="B1171" s="8" t="str">
        <f>IFERROR(VLOOKUP(A1171,Productos[#All],2,0),"")</f>
        <v/>
      </c>
      <c r="C1171" s="8">
        <f>SUMIF(Producción[[#All],[Producto]],A1171,Producción[[#All],[Cant]])</f>
        <v>0</v>
      </c>
      <c r="D1171" s="8">
        <f>'Receta'!E1172</f>
        <v>0</v>
      </c>
      <c r="E1171" s="8" t="str">
        <f>IFERROR(VLOOKUP(D1171,Materias_Primas[#All],2,0),"")</f>
        <v/>
      </c>
      <c r="F1171" s="8">
        <f>'Receta'!C1172</f>
        <v>0</v>
      </c>
      <c r="G1171" s="8">
        <f>'Receta'!H1172</f>
        <v>0</v>
      </c>
      <c r="H1171" s="8" t="str">
        <f t="shared" si="20"/>
        <v/>
      </c>
      <c r="I1171" s="8">
        <v>40</v>
      </c>
      <c r="J1171" s="8" t="s">
        <v>213</v>
      </c>
      <c r="K1171" s="8" t="e">
        <f t="shared" si="23"/>
        <v>#VALUE!</v>
      </c>
      <c r="L1171" s="8" t="str">
        <f>IFERROR(VLOOKUP(D1171,Materias_Primas[#All],5,0),"")</f>
        <v/>
      </c>
      <c r="M1171" s="2"/>
      <c r="N1171" s="2"/>
      <c r="O1171" s="2"/>
      <c r="P1171" s="2"/>
    </row>
    <row r="1172" spans="1:16" ht="15.75" customHeight="1" x14ac:dyDescent="0.3">
      <c r="A1172" s="8">
        <f>'Receta'!A1173</f>
        <v>0</v>
      </c>
      <c r="B1172" s="8" t="str">
        <f>IFERROR(VLOOKUP(A1172,Productos[#All],2,0),"")</f>
        <v/>
      </c>
      <c r="C1172" s="8">
        <f>SUMIF(Producción[[#All],[Producto]],A1172,Producción[[#All],[Cant]])</f>
        <v>0</v>
      </c>
      <c r="D1172" s="8">
        <f>'Receta'!E1173</f>
        <v>0</v>
      </c>
      <c r="E1172" s="8" t="str">
        <f>IFERROR(VLOOKUP(D1172,Materias_Primas[#All],2,0),"")</f>
        <v/>
      </c>
      <c r="F1172" s="8">
        <f>'Receta'!C1173</f>
        <v>0</v>
      </c>
      <c r="G1172" s="8">
        <f>'Receta'!H1173</f>
        <v>0</v>
      </c>
      <c r="H1172" s="8" t="str">
        <f t="shared" si="20"/>
        <v/>
      </c>
      <c r="I1172" s="8">
        <v>40</v>
      </c>
      <c r="J1172" s="8" t="s">
        <v>213</v>
      </c>
      <c r="K1172" s="8" t="e">
        <f t="shared" si="23"/>
        <v>#VALUE!</v>
      </c>
      <c r="L1172" s="8" t="str">
        <f>IFERROR(VLOOKUP(D1172,Materias_Primas[#All],5,0),"")</f>
        <v/>
      </c>
      <c r="M1172" s="2"/>
      <c r="N1172" s="2"/>
      <c r="O1172" s="2"/>
      <c r="P1172" s="2"/>
    </row>
    <row r="1173" spans="1:16" ht="15.75" customHeight="1" x14ac:dyDescent="0.3">
      <c r="A1173" s="8">
        <f>'Receta'!A1174</f>
        <v>0</v>
      </c>
      <c r="B1173" s="8" t="str">
        <f>IFERROR(VLOOKUP(A1173,Productos[#All],2,0),"")</f>
        <v/>
      </c>
      <c r="C1173" s="8">
        <f>SUMIF(Producción[[#All],[Producto]],A1173,Producción[[#All],[Cant]])</f>
        <v>0</v>
      </c>
      <c r="D1173" s="8">
        <f>'Receta'!E1174</f>
        <v>0</v>
      </c>
      <c r="E1173" s="8" t="str">
        <f>IFERROR(VLOOKUP(D1173,Materias_Primas[#All],2,0),"")</f>
        <v/>
      </c>
      <c r="F1173" s="8">
        <f>'Receta'!C1174</f>
        <v>0</v>
      </c>
      <c r="G1173" s="8">
        <f>'Receta'!H1174</f>
        <v>0</v>
      </c>
      <c r="H1173" s="8" t="str">
        <f t="shared" si="20"/>
        <v/>
      </c>
      <c r="I1173" s="8">
        <v>40</v>
      </c>
      <c r="J1173" s="8" t="s">
        <v>213</v>
      </c>
      <c r="K1173" s="8" t="e">
        <f t="shared" si="23"/>
        <v>#VALUE!</v>
      </c>
      <c r="L1173" s="8" t="str">
        <f>IFERROR(VLOOKUP(D1173,Materias_Primas[#All],5,0),"")</f>
        <v/>
      </c>
      <c r="M1173" s="2"/>
      <c r="N1173" s="2"/>
      <c r="O1173" s="2"/>
      <c r="P1173" s="2"/>
    </row>
    <row r="1174" spans="1:16" ht="15.75" customHeight="1" x14ac:dyDescent="0.3">
      <c r="A1174" s="8">
        <f>'Receta'!A1175</f>
        <v>0</v>
      </c>
      <c r="B1174" s="8" t="str">
        <f>IFERROR(VLOOKUP(A1174,Productos[#All],2,0),"")</f>
        <v/>
      </c>
      <c r="C1174" s="8">
        <f>SUMIF(Producción[[#All],[Producto]],A1174,Producción[[#All],[Cant]])</f>
        <v>0</v>
      </c>
      <c r="D1174" s="8">
        <f>'Receta'!E1175</f>
        <v>0</v>
      </c>
      <c r="E1174" s="8" t="str">
        <f>IFERROR(VLOOKUP(D1174,Materias_Primas[#All],2,0),"")</f>
        <v/>
      </c>
      <c r="F1174" s="8">
        <f>'Receta'!C1175</f>
        <v>0</v>
      </c>
      <c r="G1174" s="8">
        <f>'Receta'!H1175</f>
        <v>0</v>
      </c>
      <c r="H1174" s="8" t="str">
        <f t="shared" si="20"/>
        <v/>
      </c>
      <c r="I1174" s="8">
        <v>40</v>
      </c>
      <c r="J1174" s="8" t="s">
        <v>213</v>
      </c>
      <c r="K1174" s="8" t="e">
        <f t="shared" si="23"/>
        <v>#VALUE!</v>
      </c>
      <c r="L1174" s="8" t="str">
        <f>IFERROR(VLOOKUP(D1174,Materias_Primas[#All],5,0),"")</f>
        <v/>
      </c>
      <c r="M1174" s="2"/>
      <c r="N1174" s="2"/>
      <c r="O1174" s="2"/>
      <c r="P1174" s="2"/>
    </row>
    <row r="1175" spans="1:16" ht="15.75" customHeight="1" x14ac:dyDescent="0.3">
      <c r="A1175" s="8">
        <f>'Receta'!A1176</f>
        <v>0</v>
      </c>
      <c r="B1175" s="8" t="str">
        <f>IFERROR(VLOOKUP(A1175,Productos[#All],2,0),"")</f>
        <v/>
      </c>
      <c r="C1175" s="8">
        <f>SUMIF(Producción[[#All],[Producto]],A1175,Producción[[#All],[Cant]])</f>
        <v>0</v>
      </c>
      <c r="D1175" s="8">
        <f>'Receta'!E1176</f>
        <v>0</v>
      </c>
      <c r="E1175" s="8" t="str">
        <f>IFERROR(VLOOKUP(D1175,Materias_Primas[#All],2,0),"")</f>
        <v/>
      </c>
      <c r="F1175" s="8">
        <f>'Receta'!C1176</f>
        <v>0</v>
      </c>
      <c r="G1175" s="8">
        <f>'Receta'!H1176</f>
        <v>0</v>
      </c>
      <c r="H1175" s="8" t="str">
        <f t="shared" si="20"/>
        <v/>
      </c>
      <c r="I1175" s="8">
        <v>40</v>
      </c>
      <c r="J1175" s="8" t="s">
        <v>213</v>
      </c>
      <c r="K1175" s="8" t="e">
        <f t="shared" si="23"/>
        <v>#VALUE!</v>
      </c>
      <c r="L1175" s="8" t="str">
        <f>IFERROR(VLOOKUP(D1175,Materias_Primas[#All],5,0),"")</f>
        <v/>
      </c>
      <c r="M1175" s="2"/>
      <c r="N1175" s="2"/>
      <c r="O1175" s="2"/>
      <c r="P1175" s="2"/>
    </row>
    <row r="1176" spans="1:16" ht="15.75" customHeight="1" x14ac:dyDescent="0.3">
      <c r="A1176" s="8">
        <f>'Receta'!A1177</f>
        <v>0</v>
      </c>
      <c r="B1176" s="8" t="str">
        <f>IFERROR(VLOOKUP(A1176,Productos[#All],2,0),"")</f>
        <v/>
      </c>
      <c r="C1176" s="8">
        <f>SUMIF(Producción[[#All],[Producto]],A1176,Producción[[#All],[Cant]])</f>
        <v>0</v>
      </c>
      <c r="D1176" s="8">
        <f>'Receta'!E1177</f>
        <v>0</v>
      </c>
      <c r="E1176" s="8" t="str">
        <f>IFERROR(VLOOKUP(D1176,Materias_Primas[#All],2,0),"")</f>
        <v/>
      </c>
      <c r="F1176" s="8">
        <f>'Receta'!C1177</f>
        <v>0</v>
      </c>
      <c r="G1176" s="8">
        <f>'Receta'!H1177</f>
        <v>0</v>
      </c>
      <c r="H1176" s="8" t="str">
        <f t="shared" si="20"/>
        <v/>
      </c>
      <c r="I1176" s="8">
        <v>40</v>
      </c>
      <c r="J1176" s="8" t="s">
        <v>213</v>
      </c>
      <c r="K1176" s="8" t="e">
        <f t="shared" si="23"/>
        <v>#VALUE!</v>
      </c>
      <c r="L1176" s="8" t="str">
        <f>IFERROR(VLOOKUP(D1176,Materias_Primas[#All],5,0),"")</f>
        <v/>
      </c>
      <c r="M1176" s="2"/>
      <c r="N1176" s="2"/>
      <c r="O1176" s="2"/>
      <c r="P1176" s="2"/>
    </row>
    <row r="1177" spans="1:16" ht="15.75" customHeight="1" x14ac:dyDescent="0.3">
      <c r="A1177" s="8">
        <f>'Receta'!A1178</f>
        <v>0</v>
      </c>
      <c r="B1177" s="8" t="str">
        <f>IFERROR(VLOOKUP(A1177,Productos[#All],2,0),"")</f>
        <v/>
      </c>
      <c r="C1177" s="8">
        <f>SUMIF(Producción[[#All],[Producto]],A1177,Producción[[#All],[Cant]])</f>
        <v>0</v>
      </c>
      <c r="D1177" s="8">
        <f>'Receta'!E1178</f>
        <v>0</v>
      </c>
      <c r="E1177" s="8" t="str">
        <f>IFERROR(VLOOKUP(D1177,Materias_Primas[#All],2,0),"")</f>
        <v/>
      </c>
      <c r="F1177" s="8">
        <f>'Receta'!C1178</f>
        <v>0</v>
      </c>
      <c r="G1177" s="8">
        <f>'Receta'!H1178</f>
        <v>0</v>
      </c>
      <c r="H1177" s="8" t="str">
        <f t="shared" si="20"/>
        <v/>
      </c>
      <c r="I1177" s="8">
        <v>40</v>
      </c>
      <c r="J1177" s="8" t="s">
        <v>213</v>
      </c>
      <c r="K1177" s="8" t="e">
        <f t="shared" si="23"/>
        <v>#VALUE!</v>
      </c>
      <c r="L1177" s="8" t="str">
        <f>IFERROR(VLOOKUP(D1177,Materias_Primas[#All],5,0),"")</f>
        <v/>
      </c>
      <c r="M1177" s="2"/>
      <c r="N1177" s="2"/>
      <c r="O1177" s="2"/>
      <c r="P1177" s="2"/>
    </row>
    <row r="1178" spans="1:16" ht="15.75" customHeight="1" x14ac:dyDescent="0.3">
      <c r="A1178" s="8">
        <f>'Receta'!A1179</f>
        <v>0</v>
      </c>
      <c r="B1178" s="8" t="str">
        <f>IFERROR(VLOOKUP(A1178,Productos[#All],2,0),"")</f>
        <v/>
      </c>
      <c r="C1178" s="8">
        <f>SUMIF(Producción[[#All],[Producto]],A1178,Producción[[#All],[Cant]])</f>
        <v>0</v>
      </c>
      <c r="D1178" s="8">
        <f>'Receta'!E1179</f>
        <v>0</v>
      </c>
      <c r="E1178" s="8" t="str">
        <f>IFERROR(VLOOKUP(D1178,Materias_Primas[#All],2,0),"")</f>
        <v/>
      </c>
      <c r="F1178" s="8">
        <f>'Receta'!C1179</f>
        <v>0</v>
      </c>
      <c r="G1178" s="8">
        <f>'Receta'!H1179</f>
        <v>0</v>
      </c>
      <c r="H1178" s="8" t="str">
        <f t="shared" si="20"/>
        <v/>
      </c>
      <c r="I1178" s="8">
        <v>40</v>
      </c>
      <c r="J1178" s="8" t="s">
        <v>213</v>
      </c>
      <c r="K1178" s="8" t="e">
        <f t="shared" si="23"/>
        <v>#VALUE!</v>
      </c>
      <c r="L1178" s="8" t="str">
        <f>IFERROR(VLOOKUP(D1178,Materias_Primas[#All],5,0),"")</f>
        <v/>
      </c>
      <c r="M1178" s="2"/>
      <c r="N1178" s="2"/>
      <c r="O1178" s="2"/>
      <c r="P1178" s="2"/>
    </row>
    <row r="1179" spans="1:16" ht="15.75" customHeight="1" x14ac:dyDescent="0.3">
      <c r="A1179" s="8">
        <f>'Receta'!A1180</f>
        <v>0</v>
      </c>
      <c r="B1179" s="8" t="str">
        <f>IFERROR(VLOOKUP(A1179,Productos[#All],2,0),"")</f>
        <v/>
      </c>
      <c r="C1179" s="8">
        <f>SUMIF(Producción[[#All],[Producto]],A1179,Producción[[#All],[Cant]])</f>
        <v>0</v>
      </c>
      <c r="D1179" s="8">
        <f>'Receta'!E1180</f>
        <v>0</v>
      </c>
      <c r="E1179" s="8" t="str">
        <f>IFERROR(VLOOKUP(D1179,Materias_Primas[#All],2,0),"")</f>
        <v/>
      </c>
      <c r="F1179" s="8">
        <f>'Receta'!C1180</f>
        <v>0</v>
      </c>
      <c r="G1179" s="8">
        <f>'Receta'!H1180</f>
        <v>0</v>
      </c>
      <c r="H1179" s="8" t="str">
        <f t="shared" si="20"/>
        <v/>
      </c>
      <c r="I1179" s="8">
        <v>40</v>
      </c>
      <c r="J1179" s="8" t="s">
        <v>213</v>
      </c>
      <c r="K1179" s="8" t="e">
        <f t="shared" si="23"/>
        <v>#VALUE!</v>
      </c>
      <c r="L1179" s="8" t="str">
        <f>IFERROR(VLOOKUP(D1179,Materias_Primas[#All],5,0),"")</f>
        <v/>
      </c>
      <c r="M1179" s="2"/>
      <c r="N1179" s="2"/>
      <c r="O1179" s="2"/>
      <c r="P1179" s="2"/>
    </row>
    <row r="1180" spans="1:16" ht="15.75" customHeight="1" x14ac:dyDescent="0.3">
      <c r="A1180" s="8">
        <f>'Receta'!A1181</f>
        <v>0</v>
      </c>
      <c r="B1180" s="8" t="str">
        <f>IFERROR(VLOOKUP(A1180,Productos[#All],2,0),"")</f>
        <v/>
      </c>
      <c r="C1180" s="8">
        <f>SUMIF(Producción[[#All],[Producto]],A1180,Producción[[#All],[Cant]])</f>
        <v>0</v>
      </c>
      <c r="D1180" s="8">
        <f>'Receta'!E1181</f>
        <v>0</v>
      </c>
      <c r="E1180" s="8" t="str">
        <f>IFERROR(VLOOKUP(D1180,Materias_Primas[#All],2,0),"")</f>
        <v/>
      </c>
      <c r="F1180" s="8">
        <f>'Receta'!C1181</f>
        <v>0</v>
      </c>
      <c r="G1180" s="8">
        <f>'Receta'!H1181</f>
        <v>0</v>
      </c>
      <c r="H1180" s="8" t="str">
        <f t="shared" si="20"/>
        <v/>
      </c>
      <c r="I1180" s="8">
        <v>40</v>
      </c>
      <c r="J1180" s="8" t="s">
        <v>213</v>
      </c>
      <c r="K1180" s="8" t="e">
        <f t="shared" si="23"/>
        <v>#VALUE!</v>
      </c>
      <c r="L1180" s="8" t="str">
        <f>IFERROR(VLOOKUP(D1180,Materias_Primas[#All],5,0),"")</f>
        <v/>
      </c>
      <c r="M1180" s="2"/>
      <c r="N1180" s="2"/>
      <c r="O1180" s="2"/>
      <c r="P1180" s="2"/>
    </row>
    <row r="1181" spans="1:16" ht="15.75" customHeight="1" x14ac:dyDescent="0.3">
      <c r="A1181" s="8">
        <f>'Receta'!A1182</f>
        <v>0</v>
      </c>
      <c r="B1181" s="8" t="str">
        <f>IFERROR(VLOOKUP(A1181,Productos[#All],2,0),"")</f>
        <v/>
      </c>
      <c r="C1181" s="8">
        <f>SUMIF(Producción[[#All],[Producto]],A1181,Producción[[#All],[Cant]])</f>
        <v>0</v>
      </c>
      <c r="D1181" s="8">
        <f>'Receta'!E1182</f>
        <v>0</v>
      </c>
      <c r="E1181" s="8" t="str">
        <f>IFERROR(VLOOKUP(D1181,Materias_Primas[#All],2,0),"")</f>
        <v/>
      </c>
      <c r="F1181" s="8">
        <f>'Receta'!C1182</f>
        <v>0</v>
      </c>
      <c r="G1181" s="8">
        <f>'Receta'!H1182</f>
        <v>0</v>
      </c>
      <c r="H1181" s="8" t="str">
        <f t="shared" si="20"/>
        <v/>
      </c>
      <c r="I1181" s="8">
        <v>40</v>
      </c>
      <c r="J1181" s="8" t="s">
        <v>213</v>
      </c>
      <c r="K1181" s="8" t="e">
        <f t="shared" si="23"/>
        <v>#VALUE!</v>
      </c>
      <c r="L1181" s="8" t="str">
        <f>IFERROR(VLOOKUP(D1181,Materias_Primas[#All],5,0),"")</f>
        <v/>
      </c>
      <c r="M1181" s="2"/>
      <c r="N1181" s="2"/>
      <c r="O1181" s="2"/>
      <c r="P1181" s="2"/>
    </row>
    <row r="1182" spans="1:16" ht="15.75" customHeight="1" x14ac:dyDescent="0.3">
      <c r="A1182" s="8">
        <f>'Receta'!A1183</f>
        <v>0</v>
      </c>
      <c r="B1182" s="8" t="str">
        <f>IFERROR(VLOOKUP(A1182,Productos[#All],2,0),"")</f>
        <v/>
      </c>
      <c r="C1182" s="8">
        <f>SUMIF(Producción[[#All],[Producto]],A1182,Producción[[#All],[Cant]])</f>
        <v>0</v>
      </c>
      <c r="D1182" s="8">
        <f>'Receta'!E1183</f>
        <v>0</v>
      </c>
      <c r="E1182" s="8" t="str">
        <f>IFERROR(VLOOKUP(D1182,Materias_Primas[#All],2,0),"")</f>
        <v/>
      </c>
      <c r="F1182" s="8">
        <f>'Receta'!C1183</f>
        <v>0</v>
      </c>
      <c r="G1182" s="8">
        <f>'Receta'!H1183</f>
        <v>0</v>
      </c>
      <c r="H1182" s="8" t="str">
        <f t="shared" si="20"/>
        <v/>
      </c>
      <c r="I1182" s="8">
        <v>40</v>
      </c>
      <c r="J1182" s="8" t="s">
        <v>213</v>
      </c>
      <c r="K1182" s="8" t="e">
        <f t="shared" si="23"/>
        <v>#VALUE!</v>
      </c>
      <c r="L1182" s="8" t="str">
        <f>IFERROR(VLOOKUP(D1182,Materias_Primas[#All],5,0),"")</f>
        <v/>
      </c>
      <c r="M1182" s="2"/>
      <c r="N1182" s="2"/>
      <c r="O1182" s="2"/>
      <c r="P1182" s="2"/>
    </row>
    <row r="1183" spans="1:16" ht="15.75" customHeight="1" x14ac:dyDescent="0.3">
      <c r="A1183" s="8">
        <f>'Receta'!A1184</f>
        <v>0</v>
      </c>
      <c r="B1183" s="8" t="str">
        <f>IFERROR(VLOOKUP(A1183,Productos[#All],2,0),"")</f>
        <v/>
      </c>
      <c r="C1183" s="8">
        <f>SUMIF(Producción[[#All],[Producto]],A1183,Producción[[#All],[Cant]])</f>
        <v>0</v>
      </c>
      <c r="D1183" s="8">
        <f>'Receta'!E1184</f>
        <v>0</v>
      </c>
      <c r="E1183" s="8" t="str">
        <f>IFERROR(VLOOKUP(D1183,Materias_Primas[#All],2,0),"")</f>
        <v/>
      </c>
      <c r="F1183" s="8">
        <f>'Receta'!C1184</f>
        <v>0</v>
      </c>
      <c r="G1183" s="8">
        <f>'Receta'!H1184</f>
        <v>0</v>
      </c>
      <c r="H1183" s="8" t="str">
        <f t="shared" si="20"/>
        <v/>
      </c>
      <c r="I1183" s="8">
        <v>40</v>
      </c>
      <c r="J1183" s="8" t="s">
        <v>213</v>
      </c>
      <c r="K1183" s="8" t="e">
        <f t="shared" si="23"/>
        <v>#VALUE!</v>
      </c>
      <c r="L1183" s="8" t="str">
        <f>IFERROR(VLOOKUP(D1183,Materias_Primas[#All],5,0),"")</f>
        <v/>
      </c>
      <c r="M1183" s="2"/>
      <c r="N1183" s="2"/>
      <c r="O1183" s="2"/>
      <c r="P1183" s="2"/>
    </row>
    <row r="1184" spans="1:16" ht="15.75" customHeight="1" x14ac:dyDescent="0.3">
      <c r="A1184" s="8">
        <f>'Receta'!A1185</f>
        <v>0</v>
      </c>
      <c r="B1184" s="8" t="str">
        <f>IFERROR(VLOOKUP(A1184,Productos[#All],2,0),"")</f>
        <v/>
      </c>
      <c r="C1184" s="8">
        <f>SUMIF(Producción[[#All],[Producto]],A1184,Producción[[#All],[Cant]])</f>
        <v>0</v>
      </c>
      <c r="D1184" s="8">
        <f>'Receta'!E1185</f>
        <v>0</v>
      </c>
      <c r="E1184" s="8" t="str">
        <f>IFERROR(VLOOKUP(D1184,Materias_Primas[#All],2,0),"")</f>
        <v/>
      </c>
      <c r="F1184" s="8">
        <f>'Receta'!C1185</f>
        <v>0</v>
      </c>
      <c r="G1184" s="8">
        <f>'Receta'!H1185</f>
        <v>0</v>
      </c>
      <c r="H1184" s="8" t="str">
        <f t="shared" si="20"/>
        <v/>
      </c>
      <c r="I1184" s="8">
        <v>40</v>
      </c>
      <c r="J1184" s="8" t="s">
        <v>213</v>
      </c>
      <c r="K1184" s="8" t="e">
        <f t="shared" si="23"/>
        <v>#VALUE!</v>
      </c>
      <c r="L1184" s="8" t="str">
        <f>IFERROR(VLOOKUP(D1184,Materias_Primas[#All],5,0),"")</f>
        <v/>
      </c>
      <c r="M1184" s="2"/>
      <c r="N1184" s="2"/>
      <c r="O1184" s="2"/>
      <c r="P1184" s="2"/>
    </row>
    <row r="1185" spans="1:16" ht="15.75" customHeight="1" x14ac:dyDescent="0.3">
      <c r="A1185" s="8">
        <f>'Receta'!A1186</f>
        <v>0</v>
      </c>
      <c r="B1185" s="8" t="str">
        <f>IFERROR(VLOOKUP(A1185,Productos[#All],2,0),"")</f>
        <v/>
      </c>
      <c r="C1185" s="8">
        <f>SUMIF(Producción[[#All],[Producto]],A1185,Producción[[#All],[Cant]])</f>
        <v>0</v>
      </c>
      <c r="D1185" s="8">
        <f>'Receta'!E1186</f>
        <v>0</v>
      </c>
      <c r="E1185" s="8" t="str">
        <f>IFERROR(VLOOKUP(D1185,Materias_Primas[#All],2,0),"")</f>
        <v/>
      </c>
      <c r="F1185" s="8">
        <f>'Receta'!C1186</f>
        <v>0</v>
      </c>
      <c r="G1185" s="8">
        <f>'Receta'!H1186</f>
        <v>0</v>
      </c>
      <c r="H1185" s="8" t="str">
        <f t="shared" si="20"/>
        <v/>
      </c>
      <c r="I1185" s="8">
        <v>40</v>
      </c>
      <c r="J1185" s="8" t="s">
        <v>213</v>
      </c>
      <c r="K1185" s="8" t="e">
        <f t="shared" si="23"/>
        <v>#VALUE!</v>
      </c>
      <c r="L1185" s="8" t="str">
        <f>IFERROR(VLOOKUP(D1185,Materias_Primas[#All],5,0),"")</f>
        <v/>
      </c>
      <c r="M1185" s="2"/>
      <c r="N1185" s="2"/>
      <c r="O1185" s="2"/>
      <c r="P1185" s="2"/>
    </row>
    <row r="1186" spans="1:16" ht="15.75" customHeight="1" x14ac:dyDescent="0.3">
      <c r="A1186" s="8">
        <f>'Receta'!A1187</f>
        <v>0</v>
      </c>
      <c r="B1186" s="8" t="str">
        <f>IFERROR(VLOOKUP(A1186,Productos[#All],2,0),"")</f>
        <v/>
      </c>
      <c r="C1186" s="8">
        <f>SUMIF(Producción[[#All],[Producto]],A1186,Producción[[#All],[Cant]])</f>
        <v>0</v>
      </c>
      <c r="D1186" s="8">
        <f>'Receta'!E1187</f>
        <v>0</v>
      </c>
      <c r="E1186" s="8" t="str">
        <f>IFERROR(VLOOKUP(D1186,Materias_Primas[#All],2,0),"")</f>
        <v/>
      </c>
      <c r="F1186" s="8">
        <f>'Receta'!C1187</f>
        <v>0</v>
      </c>
      <c r="G1186" s="8">
        <f>'Receta'!H1187</f>
        <v>0</v>
      </c>
      <c r="H1186" s="8" t="str">
        <f t="shared" si="20"/>
        <v/>
      </c>
      <c r="I1186" s="8">
        <v>40</v>
      </c>
      <c r="J1186" s="8" t="s">
        <v>213</v>
      </c>
      <c r="K1186" s="8" t="e">
        <f t="shared" si="23"/>
        <v>#VALUE!</v>
      </c>
      <c r="L1186" s="8" t="str">
        <f>IFERROR(VLOOKUP(D1186,Materias_Primas[#All],5,0),"")</f>
        <v/>
      </c>
      <c r="M1186" s="2"/>
      <c r="N1186" s="2"/>
      <c r="O1186" s="2"/>
      <c r="P1186" s="2"/>
    </row>
    <row r="1187" spans="1:16" ht="15.75" customHeight="1" x14ac:dyDescent="0.3">
      <c r="A1187" s="8">
        <f>'Receta'!A1188</f>
        <v>0</v>
      </c>
      <c r="B1187" s="8" t="str">
        <f>IFERROR(VLOOKUP(A1187,Productos[#All],2,0),"")</f>
        <v/>
      </c>
      <c r="C1187" s="8">
        <f>SUMIF(Producción[[#All],[Producto]],A1187,Producción[[#All],[Cant]])</f>
        <v>0</v>
      </c>
      <c r="D1187" s="8">
        <f>'Receta'!E1188</f>
        <v>0</v>
      </c>
      <c r="E1187" s="8" t="str">
        <f>IFERROR(VLOOKUP(D1187,Materias_Primas[#All],2,0),"")</f>
        <v/>
      </c>
      <c r="F1187" s="8">
        <f>'Receta'!C1188</f>
        <v>0</v>
      </c>
      <c r="G1187" s="8">
        <f>'Receta'!H1188</f>
        <v>0</v>
      </c>
      <c r="H1187" s="8" t="str">
        <f t="shared" si="20"/>
        <v/>
      </c>
      <c r="I1187" s="8">
        <v>40</v>
      </c>
      <c r="J1187" s="8" t="s">
        <v>213</v>
      </c>
      <c r="K1187" s="8" t="e">
        <f t="shared" si="23"/>
        <v>#VALUE!</v>
      </c>
      <c r="L1187" s="8" t="str">
        <f>IFERROR(VLOOKUP(D1187,Materias_Primas[#All],5,0),"")</f>
        <v/>
      </c>
      <c r="M1187" s="2"/>
      <c r="N1187" s="2"/>
      <c r="O1187" s="2"/>
      <c r="P1187" s="2"/>
    </row>
    <row r="1188" spans="1:16" ht="15.75" customHeight="1" x14ac:dyDescent="0.3">
      <c r="A1188" s="8">
        <f>'Receta'!A1189</f>
        <v>0</v>
      </c>
      <c r="B1188" s="8" t="str">
        <f>IFERROR(VLOOKUP(A1188,Productos[#All],2,0),"")</f>
        <v/>
      </c>
      <c r="C1188" s="8">
        <f>SUMIF(Producción[[#All],[Producto]],A1188,Producción[[#All],[Cant]])</f>
        <v>0</v>
      </c>
      <c r="D1188" s="8">
        <f>'Receta'!E1189</f>
        <v>0</v>
      </c>
      <c r="E1188" s="8" t="str">
        <f>IFERROR(VLOOKUP(D1188,Materias_Primas[#All],2,0),"")</f>
        <v/>
      </c>
      <c r="F1188" s="8">
        <f>'Receta'!C1189</f>
        <v>0</v>
      </c>
      <c r="G1188" s="8">
        <f>'Receta'!H1189</f>
        <v>0</v>
      </c>
      <c r="H1188" s="8" t="str">
        <f t="shared" si="20"/>
        <v/>
      </c>
      <c r="I1188" s="8">
        <v>40</v>
      </c>
      <c r="J1188" s="8" t="s">
        <v>213</v>
      </c>
      <c r="K1188" s="8" t="e">
        <f t="shared" si="23"/>
        <v>#VALUE!</v>
      </c>
      <c r="L1188" s="8" t="str">
        <f>IFERROR(VLOOKUP(D1188,Materias_Primas[#All],5,0),"")</f>
        <v/>
      </c>
      <c r="M1188" s="2"/>
      <c r="N1188" s="2"/>
      <c r="O1188" s="2"/>
      <c r="P1188" s="2"/>
    </row>
    <row r="1189" spans="1:16" ht="15.75" customHeight="1" x14ac:dyDescent="0.3">
      <c r="A1189" s="8">
        <f>'Receta'!A1190</f>
        <v>0</v>
      </c>
      <c r="B1189" s="8" t="str">
        <f>IFERROR(VLOOKUP(A1189,Productos[#All],2,0),"")</f>
        <v/>
      </c>
      <c r="C1189" s="8">
        <f>SUMIF(Producción[[#All],[Producto]],A1189,Producción[[#All],[Cant]])</f>
        <v>0</v>
      </c>
      <c r="D1189" s="8">
        <f>'Receta'!E1190</f>
        <v>0</v>
      </c>
      <c r="E1189" s="8" t="str">
        <f>IFERROR(VLOOKUP(D1189,Materias_Primas[#All],2,0),"")</f>
        <v/>
      </c>
      <c r="F1189" s="8">
        <f>'Receta'!C1190</f>
        <v>0</v>
      </c>
      <c r="G1189" s="8">
        <f>'Receta'!H1190</f>
        <v>0</v>
      </c>
      <c r="H1189" s="8" t="str">
        <f t="shared" si="20"/>
        <v/>
      </c>
      <c r="I1189" s="8">
        <v>40</v>
      </c>
      <c r="J1189" s="8" t="s">
        <v>213</v>
      </c>
      <c r="K1189" s="8" t="e">
        <f t="shared" si="23"/>
        <v>#VALUE!</v>
      </c>
      <c r="L1189" s="8" t="str">
        <f>IFERROR(VLOOKUP(D1189,Materias_Primas[#All],5,0),"")</f>
        <v/>
      </c>
      <c r="M1189" s="2"/>
      <c r="N1189" s="2"/>
      <c r="O1189" s="2"/>
      <c r="P1189" s="2"/>
    </row>
    <row r="1190" spans="1:16" ht="15.75" customHeight="1" x14ac:dyDescent="0.3">
      <c r="A1190" s="8">
        <f>'Receta'!A1191</f>
        <v>0</v>
      </c>
      <c r="B1190" s="8" t="str">
        <f>IFERROR(VLOOKUP(A1190,Productos[#All],2,0),"")</f>
        <v/>
      </c>
      <c r="C1190" s="8">
        <f>SUMIF(Producción[[#All],[Producto]],A1190,Producción[[#All],[Cant]])</f>
        <v>0</v>
      </c>
      <c r="D1190" s="8">
        <f>'Receta'!E1191</f>
        <v>0</v>
      </c>
      <c r="E1190" s="8" t="str">
        <f>IFERROR(VLOOKUP(D1190,Materias_Primas[#All],2,0),"")</f>
        <v/>
      </c>
      <c r="F1190" s="8">
        <f>'Receta'!C1191</f>
        <v>0</v>
      </c>
      <c r="G1190" s="8">
        <f>'Receta'!H1191</f>
        <v>0</v>
      </c>
      <c r="H1190" s="8" t="str">
        <f t="shared" si="20"/>
        <v/>
      </c>
      <c r="I1190" s="8">
        <v>40</v>
      </c>
      <c r="J1190" s="8" t="s">
        <v>213</v>
      </c>
      <c r="K1190" s="8" t="e">
        <f t="shared" si="23"/>
        <v>#VALUE!</v>
      </c>
      <c r="L1190" s="8" t="str">
        <f>IFERROR(VLOOKUP(D1190,Materias_Primas[#All],5,0),"")</f>
        <v/>
      </c>
      <c r="M1190" s="2"/>
      <c r="N1190" s="2"/>
      <c r="O1190" s="2"/>
      <c r="P1190" s="2"/>
    </row>
    <row r="1191" spans="1:16" ht="15.75" customHeight="1" x14ac:dyDescent="0.3">
      <c r="A1191" s="8">
        <f>'Receta'!A1192</f>
        <v>0</v>
      </c>
      <c r="B1191" s="8" t="str">
        <f>IFERROR(VLOOKUP(A1191,Productos[#All],2,0),"")</f>
        <v/>
      </c>
      <c r="C1191" s="8">
        <f>SUMIF(Producción[[#All],[Producto]],A1191,Producción[[#All],[Cant]])</f>
        <v>0</v>
      </c>
      <c r="D1191" s="8">
        <f>'Receta'!E1192</f>
        <v>0</v>
      </c>
      <c r="E1191" s="8" t="str">
        <f>IFERROR(VLOOKUP(D1191,Materias_Primas[#All],2,0),"")</f>
        <v/>
      </c>
      <c r="F1191" s="8">
        <f>'Receta'!C1192</f>
        <v>0</v>
      </c>
      <c r="G1191" s="8">
        <f>'Receta'!H1192</f>
        <v>0</v>
      </c>
      <c r="H1191" s="8" t="str">
        <f t="shared" si="20"/>
        <v/>
      </c>
      <c r="I1191" s="8">
        <v>40</v>
      </c>
      <c r="J1191" s="8" t="s">
        <v>213</v>
      </c>
      <c r="K1191" s="8" t="e">
        <f t="shared" si="23"/>
        <v>#VALUE!</v>
      </c>
      <c r="L1191" s="8" t="str">
        <f>IFERROR(VLOOKUP(D1191,Materias_Primas[#All],5,0),"")</f>
        <v/>
      </c>
      <c r="M1191" s="2"/>
      <c r="N1191" s="2"/>
      <c r="O1191" s="2"/>
      <c r="P1191" s="2"/>
    </row>
    <row r="1192" spans="1:16" ht="15.75" customHeight="1" x14ac:dyDescent="0.3">
      <c r="A1192" s="8">
        <f>'Receta'!A1193</f>
        <v>0</v>
      </c>
      <c r="B1192" s="8" t="str">
        <f>IFERROR(VLOOKUP(A1192,Productos[#All],2,0),"")</f>
        <v/>
      </c>
      <c r="C1192" s="8">
        <f>SUMIF(Producción[[#All],[Producto]],A1192,Producción[[#All],[Cant]])</f>
        <v>0</v>
      </c>
      <c r="D1192" s="8">
        <f>'Receta'!E1193</f>
        <v>0</v>
      </c>
      <c r="E1192" s="8" t="str">
        <f>IFERROR(VLOOKUP(D1192,Materias_Primas[#All],2,0),"")</f>
        <v/>
      </c>
      <c r="F1192" s="8">
        <f>'Receta'!C1193</f>
        <v>0</v>
      </c>
      <c r="G1192" s="8">
        <f>'Receta'!H1193</f>
        <v>0</v>
      </c>
      <c r="H1192" s="8" t="str">
        <f t="shared" si="20"/>
        <v/>
      </c>
      <c r="I1192" s="8">
        <v>40</v>
      </c>
      <c r="J1192" s="8" t="s">
        <v>213</v>
      </c>
      <c r="K1192" s="8" t="e">
        <f t="shared" si="23"/>
        <v>#VALUE!</v>
      </c>
      <c r="L1192" s="8" t="str">
        <f>IFERROR(VLOOKUP(D1192,Materias_Primas[#All],5,0),"")</f>
        <v/>
      </c>
      <c r="M1192" s="2"/>
      <c r="N1192" s="2"/>
      <c r="O1192" s="2"/>
      <c r="P1192" s="2"/>
    </row>
    <row r="1193" spans="1:16" ht="15.75" customHeight="1" x14ac:dyDescent="0.3">
      <c r="A1193" s="8">
        <f>'Receta'!A1194</f>
        <v>0</v>
      </c>
      <c r="B1193" s="8" t="str">
        <f>IFERROR(VLOOKUP(A1193,Productos[#All],2,0),"")</f>
        <v/>
      </c>
      <c r="C1193" s="8">
        <f>SUMIF(Producción[[#All],[Producto]],A1193,Producción[[#All],[Cant]])</f>
        <v>0</v>
      </c>
      <c r="D1193" s="8">
        <f>'Receta'!E1194</f>
        <v>0</v>
      </c>
      <c r="E1193" s="8" t="str">
        <f>IFERROR(VLOOKUP(D1193,Materias_Primas[#All],2,0),"")</f>
        <v/>
      </c>
      <c r="F1193" s="8">
        <f>'Receta'!C1194</f>
        <v>0</v>
      </c>
      <c r="G1193" s="8">
        <f>'Receta'!H1194</f>
        <v>0</v>
      </c>
      <c r="H1193" s="8" t="str">
        <f t="shared" si="20"/>
        <v/>
      </c>
      <c r="I1193" s="8">
        <v>40</v>
      </c>
      <c r="J1193" s="8" t="s">
        <v>213</v>
      </c>
      <c r="K1193" s="8" t="e">
        <f t="shared" si="23"/>
        <v>#VALUE!</v>
      </c>
      <c r="L1193" s="8" t="str">
        <f>IFERROR(VLOOKUP(D1193,Materias_Primas[#All],5,0),"")</f>
        <v/>
      </c>
      <c r="M1193" s="2"/>
      <c r="N1193" s="2"/>
      <c r="O1193" s="2"/>
      <c r="P1193" s="2"/>
    </row>
    <row r="1194" spans="1:16" ht="15.75" customHeight="1" x14ac:dyDescent="0.3">
      <c r="A1194" s="8">
        <f>'Receta'!A1195</f>
        <v>0</v>
      </c>
      <c r="B1194" s="8" t="str">
        <f>IFERROR(VLOOKUP(A1194,Productos[#All],2,0),"")</f>
        <v/>
      </c>
      <c r="C1194" s="8">
        <f>SUMIF(Producción[[#All],[Producto]],A1194,Producción[[#All],[Cant]])</f>
        <v>0</v>
      </c>
      <c r="D1194" s="8">
        <f>'Receta'!E1195</f>
        <v>0</v>
      </c>
      <c r="E1194" s="8" t="str">
        <f>IFERROR(VLOOKUP(D1194,Materias_Primas[#All],2,0),"")</f>
        <v/>
      </c>
      <c r="F1194" s="8">
        <f>'Receta'!C1195</f>
        <v>0</v>
      </c>
      <c r="G1194" s="8">
        <f>'Receta'!H1195</f>
        <v>0</v>
      </c>
      <c r="H1194" s="8" t="str">
        <f t="shared" si="20"/>
        <v/>
      </c>
      <c r="I1194" s="8">
        <v>40</v>
      </c>
      <c r="J1194" s="8" t="s">
        <v>213</v>
      </c>
      <c r="K1194" s="8" t="e">
        <f t="shared" si="23"/>
        <v>#VALUE!</v>
      </c>
      <c r="L1194" s="8" t="str">
        <f>IFERROR(VLOOKUP(D1194,Materias_Primas[#All],5,0),"")</f>
        <v/>
      </c>
      <c r="M1194" s="2"/>
      <c r="N1194" s="2"/>
      <c r="O1194" s="2"/>
      <c r="P1194" s="2"/>
    </row>
    <row r="1195" spans="1:16" ht="15.75" customHeight="1" x14ac:dyDescent="0.3">
      <c r="A1195" s="8">
        <f>'Receta'!A1196</f>
        <v>0</v>
      </c>
      <c r="B1195" s="8" t="str">
        <f>IFERROR(VLOOKUP(A1195,Productos[#All],2,0),"")</f>
        <v/>
      </c>
      <c r="C1195" s="8">
        <f>SUMIF(Producción[[#All],[Producto]],A1195,Producción[[#All],[Cant]])</f>
        <v>0</v>
      </c>
      <c r="D1195" s="8">
        <f>'Receta'!E1196</f>
        <v>0</v>
      </c>
      <c r="E1195" s="8" t="str">
        <f>IFERROR(VLOOKUP(D1195,Materias_Primas[#All],2,0),"")</f>
        <v/>
      </c>
      <c r="F1195" s="8">
        <f>'Receta'!C1196</f>
        <v>0</v>
      </c>
      <c r="G1195" s="8">
        <f>'Receta'!H1196</f>
        <v>0</v>
      </c>
      <c r="H1195" s="8" t="str">
        <f t="shared" si="20"/>
        <v/>
      </c>
      <c r="I1195" s="8">
        <v>40</v>
      </c>
      <c r="J1195" s="8" t="s">
        <v>213</v>
      </c>
      <c r="K1195" s="8" t="e">
        <f t="shared" si="23"/>
        <v>#VALUE!</v>
      </c>
      <c r="L1195" s="8" t="str">
        <f>IFERROR(VLOOKUP(D1195,Materias_Primas[#All],5,0),"")</f>
        <v/>
      </c>
      <c r="M1195" s="2"/>
      <c r="N1195" s="2"/>
      <c r="O1195" s="2"/>
      <c r="P1195" s="2"/>
    </row>
    <row r="1196" spans="1:16" ht="15.75" customHeight="1" x14ac:dyDescent="0.3">
      <c r="A1196" s="8">
        <f>'Receta'!A1197</f>
        <v>0</v>
      </c>
      <c r="B1196" s="8" t="str">
        <f>IFERROR(VLOOKUP(A1196,Productos[#All],2,0),"")</f>
        <v/>
      </c>
      <c r="C1196" s="8">
        <f>SUMIF(Producción[[#All],[Producto]],A1196,Producción[[#All],[Cant]])</f>
        <v>0</v>
      </c>
      <c r="D1196" s="8">
        <f>'Receta'!E1197</f>
        <v>0</v>
      </c>
      <c r="E1196" s="8" t="str">
        <f>IFERROR(VLOOKUP(D1196,Materias_Primas[#All],2,0),"")</f>
        <v/>
      </c>
      <c r="F1196" s="8">
        <f>'Receta'!C1197</f>
        <v>0</v>
      </c>
      <c r="G1196" s="8">
        <f>'Receta'!H1197</f>
        <v>0</v>
      </c>
      <c r="H1196" s="8" t="str">
        <f t="shared" si="20"/>
        <v/>
      </c>
      <c r="I1196" s="8">
        <v>40</v>
      </c>
      <c r="J1196" s="8" t="s">
        <v>213</v>
      </c>
      <c r="K1196" s="8" t="e">
        <f t="shared" si="23"/>
        <v>#VALUE!</v>
      </c>
      <c r="L1196" s="8" t="str">
        <f>IFERROR(VLOOKUP(D1196,Materias_Primas[#All],5,0),"")</f>
        <v/>
      </c>
      <c r="M1196" s="2"/>
      <c r="N1196" s="2"/>
      <c r="O1196" s="2"/>
      <c r="P1196" s="2"/>
    </row>
    <row r="1197" spans="1:16" ht="15.75" customHeight="1" x14ac:dyDescent="0.3">
      <c r="A1197" s="8">
        <f>'Receta'!A1198</f>
        <v>0</v>
      </c>
      <c r="B1197" s="8" t="str">
        <f>IFERROR(VLOOKUP(A1197,Productos[#All],2,0),"")</f>
        <v/>
      </c>
      <c r="C1197" s="8">
        <f>SUMIF(Producción[[#All],[Producto]],A1197,Producción[[#All],[Cant]])</f>
        <v>0</v>
      </c>
      <c r="D1197" s="8">
        <f>'Receta'!E1198</f>
        <v>0</v>
      </c>
      <c r="E1197" s="8" t="str">
        <f>IFERROR(VLOOKUP(D1197,Materias_Primas[#All],2,0),"")</f>
        <v/>
      </c>
      <c r="F1197" s="8">
        <f>'Receta'!C1198</f>
        <v>0</v>
      </c>
      <c r="G1197" s="8">
        <f>'Receta'!H1198</f>
        <v>0</v>
      </c>
      <c r="H1197" s="8" t="str">
        <f t="shared" si="20"/>
        <v/>
      </c>
      <c r="I1197" s="8">
        <v>40</v>
      </c>
      <c r="J1197" s="8" t="s">
        <v>213</v>
      </c>
      <c r="K1197" s="8" t="e">
        <f t="shared" si="23"/>
        <v>#VALUE!</v>
      </c>
      <c r="L1197" s="8" t="str">
        <f>IFERROR(VLOOKUP(D1197,Materias_Primas[#All],5,0),"")</f>
        <v/>
      </c>
      <c r="M1197" s="2"/>
      <c r="N1197" s="2"/>
      <c r="O1197" s="2"/>
      <c r="P1197" s="2"/>
    </row>
    <row r="1198" spans="1:16" ht="15.75" customHeight="1" x14ac:dyDescent="0.3">
      <c r="A1198" s="8">
        <f>'Receta'!A1199</f>
        <v>0</v>
      </c>
      <c r="B1198" s="8" t="str">
        <f>IFERROR(VLOOKUP(A1198,Productos[#All],2,0),"")</f>
        <v/>
      </c>
      <c r="C1198" s="8">
        <f>SUMIF(Producción[[#All],[Producto]],A1198,Producción[[#All],[Cant]])</f>
        <v>0</v>
      </c>
      <c r="D1198" s="8">
        <f>'Receta'!E1199</f>
        <v>0</v>
      </c>
      <c r="E1198" s="8" t="str">
        <f>IFERROR(VLOOKUP(D1198,Materias_Primas[#All],2,0),"")</f>
        <v/>
      </c>
      <c r="F1198" s="8">
        <f>'Receta'!C1199</f>
        <v>0</v>
      </c>
      <c r="G1198" s="8">
        <f>'Receta'!H1199</f>
        <v>0</v>
      </c>
      <c r="H1198" s="8" t="str">
        <f t="shared" si="20"/>
        <v/>
      </c>
      <c r="I1198" s="8">
        <v>40</v>
      </c>
      <c r="J1198" s="8" t="s">
        <v>213</v>
      </c>
      <c r="K1198" s="8" t="e">
        <f t="shared" si="23"/>
        <v>#VALUE!</v>
      </c>
      <c r="L1198" s="8" t="str">
        <f>IFERROR(VLOOKUP(D1198,Materias_Primas[#All],5,0),"")</f>
        <v/>
      </c>
      <c r="M1198" s="2"/>
      <c r="N1198" s="2"/>
      <c r="O1198" s="2"/>
      <c r="P1198" s="2"/>
    </row>
    <row r="1199" spans="1:16" ht="15.75" customHeight="1" x14ac:dyDescent="0.3">
      <c r="A1199" s="8">
        <f>'Receta'!A1200</f>
        <v>0</v>
      </c>
      <c r="B1199" s="8" t="str">
        <f>IFERROR(VLOOKUP(A1199,Productos[#All],2,0),"")</f>
        <v/>
      </c>
      <c r="C1199" s="8">
        <f>SUMIF(Producción[[#All],[Producto]],A1199,Producción[[#All],[Cant]])</f>
        <v>0</v>
      </c>
      <c r="D1199" s="8">
        <f>'Receta'!E1200</f>
        <v>0</v>
      </c>
      <c r="E1199" s="8" t="str">
        <f>IFERROR(VLOOKUP(D1199,Materias_Primas[#All],2,0),"")</f>
        <v/>
      </c>
      <c r="F1199" s="8">
        <f>'Receta'!C1200</f>
        <v>0</v>
      </c>
      <c r="G1199" s="8">
        <f>'Receta'!H1200</f>
        <v>0</v>
      </c>
      <c r="H1199" s="8" t="str">
        <f t="shared" si="20"/>
        <v/>
      </c>
      <c r="I1199" s="8">
        <v>40</v>
      </c>
      <c r="J1199" s="8" t="s">
        <v>213</v>
      </c>
      <c r="K1199" s="8" t="e">
        <f t="shared" si="23"/>
        <v>#VALUE!</v>
      </c>
      <c r="L1199" s="8" t="str">
        <f>IFERROR(VLOOKUP(D1199,Materias_Primas[#All],5,0),"")</f>
        <v/>
      </c>
      <c r="M1199" s="2"/>
      <c r="N1199" s="2"/>
      <c r="O1199" s="2"/>
      <c r="P1199" s="2"/>
    </row>
    <row r="1200" spans="1:16" ht="15.75" customHeight="1" x14ac:dyDescent="0.3">
      <c r="A1200" s="8">
        <f>'Receta'!A1201</f>
        <v>0</v>
      </c>
      <c r="B1200" s="8" t="str">
        <f>IFERROR(VLOOKUP(A1200,Productos[#All],2,0),"")</f>
        <v/>
      </c>
      <c r="C1200" s="8">
        <f>SUMIF(Producción[[#All],[Producto]],A1200,Producción[[#All],[Cant]])</f>
        <v>0</v>
      </c>
      <c r="D1200" s="8">
        <f>'Receta'!E1201</f>
        <v>0</v>
      </c>
      <c r="E1200" s="8" t="str">
        <f>IFERROR(VLOOKUP(D1200,Materias_Primas[#All],2,0),"")</f>
        <v/>
      </c>
      <c r="F1200" s="8">
        <f>'Receta'!C1201</f>
        <v>0</v>
      </c>
      <c r="G1200" s="8">
        <f>'Receta'!H1201</f>
        <v>0</v>
      </c>
      <c r="H1200" s="8" t="str">
        <f t="shared" si="20"/>
        <v/>
      </c>
      <c r="I1200" s="8">
        <v>40</v>
      </c>
      <c r="J1200" s="8" t="s">
        <v>213</v>
      </c>
      <c r="K1200" s="8" t="e">
        <f t="shared" si="23"/>
        <v>#VALUE!</v>
      </c>
      <c r="L1200" s="8" t="str">
        <f>IFERROR(VLOOKUP(D1200,Materias_Primas[#All],5,0),"")</f>
        <v/>
      </c>
      <c r="M1200" s="2"/>
      <c r="N1200" s="2"/>
      <c r="O1200" s="2"/>
      <c r="P1200" s="2"/>
    </row>
    <row r="1201" spans="1:16" ht="15.75" customHeight="1" x14ac:dyDescent="0.3">
      <c r="A1201" s="8">
        <f>'Receta'!A1202</f>
        <v>0</v>
      </c>
      <c r="B1201" s="8" t="str">
        <f>IFERROR(VLOOKUP(A1201,Productos[#All],2,0),"")</f>
        <v/>
      </c>
      <c r="C1201" s="8">
        <f>SUMIF(Producción[[#All],[Producto]],A1201,Producción[[#All],[Cant]])</f>
        <v>0</v>
      </c>
      <c r="D1201" s="8">
        <f>'Receta'!E1202</f>
        <v>0</v>
      </c>
      <c r="E1201" s="8" t="str">
        <f>IFERROR(VLOOKUP(D1201,Materias_Primas[#All],2,0),"")</f>
        <v/>
      </c>
      <c r="F1201" s="8">
        <f>'Receta'!C1202</f>
        <v>0</v>
      </c>
      <c r="G1201" s="8">
        <f>'Receta'!H1202</f>
        <v>0</v>
      </c>
      <c r="H1201" s="8" t="str">
        <f t="shared" si="20"/>
        <v/>
      </c>
      <c r="I1201" s="8">
        <v>40</v>
      </c>
      <c r="J1201" s="8" t="s">
        <v>213</v>
      </c>
      <c r="K1201" s="8" t="e">
        <f t="shared" si="23"/>
        <v>#VALUE!</v>
      </c>
      <c r="L1201" s="8" t="str">
        <f>IFERROR(VLOOKUP(D1201,Materias_Primas[#All],5,0),"")</f>
        <v/>
      </c>
      <c r="M1201" s="2"/>
      <c r="N1201" s="2"/>
      <c r="O1201" s="2"/>
      <c r="P1201" s="2"/>
    </row>
    <row r="1202" spans="1:16" ht="15.75" customHeight="1" x14ac:dyDescent="0.3">
      <c r="A1202" s="8">
        <f>'Receta'!A1203</f>
        <v>0</v>
      </c>
      <c r="B1202" s="8" t="str">
        <f>IFERROR(VLOOKUP(A1202,Productos[#All],2,0),"")</f>
        <v/>
      </c>
      <c r="C1202" s="8">
        <f>SUMIF(Producción[[#All],[Producto]],A1202,Producción[[#All],[Cant]])</f>
        <v>0</v>
      </c>
      <c r="D1202" s="8">
        <f>'Receta'!E1203</f>
        <v>0</v>
      </c>
      <c r="E1202" s="8" t="str">
        <f>IFERROR(VLOOKUP(D1202,Materias_Primas[#All],2,0),"")</f>
        <v/>
      </c>
      <c r="F1202" s="8">
        <f>'Receta'!C1203</f>
        <v>0</v>
      </c>
      <c r="G1202" s="8">
        <f>'Receta'!H1203</f>
        <v>0</v>
      </c>
      <c r="H1202" s="8" t="str">
        <f t="shared" si="20"/>
        <v/>
      </c>
      <c r="I1202" s="8">
        <v>40</v>
      </c>
      <c r="J1202" s="8" t="s">
        <v>213</v>
      </c>
      <c r="K1202" s="8" t="e">
        <f t="shared" si="23"/>
        <v>#VALUE!</v>
      </c>
      <c r="L1202" s="8" t="str">
        <f>IFERROR(VLOOKUP(D1202,Materias_Primas[#All],5,0),"")</f>
        <v/>
      </c>
      <c r="M1202" s="2"/>
      <c r="N1202" s="2"/>
      <c r="O1202" s="2"/>
      <c r="P1202" s="2"/>
    </row>
    <row r="1203" spans="1:16" ht="15.75" customHeight="1" x14ac:dyDescent="0.3">
      <c r="A1203" s="8">
        <f>'Receta'!A1204</f>
        <v>0</v>
      </c>
      <c r="B1203" s="8" t="str">
        <f>IFERROR(VLOOKUP(A1203,Productos[#All],2,0),"")</f>
        <v/>
      </c>
      <c r="C1203" s="8">
        <f>SUMIF(Producción[[#All],[Producto]],A1203,Producción[[#All],[Cant]])</f>
        <v>0</v>
      </c>
      <c r="D1203" s="8">
        <f>'Receta'!E1204</f>
        <v>0</v>
      </c>
      <c r="E1203" s="8" t="str">
        <f>IFERROR(VLOOKUP(D1203,Materias_Primas[#All],2,0),"")</f>
        <v/>
      </c>
      <c r="F1203" s="8">
        <f>'Receta'!C1204</f>
        <v>0</v>
      </c>
      <c r="G1203" s="8">
        <f>'Receta'!H1204</f>
        <v>0</v>
      </c>
      <c r="H1203" s="8" t="str">
        <f t="shared" si="20"/>
        <v/>
      </c>
      <c r="I1203" s="8">
        <v>40</v>
      </c>
      <c r="J1203" s="8" t="s">
        <v>213</v>
      </c>
      <c r="K1203" s="8" t="e">
        <f t="shared" si="23"/>
        <v>#VALUE!</v>
      </c>
      <c r="L1203" s="8" t="str">
        <f>IFERROR(VLOOKUP(D1203,Materias_Primas[#All],5,0),"")</f>
        <v/>
      </c>
      <c r="M1203" s="2"/>
      <c r="N1203" s="2"/>
      <c r="O1203" s="2"/>
      <c r="P1203" s="2"/>
    </row>
    <row r="1204" spans="1:16" ht="15.75" customHeight="1" x14ac:dyDescent="0.3">
      <c r="A1204" s="8">
        <f>'Receta'!A1205</f>
        <v>0</v>
      </c>
      <c r="B1204" s="8" t="str">
        <f>IFERROR(VLOOKUP(A1204,Productos[#All],2,0),"")</f>
        <v/>
      </c>
      <c r="C1204" s="8">
        <f>SUMIF(Producción[[#All],[Producto]],A1204,Producción[[#All],[Cant]])</f>
        <v>0</v>
      </c>
      <c r="D1204" s="8">
        <f>'Receta'!E1205</f>
        <v>0</v>
      </c>
      <c r="E1204" s="8" t="str">
        <f>IFERROR(VLOOKUP(D1204,Materias_Primas[#All],2,0),"")</f>
        <v/>
      </c>
      <c r="F1204" s="8">
        <f>'Receta'!C1205</f>
        <v>0</v>
      </c>
      <c r="G1204" s="8">
        <f>'Receta'!H1205</f>
        <v>0</v>
      </c>
      <c r="H1204" s="8" t="str">
        <f t="shared" si="20"/>
        <v/>
      </c>
      <c r="I1204" s="8">
        <v>40</v>
      </c>
      <c r="J1204" s="8" t="s">
        <v>213</v>
      </c>
      <c r="K1204" s="8" t="e">
        <f t="shared" si="23"/>
        <v>#VALUE!</v>
      </c>
      <c r="L1204" s="8" t="str">
        <f>IFERROR(VLOOKUP(D1204,Materias_Primas[#All],5,0),"")</f>
        <v/>
      </c>
      <c r="M1204" s="2"/>
      <c r="N1204" s="2"/>
      <c r="O1204" s="2"/>
      <c r="P1204" s="2"/>
    </row>
    <row r="1205" spans="1:16" ht="15.75" customHeight="1" x14ac:dyDescent="0.3">
      <c r="A1205" s="8">
        <f>'Receta'!A1206</f>
        <v>0</v>
      </c>
      <c r="B1205" s="8" t="str">
        <f>IFERROR(VLOOKUP(A1205,Productos[#All],2,0),"")</f>
        <v/>
      </c>
      <c r="C1205" s="8">
        <f>SUMIF(Producción[[#All],[Producto]],A1205,Producción[[#All],[Cant]])</f>
        <v>0</v>
      </c>
      <c r="D1205" s="8">
        <f>'Receta'!E1206</f>
        <v>0</v>
      </c>
      <c r="E1205" s="8" t="str">
        <f>IFERROR(VLOOKUP(D1205,Materias_Primas[#All],2,0),"")</f>
        <v/>
      </c>
      <c r="F1205" s="8">
        <f>'Receta'!C1206</f>
        <v>0</v>
      </c>
      <c r="G1205" s="8">
        <f>'Receta'!H1206</f>
        <v>0</v>
      </c>
      <c r="H1205" s="8" t="str">
        <f t="shared" si="20"/>
        <v/>
      </c>
      <c r="I1205" s="8">
        <v>40</v>
      </c>
      <c r="J1205" s="8" t="s">
        <v>213</v>
      </c>
      <c r="K1205" s="8" t="e">
        <f t="shared" si="23"/>
        <v>#VALUE!</v>
      </c>
      <c r="L1205" s="8" t="str">
        <f>IFERROR(VLOOKUP(D1205,Materias_Primas[#All],5,0),"")</f>
        <v/>
      </c>
      <c r="M1205" s="2"/>
      <c r="N1205" s="2"/>
      <c r="O1205" s="2"/>
      <c r="P1205" s="2"/>
    </row>
    <row r="1206" spans="1:16" ht="15.75" customHeight="1" x14ac:dyDescent="0.3">
      <c r="A1206" s="8">
        <f>'Receta'!A1207</f>
        <v>0</v>
      </c>
      <c r="B1206" s="8" t="str">
        <f>IFERROR(VLOOKUP(A1206,Productos[#All],2,0),"")</f>
        <v/>
      </c>
      <c r="C1206" s="8">
        <f>SUMIF(Producción[[#All],[Producto]],A1206,Producción[[#All],[Cant]])</f>
        <v>0</v>
      </c>
      <c r="D1206" s="8">
        <f>'Receta'!E1207</f>
        <v>0</v>
      </c>
      <c r="E1206" s="8" t="str">
        <f>IFERROR(VLOOKUP(D1206,Materias_Primas[#All],2,0),"")</f>
        <v/>
      </c>
      <c r="F1206" s="8">
        <f>'Receta'!C1207</f>
        <v>0</v>
      </c>
      <c r="G1206" s="8">
        <f>'Receta'!H1207</f>
        <v>0</v>
      </c>
      <c r="H1206" s="8" t="str">
        <f t="shared" si="20"/>
        <v/>
      </c>
      <c r="I1206" s="8">
        <v>40</v>
      </c>
      <c r="J1206" s="8" t="s">
        <v>213</v>
      </c>
      <c r="K1206" s="8" t="e">
        <f t="shared" si="23"/>
        <v>#VALUE!</v>
      </c>
      <c r="L1206" s="8" t="str">
        <f>IFERROR(VLOOKUP(D1206,Materias_Primas[#All],5,0),"")</f>
        <v/>
      </c>
      <c r="M1206" s="2"/>
      <c r="N1206" s="2"/>
      <c r="O1206" s="2"/>
      <c r="P1206" s="2"/>
    </row>
    <row r="1207" spans="1:16" ht="15.75" customHeight="1" x14ac:dyDescent="0.3">
      <c r="A1207" s="8">
        <f>'Receta'!A1208</f>
        <v>0</v>
      </c>
      <c r="B1207" s="8" t="str">
        <f>IFERROR(VLOOKUP(A1207,Productos[#All],2,0),"")</f>
        <v/>
      </c>
      <c r="C1207" s="8">
        <f>SUMIF(Producción[[#All],[Producto]],A1207,Producción[[#All],[Cant]])</f>
        <v>0</v>
      </c>
      <c r="D1207" s="8">
        <f>'Receta'!E1208</f>
        <v>0</v>
      </c>
      <c r="E1207" s="8" t="str">
        <f>IFERROR(VLOOKUP(D1207,Materias_Primas[#All],2,0),"")</f>
        <v/>
      </c>
      <c r="F1207" s="8">
        <f>'Receta'!C1208</f>
        <v>0</v>
      </c>
      <c r="G1207" s="8">
        <f>'Receta'!H1208</f>
        <v>0</v>
      </c>
      <c r="H1207" s="8" t="str">
        <f t="shared" si="20"/>
        <v/>
      </c>
      <c r="I1207" s="8">
        <v>40</v>
      </c>
      <c r="J1207" s="8" t="s">
        <v>213</v>
      </c>
      <c r="K1207" s="8" t="e">
        <f t="shared" si="23"/>
        <v>#VALUE!</v>
      </c>
      <c r="L1207" s="8" t="str">
        <f>IFERROR(VLOOKUP(D1207,Materias_Primas[#All],5,0),"")</f>
        <v/>
      </c>
      <c r="M1207" s="2"/>
      <c r="N1207" s="2"/>
      <c r="O1207" s="2"/>
      <c r="P1207" s="2"/>
    </row>
    <row r="1208" spans="1:16" ht="15.75" customHeight="1" x14ac:dyDescent="0.3">
      <c r="A1208" s="8">
        <f>'Receta'!A1209</f>
        <v>0</v>
      </c>
      <c r="B1208" s="8" t="str">
        <f>IFERROR(VLOOKUP(A1208,Productos[#All],2,0),"")</f>
        <v/>
      </c>
      <c r="C1208" s="8">
        <f>SUMIF(Producción[[#All],[Producto]],A1208,Producción[[#All],[Cant]])</f>
        <v>0</v>
      </c>
      <c r="D1208" s="8">
        <f>'Receta'!E1209</f>
        <v>0</v>
      </c>
      <c r="E1208" s="8" t="str">
        <f>IFERROR(VLOOKUP(D1208,Materias_Primas[#All],2,0),"")</f>
        <v/>
      </c>
      <c r="F1208" s="8">
        <f>'Receta'!C1209</f>
        <v>0</v>
      </c>
      <c r="G1208" s="8">
        <f>'Receta'!H1209</f>
        <v>0</v>
      </c>
      <c r="H1208" s="8" t="str">
        <f t="shared" si="20"/>
        <v/>
      </c>
      <c r="I1208" s="8">
        <v>40</v>
      </c>
      <c r="J1208" s="8" t="s">
        <v>213</v>
      </c>
      <c r="K1208" s="8" t="e">
        <f t="shared" si="23"/>
        <v>#VALUE!</v>
      </c>
      <c r="L1208" s="8" t="str">
        <f>IFERROR(VLOOKUP(D1208,Materias_Primas[#All],5,0),"")</f>
        <v/>
      </c>
      <c r="M1208" s="2"/>
      <c r="N1208" s="2"/>
      <c r="O1208" s="2"/>
      <c r="P1208" s="2"/>
    </row>
    <row r="1209" spans="1:16" ht="15.75" customHeight="1" x14ac:dyDescent="0.3">
      <c r="A1209" s="8">
        <f>'Receta'!A1210</f>
        <v>0</v>
      </c>
      <c r="B1209" s="8" t="str">
        <f>IFERROR(VLOOKUP(A1209,Productos[#All],2,0),"")</f>
        <v/>
      </c>
      <c r="C1209" s="8">
        <f>SUMIF(Producción[[#All],[Producto]],A1209,Producción[[#All],[Cant]])</f>
        <v>0</v>
      </c>
      <c r="D1209" s="8">
        <f>'Receta'!E1210</f>
        <v>0</v>
      </c>
      <c r="E1209" s="8" t="str">
        <f>IFERROR(VLOOKUP(D1209,Materias_Primas[#All],2,0),"")</f>
        <v/>
      </c>
      <c r="F1209" s="8">
        <f>'Receta'!C1210</f>
        <v>0</v>
      </c>
      <c r="G1209" s="8">
        <f>'Receta'!H1210</f>
        <v>0</v>
      </c>
      <c r="H1209" s="8" t="str">
        <f t="shared" si="20"/>
        <v/>
      </c>
      <c r="I1209" s="8">
        <v>40</v>
      </c>
      <c r="J1209" s="8" t="s">
        <v>213</v>
      </c>
      <c r="K1209" s="8" t="e">
        <f t="shared" si="23"/>
        <v>#VALUE!</v>
      </c>
      <c r="L1209" s="8" t="str">
        <f>IFERROR(VLOOKUP(D1209,Materias_Primas[#All],5,0),"")</f>
        <v/>
      </c>
      <c r="M1209" s="2"/>
      <c r="N1209" s="2"/>
      <c r="O1209" s="2"/>
      <c r="P1209" s="2"/>
    </row>
    <row r="1210" spans="1:16" ht="15.75" customHeight="1" x14ac:dyDescent="0.3">
      <c r="A1210" s="8">
        <f>'Receta'!A1211</f>
        <v>0</v>
      </c>
      <c r="B1210" s="8" t="str">
        <f>IFERROR(VLOOKUP(A1210,Productos[#All],2,0),"")</f>
        <v/>
      </c>
      <c r="C1210" s="8">
        <f>SUMIF(Producción[[#All],[Producto]],A1210,Producción[[#All],[Cant]])</f>
        <v>0</v>
      </c>
      <c r="D1210" s="8">
        <f>'Receta'!E1211</f>
        <v>0</v>
      </c>
      <c r="E1210" s="8" t="str">
        <f>IFERROR(VLOOKUP(D1210,Materias_Primas[#All],2,0),"")</f>
        <v/>
      </c>
      <c r="F1210" s="8">
        <f>'Receta'!C1211</f>
        <v>0</v>
      </c>
      <c r="G1210" s="8">
        <f>'Receta'!H1211</f>
        <v>0</v>
      </c>
      <c r="H1210" s="8" t="str">
        <f t="shared" si="20"/>
        <v/>
      </c>
      <c r="I1210" s="8">
        <v>40</v>
      </c>
      <c r="J1210" s="8" t="s">
        <v>213</v>
      </c>
      <c r="K1210" s="8" t="e">
        <f t="shared" si="23"/>
        <v>#VALUE!</v>
      </c>
      <c r="L1210" s="8" t="str">
        <f>IFERROR(VLOOKUP(D1210,Materias_Primas[#All],5,0),"")</f>
        <v/>
      </c>
      <c r="M1210" s="2"/>
      <c r="N1210" s="2"/>
      <c r="O1210" s="2"/>
      <c r="P1210" s="2"/>
    </row>
    <row r="1211" spans="1:16" ht="15.75" customHeight="1" x14ac:dyDescent="0.3">
      <c r="A1211" s="8">
        <f>'Receta'!A1212</f>
        <v>0</v>
      </c>
      <c r="B1211" s="8" t="str">
        <f>IFERROR(VLOOKUP(A1211,Productos[#All],2,0),"")</f>
        <v/>
      </c>
      <c r="C1211" s="8">
        <f>SUMIF(Producción[[#All],[Producto]],A1211,Producción[[#All],[Cant]])</f>
        <v>0</v>
      </c>
      <c r="D1211" s="8">
        <f>'Receta'!E1212</f>
        <v>0</v>
      </c>
      <c r="E1211" s="8" t="str">
        <f>IFERROR(VLOOKUP(D1211,Materias_Primas[#All],2,0),"")</f>
        <v/>
      </c>
      <c r="F1211" s="8">
        <f>'Receta'!C1212</f>
        <v>0</v>
      </c>
      <c r="G1211" s="8">
        <f>'Receta'!H1212</f>
        <v>0</v>
      </c>
      <c r="H1211" s="8" t="str">
        <f t="shared" si="20"/>
        <v/>
      </c>
      <c r="I1211" s="8">
        <v>40</v>
      </c>
      <c r="J1211" s="8" t="s">
        <v>213</v>
      </c>
      <c r="K1211" s="8" t="e">
        <f t="shared" si="23"/>
        <v>#VALUE!</v>
      </c>
      <c r="L1211" s="8" t="str">
        <f>IFERROR(VLOOKUP(D1211,Materias_Primas[#All],5,0),"")</f>
        <v/>
      </c>
      <c r="M1211" s="2"/>
      <c r="N1211" s="2"/>
      <c r="O1211" s="2"/>
      <c r="P1211" s="2"/>
    </row>
    <row r="1212" spans="1:16" ht="15.75" customHeight="1" x14ac:dyDescent="0.3">
      <c r="A1212" s="8">
        <f>'Receta'!A1213</f>
        <v>0</v>
      </c>
      <c r="B1212" s="8" t="str">
        <f>IFERROR(VLOOKUP(A1212,Productos[#All],2,0),"")</f>
        <v/>
      </c>
      <c r="C1212" s="8">
        <f>SUMIF(Producción[[#All],[Producto]],A1212,Producción[[#All],[Cant]])</f>
        <v>0</v>
      </c>
      <c r="D1212" s="8">
        <f>'Receta'!E1213</f>
        <v>0</v>
      </c>
      <c r="E1212" s="8" t="str">
        <f>IFERROR(VLOOKUP(D1212,Materias_Primas[#All],2,0),"")</f>
        <v/>
      </c>
      <c r="F1212" s="8">
        <f>'Receta'!C1213</f>
        <v>0</v>
      </c>
      <c r="G1212" s="8">
        <f>'Receta'!H1213</f>
        <v>0</v>
      </c>
      <c r="H1212" s="8" t="str">
        <f t="shared" si="20"/>
        <v/>
      </c>
      <c r="I1212" s="8">
        <v>40</v>
      </c>
      <c r="J1212" s="8" t="s">
        <v>213</v>
      </c>
      <c r="K1212" s="8" t="e">
        <f t="shared" si="23"/>
        <v>#VALUE!</v>
      </c>
      <c r="L1212" s="8" t="str">
        <f>IFERROR(VLOOKUP(D1212,Materias_Primas[#All],5,0),"")</f>
        <v/>
      </c>
      <c r="M1212" s="2"/>
      <c r="N1212" s="2"/>
      <c r="O1212" s="2"/>
      <c r="P1212" s="2"/>
    </row>
    <row r="1213" spans="1:16" ht="15.75" customHeight="1" x14ac:dyDescent="0.3">
      <c r="A1213" s="8">
        <f>'Receta'!A1214</f>
        <v>0</v>
      </c>
      <c r="B1213" s="8" t="str">
        <f>IFERROR(VLOOKUP(A1213,Productos[#All],2,0),"")</f>
        <v/>
      </c>
      <c r="C1213" s="8">
        <f>SUMIF(Producción[[#All],[Producto]],A1213,Producción[[#All],[Cant]])</f>
        <v>0</v>
      </c>
      <c r="D1213" s="8">
        <f>'Receta'!E1214</f>
        <v>0</v>
      </c>
      <c r="E1213" s="8" t="str">
        <f>IFERROR(VLOOKUP(D1213,Materias_Primas[#All],2,0),"")</f>
        <v/>
      </c>
      <c r="F1213" s="8">
        <f>'Receta'!C1214</f>
        <v>0</v>
      </c>
      <c r="G1213" s="8">
        <f>'Receta'!H1214</f>
        <v>0</v>
      </c>
      <c r="H1213" s="8" t="str">
        <f t="shared" si="20"/>
        <v/>
      </c>
      <c r="I1213" s="8">
        <v>40</v>
      </c>
      <c r="J1213" s="8" t="s">
        <v>213</v>
      </c>
      <c r="K1213" s="8" t="e">
        <f t="shared" si="23"/>
        <v>#VALUE!</v>
      </c>
      <c r="L1213" s="8" t="str">
        <f>IFERROR(VLOOKUP(D1213,Materias_Primas[#All],5,0),"")</f>
        <v/>
      </c>
      <c r="M1213" s="2"/>
      <c r="N1213" s="2"/>
      <c r="O1213" s="2"/>
      <c r="P1213" s="2"/>
    </row>
    <row r="1214" spans="1:16" ht="15.75" customHeight="1" x14ac:dyDescent="0.3">
      <c r="A1214" s="8">
        <f>'Receta'!A1215</f>
        <v>0</v>
      </c>
      <c r="B1214" s="8" t="str">
        <f>IFERROR(VLOOKUP(A1214,Productos[#All],2,0),"")</f>
        <v/>
      </c>
      <c r="C1214" s="8">
        <f>SUMIF(Producción[[#All],[Producto]],A1214,Producción[[#All],[Cant]])</f>
        <v>0</v>
      </c>
      <c r="D1214" s="8">
        <f>'Receta'!E1215</f>
        <v>0</v>
      </c>
      <c r="E1214" s="8" t="str">
        <f>IFERROR(VLOOKUP(D1214,Materias_Primas[#All],2,0),"")</f>
        <v/>
      </c>
      <c r="F1214" s="8">
        <f>'Receta'!C1215</f>
        <v>0</v>
      </c>
      <c r="G1214" s="8">
        <f>'Receta'!H1215</f>
        <v>0</v>
      </c>
      <c r="H1214" s="8" t="str">
        <f t="shared" si="20"/>
        <v/>
      </c>
      <c r="I1214" s="8">
        <v>40</v>
      </c>
      <c r="J1214" s="8" t="s">
        <v>213</v>
      </c>
      <c r="K1214" s="8" t="e">
        <f t="shared" si="23"/>
        <v>#VALUE!</v>
      </c>
      <c r="L1214" s="8" t="str">
        <f>IFERROR(VLOOKUP(D1214,Materias_Primas[#All],5,0),"")</f>
        <v/>
      </c>
      <c r="M1214" s="2"/>
      <c r="N1214" s="2"/>
      <c r="O1214" s="2"/>
      <c r="P1214" s="2"/>
    </row>
    <row r="1215" spans="1:16" ht="15.75" customHeight="1" x14ac:dyDescent="0.3">
      <c r="A1215" s="8">
        <f>'Receta'!A1216</f>
        <v>0</v>
      </c>
      <c r="B1215" s="8" t="str">
        <f>IFERROR(VLOOKUP(A1215,Productos[#All],2,0),"")</f>
        <v/>
      </c>
      <c r="C1215" s="8">
        <f>SUMIF(Producción[[#All],[Producto]],A1215,Producción[[#All],[Cant]])</f>
        <v>0</v>
      </c>
      <c r="D1215" s="8">
        <f>'Receta'!E1216</f>
        <v>0</v>
      </c>
      <c r="E1215" s="8" t="str">
        <f>IFERROR(VLOOKUP(D1215,Materias_Primas[#All],2,0),"")</f>
        <v/>
      </c>
      <c r="F1215" s="8">
        <f>'Receta'!C1216</f>
        <v>0</v>
      </c>
      <c r="G1215" s="8">
        <f>'Receta'!H1216</f>
        <v>0</v>
      </c>
      <c r="H1215" s="8" t="str">
        <f t="shared" si="20"/>
        <v/>
      </c>
      <c r="I1215" s="8">
        <v>40</v>
      </c>
      <c r="J1215" s="8" t="s">
        <v>213</v>
      </c>
      <c r="K1215" s="8" t="e">
        <f t="shared" si="23"/>
        <v>#VALUE!</v>
      </c>
      <c r="L1215" s="8" t="str">
        <f>IFERROR(VLOOKUP(D1215,Materias_Primas[#All],5,0),"")</f>
        <v/>
      </c>
      <c r="M1215" s="2"/>
      <c r="N1215" s="2"/>
      <c r="O1215" s="2"/>
      <c r="P1215" s="2"/>
    </row>
    <row r="1216" spans="1:16" ht="15.75" customHeight="1" x14ac:dyDescent="0.3">
      <c r="A1216" s="8">
        <f>'Receta'!A1217</f>
        <v>0</v>
      </c>
      <c r="B1216" s="8" t="str">
        <f>IFERROR(VLOOKUP(A1216,Productos[#All],2,0),"")</f>
        <v/>
      </c>
      <c r="C1216" s="8">
        <f>SUMIF(Producción[[#All],[Producto]],A1216,Producción[[#All],[Cant]])</f>
        <v>0</v>
      </c>
      <c r="D1216" s="8">
        <f>'Receta'!E1217</f>
        <v>0</v>
      </c>
      <c r="E1216" s="8" t="str">
        <f>IFERROR(VLOOKUP(D1216,Materias_Primas[#All],2,0),"")</f>
        <v/>
      </c>
      <c r="F1216" s="8">
        <f>'Receta'!C1217</f>
        <v>0</v>
      </c>
      <c r="G1216" s="8">
        <f>'Receta'!H1217</f>
        <v>0</v>
      </c>
      <c r="H1216" s="8" t="str">
        <f t="shared" si="20"/>
        <v/>
      </c>
      <c r="I1216" s="8">
        <v>40</v>
      </c>
      <c r="J1216" s="8" t="s">
        <v>213</v>
      </c>
      <c r="K1216" s="8" t="e">
        <f t="shared" si="23"/>
        <v>#VALUE!</v>
      </c>
      <c r="L1216" s="8" t="str">
        <f>IFERROR(VLOOKUP(D1216,Materias_Primas[#All],5,0),"")</f>
        <v/>
      </c>
      <c r="M1216" s="2"/>
      <c r="N1216" s="2"/>
      <c r="O1216" s="2"/>
      <c r="P1216" s="2"/>
    </row>
    <row r="1217" spans="1:16" ht="15.75" customHeight="1" x14ac:dyDescent="0.3">
      <c r="A1217" s="8">
        <f>'Receta'!A1218</f>
        <v>0</v>
      </c>
      <c r="B1217" s="8" t="str">
        <f>IFERROR(VLOOKUP(A1217,Productos[#All],2,0),"")</f>
        <v/>
      </c>
      <c r="C1217" s="8">
        <f>SUMIF(Producción[[#All],[Producto]],A1217,Producción[[#All],[Cant]])</f>
        <v>0</v>
      </c>
      <c r="D1217" s="8">
        <f>'Receta'!E1218</f>
        <v>0</v>
      </c>
      <c r="E1217" s="8" t="str">
        <f>IFERROR(VLOOKUP(D1217,Materias_Primas[#All],2,0),"")</f>
        <v/>
      </c>
      <c r="F1217" s="8">
        <f>'Receta'!C1218</f>
        <v>0</v>
      </c>
      <c r="G1217" s="8">
        <f>'Receta'!H1218</f>
        <v>0</v>
      </c>
      <c r="H1217" s="8" t="str">
        <f t="shared" si="20"/>
        <v/>
      </c>
      <c r="I1217" s="8">
        <v>41</v>
      </c>
      <c r="J1217" s="8" t="s">
        <v>213</v>
      </c>
      <c r="K1217" s="8" t="e">
        <f t="shared" si="23"/>
        <v>#VALUE!</v>
      </c>
      <c r="L1217" s="8" t="str">
        <f>IFERROR(VLOOKUP(D1217,Materias_Primas[#All],5,0),"")</f>
        <v/>
      </c>
      <c r="M1217" s="2"/>
      <c r="N1217" s="2"/>
      <c r="O1217" s="2"/>
      <c r="P1217" s="2"/>
    </row>
    <row r="1218" spans="1:16" ht="15.75" customHeight="1" x14ac:dyDescent="0.3">
      <c r="A1218" s="8">
        <f>'Receta'!A1219</f>
        <v>0</v>
      </c>
      <c r="B1218" s="8" t="str">
        <f>IFERROR(VLOOKUP(A1218,Productos[#All],2,0),"")</f>
        <v/>
      </c>
      <c r="C1218" s="8">
        <f>SUMIF(Producción[[#All],[Producto]],A1218,Producción[[#All],[Cant]])</f>
        <v>0</v>
      </c>
      <c r="D1218" s="8">
        <f>'Receta'!E1219</f>
        <v>0</v>
      </c>
      <c r="E1218" s="8" t="str">
        <f>IFERROR(VLOOKUP(D1218,Materias_Primas[#All],2,0),"")</f>
        <v/>
      </c>
      <c r="F1218" s="8">
        <f>'Receta'!C1219</f>
        <v>0</v>
      </c>
      <c r="G1218" s="8">
        <f>'Receta'!H1219</f>
        <v>0</v>
      </c>
      <c r="H1218" s="8" t="str">
        <f t="shared" si="20"/>
        <v/>
      </c>
      <c r="I1218" s="8">
        <v>41</v>
      </c>
      <c r="J1218" s="8" t="s">
        <v>213</v>
      </c>
      <c r="K1218" s="8" t="e">
        <f t="shared" ref="K1218:K1281" si="24">C1218*H1218</f>
        <v>#VALUE!</v>
      </c>
      <c r="L1218" s="8" t="str">
        <f>IFERROR(VLOOKUP(D1218,Materias_Primas[#All],5,0),"")</f>
        <v/>
      </c>
      <c r="M1218" s="2"/>
      <c r="N1218" s="2"/>
      <c r="O1218" s="2"/>
      <c r="P1218" s="2"/>
    </row>
    <row r="1219" spans="1:16" ht="15.75" customHeight="1" x14ac:dyDescent="0.3">
      <c r="A1219" s="8">
        <f>'Receta'!A1220</f>
        <v>0</v>
      </c>
      <c r="B1219" s="8" t="str">
        <f>IFERROR(VLOOKUP(A1219,Productos[#All],2,0),"")</f>
        <v/>
      </c>
      <c r="C1219" s="8">
        <f>SUMIF(Producción[[#All],[Producto]],A1219,Producción[[#All],[Cant]])</f>
        <v>0</v>
      </c>
      <c r="D1219" s="8">
        <f>'Receta'!E1220</f>
        <v>0</v>
      </c>
      <c r="E1219" s="8" t="str">
        <f>IFERROR(VLOOKUP(D1219,Materias_Primas[#All],2,0),"")</f>
        <v/>
      </c>
      <c r="F1219" s="8">
        <f>'Receta'!C1220</f>
        <v>0</v>
      </c>
      <c r="G1219" s="8">
        <f>'Receta'!H1220</f>
        <v>0</v>
      </c>
      <c r="H1219" s="8" t="str">
        <f t="shared" si="20"/>
        <v/>
      </c>
      <c r="I1219" s="8">
        <v>41</v>
      </c>
      <c r="J1219" s="8" t="s">
        <v>213</v>
      </c>
      <c r="K1219" s="8" t="e">
        <f t="shared" si="24"/>
        <v>#VALUE!</v>
      </c>
      <c r="L1219" s="8" t="str">
        <f>IFERROR(VLOOKUP(D1219,Materias_Primas[#All],5,0),"")</f>
        <v/>
      </c>
      <c r="M1219" s="2"/>
      <c r="N1219" s="2"/>
      <c r="O1219" s="2"/>
      <c r="P1219" s="2"/>
    </row>
    <row r="1220" spans="1:16" ht="15.75" customHeight="1" x14ac:dyDescent="0.3">
      <c r="A1220" s="8">
        <f>'Receta'!A1221</f>
        <v>0</v>
      </c>
      <c r="B1220" s="8" t="str">
        <f>IFERROR(VLOOKUP(A1220,Productos[#All],2,0),"")</f>
        <v/>
      </c>
      <c r="C1220" s="8">
        <f>SUMIF(Producción[[#All],[Producto]],A1220,Producción[[#All],[Cant]])</f>
        <v>0</v>
      </c>
      <c r="D1220" s="8">
        <f>'Receta'!E1221</f>
        <v>0</v>
      </c>
      <c r="E1220" s="8" t="str">
        <f>IFERROR(VLOOKUP(D1220,Materias_Primas[#All],2,0),"")</f>
        <v/>
      </c>
      <c r="F1220" s="8">
        <f>'Receta'!C1221</f>
        <v>0</v>
      </c>
      <c r="G1220" s="8">
        <f>'Receta'!H1221</f>
        <v>0</v>
      </c>
      <c r="H1220" s="8" t="str">
        <f t="shared" si="20"/>
        <v/>
      </c>
      <c r="I1220" s="8">
        <v>41</v>
      </c>
      <c r="J1220" s="8" t="s">
        <v>213</v>
      </c>
      <c r="K1220" s="8" t="e">
        <f t="shared" si="24"/>
        <v>#VALUE!</v>
      </c>
      <c r="L1220" s="8" t="str">
        <f>IFERROR(VLOOKUP(D1220,Materias_Primas[#All],5,0),"")</f>
        <v/>
      </c>
      <c r="M1220" s="2"/>
      <c r="N1220" s="2"/>
      <c r="O1220" s="2"/>
      <c r="P1220" s="2"/>
    </row>
    <row r="1221" spans="1:16" ht="15.75" customHeight="1" x14ac:dyDescent="0.3">
      <c r="A1221" s="8">
        <f>'Receta'!A1222</f>
        <v>0</v>
      </c>
      <c r="B1221" s="8" t="str">
        <f>IFERROR(VLOOKUP(A1221,Productos[#All],2,0),"")</f>
        <v/>
      </c>
      <c r="C1221" s="8">
        <f>SUMIF(Producción[[#All],[Producto]],A1221,Producción[[#All],[Cant]])</f>
        <v>0</v>
      </c>
      <c r="D1221" s="8">
        <f>'Receta'!E1222</f>
        <v>0</v>
      </c>
      <c r="E1221" s="8" t="str">
        <f>IFERROR(VLOOKUP(D1221,Materias_Primas[#All],2,0),"")</f>
        <v/>
      </c>
      <c r="F1221" s="8">
        <f>'Receta'!C1222</f>
        <v>0</v>
      </c>
      <c r="G1221" s="8">
        <f>'Receta'!H1222</f>
        <v>0</v>
      </c>
      <c r="H1221" s="8" t="str">
        <f t="shared" si="20"/>
        <v/>
      </c>
      <c r="I1221" s="8">
        <v>41</v>
      </c>
      <c r="J1221" s="8" t="s">
        <v>213</v>
      </c>
      <c r="K1221" s="8" t="e">
        <f t="shared" si="24"/>
        <v>#VALUE!</v>
      </c>
      <c r="L1221" s="8" t="str">
        <f>IFERROR(VLOOKUP(D1221,Materias_Primas[#All],5,0),"")</f>
        <v/>
      </c>
      <c r="M1221" s="2"/>
      <c r="N1221" s="2"/>
      <c r="O1221" s="2"/>
      <c r="P1221" s="2"/>
    </row>
    <row r="1222" spans="1:16" ht="15.75" customHeight="1" x14ac:dyDescent="0.3">
      <c r="A1222" s="8">
        <f>'Receta'!A1223</f>
        <v>0</v>
      </c>
      <c r="B1222" s="8" t="str">
        <f>IFERROR(VLOOKUP(A1222,Productos[#All],2,0),"")</f>
        <v/>
      </c>
      <c r="C1222" s="8">
        <f>SUMIF(Producción[[#All],[Producto]],A1222,Producción[[#All],[Cant]])</f>
        <v>0</v>
      </c>
      <c r="D1222" s="8">
        <f>'Receta'!E1223</f>
        <v>0</v>
      </c>
      <c r="E1222" s="8" t="str">
        <f>IFERROR(VLOOKUP(D1222,Materias_Primas[#All],2,0),"")</f>
        <v/>
      </c>
      <c r="F1222" s="8">
        <f>'Receta'!C1223</f>
        <v>0</v>
      </c>
      <c r="G1222" s="8">
        <f>'Receta'!H1223</f>
        <v>0</v>
      </c>
      <c r="H1222" s="8" t="str">
        <f t="shared" si="20"/>
        <v/>
      </c>
      <c r="I1222" s="8">
        <v>41</v>
      </c>
      <c r="J1222" s="8" t="s">
        <v>213</v>
      </c>
      <c r="K1222" s="8" t="e">
        <f t="shared" si="24"/>
        <v>#VALUE!</v>
      </c>
      <c r="L1222" s="8" t="str">
        <f>IFERROR(VLOOKUP(D1222,Materias_Primas[#All],5,0),"")</f>
        <v/>
      </c>
      <c r="M1222" s="2"/>
      <c r="N1222" s="2"/>
      <c r="O1222" s="2"/>
      <c r="P1222" s="2"/>
    </row>
    <row r="1223" spans="1:16" ht="15.75" customHeight="1" x14ac:dyDescent="0.3">
      <c r="A1223" s="8">
        <f>'Receta'!A1224</f>
        <v>0</v>
      </c>
      <c r="B1223" s="8" t="str">
        <f>IFERROR(VLOOKUP(A1223,Productos[#All],2,0),"")</f>
        <v/>
      </c>
      <c r="C1223" s="8">
        <f>SUMIF(Producción[[#All],[Producto]],A1223,Producción[[#All],[Cant]])</f>
        <v>0</v>
      </c>
      <c r="D1223" s="8">
        <f>'Receta'!E1224</f>
        <v>0</v>
      </c>
      <c r="E1223" s="8" t="str">
        <f>IFERROR(VLOOKUP(D1223,Materias_Primas[#All],2,0),"")</f>
        <v/>
      </c>
      <c r="F1223" s="8">
        <f>'Receta'!C1224</f>
        <v>0</v>
      </c>
      <c r="G1223" s="8">
        <f>'Receta'!H1224</f>
        <v>0</v>
      </c>
      <c r="H1223" s="8" t="str">
        <f t="shared" si="20"/>
        <v/>
      </c>
      <c r="I1223" s="8">
        <v>41</v>
      </c>
      <c r="J1223" s="8" t="s">
        <v>213</v>
      </c>
      <c r="K1223" s="8" t="e">
        <f t="shared" si="24"/>
        <v>#VALUE!</v>
      </c>
      <c r="L1223" s="8" t="str">
        <f>IFERROR(VLOOKUP(D1223,Materias_Primas[#All],5,0),"")</f>
        <v/>
      </c>
      <c r="M1223" s="2"/>
      <c r="N1223" s="2"/>
      <c r="O1223" s="2"/>
      <c r="P1223" s="2"/>
    </row>
    <row r="1224" spans="1:16" ht="15.75" customHeight="1" x14ac:dyDescent="0.3">
      <c r="A1224" s="8">
        <f>'Receta'!A1225</f>
        <v>0</v>
      </c>
      <c r="B1224" s="8" t="str">
        <f>IFERROR(VLOOKUP(A1224,Productos[#All],2,0),"")</f>
        <v/>
      </c>
      <c r="C1224" s="8">
        <f>SUMIF(Producción[[#All],[Producto]],A1224,Producción[[#All],[Cant]])</f>
        <v>0</v>
      </c>
      <c r="D1224" s="8">
        <f>'Receta'!E1225</f>
        <v>0</v>
      </c>
      <c r="E1224" s="8" t="str">
        <f>IFERROR(VLOOKUP(D1224,Materias_Primas[#All],2,0),"")</f>
        <v/>
      </c>
      <c r="F1224" s="8">
        <f>'Receta'!C1225</f>
        <v>0</v>
      </c>
      <c r="G1224" s="8">
        <f>'Receta'!H1225</f>
        <v>0</v>
      </c>
      <c r="H1224" s="8" t="str">
        <f t="shared" si="20"/>
        <v/>
      </c>
      <c r="I1224" s="8">
        <v>41</v>
      </c>
      <c r="J1224" s="8" t="s">
        <v>213</v>
      </c>
      <c r="K1224" s="8" t="e">
        <f t="shared" si="24"/>
        <v>#VALUE!</v>
      </c>
      <c r="L1224" s="8" t="str">
        <f>IFERROR(VLOOKUP(D1224,Materias_Primas[#All],5,0),"")</f>
        <v/>
      </c>
      <c r="M1224" s="2"/>
      <c r="N1224" s="2"/>
      <c r="O1224" s="2"/>
      <c r="P1224" s="2"/>
    </row>
    <row r="1225" spans="1:16" ht="15.75" customHeight="1" x14ac:dyDescent="0.3">
      <c r="A1225" s="8">
        <f>'Receta'!A1226</f>
        <v>0</v>
      </c>
      <c r="B1225" s="8" t="str">
        <f>IFERROR(VLOOKUP(A1225,Productos[#All],2,0),"")</f>
        <v/>
      </c>
      <c r="C1225" s="8">
        <f>SUMIF(Producción[[#All],[Producto]],A1225,Producción[[#All],[Cant]])</f>
        <v>0</v>
      </c>
      <c r="D1225" s="8">
        <f>'Receta'!E1226</f>
        <v>0</v>
      </c>
      <c r="E1225" s="8" t="str">
        <f>IFERROR(VLOOKUP(D1225,Materias_Primas[#All],2,0),"")</f>
        <v/>
      </c>
      <c r="F1225" s="8">
        <f>'Receta'!C1226</f>
        <v>0</v>
      </c>
      <c r="G1225" s="8">
        <f>'Receta'!H1226</f>
        <v>0</v>
      </c>
      <c r="H1225" s="8" t="str">
        <f t="shared" si="20"/>
        <v/>
      </c>
      <c r="I1225" s="8">
        <v>41</v>
      </c>
      <c r="J1225" s="8" t="s">
        <v>213</v>
      </c>
      <c r="K1225" s="8" t="e">
        <f t="shared" si="24"/>
        <v>#VALUE!</v>
      </c>
      <c r="L1225" s="8" t="str">
        <f>IFERROR(VLOOKUP(D1225,Materias_Primas[#All],5,0),"")</f>
        <v/>
      </c>
      <c r="M1225" s="2"/>
      <c r="N1225" s="2"/>
      <c r="O1225" s="2"/>
      <c r="P1225" s="2"/>
    </row>
    <row r="1226" spans="1:16" ht="15.75" customHeight="1" x14ac:dyDescent="0.3">
      <c r="A1226" s="8">
        <f>'Receta'!A1227</f>
        <v>0</v>
      </c>
      <c r="B1226" s="8" t="str">
        <f>IFERROR(VLOOKUP(A1226,Productos[#All],2,0),"")</f>
        <v/>
      </c>
      <c r="C1226" s="8">
        <f>SUMIF(Producción[[#All],[Producto]],A1226,Producción[[#All],[Cant]])</f>
        <v>0</v>
      </c>
      <c r="D1226" s="8">
        <f>'Receta'!E1227</f>
        <v>0</v>
      </c>
      <c r="E1226" s="8" t="str">
        <f>IFERROR(VLOOKUP(D1226,Materias_Primas[#All],2,0),"")</f>
        <v/>
      </c>
      <c r="F1226" s="8">
        <f>'Receta'!C1227</f>
        <v>0</v>
      </c>
      <c r="G1226" s="8">
        <f>'Receta'!H1227</f>
        <v>0</v>
      </c>
      <c r="H1226" s="8" t="str">
        <f t="shared" si="20"/>
        <v/>
      </c>
      <c r="I1226" s="8">
        <v>41</v>
      </c>
      <c r="J1226" s="8" t="s">
        <v>213</v>
      </c>
      <c r="K1226" s="8" t="e">
        <f t="shared" si="24"/>
        <v>#VALUE!</v>
      </c>
      <c r="L1226" s="8" t="str">
        <f>IFERROR(VLOOKUP(D1226,Materias_Primas[#All],5,0),"")</f>
        <v/>
      </c>
      <c r="M1226" s="2"/>
      <c r="N1226" s="2"/>
      <c r="O1226" s="2"/>
      <c r="P1226" s="2"/>
    </row>
    <row r="1227" spans="1:16" ht="15.75" customHeight="1" x14ac:dyDescent="0.3">
      <c r="A1227" s="8">
        <f>'Receta'!A1228</f>
        <v>0</v>
      </c>
      <c r="B1227" s="8" t="str">
        <f>IFERROR(VLOOKUP(A1227,Productos[#All],2,0),"")</f>
        <v/>
      </c>
      <c r="C1227" s="8">
        <f>SUMIF(Producción[[#All],[Producto]],A1227,Producción[[#All],[Cant]])</f>
        <v>0</v>
      </c>
      <c r="D1227" s="8">
        <f>'Receta'!E1228</f>
        <v>0</v>
      </c>
      <c r="E1227" s="8" t="str">
        <f>IFERROR(VLOOKUP(D1227,Materias_Primas[#All],2,0),"")</f>
        <v/>
      </c>
      <c r="F1227" s="8">
        <f>'Receta'!C1228</f>
        <v>0</v>
      </c>
      <c r="G1227" s="8">
        <f>'Receta'!H1228</f>
        <v>0</v>
      </c>
      <c r="H1227" s="8" t="str">
        <f t="shared" si="20"/>
        <v/>
      </c>
      <c r="I1227" s="8">
        <v>41</v>
      </c>
      <c r="J1227" s="8" t="s">
        <v>213</v>
      </c>
      <c r="K1227" s="8" t="e">
        <f t="shared" si="24"/>
        <v>#VALUE!</v>
      </c>
      <c r="L1227" s="8" t="str">
        <f>IFERROR(VLOOKUP(D1227,Materias_Primas[#All],5,0),"")</f>
        <v/>
      </c>
      <c r="M1227" s="2"/>
      <c r="N1227" s="2"/>
      <c r="O1227" s="2"/>
      <c r="P1227" s="2"/>
    </row>
    <row r="1228" spans="1:16" ht="15.75" customHeight="1" x14ac:dyDescent="0.3">
      <c r="A1228" s="8">
        <f>'Receta'!A1229</f>
        <v>0</v>
      </c>
      <c r="B1228" s="8" t="str">
        <f>IFERROR(VLOOKUP(A1228,Productos[#All],2,0),"")</f>
        <v/>
      </c>
      <c r="C1228" s="8">
        <f>SUMIF(Producción[[#All],[Producto]],A1228,Producción[[#All],[Cant]])</f>
        <v>0</v>
      </c>
      <c r="D1228" s="8">
        <f>'Receta'!E1229</f>
        <v>0</v>
      </c>
      <c r="E1228" s="8" t="str">
        <f>IFERROR(VLOOKUP(D1228,Materias_Primas[#All],2,0),"")</f>
        <v/>
      </c>
      <c r="F1228" s="8">
        <f>'Receta'!C1229</f>
        <v>0</v>
      </c>
      <c r="G1228" s="8">
        <f>'Receta'!H1229</f>
        <v>0</v>
      </c>
      <c r="H1228" s="8" t="str">
        <f t="shared" si="20"/>
        <v/>
      </c>
      <c r="I1228" s="8">
        <v>41</v>
      </c>
      <c r="J1228" s="8" t="s">
        <v>213</v>
      </c>
      <c r="K1228" s="8" t="e">
        <f t="shared" si="24"/>
        <v>#VALUE!</v>
      </c>
      <c r="L1228" s="8" t="str">
        <f>IFERROR(VLOOKUP(D1228,Materias_Primas[#All],5,0),"")</f>
        <v/>
      </c>
      <c r="M1228" s="2"/>
      <c r="N1228" s="2"/>
      <c r="O1228" s="2"/>
      <c r="P1228" s="2"/>
    </row>
    <row r="1229" spans="1:16" ht="15.75" customHeight="1" x14ac:dyDescent="0.3">
      <c r="A1229" s="8">
        <f>'Receta'!A1230</f>
        <v>0</v>
      </c>
      <c r="B1229" s="8" t="str">
        <f>IFERROR(VLOOKUP(A1229,Productos[#All],2,0),"")</f>
        <v/>
      </c>
      <c r="C1229" s="8">
        <f>SUMIF(Producción[[#All],[Producto]],A1229,Producción[[#All],[Cant]])</f>
        <v>0</v>
      </c>
      <c r="D1229" s="8">
        <f>'Receta'!E1230</f>
        <v>0</v>
      </c>
      <c r="E1229" s="8" t="str">
        <f>IFERROR(VLOOKUP(D1229,Materias_Primas[#All],2,0),"")</f>
        <v/>
      </c>
      <c r="F1229" s="8">
        <f>'Receta'!C1230</f>
        <v>0</v>
      </c>
      <c r="G1229" s="8">
        <f>'Receta'!H1230</f>
        <v>0</v>
      </c>
      <c r="H1229" s="8" t="str">
        <f t="shared" si="20"/>
        <v/>
      </c>
      <c r="I1229" s="8">
        <v>41</v>
      </c>
      <c r="J1229" s="8" t="s">
        <v>213</v>
      </c>
      <c r="K1229" s="8" t="e">
        <f t="shared" si="24"/>
        <v>#VALUE!</v>
      </c>
      <c r="L1229" s="8" t="str">
        <f>IFERROR(VLOOKUP(D1229,Materias_Primas[#All],5,0),"")</f>
        <v/>
      </c>
      <c r="M1229" s="2"/>
      <c r="N1229" s="2"/>
      <c r="O1229" s="2"/>
      <c r="P1229" s="2"/>
    </row>
    <row r="1230" spans="1:16" ht="15.75" customHeight="1" x14ac:dyDescent="0.3">
      <c r="A1230" s="8">
        <f>'Receta'!A1231</f>
        <v>0</v>
      </c>
      <c r="B1230" s="8" t="str">
        <f>IFERROR(VLOOKUP(A1230,Productos[#All],2,0),"")</f>
        <v/>
      </c>
      <c r="C1230" s="8">
        <f>SUMIF(Producción[[#All],[Producto]],A1230,Producción[[#All],[Cant]])</f>
        <v>0</v>
      </c>
      <c r="D1230" s="8">
        <f>'Receta'!E1231</f>
        <v>0</v>
      </c>
      <c r="E1230" s="8" t="str">
        <f>IFERROR(VLOOKUP(D1230,Materias_Primas[#All],2,0),"")</f>
        <v/>
      </c>
      <c r="F1230" s="8">
        <f>'Receta'!C1231</f>
        <v>0</v>
      </c>
      <c r="G1230" s="8">
        <f>'Receta'!H1231</f>
        <v>0</v>
      </c>
      <c r="H1230" s="8" t="str">
        <f t="shared" si="20"/>
        <v/>
      </c>
      <c r="I1230" s="8">
        <v>41</v>
      </c>
      <c r="J1230" s="8" t="s">
        <v>213</v>
      </c>
      <c r="K1230" s="8" t="e">
        <f t="shared" si="24"/>
        <v>#VALUE!</v>
      </c>
      <c r="L1230" s="8" t="str">
        <f>IFERROR(VLOOKUP(D1230,Materias_Primas[#All],5,0),"")</f>
        <v/>
      </c>
      <c r="M1230" s="2"/>
      <c r="N1230" s="2"/>
      <c r="O1230" s="2"/>
      <c r="P1230" s="2"/>
    </row>
    <row r="1231" spans="1:16" ht="15.75" customHeight="1" x14ac:dyDescent="0.3">
      <c r="A1231" s="8">
        <f>'Receta'!A1232</f>
        <v>0</v>
      </c>
      <c r="B1231" s="8" t="str">
        <f>IFERROR(VLOOKUP(A1231,Productos[#All],2,0),"")</f>
        <v/>
      </c>
      <c r="C1231" s="8">
        <f>SUMIF(Producción[[#All],[Producto]],A1231,Producción[[#All],[Cant]])</f>
        <v>0</v>
      </c>
      <c r="D1231" s="8">
        <f>'Receta'!E1232</f>
        <v>0</v>
      </c>
      <c r="E1231" s="8" t="str">
        <f>IFERROR(VLOOKUP(D1231,Materias_Primas[#All],2,0),"")</f>
        <v/>
      </c>
      <c r="F1231" s="8">
        <f>'Receta'!C1232</f>
        <v>0</v>
      </c>
      <c r="G1231" s="8">
        <f>'Receta'!H1232</f>
        <v>0</v>
      </c>
      <c r="H1231" s="8" t="str">
        <f t="shared" si="20"/>
        <v/>
      </c>
      <c r="I1231" s="8">
        <v>41</v>
      </c>
      <c r="J1231" s="8" t="s">
        <v>213</v>
      </c>
      <c r="K1231" s="8" t="e">
        <f t="shared" si="24"/>
        <v>#VALUE!</v>
      </c>
      <c r="L1231" s="8" t="str">
        <f>IFERROR(VLOOKUP(D1231,Materias_Primas[#All],5,0),"")</f>
        <v/>
      </c>
      <c r="M1231" s="2"/>
      <c r="N1231" s="2"/>
      <c r="O1231" s="2"/>
      <c r="P1231" s="2"/>
    </row>
    <row r="1232" spans="1:16" ht="15.75" customHeight="1" x14ac:dyDescent="0.3">
      <c r="A1232" s="8">
        <f>'Receta'!A1233</f>
        <v>0</v>
      </c>
      <c r="B1232" s="8" t="str">
        <f>IFERROR(VLOOKUP(A1232,Productos[#All],2,0),"")</f>
        <v/>
      </c>
      <c r="C1232" s="8">
        <f>SUMIF(Producción[[#All],[Producto]],A1232,Producción[[#All],[Cant]])</f>
        <v>0</v>
      </c>
      <c r="D1232" s="8">
        <f>'Receta'!E1233</f>
        <v>0</v>
      </c>
      <c r="E1232" s="8" t="str">
        <f>IFERROR(VLOOKUP(D1232,Materias_Primas[#All],2,0),"")</f>
        <v/>
      </c>
      <c r="F1232" s="8">
        <f>'Receta'!C1233</f>
        <v>0</v>
      </c>
      <c r="G1232" s="8">
        <f>'Receta'!H1233</f>
        <v>0</v>
      </c>
      <c r="H1232" s="8" t="str">
        <f t="shared" si="20"/>
        <v/>
      </c>
      <c r="I1232" s="8">
        <v>41</v>
      </c>
      <c r="J1232" s="8" t="s">
        <v>213</v>
      </c>
      <c r="K1232" s="8" t="e">
        <f t="shared" si="24"/>
        <v>#VALUE!</v>
      </c>
      <c r="L1232" s="8" t="str">
        <f>IFERROR(VLOOKUP(D1232,Materias_Primas[#All],5,0),"")</f>
        <v/>
      </c>
      <c r="M1232" s="2"/>
      <c r="N1232" s="2"/>
      <c r="O1232" s="2"/>
      <c r="P1232" s="2"/>
    </row>
    <row r="1233" spans="1:16" ht="15.75" customHeight="1" x14ac:dyDescent="0.3">
      <c r="A1233" s="8">
        <f>'Receta'!A1234</f>
        <v>0</v>
      </c>
      <c r="B1233" s="8" t="str">
        <f>IFERROR(VLOOKUP(A1233,Productos[#All],2,0),"")</f>
        <v/>
      </c>
      <c r="C1233" s="8">
        <f>SUMIF(Producción[[#All],[Producto]],A1233,Producción[[#All],[Cant]])</f>
        <v>0</v>
      </c>
      <c r="D1233" s="8">
        <f>'Receta'!E1234</f>
        <v>0</v>
      </c>
      <c r="E1233" s="8" t="str">
        <f>IFERROR(VLOOKUP(D1233,Materias_Primas[#All],2,0),"")</f>
        <v/>
      </c>
      <c r="F1233" s="8">
        <f>'Receta'!C1234</f>
        <v>0</v>
      </c>
      <c r="G1233" s="8">
        <f>'Receta'!H1234</f>
        <v>0</v>
      </c>
      <c r="H1233" s="8" t="str">
        <f t="shared" si="20"/>
        <v/>
      </c>
      <c r="I1233" s="8">
        <v>41</v>
      </c>
      <c r="J1233" s="8" t="s">
        <v>213</v>
      </c>
      <c r="K1233" s="8" t="e">
        <f t="shared" si="24"/>
        <v>#VALUE!</v>
      </c>
      <c r="L1233" s="8" t="str">
        <f>IFERROR(VLOOKUP(D1233,Materias_Primas[#All],5,0),"")</f>
        <v/>
      </c>
      <c r="M1233" s="2"/>
      <c r="N1233" s="2"/>
      <c r="O1233" s="2"/>
      <c r="P1233" s="2"/>
    </row>
    <row r="1234" spans="1:16" ht="15.75" customHeight="1" x14ac:dyDescent="0.3">
      <c r="A1234" s="8">
        <f>'Receta'!A1235</f>
        <v>0</v>
      </c>
      <c r="B1234" s="8" t="str">
        <f>IFERROR(VLOOKUP(A1234,Productos[#All],2,0),"")</f>
        <v/>
      </c>
      <c r="C1234" s="8">
        <f>SUMIF(Producción[[#All],[Producto]],A1234,Producción[[#All],[Cant]])</f>
        <v>0</v>
      </c>
      <c r="D1234" s="8">
        <f>'Receta'!E1235</f>
        <v>0</v>
      </c>
      <c r="E1234" s="8" t="str">
        <f>IFERROR(VLOOKUP(D1234,Materias_Primas[#All],2,0),"")</f>
        <v/>
      </c>
      <c r="F1234" s="8">
        <f>'Receta'!C1235</f>
        <v>0</v>
      </c>
      <c r="G1234" s="8">
        <f>'Receta'!H1235</f>
        <v>0</v>
      </c>
      <c r="H1234" s="8" t="str">
        <f t="shared" si="20"/>
        <v/>
      </c>
      <c r="I1234" s="8">
        <v>41</v>
      </c>
      <c r="J1234" s="8" t="s">
        <v>213</v>
      </c>
      <c r="K1234" s="8" t="e">
        <f t="shared" si="24"/>
        <v>#VALUE!</v>
      </c>
      <c r="L1234" s="8" t="str">
        <f>IFERROR(VLOOKUP(D1234,Materias_Primas[#All],5,0),"")</f>
        <v/>
      </c>
      <c r="M1234" s="2"/>
      <c r="N1234" s="2"/>
      <c r="O1234" s="2"/>
      <c r="P1234" s="2"/>
    </row>
    <row r="1235" spans="1:16" ht="15.75" customHeight="1" x14ac:dyDescent="0.3">
      <c r="A1235" s="8">
        <f>'Receta'!A1236</f>
        <v>0</v>
      </c>
      <c r="B1235" s="8" t="str">
        <f>IFERROR(VLOOKUP(A1235,Productos[#All],2,0),"")</f>
        <v/>
      </c>
      <c r="C1235" s="8">
        <f>SUMIF(Producción[[#All],[Producto]],A1235,Producción[[#All],[Cant]])</f>
        <v>0</v>
      </c>
      <c r="D1235" s="8">
        <f>'Receta'!E1236</f>
        <v>0</v>
      </c>
      <c r="E1235" s="8" t="str">
        <f>IFERROR(VLOOKUP(D1235,Materias_Primas[#All],2,0),"")</f>
        <v/>
      </c>
      <c r="F1235" s="8">
        <f>'Receta'!C1236</f>
        <v>0</v>
      </c>
      <c r="G1235" s="8">
        <f>'Receta'!H1236</f>
        <v>0</v>
      </c>
      <c r="H1235" s="8" t="str">
        <f t="shared" si="20"/>
        <v/>
      </c>
      <c r="I1235" s="8">
        <v>41</v>
      </c>
      <c r="J1235" s="8" t="s">
        <v>213</v>
      </c>
      <c r="K1235" s="8" t="e">
        <f t="shared" si="24"/>
        <v>#VALUE!</v>
      </c>
      <c r="L1235" s="8" t="str">
        <f>IFERROR(VLOOKUP(D1235,Materias_Primas[#All],5,0),"")</f>
        <v/>
      </c>
      <c r="M1235" s="2"/>
      <c r="N1235" s="2"/>
      <c r="O1235" s="2"/>
      <c r="P1235" s="2"/>
    </row>
    <row r="1236" spans="1:16" ht="15.75" customHeight="1" x14ac:dyDescent="0.3">
      <c r="A1236" s="8">
        <f>'Receta'!A1237</f>
        <v>0</v>
      </c>
      <c r="B1236" s="8" t="str">
        <f>IFERROR(VLOOKUP(A1236,Productos[#All],2,0),"")</f>
        <v/>
      </c>
      <c r="C1236" s="8">
        <f>SUMIF(Producción[[#All],[Producto]],A1236,Producción[[#All],[Cant]])</f>
        <v>0</v>
      </c>
      <c r="D1236" s="8">
        <f>'Receta'!E1237</f>
        <v>0</v>
      </c>
      <c r="E1236" s="8" t="str">
        <f>IFERROR(VLOOKUP(D1236,Materias_Primas[#All],2,0),"")</f>
        <v/>
      </c>
      <c r="F1236" s="8">
        <f>'Receta'!C1237</f>
        <v>0</v>
      </c>
      <c r="G1236" s="8">
        <f>'Receta'!H1237</f>
        <v>0</v>
      </c>
      <c r="H1236" s="8" t="str">
        <f t="shared" si="20"/>
        <v/>
      </c>
      <c r="I1236" s="8">
        <v>41</v>
      </c>
      <c r="J1236" s="8" t="s">
        <v>213</v>
      </c>
      <c r="K1236" s="8" t="e">
        <f t="shared" si="24"/>
        <v>#VALUE!</v>
      </c>
      <c r="L1236" s="8" t="str">
        <f>IFERROR(VLOOKUP(D1236,Materias_Primas[#All],5,0),"")</f>
        <v/>
      </c>
      <c r="M1236" s="2"/>
      <c r="N1236" s="2"/>
      <c r="O1236" s="2"/>
      <c r="P1236" s="2"/>
    </row>
    <row r="1237" spans="1:16" ht="15.75" customHeight="1" x14ac:dyDescent="0.3">
      <c r="A1237" s="8">
        <f>'Receta'!A1238</f>
        <v>0</v>
      </c>
      <c r="B1237" s="8" t="str">
        <f>IFERROR(VLOOKUP(A1237,Productos[#All],2,0),"")</f>
        <v/>
      </c>
      <c r="C1237" s="8">
        <f>SUMIF(Producción[[#All],[Producto]],A1237,Producción[[#All],[Cant]])</f>
        <v>0</v>
      </c>
      <c r="D1237" s="8">
        <f>'Receta'!E1238</f>
        <v>0</v>
      </c>
      <c r="E1237" s="8" t="str">
        <f>IFERROR(VLOOKUP(D1237,Materias_Primas[#All],2,0),"")</f>
        <v/>
      </c>
      <c r="F1237" s="8">
        <f>'Receta'!C1238</f>
        <v>0</v>
      </c>
      <c r="G1237" s="8">
        <f>'Receta'!H1238</f>
        <v>0</v>
      </c>
      <c r="H1237" s="8" t="str">
        <f t="shared" si="20"/>
        <v/>
      </c>
      <c r="I1237" s="8">
        <v>41</v>
      </c>
      <c r="J1237" s="8" t="s">
        <v>213</v>
      </c>
      <c r="K1237" s="8" t="e">
        <f t="shared" si="24"/>
        <v>#VALUE!</v>
      </c>
      <c r="L1237" s="8" t="str">
        <f>IFERROR(VLOOKUP(D1237,Materias_Primas[#All],5,0),"")</f>
        <v/>
      </c>
      <c r="M1237" s="2"/>
      <c r="N1237" s="2"/>
      <c r="O1237" s="2"/>
      <c r="P1237" s="2"/>
    </row>
    <row r="1238" spans="1:16" ht="15.75" customHeight="1" x14ac:dyDescent="0.3">
      <c r="A1238" s="8">
        <f>'Receta'!A1239</f>
        <v>0</v>
      </c>
      <c r="B1238" s="8" t="str">
        <f>IFERROR(VLOOKUP(A1238,Productos[#All],2,0),"")</f>
        <v/>
      </c>
      <c r="C1238" s="8">
        <f>SUMIF(Producción[[#All],[Producto]],A1238,Producción[[#All],[Cant]])</f>
        <v>0</v>
      </c>
      <c r="D1238" s="8">
        <f>'Receta'!E1239</f>
        <v>0</v>
      </c>
      <c r="E1238" s="8" t="str">
        <f>IFERROR(VLOOKUP(D1238,Materias_Primas[#All],2,0),"")</f>
        <v/>
      </c>
      <c r="F1238" s="8">
        <f>'Receta'!C1239</f>
        <v>0</v>
      </c>
      <c r="G1238" s="8">
        <f>'Receta'!H1239</f>
        <v>0</v>
      </c>
      <c r="H1238" s="8" t="str">
        <f t="shared" si="20"/>
        <v/>
      </c>
      <c r="I1238" s="8">
        <v>41</v>
      </c>
      <c r="J1238" s="8" t="s">
        <v>213</v>
      </c>
      <c r="K1238" s="8" t="e">
        <f t="shared" si="24"/>
        <v>#VALUE!</v>
      </c>
      <c r="L1238" s="8" t="str">
        <f>IFERROR(VLOOKUP(D1238,Materias_Primas[#All],5,0),"")</f>
        <v/>
      </c>
      <c r="M1238" s="2"/>
      <c r="N1238" s="2"/>
      <c r="O1238" s="2"/>
      <c r="P1238" s="2"/>
    </row>
    <row r="1239" spans="1:16" ht="15.75" customHeight="1" x14ac:dyDescent="0.3">
      <c r="A1239" s="8">
        <f>'Receta'!A1240</f>
        <v>0</v>
      </c>
      <c r="B1239" s="8" t="str">
        <f>IFERROR(VLOOKUP(A1239,Productos[#All],2,0),"")</f>
        <v/>
      </c>
      <c r="C1239" s="8">
        <f>SUMIF(Producción[[#All],[Producto]],A1239,Producción[[#All],[Cant]])</f>
        <v>0</v>
      </c>
      <c r="D1239" s="8">
        <f>'Receta'!E1240</f>
        <v>0</v>
      </c>
      <c r="E1239" s="8" t="str">
        <f>IFERROR(VLOOKUP(D1239,Materias_Primas[#All],2,0),"")</f>
        <v/>
      </c>
      <c r="F1239" s="8">
        <f>'Receta'!C1240</f>
        <v>0</v>
      </c>
      <c r="G1239" s="8">
        <f>'Receta'!H1240</f>
        <v>0</v>
      </c>
      <c r="H1239" s="8" t="str">
        <f t="shared" si="20"/>
        <v/>
      </c>
      <c r="I1239" s="8">
        <v>41</v>
      </c>
      <c r="J1239" s="8" t="s">
        <v>213</v>
      </c>
      <c r="K1239" s="8" t="e">
        <f t="shared" si="24"/>
        <v>#VALUE!</v>
      </c>
      <c r="L1239" s="8" t="str">
        <f>IFERROR(VLOOKUP(D1239,Materias_Primas[#All],5,0),"")</f>
        <v/>
      </c>
      <c r="M1239" s="2"/>
      <c r="N1239" s="2"/>
      <c r="O1239" s="2"/>
      <c r="P1239" s="2"/>
    </row>
    <row r="1240" spans="1:16" ht="15.75" customHeight="1" x14ac:dyDescent="0.3">
      <c r="A1240" s="8">
        <f>'Receta'!A1241</f>
        <v>0</v>
      </c>
      <c r="B1240" s="8" t="str">
        <f>IFERROR(VLOOKUP(A1240,Productos[#All],2,0),"")</f>
        <v/>
      </c>
      <c r="C1240" s="8">
        <f>SUMIF(Producción[[#All],[Producto]],A1240,Producción[[#All],[Cant]])</f>
        <v>0</v>
      </c>
      <c r="D1240" s="8">
        <f>'Receta'!E1241</f>
        <v>0</v>
      </c>
      <c r="E1240" s="8" t="str">
        <f>IFERROR(VLOOKUP(D1240,Materias_Primas[#All],2,0),"")</f>
        <v/>
      </c>
      <c r="F1240" s="8">
        <f>'Receta'!C1241</f>
        <v>0</v>
      </c>
      <c r="G1240" s="8">
        <f>'Receta'!H1241</f>
        <v>0</v>
      </c>
      <c r="H1240" s="8" t="str">
        <f t="shared" si="20"/>
        <v/>
      </c>
      <c r="I1240" s="8">
        <v>41</v>
      </c>
      <c r="J1240" s="8" t="s">
        <v>213</v>
      </c>
      <c r="K1240" s="8" t="e">
        <f t="shared" si="24"/>
        <v>#VALUE!</v>
      </c>
      <c r="L1240" s="8" t="str">
        <f>IFERROR(VLOOKUP(D1240,Materias_Primas[#All],5,0),"")</f>
        <v/>
      </c>
      <c r="M1240" s="2"/>
      <c r="N1240" s="2"/>
      <c r="O1240" s="2"/>
      <c r="P1240" s="2"/>
    </row>
    <row r="1241" spans="1:16" ht="15.75" customHeight="1" x14ac:dyDescent="0.3">
      <c r="A1241" s="8">
        <f>'Receta'!A1242</f>
        <v>0</v>
      </c>
      <c r="B1241" s="8" t="str">
        <f>IFERROR(VLOOKUP(A1241,Productos[#All],2,0),"")</f>
        <v/>
      </c>
      <c r="C1241" s="8">
        <f>SUMIF(Producción[[#All],[Producto]],A1241,Producción[[#All],[Cant]])</f>
        <v>0</v>
      </c>
      <c r="D1241" s="8">
        <f>'Receta'!E1242</f>
        <v>0</v>
      </c>
      <c r="E1241" s="8" t="str">
        <f>IFERROR(VLOOKUP(D1241,Materias_Primas[#All],2,0),"")</f>
        <v/>
      </c>
      <c r="F1241" s="8">
        <f>'Receta'!C1242</f>
        <v>0</v>
      </c>
      <c r="G1241" s="8">
        <f>'Receta'!H1242</f>
        <v>0</v>
      </c>
      <c r="H1241" s="8" t="str">
        <f t="shared" si="20"/>
        <v/>
      </c>
      <c r="I1241" s="8">
        <v>41</v>
      </c>
      <c r="J1241" s="8" t="s">
        <v>213</v>
      </c>
      <c r="K1241" s="8" t="e">
        <f t="shared" si="24"/>
        <v>#VALUE!</v>
      </c>
      <c r="L1241" s="8" t="str">
        <f>IFERROR(VLOOKUP(D1241,Materias_Primas[#All],5,0),"")</f>
        <v/>
      </c>
      <c r="M1241" s="2"/>
      <c r="N1241" s="2"/>
      <c r="O1241" s="2"/>
      <c r="P1241" s="2"/>
    </row>
    <row r="1242" spans="1:16" ht="15.75" customHeight="1" x14ac:dyDescent="0.3">
      <c r="A1242" s="8">
        <f>'Receta'!A1243</f>
        <v>0</v>
      </c>
      <c r="B1242" s="8" t="str">
        <f>IFERROR(VLOOKUP(A1242,Productos[#All],2,0),"")</f>
        <v/>
      </c>
      <c r="C1242" s="8">
        <f>SUMIF(Producción[[#All],[Producto]],A1242,Producción[[#All],[Cant]])</f>
        <v>0</v>
      </c>
      <c r="D1242" s="8">
        <f>'Receta'!E1243</f>
        <v>0</v>
      </c>
      <c r="E1242" s="8" t="str">
        <f>IFERROR(VLOOKUP(D1242,Materias_Primas[#All],2,0),"")</f>
        <v/>
      </c>
      <c r="F1242" s="8">
        <f>'Receta'!C1243</f>
        <v>0</v>
      </c>
      <c r="G1242" s="8">
        <f>'Receta'!H1243</f>
        <v>0</v>
      </c>
      <c r="H1242" s="8" t="str">
        <f t="shared" si="20"/>
        <v/>
      </c>
      <c r="I1242" s="8">
        <v>41</v>
      </c>
      <c r="J1242" s="8" t="s">
        <v>213</v>
      </c>
      <c r="K1242" s="8" t="e">
        <f t="shared" si="24"/>
        <v>#VALUE!</v>
      </c>
      <c r="L1242" s="8" t="str">
        <f>IFERROR(VLOOKUP(D1242,Materias_Primas[#All],5,0),"")</f>
        <v/>
      </c>
      <c r="M1242" s="2"/>
      <c r="N1242" s="2"/>
      <c r="O1242" s="2"/>
      <c r="P1242" s="2"/>
    </row>
    <row r="1243" spans="1:16" ht="15.75" customHeight="1" x14ac:dyDescent="0.3">
      <c r="A1243" s="8">
        <f>'Receta'!A1244</f>
        <v>0</v>
      </c>
      <c r="B1243" s="8" t="str">
        <f>IFERROR(VLOOKUP(A1243,Productos[#All],2,0),"")</f>
        <v/>
      </c>
      <c r="C1243" s="8">
        <f>SUMIF(Producción[[#All],[Producto]],A1243,Producción[[#All],[Cant]])</f>
        <v>0</v>
      </c>
      <c r="D1243" s="8">
        <f>'Receta'!E1244</f>
        <v>0</v>
      </c>
      <c r="E1243" s="8" t="str">
        <f>IFERROR(VLOOKUP(D1243,Materias_Primas[#All],2,0),"")</f>
        <v/>
      </c>
      <c r="F1243" s="8">
        <f>'Receta'!C1244</f>
        <v>0</v>
      </c>
      <c r="G1243" s="8">
        <f>'Receta'!H1244</f>
        <v>0</v>
      </c>
      <c r="H1243" s="8" t="str">
        <f t="shared" si="20"/>
        <v/>
      </c>
      <c r="I1243" s="8">
        <v>41</v>
      </c>
      <c r="J1243" s="8" t="s">
        <v>213</v>
      </c>
      <c r="K1243" s="8" t="e">
        <f t="shared" si="24"/>
        <v>#VALUE!</v>
      </c>
      <c r="L1243" s="8" t="str">
        <f>IFERROR(VLOOKUP(D1243,Materias_Primas[#All],5,0),"")</f>
        <v/>
      </c>
      <c r="M1243" s="2"/>
      <c r="N1243" s="2"/>
      <c r="O1243" s="2"/>
      <c r="P1243" s="2"/>
    </row>
    <row r="1244" spans="1:16" ht="15.75" customHeight="1" x14ac:dyDescent="0.3">
      <c r="A1244" s="8">
        <f>'Receta'!A1245</f>
        <v>0</v>
      </c>
      <c r="B1244" s="8" t="str">
        <f>IFERROR(VLOOKUP(A1244,Productos[#All],2,0),"")</f>
        <v/>
      </c>
      <c r="C1244" s="8">
        <f>SUMIF(Producción[[#All],[Producto]],A1244,Producción[[#All],[Cant]])</f>
        <v>0</v>
      </c>
      <c r="D1244" s="8">
        <f>'Receta'!E1245</f>
        <v>0</v>
      </c>
      <c r="E1244" s="8" t="str">
        <f>IFERROR(VLOOKUP(D1244,Materias_Primas[#All],2,0),"")</f>
        <v/>
      </c>
      <c r="F1244" s="8">
        <f>'Receta'!C1245</f>
        <v>0</v>
      </c>
      <c r="G1244" s="8">
        <f>'Receta'!H1245</f>
        <v>0</v>
      </c>
      <c r="H1244" s="8" t="str">
        <f t="shared" si="20"/>
        <v/>
      </c>
      <c r="I1244" s="8">
        <v>41</v>
      </c>
      <c r="J1244" s="8" t="s">
        <v>213</v>
      </c>
      <c r="K1244" s="8" t="e">
        <f t="shared" si="24"/>
        <v>#VALUE!</v>
      </c>
      <c r="L1244" s="8" t="str">
        <f>IFERROR(VLOOKUP(D1244,Materias_Primas[#All],5,0),"")</f>
        <v/>
      </c>
      <c r="M1244" s="2"/>
      <c r="N1244" s="2"/>
      <c r="O1244" s="2"/>
      <c r="P1244" s="2"/>
    </row>
    <row r="1245" spans="1:16" ht="15.75" customHeight="1" x14ac:dyDescent="0.3">
      <c r="A1245" s="8">
        <f>'Receta'!A1246</f>
        <v>0</v>
      </c>
      <c r="B1245" s="8" t="str">
        <f>IFERROR(VLOOKUP(A1245,Productos[#All],2,0),"")</f>
        <v/>
      </c>
      <c r="C1245" s="8">
        <f>SUMIF(Producción[[#All],[Producto]],A1245,Producción[[#All],[Cant]])</f>
        <v>0</v>
      </c>
      <c r="D1245" s="8">
        <f>'Receta'!E1246</f>
        <v>0</v>
      </c>
      <c r="E1245" s="8" t="str">
        <f>IFERROR(VLOOKUP(D1245,Materias_Primas[#All],2,0),"")</f>
        <v/>
      </c>
      <c r="F1245" s="8">
        <f>'Receta'!C1246</f>
        <v>0</v>
      </c>
      <c r="G1245" s="8">
        <f>'Receta'!H1246</f>
        <v>0</v>
      </c>
      <c r="H1245" s="8" t="str">
        <f t="shared" si="20"/>
        <v/>
      </c>
      <c r="I1245" s="8">
        <v>41</v>
      </c>
      <c r="J1245" s="8" t="s">
        <v>213</v>
      </c>
      <c r="K1245" s="8" t="e">
        <f t="shared" si="24"/>
        <v>#VALUE!</v>
      </c>
      <c r="L1245" s="8" t="str">
        <f>IFERROR(VLOOKUP(D1245,Materias_Primas[#All],5,0),"")</f>
        <v/>
      </c>
      <c r="M1245" s="2"/>
      <c r="N1245" s="2"/>
      <c r="O1245" s="2"/>
      <c r="P1245" s="2"/>
    </row>
    <row r="1246" spans="1:16" ht="15.75" customHeight="1" x14ac:dyDescent="0.3">
      <c r="A1246" s="8">
        <f>'Receta'!A1247</f>
        <v>0</v>
      </c>
      <c r="B1246" s="8" t="str">
        <f>IFERROR(VLOOKUP(A1246,Productos[#All],2,0),"")</f>
        <v/>
      </c>
      <c r="C1246" s="8">
        <f>SUMIF(Producción[[#All],[Producto]],A1246,Producción[[#All],[Cant]])</f>
        <v>0</v>
      </c>
      <c r="D1246" s="8">
        <f>'Receta'!E1247</f>
        <v>0</v>
      </c>
      <c r="E1246" s="8" t="str">
        <f>IFERROR(VLOOKUP(D1246,Materias_Primas[#All],2,0),"")</f>
        <v/>
      </c>
      <c r="F1246" s="8">
        <f>'Receta'!C1247</f>
        <v>0</v>
      </c>
      <c r="G1246" s="8">
        <f>'Receta'!H1247</f>
        <v>0</v>
      </c>
      <c r="H1246" s="8" t="str">
        <f t="shared" si="20"/>
        <v/>
      </c>
      <c r="I1246" s="8">
        <v>41</v>
      </c>
      <c r="J1246" s="8" t="s">
        <v>213</v>
      </c>
      <c r="K1246" s="8" t="e">
        <f t="shared" si="24"/>
        <v>#VALUE!</v>
      </c>
      <c r="L1246" s="8" t="str">
        <f>IFERROR(VLOOKUP(D1246,Materias_Primas[#All],5,0),"")</f>
        <v/>
      </c>
      <c r="M1246" s="2"/>
      <c r="N1246" s="2"/>
      <c r="O1246" s="2"/>
      <c r="P1246" s="2"/>
    </row>
    <row r="1247" spans="1:16" ht="15.75" customHeight="1" x14ac:dyDescent="0.3">
      <c r="A1247" s="8">
        <f>'Receta'!A1248</f>
        <v>0</v>
      </c>
      <c r="B1247" s="8" t="str">
        <f>IFERROR(VLOOKUP(A1247,Productos[#All],2,0),"")</f>
        <v/>
      </c>
      <c r="C1247" s="8">
        <f>SUMIF(Producción[[#All],[Producto]],A1247,Producción[[#All],[Cant]])</f>
        <v>0</v>
      </c>
      <c r="D1247" s="8">
        <f>'Receta'!E1248</f>
        <v>0</v>
      </c>
      <c r="E1247" s="8" t="str">
        <f>IFERROR(VLOOKUP(D1247,Materias_Primas[#All],2,0),"")</f>
        <v/>
      </c>
      <c r="F1247" s="8">
        <f>'Receta'!C1248</f>
        <v>0</v>
      </c>
      <c r="G1247" s="8">
        <f>'Receta'!H1248</f>
        <v>0</v>
      </c>
      <c r="H1247" s="8" t="str">
        <f t="shared" si="20"/>
        <v/>
      </c>
      <c r="I1247" s="8">
        <v>41</v>
      </c>
      <c r="J1247" s="8" t="s">
        <v>213</v>
      </c>
      <c r="K1247" s="8" t="e">
        <f t="shared" si="24"/>
        <v>#VALUE!</v>
      </c>
      <c r="L1247" s="8" t="str">
        <f>IFERROR(VLOOKUP(D1247,Materias_Primas[#All],5,0),"")</f>
        <v/>
      </c>
      <c r="M1247" s="2"/>
      <c r="N1247" s="2"/>
      <c r="O1247" s="2"/>
      <c r="P1247" s="2"/>
    </row>
    <row r="1248" spans="1:16" ht="15.75" customHeight="1" x14ac:dyDescent="0.3">
      <c r="A1248" s="8">
        <f>'Receta'!A1249</f>
        <v>0</v>
      </c>
      <c r="B1248" s="8" t="str">
        <f>IFERROR(VLOOKUP(A1248,Productos[#All],2,0),"")</f>
        <v/>
      </c>
      <c r="C1248" s="8">
        <f>SUMIF(Producción[[#All],[Producto]],A1248,Producción[[#All],[Cant]])</f>
        <v>0</v>
      </c>
      <c r="D1248" s="8">
        <f>'Receta'!E1249</f>
        <v>0</v>
      </c>
      <c r="E1248" s="8" t="str">
        <f>IFERROR(VLOOKUP(D1248,Materias_Primas[#All],2,0),"")</f>
        <v/>
      </c>
      <c r="F1248" s="8">
        <f>'Receta'!C1249</f>
        <v>0</v>
      </c>
      <c r="G1248" s="8">
        <f>'Receta'!H1249</f>
        <v>0</v>
      </c>
      <c r="H1248" s="8" t="str">
        <f t="shared" si="20"/>
        <v/>
      </c>
      <c r="I1248" s="8">
        <v>41</v>
      </c>
      <c r="J1248" s="8" t="s">
        <v>213</v>
      </c>
      <c r="K1248" s="8" t="e">
        <f t="shared" si="24"/>
        <v>#VALUE!</v>
      </c>
      <c r="L1248" s="8" t="str">
        <f>IFERROR(VLOOKUP(D1248,Materias_Primas[#All],5,0),"")</f>
        <v/>
      </c>
      <c r="M1248" s="2"/>
      <c r="N1248" s="2"/>
      <c r="O1248" s="2"/>
      <c r="P1248" s="2"/>
    </row>
    <row r="1249" spans="1:16" ht="15.75" customHeight="1" x14ac:dyDescent="0.3">
      <c r="A1249" s="8">
        <f>'Receta'!A1250</f>
        <v>0</v>
      </c>
      <c r="B1249" s="8" t="str">
        <f>IFERROR(VLOOKUP(A1249,Productos[#All],2,0),"")</f>
        <v/>
      </c>
      <c r="C1249" s="8">
        <f>SUMIF(Producción[[#All],[Producto]],A1249,Producción[[#All],[Cant]])</f>
        <v>0</v>
      </c>
      <c r="D1249" s="8">
        <f>'Receta'!E1250</f>
        <v>0</v>
      </c>
      <c r="E1249" s="8" t="str">
        <f>IFERROR(VLOOKUP(D1249,Materias_Primas[#All],2,0),"")</f>
        <v/>
      </c>
      <c r="F1249" s="8">
        <f>'Receta'!C1250</f>
        <v>0</v>
      </c>
      <c r="G1249" s="8">
        <f>'Receta'!H1250</f>
        <v>0</v>
      </c>
      <c r="H1249" s="8" t="str">
        <f t="shared" si="20"/>
        <v/>
      </c>
      <c r="I1249" s="8">
        <v>41</v>
      </c>
      <c r="J1249" s="8" t="s">
        <v>213</v>
      </c>
      <c r="K1249" s="8" t="e">
        <f t="shared" si="24"/>
        <v>#VALUE!</v>
      </c>
      <c r="L1249" s="8" t="str">
        <f>IFERROR(VLOOKUP(D1249,Materias_Primas[#All],5,0),"")</f>
        <v/>
      </c>
      <c r="M1249" s="2"/>
      <c r="N1249" s="2"/>
      <c r="O1249" s="2"/>
      <c r="P1249" s="2"/>
    </row>
    <row r="1250" spans="1:16" ht="15.75" customHeight="1" x14ac:dyDescent="0.3">
      <c r="A1250" s="8">
        <f>'Receta'!A1251</f>
        <v>0</v>
      </c>
      <c r="B1250" s="8" t="str">
        <f>IFERROR(VLOOKUP(A1250,Productos[#All],2,0),"")</f>
        <v/>
      </c>
      <c r="C1250" s="8">
        <f>SUMIF(Producción[[#All],[Producto]],A1250,Producción[[#All],[Cant]])</f>
        <v>0</v>
      </c>
      <c r="D1250" s="8">
        <f>'Receta'!E1251</f>
        <v>0</v>
      </c>
      <c r="E1250" s="8" t="str">
        <f>IFERROR(VLOOKUP(D1250,Materias_Primas[#All],2,0),"")</f>
        <v/>
      </c>
      <c r="F1250" s="8">
        <f>'Receta'!C1251</f>
        <v>0</v>
      </c>
      <c r="G1250" s="8">
        <f>'Receta'!H1251</f>
        <v>0</v>
      </c>
      <c r="H1250" s="8" t="str">
        <f t="shared" si="20"/>
        <v/>
      </c>
      <c r="I1250" s="8">
        <v>41</v>
      </c>
      <c r="J1250" s="8" t="s">
        <v>213</v>
      </c>
      <c r="K1250" s="8" t="e">
        <f t="shared" si="24"/>
        <v>#VALUE!</v>
      </c>
      <c r="L1250" s="8" t="str">
        <f>IFERROR(VLOOKUP(D1250,Materias_Primas[#All],5,0),"")</f>
        <v/>
      </c>
      <c r="M1250" s="2"/>
      <c r="N1250" s="2"/>
      <c r="O1250" s="2"/>
      <c r="P1250" s="2"/>
    </row>
    <row r="1251" spans="1:16" ht="15.75" customHeight="1" x14ac:dyDescent="0.3">
      <c r="A1251" s="8">
        <f>'Receta'!A1252</f>
        <v>0</v>
      </c>
      <c r="B1251" s="8" t="str">
        <f>IFERROR(VLOOKUP(A1251,Productos[#All],2,0),"")</f>
        <v/>
      </c>
      <c r="C1251" s="8">
        <f>SUMIF(Producción[[#All],[Producto]],A1251,Producción[[#All],[Cant]])</f>
        <v>0</v>
      </c>
      <c r="D1251" s="8">
        <f>'Receta'!E1252</f>
        <v>0</v>
      </c>
      <c r="E1251" s="8" t="str">
        <f>IFERROR(VLOOKUP(D1251,Materias_Primas[#All],2,0),"")</f>
        <v/>
      </c>
      <c r="F1251" s="8">
        <f>'Receta'!C1252</f>
        <v>0</v>
      </c>
      <c r="G1251" s="8">
        <f>'Receta'!H1252</f>
        <v>0</v>
      </c>
      <c r="H1251" s="8" t="str">
        <f t="shared" si="20"/>
        <v/>
      </c>
      <c r="I1251" s="8">
        <v>41</v>
      </c>
      <c r="J1251" s="8" t="s">
        <v>213</v>
      </c>
      <c r="K1251" s="8" t="e">
        <f t="shared" si="24"/>
        <v>#VALUE!</v>
      </c>
      <c r="L1251" s="8" t="str">
        <f>IFERROR(VLOOKUP(D1251,Materias_Primas[#All],5,0),"")</f>
        <v/>
      </c>
      <c r="M1251" s="2"/>
      <c r="N1251" s="2"/>
      <c r="O1251" s="2"/>
      <c r="P1251" s="2"/>
    </row>
    <row r="1252" spans="1:16" ht="15.75" customHeight="1" x14ac:dyDescent="0.3">
      <c r="A1252" s="8">
        <f>'Receta'!A1253</f>
        <v>0</v>
      </c>
      <c r="B1252" s="8" t="str">
        <f>IFERROR(VLOOKUP(A1252,Productos[#All],2,0),"")</f>
        <v/>
      </c>
      <c r="C1252" s="8">
        <f>SUMIF(Producción[[#All],[Producto]],A1252,Producción[[#All],[Cant]])</f>
        <v>0</v>
      </c>
      <c r="D1252" s="8">
        <f>'Receta'!E1253</f>
        <v>0</v>
      </c>
      <c r="E1252" s="8" t="str">
        <f>IFERROR(VLOOKUP(D1252,Materias_Primas[#All],2,0),"")</f>
        <v/>
      </c>
      <c r="F1252" s="8">
        <f>'Receta'!C1253</f>
        <v>0</v>
      </c>
      <c r="G1252" s="8">
        <f>'Receta'!H1253</f>
        <v>0</v>
      </c>
      <c r="H1252" s="8" t="str">
        <f t="shared" si="20"/>
        <v/>
      </c>
      <c r="I1252" s="8">
        <v>41</v>
      </c>
      <c r="J1252" s="8" t="s">
        <v>213</v>
      </c>
      <c r="K1252" s="8" t="e">
        <f t="shared" si="24"/>
        <v>#VALUE!</v>
      </c>
      <c r="L1252" s="8" t="str">
        <f>IFERROR(VLOOKUP(D1252,Materias_Primas[#All],5,0),"")</f>
        <v/>
      </c>
      <c r="M1252" s="2"/>
      <c r="N1252" s="2"/>
      <c r="O1252" s="2"/>
      <c r="P1252" s="2"/>
    </row>
    <row r="1253" spans="1:16" ht="15.75" customHeight="1" x14ac:dyDescent="0.3">
      <c r="A1253" s="8">
        <f>'Receta'!A1254</f>
        <v>0</v>
      </c>
      <c r="B1253" s="8" t="str">
        <f>IFERROR(VLOOKUP(A1253,Productos[#All],2,0),"")</f>
        <v/>
      </c>
      <c r="C1253" s="8">
        <f>SUMIF(Producción[[#All],[Producto]],A1253,Producción[[#All],[Cant]])</f>
        <v>0</v>
      </c>
      <c r="D1253" s="8">
        <f>'Receta'!E1254</f>
        <v>0</v>
      </c>
      <c r="E1253" s="8" t="str">
        <f>IFERROR(VLOOKUP(D1253,Materias_Primas[#All],2,0),"")</f>
        <v/>
      </c>
      <c r="F1253" s="8">
        <f>'Receta'!C1254</f>
        <v>0</v>
      </c>
      <c r="G1253" s="8">
        <f>'Receta'!H1254</f>
        <v>0</v>
      </c>
      <c r="H1253" s="8" t="str">
        <f t="shared" si="20"/>
        <v/>
      </c>
      <c r="I1253" s="8">
        <v>41</v>
      </c>
      <c r="J1253" s="8" t="s">
        <v>213</v>
      </c>
      <c r="K1253" s="8" t="e">
        <f t="shared" si="24"/>
        <v>#VALUE!</v>
      </c>
      <c r="L1253" s="8" t="str">
        <f>IFERROR(VLOOKUP(D1253,Materias_Primas[#All],5,0),"")</f>
        <v/>
      </c>
      <c r="M1253" s="2"/>
      <c r="N1253" s="2"/>
      <c r="O1253" s="2"/>
      <c r="P1253" s="2"/>
    </row>
    <row r="1254" spans="1:16" ht="15.75" customHeight="1" x14ac:dyDescent="0.3">
      <c r="A1254" s="8">
        <f>'Receta'!A1255</f>
        <v>0</v>
      </c>
      <c r="B1254" s="8" t="str">
        <f>IFERROR(VLOOKUP(A1254,Productos[#All],2,0),"")</f>
        <v/>
      </c>
      <c r="C1254" s="8">
        <f>SUMIF(Producción[[#All],[Producto]],A1254,Producción[[#All],[Cant]])</f>
        <v>0</v>
      </c>
      <c r="D1254" s="8">
        <f>'Receta'!E1255</f>
        <v>0</v>
      </c>
      <c r="E1254" s="8" t="str">
        <f>IFERROR(VLOOKUP(D1254,Materias_Primas[#All],2,0),"")</f>
        <v/>
      </c>
      <c r="F1254" s="8">
        <f>'Receta'!C1255</f>
        <v>0</v>
      </c>
      <c r="G1254" s="8">
        <f>'Receta'!H1255</f>
        <v>0</v>
      </c>
      <c r="H1254" s="8" t="str">
        <f t="shared" si="20"/>
        <v/>
      </c>
      <c r="I1254" s="8">
        <v>41</v>
      </c>
      <c r="J1254" s="8" t="s">
        <v>213</v>
      </c>
      <c r="K1254" s="8" t="e">
        <f t="shared" si="24"/>
        <v>#VALUE!</v>
      </c>
      <c r="L1254" s="8" t="str">
        <f>IFERROR(VLOOKUP(D1254,Materias_Primas[#All],5,0),"")</f>
        <v/>
      </c>
      <c r="M1254" s="2"/>
      <c r="N1254" s="2"/>
      <c r="O1254" s="2"/>
      <c r="P1254" s="2"/>
    </row>
    <row r="1255" spans="1:16" ht="15.75" customHeight="1" x14ac:dyDescent="0.3">
      <c r="A1255" s="8">
        <f>'Receta'!A1256</f>
        <v>0</v>
      </c>
      <c r="B1255" s="8" t="str">
        <f>IFERROR(VLOOKUP(A1255,Productos[#All],2,0),"")</f>
        <v/>
      </c>
      <c r="C1255" s="8">
        <f>SUMIF(Producción[[#All],[Producto]],A1255,Producción[[#All],[Cant]])</f>
        <v>0</v>
      </c>
      <c r="D1255" s="8">
        <f>'Receta'!E1256</f>
        <v>0</v>
      </c>
      <c r="E1255" s="8" t="str">
        <f>IFERROR(VLOOKUP(D1255,Materias_Primas[#All],2,0),"")</f>
        <v/>
      </c>
      <c r="F1255" s="8">
        <f>'Receta'!C1256</f>
        <v>0</v>
      </c>
      <c r="G1255" s="8">
        <f>'Receta'!H1256</f>
        <v>0</v>
      </c>
      <c r="H1255" s="8" t="str">
        <f t="shared" si="20"/>
        <v/>
      </c>
      <c r="I1255" s="8">
        <v>41</v>
      </c>
      <c r="J1255" s="8" t="s">
        <v>213</v>
      </c>
      <c r="K1255" s="8" t="e">
        <f t="shared" si="24"/>
        <v>#VALUE!</v>
      </c>
      <c r="L1255" s="8" t="str">
        <f>IFERROR(VLOOKUP(D1255,Materias_Primas[#All],5,0),"")</f>
        <v/>
      </c>
      <c r="M1255" s="2"/>
      <c r="N1255" s="2"/>
      <c r="O1255" s="2"/>
      <c r="P1255" s="2"/>
    </row>
    <row r="1256" spans="1:16" ht="15.75" customHeight="1" x14ac:dyDescent="0.3">
      <c r="A1256" s="8">
        <f>'Receta'!A1257</f>
        <v>0</v>
      </c>
      <c r="B1256" s="8" t="str">
        <f>IFERROR(VLOOKUP(A1256,Productos[#All],2,0),"")</f>
        <v/>
      </c>
      <c r="C1256" s="8">
        <f>SUMIF(Producción[[#All],[Producto]],A1256,Producción[[#All],[Cant]])</f>
        <v>0</v>
      </c>
      <c r="D1256" s="8">
        <f>'Receta'!E1257</f>
        <v>0</v>
      </c>
      <c r="E1256" s="8" t="str">
        <f>IFERROR(VLOOKUP(D1256,Materias_Primas[#All],2,0),"")</f>
        <v/>
      </c>
      <c r="F1256" s="8">
        <f>'Receta'!C1257</f>
        <v>0</v>
      </c>
      <c r="G1256" s="8">
        <f>'Receta'!H1257</f>
        <v>0</v>
      </c>
      <c r="H1256" s="8" t="str">
        <f t="shared" si="20"/>
        <v/>
      </c>
      <c r="I1256" s="8">
        <v>41</v>
      </c>
      <c r="J1256" s="8" t="s">
        <v>213</v>
      </c>
      <c r="K1256" s="8" t="e">
        <f t="shared" si="24"/>
        <v>#VALUE!</v>
      </c>
      <c r="L1256" s="8" t="str">
        <f>IFERROR(VLOOKUP(D1256,Materias_Primas[#All],5,0),"")</f>
        <v/>
      </c>
      <c r="M1256" s="2"/>
      <c r="N1256" s="2"/>
      <c r="O1256" s="2"/>
      <c r="P1256" s="2"/>
    </row>
    <row r="1257" spans="1:16" ht="15.75" customHeight="1" x14ac:dyDescent="0.3">
      <c r="A1257" s="8">
        <f>'Receta'!A1258</f>
        <v>0</v>
      </c>
      <c r="B1257" s="8" t="str">
        <f>IFERROR(VLOOKUP(A1257,Productos[#All],2,0),"")</f>
        <v/>
      </c>
      <c r="C1257" s="8">
        <f>SUMIF(Producción[[#All],[Producto]],A1257,Producción[[#All],[Cant]])</f>
        <v>0</v>
      </c>
      <c r="D1257" s="8">
        <f>'Receta'!E1258</f>
        <v>0</v>
      </c>
      <c r="E1257" s="8" t="str">
        <f>IFERROR(VLOOKUP(D1257,Materias_Primas[#All],2,0),"")</f>
        <v/>
      </c>
      <c r="F1257" s="8">
        <f>'Receta'!C1258</f>
        <v>0</v>
      </c>
      <c r="G1257" s="8">
        <f>'Receta'!H1258</f>
        <v>0</v>
      </c>
      <c r="H1257" s="8" t="str">
        <f t="shared" si="20"/>
        <v/>
      </c>
      <c r="I1257" s="8">
        <v>41</v>
      </c>
      <c r="J1257" s="8" t="s">
        <v>213</v>
      </c>
      <c r="K1257" s="8" t="e">
        <f t="shared" si="24"/>
        <v>#VALUE!</v>
      </c>
      <c r="L1257" s="8" t="str">
        <f>IFERROR(VLOOKUP(D1257,Materias_Primas[#All],5,0),"")</f>
        <v/>
      </c>
      <c r="M1257" s="2"/>
      <c r="N1257" s="2"/>
      <c r="O1257" s="2"/>
      <c r="P1257" s="2"/>
    </row>
    <row r="1258" spans="1:16" ht="15.75" customHeight="1" x14ac:dyDescent="0.3">
      <c r="A1258" s="8">
        <f>'Receta'!A1259</f>
        <v>0</v>
      </c>
      <c r="B1258" s="8" t="str">
        <f>IFERROR(VLOOKUP(A1258,Productos[#All],2,0),"")</f>
        <v/>
      </c>
      <c r="C1258" s="8">
        <f>SUMIF(Producción[[#All],[Producto]],A1258,Producción[[#All],[Cant]])</f>
        <v>0</v>
      </c>
      <c r="D1258" s="8">
        <f>'Receta'!E1259</f>
        <v>0</v>
      </c>
      <c r="E1258" s="8" t="str">
        <f>IFERROR(VLOOKUP(D1258,Materias_Primas[#All],2,0),"")</f>
        <v/>
      </c>
      <c r="F1258" s="8">
        <f>'Receta'!C1259</f>
        <v>0</v>
      </c>
      <c r="G1258" s="8">
        <f>'Receta'!H1259</f>
        <v>0</v>
      </c>
      <c r="H1258" s="8" t="str">
        <f t="shared" si="20"/>
        <v/>
      </c>
      <c r="I1258" s="8">
        <v>41</v>
      </c>
      <c r="J1258" s="8" t="s">
        <v>213</v>
      </c>
      <c r="K1258" s="8" t="e">
        <f t="shared" si="24"/>
        <v>#VALUE!</v>
      </c>
      <c r="L1258" s="8" t="str">
        <f>IFERROR(VLOOKUP(D1258,Materias_Primas[#All],5,0),"")</f>
        <v/>
      </c>
      <c r="M1258" s="2"/>
      <c r="N1258" s="2"/>
      <c r="O1258" s="2"/>
      <c r="P1258" s="2"/>
    </row>
    <row r="1259" spans="1:16" ht="15.75" customHeight="1" x14ac:dyDescent="0.3">
      <c r="A1259" s="8">
        <f>'Receta'!A1260</f>
        <v>0</v>
      </c>
      <c r="B1259" s="8" t="str">
        <f>IFERROR(VLOOKUP(A1259,Productos[#All],2,0),"")</f>
        <v/>
      </c>
      <c r="C1259" s="8">
        <f>SUMIF(Producción[[#All],[Producto]],A1259,Producción[[#All],[Cant]])</f>
        <v>0</v>
      </c>
      <c r="D1259" s="8">
        <f>'Receta'!E1260</f>
        <v>0</v>
      </c>
      <c r="E1259" s="8" t="str">
        <f>IFERROR(VLOOKUP(D1259,Materias_Primas[#All],2,0),"")</f>
        <v/>
      </c>
      <c r="F1259" s="8">
        <f>'Receta'!C1260</f>
        <v>0</v>
      </c>
      <c r="G1259" s="8">
        <f>'Receta'!H1260</f>
        <v>0</v>
      </c>
      <c r="H1259" s="8" t="str">
        <f t="shared" si="20"/>
        <v/>
      </c>
      <c r="I1259" s="8">
        <v>41</v>
      </c>
      <c r="J1259" s="8" t="s">
        <v>213</v>
      </c>
      <c r="K1259" s="8" t="e">
        <f t="shared" si="24"/>
        <v>#VALUE!</v>
      </c>
      <c r="L1259" s="8" t="str">
        <f>IFERROR(VLOOKUP(D1259,Materias_Primas[#All],5,0),"")</f>
        <v/>
      </c>
      <c r="M1259" s="2"/>
      <c r="N1259" s="2"/>
      <c r="O1259" s="2"/>
      <c r="P1259" s="2"/>
    </row>
    <row r="1260" spans="1:16" ht="15.75" customHeight="1" x14ac:dyDescent="0.3">
      <c r="A1260" s="8">
        <f>'Receta'!A1261</f>
        <v>0</v>
      </c>
      <c r="B1260" s="8" t="str">
        <f>IFERROR(VLOOKUP(A1260,Productos[#All],2,0),"")</f>
        <v/>
      </c>
      <c r="C1260" s="8">
        <f>SUMIF(Producción[[#All],[Producto]],A1260,Producción[[#All],[Cant]])</f>
        <v>0</v>
      </c>
      <c r="D1260" s="8">
        <f>'Receta'!E1261</f>
        <v>0</v>
      </c>
      <c r="E1260" s="8" t="str">
        <f>IFERROR(VLOOKUP(D1260,Materias_Primas[#All],2,0),"")</f>
        <v/>
      </c>
      <c r="F1260" s="8">
        <f>'Receta'!C1261</f>
        <v>0</v>
      </c>
      <c r="G1260" s="8">
        <f>'Receta'!H1261</f>
        <v>0</v>
      </c>
      <c r="H1260" s="8" t="str">
        <f t="shared" si="20"/>
        <v/>
      </c>
      <c r="I1260" s="8">
        <v>41</v>
      </c>
      <c r="J1260" s="8" t="s">
        <v>213</v>
      </c>
      <c r="K1260" s="8" t="e">
        <f t="shared" si="24"/>
        <v>#VALUE!</v>
      </c>
      <c r="L1260" s="8" t="str">
        <f>IFERROR(VLOOKUP(D1260,Materias_Primas[#All],5,0),"")</f>
        <v/>
      </c>
      <c r="M1260" s="2"/>
      <c r="N1260" s="2"/>
      <c r="O1260" s="2"/>
      <c r="P1260" s="2"/>
    </row>
    <row r="1261" spans="1:16" ht="15.75" customHeight="1" x14ac:dyDescent="0.3">
      <c r="A1261" s="8">
        <f>'Receta'!A1262</f>
        <v>0</v>
      </c>
      <c r="B1261" s="8" t="str">
        <f>IFERROR(VLOOKUP(A1261,Productos[#All],2,0),"")</f>
        <v/>
      </c>
      <c r="C1261" s="8">
        <f>SUMIF(Producción[[#All],[Producto]],A1261,Producción[[#All],[Cant]])</f>
        <v>0</v>
      </c>
      <c r="D1261" s="8">
        <f>'Receta'!E1262</f>
        <v>0</v>
      </c>
      <c r="E1261" s="8" t="str">
        <f>IFERROR(VLOOKUP(D1261,Materias_Primas[#All],2,0),"")</f>
        <v/>
      </c>
      <c r="F1261" s="8">
        <f>'Receta'!C1262</f>
        <v>0</v>
      </c>
      <c r="G1261" s="8">
        <f>'Receta'!H1262</f>
        <v>0</v>
      </c>
      <c r="H1261" s="8" t="str">
        <f t="shared" si="20"/>
        <v/>
      </c>
      <c r="I1261" s="8">
        <v>41</v>
      </c>
      <c r="J1261" s="8" t="s">
        <v>213</v>
      </c>
      <c r="K1261" s="8" t="e">
        <f t="shared" si="24"/>
        <v>#VALUE!</v>
      </c>
      <c r="L1261" s="8" t="str">
        <f>IFERROR(VLOOKUP(D1261,Materias_Primas[#All],5,0),"")</f>
        <v/>
      </c>
      <c r="M1261" s="2"/>
      <c r="N1261" s="2"/>
      <c r="O1261" s="2"/>
      <c r="P1261" s="2"/>
    </row>
    <row r="1262" spans="1:16" ht="15.75" customHeight="1" x14ac:dyDescent="0.3">
      <c r="A1262" s="8">
        <f>'Receta'!A1263</f>
        <v>0</v>
      </c>
      <c r="B1262" s="8" t="str">
        <f>IFERROR(VLOOKUP(A1262,Productos[#All],2,0),"")</f>
        <v/>
      </c>
      <c r="C1262" s="8">
        <f>SUMIF(Producción[[#All],[Producto]],A1262,Producción[[#All],[Cant]])</f>
        <v>0</v>
      </c>
      <c r="D1262" s="8">
        <f>'Receta'!E1263</f>
        <v>0</v>
      </c>
      <c r="E1262" s="8" t="str">
        <f>IFERROR(VLOOKUP(D1262,Materias_Primas[#All],2,0),"")</f>
        <v/>
      </c>
      <c r="F1262" s="8">
        <f>'Receta'!C1263</f>
        <v>0</v>
      </c>
      <c r="G1262" s="8">
        <f>'Receta'!H1263</f>
        <v>0</v>
      </c>
      <c r="H1262" s="8" t="str">
        <f t="shared" si="20"/>
        <v/>
      </c>
      <c r="I1262" s="8">
        <v>41</v>
      </c>
      <c r="J1262" s="8" t="s">
        <v>213</v>
      </c>
      <c r="K1262" s="8" t="e">
        <f t="shared" si="24"/>
        <v>#VALUE!</v>
      </c>
      <c r="L1262" s="8" t="str">
        <f>IFERROR(VLOOKUP(D1262,Materias_Primas[#All],5,0),"")</f>
        <v/>
      </c>
      <c r="M1262" s="2"/>
      <c r="N1262" s="2"/>
      <c r="O1262" s="2"/>
      <c r="P1262" s="2"/>
    </row>
    <row r="1263" spans="1:16" ht="15.75" customHeight="1" x14ac:dyDescent="0.3">
      <c r="A1263" s="8">
        <f>'Receta'!A1264</f>
        <v>0</v>
      </c>
      <c r="B1263" s="8" t="str">
        <f>IFERROR(VLOOKUP(A1263,Productos[#All],2,0),"")</f>
        <v/>
      </c>
      <c r="C1263" s="8">
        <f>SUMIF(Producción[[#All],[Producto]],A1263,Producción[[#All],[Cant]])</f>
        <v>0</v>
      </c>
      <c r="D1263" s="8">
        <f>'Receta'!E1264</f>
        <v>0</v>
      </c>
      <c r="E1263" s="8" t="str">
        <f>IFERROR(VLOOKUP(D1263,Materias_Primas[#All],2,0),"")</f>
        <v/>
      </c>
      <c r="F1263" s="8">
        <f>'Receta'!C1264</f>
        <v>0</v>
      </c>
      <c r="G1263" s="8">
        <f>'Receta'!H1264</f>
        <v>0</v>
      </c>
      <c r="H1263" s="8" t="str">
        <f t="shared" si="20"/>
        <v/>
      </c>
      <c r="I1263" s="8">
        <v>41</v>
      </c>
      <c r="J1263" s="8" t="s">
        <v>213</v>
      </c>
      <c r="K1263" s="8" t="e">
        <f t="shared" si="24"/>
        <v>#VALUE!</v>
      </c>
      <c r="L1263" s="8" t="str">
        <f>IFERROR(VLOOKUP(D1263,Materias_Primas[#All],5,0),"")</f>
        <v/>
      </c>
      <c r="M1263" s="2"/>
      <c r="N1263" s="2"/>
      <c r="O1263" s="2"/>
      <c r="P1263" s="2"/>
    </row>
    <row r="1264" spans="1:16" ht="15.75" customHeight="1" x14ac:dyDescent="0.3">
      <c r="A1264" s="8">
        <f>'Receta'!A1265</f>
        <v>0</v>
      </c>
      <c r="B1264" s="8" t="str">
        <f>IFERROR(VLOOKUP(A1264,Productos[#All],2,0),"")</f>
        <v/>
      </c>
      <c r="C1264" s="8">
        <f>SUMIF(Producción[[#All],[Producto]],A1264,Producción[[#All],[Cant]])</f>
        <v>0</v>
      </c>
      <c r="D1264" s="8">
        <f>'Receta'!E1265</f>
        <v>0</v>
      </c>
      <c r="E1264" s="8" t="str">
        <f>IFERROR(VLOOKUP(D1264,Materias_Primas[#All],2,0),"")</f>
        <v/>
      </c>
      <c r="F1264" s="8">
        <f>'Receta'!C1265</f>
        <v>0</v>
      </c>
      <c r="G1264" s="8">
        <f>'Receta'!H1265</f>
        <v>0</v>
      </c>
      <c r="H1264" s="8" t="str">
        <f t="shared" si="20"/>
        <v/>
      </c>
      <c r="I1264" s="8">
        <v>41</v>
      </c>
      <c r="J1264" s="8" t="s">
        <v>213</v>
      </c>
      <c r="K1264" s="8" t="e">
        <f t="shared" si="24"/>
        <v>#VALUE!</v>
      </c>
      <c r="L1264" s="8" t="str">
        <f>IFERROR(VLOOKUP(D1264,Materias_Primas[#All],5,0),"")</f>
        <v/>
      </c>
      <c r="M1264" s="2"/>
      <c r="N1264" s="2"/>
      <c r="O1264" s="2"/>
      <c r="P1264" s="2"/>
    </row>
    <row r="1265" spans="1:16" ht="15.75" customHeight="1" x14ac:dyDescent="0.3">
      <c r="A1265" s="8">
        <f>'Receta'!A1266</f>
        <v>0</v>
      </c>
      <c r="B1265" s="8" t="str">
        <f>IFERROR(VLOOKUP(A1265,Productos[#All],2,0),"")</f>
        <v/>
      </c>
      <c r="C1265" s="8">
        <f>SUMIF(Producción[[#All],[Producto]],A1265,Producción[[#All],[Cant]])</f>
        <v>0</v>
      </c>
      <c r="D1265" s="8">
        <f>'Receta'!E1266</f>
        <v>0</v>
      </c>
      <c r="E1265" s="8" t="str">
        <f>IFERROR(VLOOKUP(D1265,Materias_Primas[#All],2,0),"")</f>
        <v/>
      </c>
      <c r="F1265" s="8">
        <f>'Receta'!C1266</f>
        <v>0</v>
      </c>
      <c r="G1265" s="8">
        <f>'Receta'!H1266</f>
        <v>0</v>
      </c>
      <c r="H1265" s="8" t="str">
        <f t="shared" si="20"/>
        <v/>
      </c>
      <c r="I1265" s="8">
        <v>41</v>
      </c>
      <c r="J1265" s="8" t="s">
        <v>213</v>
      </c>
      <c r="K1265" s="8" t="e">
        <f t="shared" si="24"/>
        <v>#VALUE!</v>
      </c>
      <c r="L1265" s="8" t="str">
        <f>IFERROR(VLOOKUP(D1265,Materias_Primas[#All],5,0),"")</f>
        <v/>
      </c>
      <c r="M1265" s="2"/>
      <c r="N1265" s="2"/>
      <c r="O1265" s="2"/>
      <c r="P1265" s="2"/>
    </row>
    <row r="1266" spans="1:16" ht="15.75" customHeight="1" x14ac:dyDescent="0.3">
      <c r="A1266" s="8">
        <f>'Receta'!A1267</f>
        <v>0</v>
      </c>
      <c r="B1266" s="8" t="str">
        <f>IFERROR(VLOOKUP(A1266,Productos[#All],2,0),"")</f>
        <v/>
      </c>
      <c r="C1266" s="8">
        <f>SUMIF(Producción[[#All],[Producto]],A1266,Producción[[#All],[Cant]])</f>
        <v>0</v>
      </c>
      <c r="D1266" s="8">
        <f>'Receta'!E1267</f>
        <v>0</v>
      </c>
      <c r="E1266" s="8" t="str">
        <f>IFERROR(VLOOKUP(D1266,Materias_Primas[#All],2,0),"")</f>
        <v/>
      </c>
      <c r="F1266" s="8">
        <f>'Receta'!C1267</f>
        <v>0</v>
      </c>
      <c r="G1266" s="8">
        <f>'Receta'!H1267</f>
        <v>0</v>
      </c>
      <c r="H1266" s="8" t="str">
        <f t="shared" si="20"/>
        <v/>
      </c>
      <c r="I1266" s="8">
        <v>41</v>
      </c>
      <c r="J1266" s="8" t="s">
        <v>213</v>
      </c>
      <c r="K1266" s="8" t="e">
        <f t="shared" si="24"/>
        <v>#VALUE!</v>
      </c>
      <c r="L1266" s="8" t="str">
        <f>IFERROR(VLOOKUP(D1266,Materias_Primas[#All],5,0),"")</f>
        <v/>
      </c>
      <c r="M1266" s="2"/>
      <c r="N1266" s="2"/>
      <c r="O1266" s="2"/>
      <c r="P1266" s="2"/>
    </row>
    <row r="1267" spans="1:16" ht="15.75" customHeight="1" x14ac:dyDescent="0.3">
      <c r="A1267" s="8">
        <f>'Receta'!A1268</f>
        <v>0</v>
      </c>
      <c r="B1267" s="8" t="str">
        <f>IFERROR(VLOOKUP(A1267,Productos[#All],2,0),"")</f>
        <v/>
      </c>
      <c r="C1267" s="8">
        <f>SUMIF(Producción[[#All],[Producto]],A1267,Producción[[#All],[Cant]])</f>
        <v>0</v>
      </c>
      <c r="D1267" s="8">
        <f>'Receta'!E1268</f>
        <v>0</v>
      </c>
      <c r="E1267" s="8" t="str">
        <f>IFERROR(VLOOKUP(D1267,Materias_Primas[#All],2,0),"")</f>
        <v/>
      </c>
      <c r="F1267" s="8">
        <f>'Receta'!C1268</f>
        <v>0</v>
      </c>
      <c r="G1267" s="8">
        <f>'Receta'!H1268</f>
        <v>0</v>
      </c>
      <c r="H1267" s="8" t="str">
        <f t="shared" si="20"/>
        <v/>
      </c>
      <c r="I1267" s="8">
        <v>41</v>
      </c>
      <c r="J1267" s="8" t="s">
        <v>213</v>
      </c>
      <c r="K1267" s="8" t="e">
        <f t="shared" si="24"/>
        <v>#VALUE!</v>
      </c>
      <c r="L1267" s="8" t="str">
        <f>IFERROR(VLOOKUP(D1267,Materias_Primas[#All],5,0),"")</f>
        <v/>
      </c>
      <c r="M1267" s="2"/>
      <c r="N1267" s="2"/>
      <c r="O1267" s="2"/>
      <c r="P1267" s="2"/>
    </row>
    <row r="1268" spans="1:16" ht="15.75" customHeight="1" x14ac:dyDescent="0.3">
      <c r="A1268" s="8">
        <f>'Receta'!A1269</f>
        <v>0</v>
      </c>
      <c r="B1268" s="8" t="str">
        <f>IFERROR(VLOOKUP(A1268,Productos[#All],2,0),"")</f>
        <v/>
      </c>
      <c r="C1268" s="8">
        <f>SUMIF(Producción[[#All],[Producto]],A1268,Producción[[#All],[Cant]])</f>
        <v>0</v>
      </c>
      <c r="D1268" s="8">
        <f>'Receta'!E1269</f>
        <v>0</v>
      </c>
      <c r="E1268" s="8" t="str">
        <f>IFERROR(VLOOKUP(D1268,Materias_Primas[#All],2,0),"")</f>
        <v/>
      </c>
      <c r="F1268" s="8">
        <f>'Receta'!C1269</f>
        <v>0</v>
      </c>
      <c r="G1268" s="8">
        <f>'Receta'!H1269</f>
        <v>0</v>
      </c>
      <c r="H1268" s="8" t="str">
        <f t="shared" si="20"/>
        <v/>
      </c>
      <c r="I1268" s="8">
        <v>41</v>
      </c>
      <c r="J1268" s="8" t="s">
        <v>213</v>
      </c>
      <c r="K1268" s="8" t="e">
        <f t="shared" si="24"/>
        <v>#VALUE!</v>
      </c>
      <c r="L1268" s="8" t="str">
        <f>IFERROR(VLOOKUP(D1268,Materias_Primas[#All],5,0),"")</f>
        <v/>
      </c>
      <c r="M1268" s="2"/>
      <c r="N1268" s="2"/>
      <c r="O1268" s="2"/>
      <c r="P1268" s="2"/>
    </row>
    <row r="1269" spans="1:16" ht="15.75" customHeight="1" x14ac:dyDescent="0.3">
      <c r="A1269" s="8">
        <f>'Receta'!A1270</f>
        <v>0</v>
      </c>
      <c r="B1269" s="8" t="str">
        <f>IFERROR(VLOOKUP(A1269,Productos[#All],2,0),"")</f>
        <v/>
      </c>
      <c r="C1269" s="8">
        <f>SUMIF(Producción[[#All],[Producto]],A1269,Producción[[#All],[Cant]])</f>
        <v>0</v>
      </c>
      <c r="D1269" s="8">
        <f>'Receta'!E1270</f>
        <v>0</v>
      </c>
      <c r="E1269" s="8" t="str">
        <f>IFERROR(VLOOKUP(D1269,Materias_Primas[#All],2,0),"")</f>
        <v/>
      </c>
      <c r="F1269" s="8">
        <f>'Receta'!C1270</f>
        <v>0</v>
      </c>
      <c r="G1269" s="8">
        <f>'Receta'!H1270</f>
        <v>0</v>
      </c>
      <c r="H1269" s="8" t="str">
        <f t="shared" si="20"/>
        <v/>
      </c>
      <c r="I1269" s="8">
        <v>41</v>
      </c>
      <c r="J1269" s="8" t="s">
        <v>213</v>
      </c>
      <c r="K1269" s="8" t="e">
        <f t="shared" si="24"/>
        <v>#VALUE!</v>
      </c>
      <c r="L1269" s="8" t="str">
        <f>IFERROR(VLOOKUP(D1269,Materias_Primas[#All],5,0),"")</f>
        <v/>
      </c>
      <c r="M1269" s="2"/>
      <c r="N1269" s="2"/>
      <c r="O1269" s="2"/>
      <c r="P1269" s="2"/>
    </row>
    <row r="1270" spans="1:16" ht="15.75" customHeight="1" x14ac:dyDescent="0.3">
      <c r="A1270" s="8">
        <f>'Receta'!A1271</f>
        <v>0</v>
      </c>
      <c r="B1270" s="8" t="str">
        <f>IFERROR(VLOOKUP(A1270,Productos[#All],2,0),"")</f>
        <v/>
      </c>
      <c r="C1270" s="8">
        <f>SUMIF(Producción[[#All],[Producto]],A1270,Producción[[#All],[Cant]])</f>
        <v>0</v>
      </c>
      <c r="D1270" s="8">
        <f>'Receta'!E1271</f>
        <v>0</v>
      </c>
      <c r="E1270" s="8" t="str">
        <f>IFERROR(VLOOKUP(D1270,Materias_Primas[#All],2,0),"")</f>
        <v/>
      </c>
      <c r="F1270" s="8">
        <f>'Receta'!C1271</f>
        <v>0</v>
      </c>
      <c r="G1270" s="8">
        <f>'Receta'!H1271</f>
        <v>0</v>
      </c>
      <c r="H1270" s="8" t="str">
        <f t="shared" si="20"/>
        <v/>
      </c>
      <c r="I1270" s="8">
        <v>41</v>
      </c>
      <c r="J1270" s="8" t="s">
        <v>213</v>
      </c>
      <c r="K1270" s="8" t="e">
        <f t="shared" si="24"/>
        <v>#VALUE!</v>
      </c>
      <c r="L1270" s="8" t="str">
        <f>IFERROR(VLOOKUP(D1270,Materias_Primas[#All],5,0),"")</f>
        <v/>
      </c>
      <c r="M1270" s="2"/>
      <c r="N1270" s="2"/>
      <c r="O1270" s="2"/>
      <c r="P1270" s="2"/>
    </row>
    <row r="1271" spans="1:16" ht="15.75" customHeight="1" x14ac:dyDescent="0.3">
      <c r="A1271" s="8">
        <f>'Receta'!A1272</f>
        <v>0</v>
      </c>
      <c r="B1271" s="8" t="str">
        <f>IFERROR(VLOOKUP(A1271,Productos[#All],2,0),"")</f>
        <v/>
      </c>
      <c r="C1271" s="8">
        <f>SUMIF(Producción[[#All],[Producto]],A1271,Producción[[#All],[Cant]])</f>
        <v>0</v>
      </c>
      <c r="D1271" s="8">
        <f>'Receta'!E1272</f>
        <v>0</v>
      </c>
      <c r="E1271" s="8" t="str">
        <f>IFERROR(VLOOKUP(D1271,Materias_Primas[#All],2,0),"")</f>
        <v/>
      </c>
      <c r="F1271" s="8">
        <f>'Receta'!C1272</f>
        <v>0</v>
      </c>
      <c r="G1271" s="8">
        <f>'Receta'!H1272</f>
        <v>0</v>
      </c>
      <c r="H1271" s="8" t="str">
        <f t="shared" si="20"/>
        <v/>
      </c>
      <c r="I1271" s="8">
        <v>41</v>
      </c>
      <c r="J1271" s="8" t="s">
        <v>213</v>
      </c>
      <c r="K1271" s="8" t="e">
        <f t="shared" si="24"/>
        <v>#VALUE!</v>
      </c>
      <c r="L1271" s="8" t="str">
        <f>IFERROR(VLOOKUP(D1271,Materias_Primas[#All],5,0),"")</f>
        <v/>
      </c>
      <c r="M1271" s="2"/>
      <c r="N1271" s="2"/>
      <c r="O1271" s="2"/>
      <c r="P1271" s="2"/>
    </row>
    <row r="1272" spans="1:16" ht="15.75" customHeight="1" x14ac:dyDescent="0.3">
      <c r="A1272" s="8">
        <f>'Receta'!A1273</f>
        <v>0</v>
      </c>
      <c r="B1272" s="8" t="str">
        <f>IFERROR(VLOOKUP(A1272,Productos[#All],2,0),"")</f>
        <v/>
      </c>
      <c r="C1272" s="8">
        <f>SUMIF(Producción[[#All],[Producto]],A1272,Producción[[#All],[Cant]])</f>
        <v>0</v>
      </c>
      <c r="D1272" s="8">
        <f>'Receta'!E1273</f>
        <v>0</v>
      </c>
      <c r="E1272" s="8" t="str">
        <f>IFERROR(VLOOKUP(D1272,Materias_Primas[#All],2,0),"")</f>
        <v/>
      </c>
      <c r="F1272" s="8">
        <f>'Receta'!C1273</f>
        <v>0</v>
      </c>
      <c r="G1272" s="8">
        <f>'Receta'!H1273</f>
        <v>0</v>
      </c>
      <c r="H1272" s="8" t="str">
        <f t="shared" si="20"/>
        <v/>
      </c>
      <c r="I1272" s="8">
        <v>41</v>
      </c>
      <c r="J1272" s="8" t="s">
        <v>213</v>
      </c>
      <c r="K1272" s="8" t="e">
        <f t="shared" si="24"/>
        <v>#VALUE!</v>
      </c>
      <c r="L1272" s="8" t="str">
        <f>IFERROR(VLOOKUP(D1272,Materias_Primas[#All],5,0),"")</f>
        <v/>
      </c>
      <c r="M1272" s="2"/>
      <c r="N1272" s="2"/>
      <c r="O1272" s="2"/>
      <c r="P1272" s="2"/>
    </row>
    <row r="1273" spans="1:16" ht="15.75" customHeight="1" x14ac:dyDescent="0.3">
      <c r="A1273" s="8">
        <f>'Receta'!A1274</f>
        <v>0</v>
      </c>
      <c r="B1273" s="8" t="str">
        <f>IFERROR(VLOOKUP(A1273,Productos[#All],2,0),"")</f>
        <v/>
      </c>
      <c r="C1273" s="8">
        <f>SUMIF(Producción[[#All],[Producto]],A1273,Producción[[#All],[Cant]])</f>
        <v>0</v>
      </c>
      <c r="D1273" s="8">
        <f>'Receta'!E1274</f>
        <v>0</v>
      </c>
      <c r="E1273" s="8" t="str">
        <f>IFERROR(VLOOKUP(D1273,Materias_Primas[#All],2,0),"")</f>
        <v/>
      </c>
      <c r="F1273" s="8">
        <f>'Receta'!C1274</f>
        <v>0</v>
      </c>
      <c r="G1273" s="8">
        <f>'Receta'!H1274</f>
        <v>0</v>
      </c>
      <c r="H1273" s="8" t="str">
        <f t="shared" si="20"/>
        <v/>
      </c>
      <c r="I1273" s="8">
        <v>41</v>
      </c>
      <c r="J1273" s="8" t="s">
        <v>213</v>
      </c>
      <c r="K1273" s="8" t="e">
        <f t="shared" si="24"/>
        <v>#VALUE!</v>
      </c>
      <c r="L1273" s="8" t="str">
        <f>IFERROR(VLOOKUP(D1273,Materias_Primas[#All],5,0),"")</f>
        <v/>
      </c>
      <c r="M1273" s="2"/>
      <c r="N1273" s="2"/>
      <c r="O1273" s="2"/>
      <c r="P1273" s="2"/>
    </row>
    <row r="1274" spans="1:16" ht="15.75" customHeight="1" x14ac:dyDescent="0.3">
      <c r="A1274" s="8">
        <f>'Receta'!A1275</f>
        <v>0</v>
      </c>
      <c r="B1274" s="8" t="str">
        <f>IFERROR(VLOOKUP(A1274,Productos[#All],2,0),"")</f>
        <v/>
      </c>
      <c r="C1274" s="8">
        <f>SUMIF(Producción[[#All],[Producto]],A1274,Producción[[#All],[Cant]])</f>
        <v>0</v>
      </c>
      <c r="D1274" s="8">
        <f>'Receta'!E1275</f>
        <v>0</v>
      </c>
      <c r="E1274" s="8" t="str">
        <f>IFERROR(VLOOKUP(D1274,Materias_Primas[#All],2,0),"")</f>
        <v/>
      </c>
      <c r="F1274" s="8">
        <f>'Receta'!C1275</f>
        <v>0</v>
      </c>
      <c r="G1274" s="8">
        <f>'Receta'!H1275</f>
        <v>0</v>
      </c>
      <c r="H1274" s="8" t="str">
        <f t="shared" si="20"/>
        <v/>
      </c>
      <c r="I1274" s="8">
        <v>41</v>
      </c>
      <c r="J1274" s="8" t="s">
        <v>213</v>
      </c>
      <c r="K1274" s="8" t="e">
        <f t="shared" si="24"/>
        <v>#VALUE!</v>
      </c>
      <c r="L1274" s="8" t="str">
        <f>IFERROR(VLOOKUP(D1274,Materias_Primas[#All],5,0),"")</f>
        <v/>
      </c>
      <c r="M1274" s="2"/>
      <c r="N1274" s="2"/>
      <c r="O1274" s="2"/>
      <c r="P1274" s="2"/>
    </row>
    <row r="1275" spans="1:16" ht="15.75" customHeight="1" x14ac:dyDescent="0.3">
      <c r="A1275" s="8">
        <f>'Receta'!A1276</f>
        <v>0</v>
      </c>
      <c r="B1275" s="8" t="str">
        <f>IFERROR(VLOOKUP(A1275,Productos[#All],2,0),"")</f>
        <v/>
      </c>
      <c r="C1275" s="8">
        <f>SUMIF(Producción[[#All],[Producto]],A1275,Producción[[#All],[Cant]])</f>
        <v>0</v>
      </c>
      <c r="D1275" s="8">
        <f>'Receta'!E1276</f>
        <v>0</v>
      </c>
      <c r="E1275" s="8" t="str">
        <f>IFERROR(VLOOKUP(D1275,Materias_Primas[#All],2,0),"")</f>
        <v/>
      </c>
      <c r="F1275" s="8">
        <f>'Receta'!C1276</f>
        <v>0</v>
      </c>
      <c r="G1275" s="8">
        <f>'Receta'!H1276</f>
        <v>0</v>
      </c>
      <c r="H1275" s="8" t="str">
        <f t="shared" si="20"/>
        <v/>
      </c>
      <c r="I1275" s="8">
        <v>41</v>
      </c>
      <c r="J1275" s="8" t="s">
        <v>213</v>
      </c>
      <c r="K1275" s="8" t="e">
        <f t="shared" si="24"/>
        <v>#VALUE!</v>
      </c>
      <c r="L1275" s="8" t="str">
        <f>IFERROR(VLOOKUP(D1275,Materias_Primas[#All],5,0),"")</f>
        <v/>
      </c>
      <c r="M1275" s="2"/>
      <c r="N1275" s="2"/>
      <c r="O1275" s="2"/>
      <c r="P1275" s="2"/>
    </row>
    <row r="1276" spans="1:16" ht="15.75" customHeight="1" x14ac:dyDescent="0.3">
      <c r="A1276" s="8">
        <f>'Receta'!A1277</f>
        <v>0</v>
      </c>
      <c r="B1276" s="8" t="str">
        <f>IFERROR(VLOOKUP(A1276,Productos[#All],2,0),"")</f>
        <v/>
      </c>
      <c r="C1276" s="8">
        <f>SUMIF(Producción[[#All],[Producto]],A1276,Producción[[#All],[Cant]])</f>
        <v>0</v>
      </c>
      <c r="D1276" s="8">
        <f>'Receta'!E1277</f>
        <v>0</v>
      </c>
      <c r="E1276" s="8" t="str">
        <f>IFERROR(VLOOKUP(D1276,Materias_Primas[#All],2,0),"")</f>
        <v/>
      </c>
      <c r="F1276" s="8">
        <f>'Receta'!C1277</f>
        <v>0</v>
      </c>
      <c r="G1276" s="8">
        <f>'Receta'!H1277</f>
        <v>0</v>
      </c>
      <c r="H1276" s="8" t="str">
        <f t="shared" si="20"/>
        <v/>
      </c>
      <c r="I1276" s="8">
        <v>41</v>
      </c>
      <c r="J1276" s="8" t="s">
        <v>213</v>
      </c>
      <c r="K1276" s="8" t="e">
        <f t="shared" si="24"/>
        <v>#VALUE!</v>
      </c>
      <c r="L1276" s="8" t="str">
        <f>IFERROR(VLOOKUP(D1276,Materias_Primas[#All],5,0),"")</f>
        <v/>
      </c>
      <c r="M1276" s="2"/>
      <c r="N1276" s="2"/>
      <c r="O1276" s="2"/>
      <c r="P1276" s="2"/>
    </row>
    <row r="1277" spans="1:16" ht="15.75" customHeight="1" x14ac:dyDescent="0.3">
      <c r="A1277" s="8">
        <f>'Receta'!A1278</f>
        <v>0</v>
      </c>
      <c r="B1277" s="8" t="str">
        <f>IFERROR(VLOOKUP(A1277,Productos[#All],2,0),"")</f>
        <v/>
      </c>
      <c r="C1277" s="8">
        <f>SUMIF(Producción[[#All],[Producto]],A1277,Producción[[#All],[Cant]])</f>
        <v>0</v>
      </c>
      <c r="D1277" s="8">
        <f>'Receta'!E1278</f>
        <v>0</v>
      </c>
      <c r="E1277" s="8" t="str">
        <f>IFERROR(VLOOKUP(D1277,Materias_Primas[#All],2,0),"")</f>
        <v/>
      </c>
      <c r="F1277" s="8">
        <f>'Receta'!C1278</f>
        <v>0</v>
      </c>
      <c r="G1277" s="8">
        <f>'Receta'!H1278</f>
        <v>0</v>
      </c>
      <c r="H1277" s="8" t="str">
        <f t="shared" ref="H1277:H1531" si="25">IFERROR(G1277/F1277,"")</f>
        <v/>
      </c>
      <c r="I1277" s="8">
        <v>41</v>
      </c>
      <c r="J1277" s="8" t="s">
        <v>213</v>
      </c>
      <c r="K1277" s="8" t="e">
        <f t="shared" si="24"/>
        <v>#VALUE!</v>
      </c>
      <c r="L1277" s="8" t="str">
        <f>IFERROR(VLOOKUP(D1277,Materias_Primas[#All],5,0),"")</f>
        <v/>
      </c>
      <c r="M1277" s="2"/>
      <c r="N1277" s="2"/>
      <c r="O1277" s="2"/>
      <c r="P1277" s="2"/>
    </row>
    <row r="1278" spans="1:16" ht="15.75" customHeight="1" x14ac:dyDescent="0.3">
      <c r="A1278" s="8">
        <f>'Receta'!A1279</f>
        <v>0</v>
      </c>
      <c r="B1278" s="8" t="str">
        <f>IFERROR(VLOOKUP(A1278,Productos[#All],2,0),"")</f>
        <v/>
      </c>
      <c r="C1278" s="8">
        <f>SUMIF(Producción[[#All],[Producto]],A1278,Producción[[#All],[Cant]])</f>
        <v>0</v>
      </c>
      <c r="D1278" s="8">
        <f>'Receta'!E1279</f>
        <v>0</v>
      </c>
      <c r="E1278" s="8" t="str">
        <f>IFERROR(VLOOKUP(D1278,Materias_Primas[#All],2,0),"")</f>
        <v/>
      </c>
      <c r="F1278" s="8">
        <f>'Receta'!C1279</f>
        <v>0</v>
      </c>
      <c r="G1278" s="8">
        <f>'Receta'!H1279</f>
        <v>0</v>
      </c>
      <c r="H1278" s="8" t="str">
        <f t="shared" si="25"/>
        <v/>
      </c>
      <c r="I1278" s="8">
        <v>41</v>
      </c>
      <c r="J1278" s="8" t="s">
        <v>213</v>
      </c>
      <c r="K1278" s="8" t="e">
        <f t="shared" si="24"/>
        <v>#VALUE!</v>
      </c>
      <c r="L1278" s="8" t="str">
        <f>IFERROR(VLOOKUP(D1278,Materias_Primas[#All],5,0),"")</f>
        <v/>
      </c>
      <c r="M1278" s="2"/>
      <c r="N1278" s="2"/>
      <c r="O1278" s="2"/>
      <c r="P1278" s="2"/>
    </row>
    <row r="1279" spans="1:16" ht="15.75" customHeight="1" x14ac:dyDescent="0.3">
      <c r="A1279" s="8">
        <f>'Receta'!A1280</f>
        <v>0</v>
      </c>
      <c r="B1279" s="8" t="str">
        <f>IFERROR(VLOOKUP(A1279,Productos[#All],2,0),"")</f>
        <v/>
      </c>
      <c r="C1279" s="8">
        <f>SUMIF(Producción[[#All],[Producto]],A1279,Producción[[#All],[Cant]])</f>
        <v>0</v>
      </c>
      <c r="D1279" s="8">
        <f>'Receta'!E1280</f>
        <v>0</v>
      </c>
      <c r="E1279" s="8" t="str">
        <f>IFERROR(VLOOKUP(D1279,Materias_Primas[#All],2,0),"")</f>
        <v/>
      </c>
      <c r="F1279" s="8">
        <f>'Receta'!C1280</f>
        <v>0</v>
      </c>
      <c r="G1279" s="8">
        <f>'Receta'!H1280</f>
        <v>0</v>
      </c>
      <c r="H1279" s="8" t="str">
        <f t="shared" si="25"/>
        <v/>
      </c>
      <c r="I1279" s="8">
        <v>41</v>
      </c>
      <c r="J1279" s="8" t="s">
        <v>213</v>
      </c>
      <c r="K1279" s="8" t="e">
        <f t="shared" si="24"/>
        <v>#VALUE!</v>
      </c>
      <c r="L1279" s="8" t="str">
        <f>IFERROR(VLOOKUP(D1279,Materias_Primas[#All],5,0),"")</f>
        <v/>
      </c>
      <c r="M1279" s="2"/>
      <c r="N1279" s="2"/>
      <c r="O1279" s="2"/>
      <c r="P1279" s="2"/>
    </row>
    <row r="1280" spans="1:16" ht="15.75" customHeight="1" x14ac:dyDescent="0.3">
      <c r="A1280" s="8">
        <f>'Receta'!A1281</f>
        <v>0</v>
      </c>
      <c r="B1280" s="8" t="str">
        <f>IFERROR(VLOOKUP(A1280,Productos[#All],2,0),"")</f>
        <v/>
      </c>
      <c r="C1280" s="8">
        <f>SUMIF(Producción[[#All],[Producto]],A1280,Producción[[#All],[Cant]])</f>
        <v>0</v>
      </c>
      <c r="D1280" s="8">
        <f>'Receta'!E1281</f>
        <v>0</v>
      </c>
      <c r="E1280" s="8" t="str">
        <f>IFERROR(VLOOKUP(D1280,Materias_Primas[#All],2,0),"")</f>
        <v/>
      </c>
      <c r="F1280" s="8">
        <f>'Receta'!C1281</f>
        <v>0</v>
      </c>
      <c r="G1280" s="8">
        <f>'Receta'!H1281</f>
        <v>0</v>
      </c>
      <c r="H1280" s="8" t="str">
        <f t="shared" si="25"/>
        <v/>
      </c>
      <c r="I1280" s="8">
        <v>41</v>
      </c>
      <c r="J1280" s="8" t="s">
        <v>213</v>
      </c>
      <c r="K1280" s="8" t="e">
        <f t="shared" si="24"/>
        <v>#VALUE!</v>
      </c>
      <c r="L1280" s="8" t="str">
        <f>IFERROR(VLOOKUP(D1280,Materias_Primas[#All],5,0),"")</f>
        <v/>
      </c>
      <c r="M1280" s="2"/>
      <c r="N1280" s="2"/>
      <c r="O1280" s="2"/>
      <c r="P1280" s="2"/>
    </row>
    <row r="1281" spans="1:16" ht="15.75" customHeight="1" x14ac:dyDescent="0.3">
      <c r="A1281" s="8">
        <f>'Receta'!A1282</f>
        <v>0</v>
      </c>
      <c r="B1281" s="8" t="str">
        <f>IFERROR(VLOOKUP(A1281,Productos[#All],2,0),"")</f>
        <v/>
      </c>
      <c r="C1281" s="8">
        <f>SUMIF(Producción[[#All],[Producto]],A1281,Producción[[#All],[Cant]])</f>
        <v>0</v>
      </c>
      <c r="D1281" s="8">
        <f>'Receta'!E1282</f>
        <v>0</v>
      </c>
      <c r="E1281" s="8" t="str">
        <f>IFERROR(VLOOKUP(D1281,Materias_Primas[#All],2,0),"")</f>
        <v/>
      </c>
      <c r="F1281" s="8">
        <f>'Receta'!C1282</f>
        <v>0</v>
      </c>
      <c r="G1281" s="8">
        <f>'Receta'!H1282</f>
        <v>0</v>
      </c>
      <c r="H1281" s="8" t="str">
        <f t="shared" si="25"/>
        <v/>
      </c>
      <c r="I1281" s="8">
        <v>41</v>
      </c>
      <c r="J1281" s="8" t="s">
        <v>213</v>
      </c>
      <c r="K1281" s="8" t="e">
        <f t="shared" si="24"/>
        <v>#VALUE!</v>
      </c>
      <c r="L1281" s="8" t="str">
        <f>IFERROR(VLOOKUP(D1281,Materias_Primas[#All],5,0),"")</f>
        <v/>
      </c>
      <c r="M1281" s="2"/>
      <c r="N1281" s="2"/>
      <c r="O1281" s="2"/>
      <c r="P1281" s="2"/>
    </row>
    <row r="1282" spans="1:16" ht="15.75" customHeight="1" x14ac:dyDescent="0.3">
      <c r="A1282" s="8">
        <f>'Receta'!A1283</f>
        <v>0</v>
      </c>
      <c r="B1282" s="8" t="str">
        <f>IFERROR(VLOOKUP(A1282,Productos[#All],2,0),"")</f>
        <v/>
      </c>
      <c r="C1282" s="8">
        <f>SUMIF(Producción[[#All],[Producto]],A1282,Producción[[#All],[Cant]])</f>
        <v>0</v>
      </c>
      <c r="D1282" s="8">
        <f>'Receta'!E1283</f>
        <v>0</v>
      </c>
      <c r="E1282" s="8" t="str">
        <f>IFERROR(VLOOKUP(D1282,Materias_Primas[#All],2,0),"")</f>
        <v/>
      </c>
      <c r="F1282" s="8">
        <f>'Receta'!C1283</f>
        <v>0</v>
      </c>
      <c r="G1282" s="8">
        <f>'Receta'!H1283</f>
        <v>0</v>
      </c>
      <c r="H1282" s="8" t="str">
        <f t="shared" si="25"/>
        <v/>
      </c>
      <c r="I1282" s="8">
        <v>41</v>
      </c>
      <c r="J1282" s="8" t="s">
        <v>213</v>
      </c>
      <c r="K1282" s="8" t="e">
        <f t="shared" ref="K1282:K1345" si="26">C1282*H1282</f>
        <v>#VALUE!</v>
      </c>
      <c r="L1282" s="8" t="str">
        <f>IFERROR(VLOOKUP(D1282,Materias_Primas[#All],5,0),"")</f>
        <v/>
      </c>
      <c r="M1282" s="2"/>
      <c r="N1282" s="2"/>
      <c r="O1282" s="2"/>
      <c r="P1282" s="2"/>
    </row>
    <row r="1283" spans="1:16" ht="15.75" customHeight="1" x14ac:dyDescent="0.3">
      <c r="A1283" s="8">
        <f>'Receta'!A1284</f>
        <v>0</v>
      </c>
      <c r="B1283" s="8" t="str">
        <f>IFERROR(VLOOKUP(A1283,Productos[#All],2,0),"")</f>
        <v/>
      </c>
      <c r="C1283" s="8">
        <f>SUMIF(Producción[[#All],[Producto]],A1283,Producción[[#All],[Cant]])</f>
        <v>0</v>
      </c>
      <c r="D1283" s="8">
        <f>'Receta'!E1284</f>
        <v>0</v>
      </c>
      <c r="E1283" s="8" t="str">
        <f>IFERROR(VLOOKUP(D1283,Materias_Primas[#All],2,0),"")</f>
        <v/>
      </c>
      <c r="F1283" s="8">
        <f>'Receta'!C1284</f>
        <v>0</v>
      </c>
      <c r="G1283" s="8">
        <f>'Receta'!H1284</f>
        <v>0</v>
      </c>
      <c r="H1283" s="8" t="str">
        <f t="shared" si="25"/>
        <v/>
      </c>
      <c r="I1283" s="8">
        <v>41</v>
      </c>
      <c r="J1283" s="8" t="s">
        <v>213</v>
      </c>
      <c r="K1283" s="8" t="e">
        <f t="shared" si="26"/>
        <v>#VALUE!</v>
      </c>
      <c r="L1283" s="8" t="str">
        <f>IFERROR(VLOOKUP(D1283,Materias_Primas[#All],5,0),"")</f>
        <v/>
      </c>
      <c r="M1283" s="2"/>
      <c r="N1283" s="2"/>
      <c r="O1283" s="2"/>
      <c r="P1283" s="2"/>
    </row>
    <row r="1284" spans="1:16" ht="15.75" customHeight="1" x14ac:dyDescent="0.3">
      <c r="A1284" s="8">
        <f>'Receta'!A1285</f>
        <v>0</v>
      </c>
      <c r="B1284" s="8" t="str">
        <f>IFERROR(VLOOKUP(A1284,Productos[#All],2,0),"")</f>
        <v/>
      </c>
      <c r="C1284" s="8">
        <f>SUMIF(Producción[[#All],[Producto]],A1284,Producción[[#All],[Cant]])</f>
        <v>0</v>
      </c>
      <c r="D1284" s="8">
        <f>'Receta'!E1285</f>
        <v>0</v>
      </c>
      <c r="E1284" s="8" t="str">
        <f>IFERROR(VLOOKUP(D1284,Materias_Primas[#All],2,0),"")</f>
        <v/>
      </c>
      <c r="F1284" s="8">
        <f>'Receta'!C1285</f>
        <v>0</v>
      </c>
      <c r="G1284" s="8">
        <f>'Receta'!H1285</f>
        <v>0</v>
      </c>
      <c r="H1284" s="8" t="str">
        <f t="shared" si="25"/>
        <v/>
      </c>
      <c r="I1284" s="8">
        <v>41</v>
      </c>
      <c r="J1284" s="8" t="s">
        <v>213</v>
      </c>
      <c r="K1284" s="8" t="e">
        <f t="shared" si="26"/>
        <v>#VALUE!</v>
      </c>
      <c r="L1284" s="8" t="str">
        <f>IFERROR(VLOOKUP(D1284,Materias_Primas[#All],5,0),"")</f>
        <v/>
      </c>
      <c r="M1284" s="2"/>
      <c r="N1284" s="2"/>
      <c r="O1284" s="2"/>
      <c r="P1284" s="2"/>
    </row>
    <row r="1285" spans="1:16" ht="15.75" customHeight="1" x14ac:dyDescent="0.3">
      <c r="A1285" s="8">
        <f>'Receta'!A1286</f>
        <v>0</v>
      </c>
      <c r="B1285" s="8" t="str">
        <f>IFERROR(VLOOKUP(A1285,Productos[#All],2,0),"")</f>
        <v/>
      </c>
      <c r="C1285" s="8">
        <f>SUMIF(Producción[[#All],[Producto]],A1285,Producción[[#All],[Cant]])</f>
        <v>0</v>
      </c>
      <c r="D1285" s="8">
        <f>'Receta'!E1286</f>
        <v>0</v>
      </c>
      <c r="E1285" s="8" t="str">
        <f>IFERROR(VLOOKUP(D1285,Materias_Primas[#All],2,0),"")</f>
        <v/>
      </c>
      <c r="F1285" s="8">
        <f>'Receta'!C1286</f>
        <v>0</v>
      </c>
      <c r="G1285" s="8">
        <f>'Receta'!H1286</f>
        <v>0</v>
      </c>
      <c r="H1285" s="8" t="str">
        <f t="shared" si="25"/>
        <v/>
      </c>
      <c r="I1285" s="8">
        <v>41</v>
      </c>
      <c r="J1285" s="8" t="s">
        <v>213</v>
      </c>
      <c r="K1285" s="8" t="e">
        <f t="shared" si="26"/>
        <v>#VALUE!</v>
      </c>
      <c r="L1285" s="8" t="str">
        <f>IFERROR(VLOOKUP(D1285,Materias_Primas[#All],5,0),"")</f>
        <v/>
      </c>
      <c r="M1285" s="2"/>
      <c r="N1285" s="2"/>
      <c r="O1285" s="2"/>
      <c r="P1285" s="2"/>
    </row>
    <row r="1286" spans="1:16" ht="15.75" customHeight="1" x14ac:dyDescent="0.3">
      <c r="A1286" s="8">
        <f>'Receta'!A1287</f>
        <v>0</v>
      </c>
      <c r="B1286" s="8" t="str">
        <f>IFERROR(VLOOKUP(A1286,Productos[#All],2,0),"")</f>
        <v/>
      </c>
      <c r="C1286" s="8">
        <f>SUMIF(Producción[[#All],[Producto]],A1286,Producción[[#All],[Cant]])</f>
        <v>0</v>
      </c>
      <c r="D1286" s="8">
        <f>'Receta'!E1287</f>
        <v>0</v>
      </c>
      <c r="E1286" s="8" t="str">
        <f>IFERROR(VLOOKUP(D1286,Materias_Primas[#All],2,0),"")</f>
        <v/>
      </c>
      <c r="F1286" s="8">
        <f>'Receta'!C1287</f>
        <v>0</v>
      </c>
      <c r="G1286" s="8">
        <f>'Receta'!H1287</f>
        <v>0</v>
      </c>
      <c r="H1286" s="8" t="str">
        <f t="shared" si="25"/>
        <v/>
      </c>
      <c r="I1286" s="8">
        <v>41</v>
      </c>
      <c r="J1286" s="8" t="s">
        <v>213</v>
      </c>
      <c r="K1286" s="8" t="e">
        <f t="shared" si="26"/>
        <v>#VALUE!</v>
      </c>
      <c r="L1286" s="8" t="str">
        <f>IFERROR(VLOOKUP(D1286,Materias_Primas[#All],5,0),"")</f>
        <v/>
      </c>
      <c r="M1286" s="2"/>
      <c r="N1286" s="2"/>
      <c r="O1286" s="2"/>
      <c r="P1286" s="2"/>
    </row>
    <row r="1287" spans="1:16" ht="15.75" customHeight="1" x14ac:dyDescent="0.3">
      <c r="A1287" s="8">
        <f>'Receta'!A1288</f>
        <v>0</v>
      </c>
      <c r="B1287" s="8" t="str">
        <f>IFERROR(VLOOKUP(A1287,Productos[#All],2,0),"")</f>
        <v/>
      </c>
      <c r="C1287" s="8">
        <f>SUMIF(Producción[[#All],[Producto]],A1287,Producción[[#All],[Cant]])</f>
        <v>0</v>
      </c>
      <c r="D1287" s="8">
        <f>'Receta'!E1288</f>
        <v>0</v>
      </c>
      <c r="E1287" s="8" t="str">
        <f>IFERROR(VLOOKUP(D1287,Materias_Primas[#All],2,0),"")</f>
        <v/>
      </c>
      <c r="F1287" s="8">
        <f>'Receta'!C1288</f>
        <v>0</v>
      </c>
      <c r="G1287" s="8">
        <f>'Receta'!H1288</f>
        <v>0</v>
      </c>
      <c r="H1287" s="8" t="str">
        <f t="shared" si="25"/>
        <v/>
      </c>
      <c r="I1287" s="8">
        <v>41</v>
      </c>
      <c r="J1287" s="8" t="s">
        <v>213</v>
      </c>
      <c r="K1287" s="8" t="e">
        <f t="shared" si="26"/>
        <v>#VALUE!</v>
      </c>
      <c r="L1287" s="8" t="str">
        <f>IFERROR(VLOOKUP(D1287,Materias_Primas[#All],5,0),"")</f>
        <v/>
      </c>
      <c r="M1287" s="2"/>
      <c r="N1287" s="2"/>
      <c r="O1287" s="2"/>
      <c r="P1287" s="2"/>
    </row>
    <row r="1288" spans="1:16" ht="15.75" customHeight="1" x14ac:dyDescent="0.3">
      <c r="A1288" s="8">
        <f>'Receta'!A1289</f>
        <v>0</v>
      </c>
      <c r="B1288" s="8" t="str">
        <f>IFERROR(VLOOKUP(A1288,Productos[#All],2,0),"")</f>
        <v/>
      </c>
      <c r="C1288" s="8">
        <f>SUMIF(Producción[[#All],[Producto]],A1288,Producción[[#All],[Cant]])</f>
        <v>0</v>
      </c>
      <c r="D1288" s="8">
        <f>'Receta'!E1289</f>
        <v>0</v>
      </c>
      <c r="E1288" s="8" t="str">
        <f>IFERROR(VLOOKUP(D1288,Materias_Primas[#All],2,0),"")</f>
        <v/>
      </c>
      <c r="F1288" s="8">
        <f>'Receta'!C1289</f>
        <v>0</v>
      </c>
      <c r="G1288" s="8">
        <f>'Receta'!H1289</f>
        <v>0</v>
      </c>
      <c r="H1288" s="8" t="str">
        <f t="shared" si="25"/>
        <v/>
      </c>
      <c r="I1288" s="8">
        <v>41</v>
      </c>
      <c r="J1288" s="8" t="s">
        <v>213</v>
      </c>
      <c r="K1288" s="8" t="e">
        <f t="shared" si="26"/>
        <v>#VALUE!</v>
      </c>
      <c r="L1288" s="8" t="str">
        <f>IFERROR(VLOOKUP(D1288,Materias_Primas[#All],5,0),"")</f>
        <v/>
      </c>
      <c r="M1288" s="2"/>
      <c r="N1288" s="2"/>
      <c r="O1288" s="2"/>
      <c r="P1288" s="2"/>
    </row>
    <row r="1289" spans="1:16" ht="15.75" customHeight="1" x14ac:dyDescent="0.3">
      <c r="A1289" s="8">
        <f>'Receta'!A1290</f>
        <v>0</v>
      </c>
      <c r="B1289" s="8" t="str">
        <f>IFERROR(VLOOKUP(A1289,Productos[#All],2,0),"")</f>
        <v/>
      </c>
      <c r="C1289" s="8">
        <f>SUMIF(Producción[[#All],[Producto]],A1289,Producción[[#All],[Cant]])</f>
        <v>0</v>
      </c>
      <c r="D1289" s="8">
        <f>'Receta'!E1290</f>
        <v>0</v>
      </c>
      <c r="E1289" s="8" t="str">
        <f>IFERROR(VLOOKUP(D1289,Materias_Primas[#All],2,0),"")</f>
        <v/>
      </c>
      <c r="F1289" s="8">
        <f>'Receta'!C1290</f>
        <v>0</v>
      </c>
      <c r="G1289" s="8">
        <f>'Receta'!H1290</f>
        <v>0</v>
      </c>
      <c r="H1289" s="8" t="str">
        <f t="shared" si="25"/>
        <v/>
      </c>
      <c r="I1289" s="8">
        <v>41</v>
      </c>
      <c r="J1289" s="8" t="s">
        <v>213</v>
      </c>
      <c r="K1289" s="8" t="e">
        <f t="shared" si="26"/>
        <v>#VALUE!</v>
      </c>
      <c r="L1289" s="8" t="str">
        <f>IFERROR(VLOOKUP(D1289,Materias_Primas[#All],5,0),"")</f>
        <v/>
      </c>
      <c r="M1289" s="2"/>
      <c r="N1289" s="2"/>
      <c r="O1289" s="2"/>
      <c r="P1289" s="2"/>
    </row>
    <row r="1290" spans="1:16" ht="15.75" customHeight="1" x14ac:dyDescent="0.3">
      <c r="A1290" s="8">
        <f>'Receta'!A1291</f>
        <v>0</v>
      </c>
      <c r="B1290" s="8" t="str">
        <f>IFERROR(VLOOKUP(A1290,Productos[#All],2,0),"")</f>
        <v/>
      </c>
      <c r="C1290" s="8">
        <f>SUMIF(Producción[[#All],[Producto]],A1290,Producción[[#All],[Cant]])</f>
        <v>0</v>
      </c>
      <c r="D1290" s="8">
        <f>'Receta'!E1291</f>
        <v>0</v>
      </c>
      <c r="E1290" s="8" t="str">
        <f>IFERROR(VLOOKUP(D1290,Materias_Primas[#All],2,0),"")</f>
        <v/>
      </c>
      <c r="F1290" s="8">
        <f>'Receta'!C1291</f>
        <v>0</v>
      </c>
      <c r="G1290" s="8">
        <f>'Receta'!H1291</f>
        <v>0</v>
      </c>
      <c r="H1290" s="8" t="str">
        <f t="shared" si="25"/>
        <v/>
      </c>
      <c r="I1290" s="8">
        <v>41</v>
      </c>
      <c r="J1290" s="8" t="s">
        <v>213</v>
      </c>
      <c r="K1290" s="8" t="e">
        <f t="shared" si="26"/>
        <v>#VALUE!</v>
      </c>
      <c r="L1290" s="8" t="str">
        <f>IFERROR(VLOOKUP(D1290,Materias_Primas[#All],5,0),"")</f>
        <v/>
      </c>
      <c r="M1290" s="2"/>
      <c r="N1290" s="2"/>
      <c r="O1290" s="2"/>
      <c r="P1290" s="2"/>
    </row>
    <row r="1291" spans="1:16" ht="15.75" customHeight="1" x14ac:dyDescent="0.3">
      <c r="A1291" s="8">
        <f>'Receta'!A1292</f>
        <v>0</v>
      </c>
      <c r="B1291" s="8" t="str">
        <f>IFERROR(VLOOKUP(A1291,Productos[#All],2,0),"")</f>
        <v/>
      </c>
      <c r="C1291" s="8">
        <f>SUMIF(Producción[[#All],[Producto]],A1291,Producción[[#All],[Cant]])</f>
        <v>0</v>
      </c>
      <c r="D1291" s="8">
        <f>'Receta'!E1292</f>
        <v>0</v>
      </c>
      <c r="E1291" s="8" t="str">
        <f>IFERROR(VLOOKUP(D1291,Materias_Primas[#All],2,0),"")</f>
        <v/>
      </c>
      <c r="F1291" s="8">
        <f>'Receta'!C1292</f>
        <v>0</v>
      </c>
      <c r="G1291" s="8">
        <f>'Receta'!H1292</f>
        <v>0</v>
      </c>
      <c r="H1291" s="8" t="str">
        <f t="shared" si="25"/>
        <v/>
      </c>
      <c r="I1291" s="8">
        <v>41</v>
      </c>
      <c r="J1291" s="8" t="s">
        <v>213</v>
      </c>
      <c r="K1291" s="8" t="e">
        <f t="shared" si="26"/>
        <v>#VALUE!</v>
      </c>
      <c r="L1291" s="8" t="str">
        <f>IFERROR(VLOOKUP(D1291,Materias_Primas[#All],5,0),"")</f>
        <v/>
      </c>
      <c r="M1291" s="2"/>
      <c r="N1291" s="2"/>
      <c r="O1291" s="2"/>
      <c r="P1291" s="2"/>
    </row>
    <row r="1292" spans="1:16" ht="15.75" customHeight="1" x14ac:dyDescent="0.3">
      <c r="A1292" s="8">
        <f>'Receta'!A1293</f>
        <v>0</v>
      </c>
      <c r="B1292" s="8" t="str">
        <f>IFERROR(VLOOKUP(A1292,Productos[#All],2,0),"")</f>
        <v/>
      </c>
      <c r="C1292" s="8">
        <f>SUMIF(Producción[[#All],[Producto]],A1292,Producción[[#All],[Cant]])</f>
        <v>0</v>
      </c>
      <c r="D1292" s="8">
        <f>'Receta'!E1293</f>
        <v>0</v>
      </c>
      <c r="E1292" s="8" t="str">
        <f>IFERROR(VLOOKUP(D1292,Materias_Primas[#All],2,0),"")</f>
        <v/>
      </c>
      <c r="F1292" s="8">
        <f>'Receta'!C1293</f>
        <v>0</v>
      </c>
      <c r="G1292" s="8">
        <f>'Receta'!H1293</f>
        <v>0</v>
      </c>
      <c r="H1292" s="8" t="str">
        <f t="shared" si="25"/>
        <v/>
      </c>
      <c r="I1292" s="8">
        <v>41</v>
      </c>
      <c r="J1292" s="8" t="s">
        <v>213</v>
      </c>
      <c r="K1292" s="8" t="e">
        <f t="shared" si="26"/>
        <v>#VALUE!</v>
      </c>
      <c r="L1292" s="8" t="str">
        <f>IFERROR(VLOOKUP(D1292,Materias_Primas[#All],5,0),"")</f>
        <v/>
      </c>
      <c r="M1292" s="2"/>
      <c r="N1292" s="2"/>
      <c r="O1292" s="2"/>
      <c r="P1292" s="2"/>
    </row>
    <row r="1293" spans="1:16" ht="15.75" customHeight="1" x14ac:dyDescent="0.3">
      <c r="A1293" s="8">
        <f>'Receta'!A1294</f>
        <v>0</v>
      </c>
      <c r="B1293" s="8" t="str">
        <f>IFERROR(VLOOKUP(A1293,Productos[#All],2,0),"")</f>
        <v/>
      </c>
      <c r="C1293" s="8">
        <f>SUMIF(Producción[[#All],[Producto]],A1293,Producción[[#All],[Cant]])</f>
        <v>0</v>
      </c>
      <c r="D1293" s="8">
        <f>'Receta'!E1294</f>
        <v>0</v>
      </c>
      <c r="E1293" s="8" t="str">
        <f>IFERROR(VLOOKUP(D1293,Materias_Primas[#All],2,0),"")</f>
        <v/>
      </c>
      <c r="F1293" s="8">
        <f>'Receta'!C1294</f>
        <v>0</v>
      </c>
      <c r="G1293" s="8">
        <f>'Receta'!H1294</f>
        <v>0</v>
      </c>
      <c r="H1293" s="8" t="str">
        <f t="shared" si="25"/>
        <v/>
      </c>
      <c r="I1293" s="8">
        <v>41</v>
      </c>
      <c r="J1293" s="8" t="s">
        <v>213</v>
      </c>
      <c r="K1293" s="8" t="e">
        <f t="shared" si="26"/>
        <v>#VALUE!</v>
      </c>
      <c r="L1293" s="8" t="str">
        <f>IFERROR(VLOOKUP(D1293,Materias_Primas[#All],5,0),"")</f>
        <v/>
      </c>
      <c r="M1293" s="2"/>
      <c r="N1293" s="2"/>
      <c r="O1293" s="2"/>
      <c r="P1293" s="2"/>
    </row>
    <row r="1294" spans="1:16" ht="15.75" customHeight="1" x14ac:dyDescent="0.3">
      <c r="A1294" s="8">
        <f>'Receta'!A1295</f>
        <v>0</v>
      </c>
      <c r="B1294" s="8" t="str">
        <f>IFERROR(VLOOKUP(A1294,Productos[#All],2,0),"")</f>
        <v/>
      </c>
      <c r="C1294" s="8">
        <f>SUMIF(Producción[[#All],[Producto]],A1294,Producción[[#All],[Cant]])</f>
        <v>0</v>
      </c>
      <c r="D1294" s="8">
        <f>'Receta'!E1295</f>
        <v>0</v>
      </c>
      <c r="E1294" s="8" t="str">
        <f>IFERROR(VLOOKUP(D1294,Materias_Primas[#All],2,0),"")</f>
        <v/>
      </c>
      <c r="F1294" s="8">
        <f>'Receta'!C1295</f>
        <v>0</v>
      </c>
      <c r="G1294" s="8">
        <f>'Receta'!H1295</f>
        <v>0</v>
      </c>
      <c r="H1294" s="8" t="str">
        <f t="shared" si="25"/>
        <v/>
      </c>
      <c r="I1294" s="8">
        <v>41</v>
      </c>
      <c r="J1294" s="8" t="s">
        <v>213</v>
      </c>
      <c r="K1294" s="8" t="e">
        <f t="shared" si="26"/>
        <v>#VALUE!</v>
      </c>
      <c r="L1294" s="8" t="str">
        <f>IFERROR(VLOOKUP(D1294,Materias_Primas[#All],5,0),"")</f>
        <v/>
      </c>
      <c r="M1294" s="2"/>
      <c r="N1294" s="2"/>
      <c r="O1294" s="2"/>
      <c r="P1294" s="2"/>
    </row>
    <row r="1295" spans="1:16" ht="15.75" customHeight="1" x14ac:dyDescent="0.3">
      <c r="A1295" s="8">
        <f>'Receta'!A1296</f>
        <v>0</v>
      </c>
      <c r="B1295" s="8" t="str">
        <f>IFERROR(VLOOKUP(A1295,Productos[#All],2,0),"")</f>
        <v/>
      </c>
      <c r="C1295" s="8">
        <f>SUMIF(Producción[[#All],[Producto]],A1295,Producción[[#All],[Cant]])</f>
        <v>0</v>
      </c>
      <c r="D1295" s="8">
        <f>'Receta'!E1296</f>
        <v>0</v>
      </c>
      <c r="E1295" s="8" t="str">
        <f>IFERROR(VLOOKUP(D1295,Materias_Primas[#All],2,0),"")</f>
        <v/>
      </c>
      <c r="F1295" s="8">
        <f>'Receta'!C1296</f>
        <v>0</v>
      </c>
      <c r="G1295" s="8">
        <f>'Receta'!H1296</f>
        <v>0</v>
      </c>
      <c r="H1295" s="8" t="str">
        <f t="shared" si="25"/>
        <v/>
      </c>
      <c r="I1295" s="8">
        <v>41</v>
      </c>
      <c r="J1295" s="8" t="s">
        <v>213</v>
      </c>
      <c r="K1295" s="8" t="e">
        <f t="shared" si="26"/>
        <v>#VALUE!</v>
      </c>
      <c r="L1295" s="8" t="str">
        <f>IFERROR(VLOOKUP(D1295,Materias_Primas[#All],5,0),"")</f>
        <v/>
      </c>
      <c r="M1295" s="2"/>
      <c r="N1295" s="2"/>
      <c r="O1295" s="2"/>
      <c r="P1295" s="2"/>
    </row>
    <row r="1296" spans="1:16" ht="15.75" customHeight="1" x14ac:dyDescent="0.3">
      <c r="A1296" s="8">
        <f>'Receta'!A1297</f>
        <v>0</v>
      </c>
      <c r="B1296" s="8" t="str">
        <f>IFERROR(VLOOKUP(A1296,Productos[#All],2,0),"")</f>
        <v/>
      </c>
      <c r="C1296" s="8">
        <f>SUMIF(Producción[[#All],[Producto]],A1296,Producción[[#All],[Cant]])</f>
        <v>0</v>
      </c>
      <c r="D1296" s="8">
        <f>'Receta'!E1297</f>
        <v>0</v>
      </c>
      <c r="E1296" s="8" t="str">
        <f>IFERROR(VLOOKUP(D1296,Materias_Primas[#All],2,0),"")</f>
        <v/>
      </c>
      <c r="F1296" s="8">
        <f>'Receta'!C1297</f>
        <v>0</v>
      </c>
      <c r="G1296" s="8">
        <f>'Receta'!H1297</f>
        <v>0</v>
      </c>
      <c r="H1296" s="8" t="str">
        <f t="shared" si="25"/>
        <v/>
      </c>
      <c r="I1296" s="8">
        <v>42</v>
      </c>
      <c r="J1296" s="8" t="s">
        <v>213</v>
      </c>
      <c r="K1296" s="8" t="e">
        <f t="shared" si="26"/>
        <v>#VALUE!</v>
      </c>
      <c r="L1296" s="8" t="str">
        <f>IFERROR(VLOOKUP(D1296,Materias_Primas[#All],5,0),"")</f>
        <v/>
      </c>
      <c r="M1296" s="2"/>
      <c r="N1296" s="2"/>
      <c r="O1296" s="2"/>
      <c r="P1296" s="2"/>
    </row>
    <row r="1297" spans="1:16" ht="15.75" customHeight="1" x14ac:dyDescent="0.3">
      <c r="A1297" s="8">
        <f>'Receta'!A1298</f>
        <v>0</v>
      </c>
      <c r="B1297" s="8" t="str">
        <f>IFERROR(VLOOKUP(A1297,Productos[#All],2,0),"")</f>
        <v/>
      </c>
      <c r="C1297" s="8">
        <f>SUMIF(Producción[[#All],[Producto]],A1297,Producción[[#All],[Cant]])</f>
        <v>0</v>
      </c>
      <c r="D1297" s="8">
        <f>'Receta'!E1298</f>
        <v>0</v>
      </c>
      <c r="E1297" s="8" t="str">
        <f>IFERROR(VLOOKUP(D1297,Materias_Primas[#All],2,0),"")</f>
        <v/>
      </c>
      <c r="F1297" s="8">
        <f>'Receta'!C1298</f>
        <v>0</v>
      </c>
      <c r="G1297" s="8">
        <f>'Receta'!H1298</f>
        <v>0</v>
      </c>
      <c r="H1297" s="8" t="str">
        <f t="shared" si="25"/>
        <v/>
      </c>
      <c r="I1297" s="8">
        <v>42</v>
      </c>
      <c r="J1297" s="8" t="s">
        <v>213</v>
      </c>
      <c r="K1297" s="8" t="e">
        <f t="shared" si="26"/>
        <v>#VALUE!</v>
      </c>
      <c r="L1297" s="8" t="str">
        <f>IFERROR(VLOOKUP(D1297,Materias_Primas[#All],5,0),"")</f>
        <v/>
      </c>
      <c r="M1297" s="2"/>
      <c r="N1297" s="2"/>
      <c r="O1297" s="2"/>
      <c r="P1297" s="2"/>
    </row>
    <row r="1298" spans="1:16" ht="15.75" customHeight="1" x14ac:dyDescent="0.3">
      <c r="A1298" s="8">
        <f>'Receta'!A1299</f>
        <v>0</v>
      </c>
      <c r="B1298" s="8" t="str">
        <f>IFERROR(VLOOKUP(A1298,Productos[#All],2,0),"")</f>
        <v/>
      </c>
      <c r="C1298" s="8">
        <f>SUMIF(Producción[[#All],[Producto]],A1298,Producción[[#All],[Cant]])</f>
        <v>0</v>
      </c>
      <c r="D1298" s="8">
        <f>'Receta'!E1299</f>
        <v>0</v>
      </c>
      <c r="E1298" s="8" t="str">
        <f>IFERROR(VLOOKUP(D1298,Materias_Primas[#All],2,0),"")</f>
        <v/>
      </c>
      <c r="F1298" s="8">
        <f>'Receta'!C1299</f>
        <v>0</v>
      </c>
      <c r="G1298" s="8">
        <f>'Receta'!H1299</f>
        <v>0</v>
      </c>
      <c r="H1298" s="8" t="str">
        <f t="shared" si="25"/>
        <v/>
      </c>
      <c r="I1298" s="8">
        <v>42</v>
      </c>
      <c r="J1298" s="8" t="s">
        <v>213</v>
      </c>
      <c r="K1298" s="8" t="e">
        <f t="shared" si="26"/>
        <v>#VALUE!</v>
      </c>
      <c r="L1298" s="8" t="str">
        <f>IFERROR(VLOOKUP(D1298,Materias_Primas[#All],5,0),"")</f>
        <v/>
      </c>
      <c r="M1298" s="2"/>
      <c r="N1298" s="2"/>
      <c r="O1298" s="2"/>
      <c r="P1298" s="2"/>
    </row>
    <row r="1299" spans="1:16" ht="15.75" customHeight="1" x14ac:dyDescent="0.3">
      <c r="A1299" s="8">
        <f>'Receta'!A1300</f>
        <v>0</v>
      </c>
      <c r="B1299" s="8" t="str">
        <f>IFERROR(VLOOKUP(A1299,Productos[#All],2,0),"")</f>
        <v/>
      </c>
      <c r="C1299" s="8">
        <f>SUMIF(Producción[[#All],[Producto]],A1299,Producción[[#All],[Cant]])</f>
        <v>0</v>
      </c>
      <c r="D1299" s="8">
        <f>'Receta'!E1300</f>
        <v>0</v>
      </c>
      <c r="E1299" s="8" t="str">
        <f>IFERROR(VLOOKUP(D1299,Materias_Primas[#All],2,0),"")</f>
        <v/>
      </c>
      <c r="F1299" s="8">
        <f>'Receta'!C1300</f>
        <v>0</v>
      </c>
      <c r="G1299" s="8">
        <f>'Receta'!H1300</f>
        <v>0</v>
      </c>
      <c r="H1299" s="8" t="str">
        <f t="shared" si="25"/>
        <v/>
      </c>
      <c r="I1299" s="8">
        <v>42</v>
      </c>
      <c r="J1299" s="8" t="s">
        <v>213</v>
      </c>
      <c r="K1299" s="8" t="e">
        <f t="shared" si="26"/>
        <v>#VALUE!</v>
      </c>
      <c r="L1299" s="8" t="str">
        <f>IFERROR(VLOOKUP(D1299,Materias_Primas[#All],5,0),"")</f>
        <v/>
      </c>
      <c r="M1299" s="2"/>
      <c r="N1299" s="2"/>
      <c r="O1299" s="2"/>
      <c r="P1299" s="2"/>
    </row>
    <row r="1300" spans="1:16" ht="15.75" customHeight="1" x14ac:dyDescent="0.3">
      <c r="A1300" s="8">
        <f>'Receta'!A1301</f>
        <v>0</v>
      </c>
      <c r="B1300" s="8" t="str">
        <f>IFERROR(VLOOKUP(A1300,Productos[#All],2,0),"")</f>
        <v/>
      </c>
      <c r="C1300" s="8">
        <f>SUMIF(Producción[[#All],[Producto]],A1300,Producción[[#All],[Cant]])</f>
        <v>0</v>
      </c>
      <c r="D1300" s="8">
        <f>'Receta'!E1301</f>
        <v>0</v>
      </c>
      <c r="E1300" s="8" t="str">
        <f>IFERROR(VLOOKUP(D1300,Materias_Primas[#All],2,0),"")</f>
        <v/>
      </c>
      <c r="F1300" s="8">
        <f>'Receta'!C1301</f>
        <v>0</v>
      </c>
      <c r="G1300" s="8">
        <f>'Receta'!H1301</f>
        <v>0</v>
      </c>
      <c r="H1300" s="8" t="str">
        <f t="shared" si="25"/>
        <v/>
      </c>
      <c r="I1300" s="8">
        <v>42</v>
      </c>
      <c r="J1300" s="8" t="s">
        <v>213</v>
      </c>
      <c r="K1300" s="8" t="e">
        <f t="shared" si="26"/>
        <v>#VALUE!</v>
      </c>
      <c r="L1300" s="8" t="str">
        <f>IFERROR(VLOOKUP(D1300,Materias_Primas[#All],5,0),"")</f>
        <v/>
      </c>
      <c r="M1300" s="2"/>
      <c r="N1300" s="2"/>
      <c r="O1300" s="2"/>
      <c r="P1300" s="2"/>
    </row>
    <row r="1301" spans="1:16" ht="15.75" customHeight="1" x14ac:dyDescent="0.3">
      <c r="A1301" s="8">
        <f>'Receta'!A1302</f>
        <v>0</v>
      </c>
      <c r="B1301" s="8" t="str">
        <f>IFERROR(VLOOKUP(A1301,Productos[#All],2,0),"")</f>
        <v/>
      </c>
      <c r="C1301" s="8">
        <f>SUMIF(Producción[[#All],[Producto]],A1301,Producción[[#All],[Cant]])</f>
        <v>0</v>
      </c>
      <c r="D1301" s="8">
        <f>'Receta'!E1302</f>
        <v>0</v>
      </c>
      <c r="E1301" s="8" t="str">
        <f>IFERROR(VLOOKUP(D1301,Materias_Primas[#All],2,0),"")</f>
        <v/>
      </c>
      <c r="F1301" s="8">
        <f>'Receta'!C1302</f>
        <v>0</v>
      </c>
      <c r="G1301" s="8">
        <f>'Receta'!H1302</f>
        <v>0</v>
      </c>
      <c r="H1301" s="8" t="str">
        <f t="shared" si="25"/>
        <v/>
      </c>
      <c r="I1301" s="8">
        <v>42</v>
      </c>
      <c r="J1301" s="8" t="s">
        <v>213</v>
      </c>
      <c r="K1301" s="8" t="e">
        <f t="shared" si="26"/>
        <v>#VALUE!</v>
      </c>
      <c r="L1301" s="8" t="str">
        <f>IFERROR(VLOOKUP(D1301,Materias_Primas[#All],5,0),"")</f>
        <v/>
      </c>
      <c r="M1301" s="2"/>
      <c r="N1301" s="2"/>
      <c r="O1301" s="2"/>
      <c r="P1301" s="2"/>
    </row>
    <row r="1302" spans="1:16" ht="15.75" customHeight="1" x14ac:dyDescent="0.3">
      <c r="A1302" s="8">
        <f>'Receta'!A1303</f>
        <v>0</v>
      </c>
      <c r="B1302" s="8" t="str">
        <f>IFERROR(VLOOKUP(A1302,Productos[#All],2,0),"")</f>
        <v/>
      </c>
      <c r="C1302" s="8">
        <f>SUMIF(Producción[[#All],[Producto]],A1302,Producción[[#All],[Cant]])</f>
        <v>0</v>
      </c>
      <c r="D1302" s="8">
        <f>'Receta'!E1303</f>
        <v>0</v>
      </c>
      <c r="E1302" s="8" t="str">
        <f>IFERROR(VLOOKUP(D1302,Materias_Primas[#All],2,0),"")</f>
        <v/>
      </c>
      <c r="F1302" s="8">
        <f>'Receta'!C1303</f>
        <v>0</v>
      </c>
      <c r="G1302" s="8">
        <f>'Receta'!H1303</f>
        <v>0</v>
      </c>
      <c r="H1302" s="8" t="str">
        <f t="shared" si="25"/>
        <v/>
      </c>
      <c r="I1302" s="8">
        <v>42</v>
      </c>
      <c r="J1302" s="8" t="s">
        <v>213</v>
      </c>
      <c r="K1302" s="8" t="e">
        <f t="shared" si="26"/>
        <v>#VALUE!</v>
      </c>
      <c r="L1302" s="8" t="str">
        <f>IFERROR(VLOOKUP(D1302,Materias_Primas[#All],5,0),"")</f>
        <v/>
      </c>
      <c r="M1302" s="2"/>
      <c r="N1302" s="2"/>
      <c r="O1302" s="2"/>
      <c r="P1302" s="2"/>
    </row>
    <row r="1303" spans="1:16" ht="15.75" customHeight="1" x14ac:dyDescent="0.3">
      <c r="A1303" s="8">
        <f>'Receta'!A1304</f>
        <v>0</v>
      </c>
      <c r="B1303" s="8" t="str">
        <f>IFERROR(VLOOKUP(A1303,Productos[#All],2,0),"")</f>
        <v/>
      </c>
      <c r="C1303" s="8">
        <f>SUMIF(Producción[[#All],[Producto]],A1303,Producción[[#All],[Cant]])</f>
        <v>0</v>
      </c>
      <c r="D1303" s="8">
        <f>'Receta'!E1304</f>
        <v>0</v>
      </c>
      <c r="E1303" s="8" t="str">
        <f>IFERROR(VLOOKUP(D1303,Materias_Primas[#All],2,0),"")</f>
        <v/>
      </c>
      <c r="F1303" s="8">
        <f>'Receta'!C1304</f>
        <v>0</v>
      </c>
      <c r="G1303" s="8">
        <f>'Receta'!H1304</f>
        <v>0</v>
      </c>
      <c r="H1303" s="8" t="str">
        <f t="shared" si="25"/>
        <v/>
      </c>
      <c r="I1303" s="8">
        <v>42</v>
      </c>
      <c r="J1303" s="8" t="s">
        <v>213</v>
      </c>
      <c r="K1303" s="8" t="e">
        <f t="shared" si="26"/>
        <v>#VALUE!</v>
      </c>
      <c r="L1303" s="8" t="str">
        <f>IFERROR(VLOOKUP(D1303,Materias_Primas[#All],5,0),"")</f>
        <v/>
      </c>
      <c r="M1303" s="2"/>
      <c r="N1303" s="2"/>
      <c r="O1303" s="2"/>
      <c r="P1303" s="2"/>
    </row>
    <row r="1304" spans="1:16" ht="15.75" customHeight="1" x14ac:dyDescent="0.3">
      <c r="A1304" s="8">
        <f>'Receta'!A1305</f>
        <v>0</v>
      </c>
      <c r="B1304" s="8" t="str">
        <f>IFERROR(VLOOKUP(A1304,Productos[#All],2,0),"")</f>
        <v/>
      </c>
      <c r="C1304" s="8">
        <f>SUMIF(Producción[[#All],[Producto]],A1304,Producción[[#All],[Cant]])</f>
        <v>0</v>
      </c>
      <c r="D1304" s="8">
        <f>'Receta'!E1305</f>
        <v>0</v>
      </c>
      <c r="E1304" s="8" t="str">
        <f>IFERROR(VLOOKUP(D1304,Materias_Primas[#All],2,0),"")</f>
        <v/>
      </c>
      <c r="F1304" s="8">
        <f>'Receta'!C1305</f>
        <v>0</v>
      </c>
      <c r="G1304" s="8">
        <f>'Receta'!H1305</f>
        <v>0</v>
      </c>
      <c r="H1304" s="8" t="str">
        <f t="shared" si="25"/>
        <v/>
      </c>
      <c r="I1304" s="8">
        <v>42</v>
      </c>
      <c r="J1304" s="8" t="s">
        <v>213</v>
      </c>
      <c r="K1304" s="8" t="e">
        <f t="shared" si="26"/>
        <v>#VALUE!</v>
      </c>
      <c r="L1304" s="8" t="str">
        <f>IFERROR(VLOOKUP(D1304,Materias_Primas[#All],5,0),"")</f>
        <v/>
      </c>
      <c r="M1304" s="2"/>
      <c r="N1304" s="2"/>
      <c r="O1304" s="2"/>
      <c r="P1304" s="2"/>
    </row>
    <row r="1305" spans="1:16" ht="15.75" customHeight="1" x14ac:dyDescent="0.3">
      <c r="A1305" s="8">
        <f>'Receta'!A1306</f>
        <v>0</v>
      </c>
      <c r="B1305" s="8" t="str">
        <f>IFERROR(VLOOKUP(A1305,Productos[#All],2,0),"")</f>
        <v/>
      </c>
      <c r="C1305" s="8">
        <f>SUMIF(Producción[[#All],[Producto]],A1305,Producción[[#All],[Cant]])</f>
        <v>0</v>
      </c>
      <c r="D1305" s="8">
        <f>'Receta'!E1306</f>
        <v>0</v>
      </c>
      <c r="E1305" s="8" t="str">
        <f>IFERROR(VLOOKUP(D1305,Materias_Primas[#All],2,0),"")</f>
        <v/>
      </c>
      <c r="F1305" s="8">
        <f>'Receta'!C1306</f>
        <v>0</v>
      </c>
      <c r="G1305" s="8">
        <f>'Receta'!H1306</f>
        <v>0</v>
      </c>
      <c r="H1305" s="8" t="str">
        <f t="shared" si="25"/>
        <v/>
      </c>
      <c r="I1305" s="8">
        <v>42</v>
      </c>
      <c r="J1305" s="8" t="s">
        <v>213</v>
      </c>
      <c r="K1305" s="8" t="e">
        <f t="shared" si="26"/>
        <v>#VALUE!</v>
      </c>
      <c r="L1305" s="8" t="str">
        <f>IFERROR(VLOOKUP(D1305,Materias_Primas[#All],5,0),"")</f>
        <v/>
      </c>
      <c r="M1305" s="2"/>
      <c r="N1305" s="2"/>
      <c r="O1305" s="2"/>
      <c r="P1305" s="2"/>
    </row>
    <row r="1306" spans="1:16" ht="15.75" customHeight="1" x14ac:dyDescent="0.3">
      <c r="A1306" s="8">
        <f>'Receta'!A1307</f>
        <v>0</v>
      </c>
      <c r="B1306" s="8" t="str">
        <f>IFERROR(VLOOKUP(A1306,Productos[#All],2,0),"")</f>
        <v/>
      </c>
      <c r="C1306" s="8">
        <f>SUMIF(Producción[[#All],[Producto]],A1306,Producción[[#All],[Cant]])</f>
        <v>0</v>
      </c>
      <c r="D1306" s="8">
        <f>'Receta'!E1307</f>
        <v>0</v>
      </c>
      <c r="E1306" s="8" t="str">
        <f>IFERROR(VLOOKUP(D1306,Materias_Primas[#All],2,0),"")</f>
        <v/>
      </c>
      <c r="F1306" s="8">
        <f>'Receta'!C1307</f>
        <v>0</v>
      </c>
      <c r="G1306" s="8">
        <f>'Receta'!H1307</f>
        <v>0</v>
      </c>
      <c r="H1306" s="8" t="str">
        <f t="shared" si="25"/>
        <v/>
      </c>
      <c r="I1306" s="8">
        <v>42</v>
      </c>
      <c r="J1306" s="8" t="s">
        <v>213</v>
      </c>
      <c r="K1306" s="8" t="e">
        <f t="shared" si="26"/>
        <v>#VALUE!</v>
      </c>
      <c r="L1306" s="8" t="str">
        <f>IFERROR(VLOOKUP(D1306,Materias_Primas[#All],5,0),"")</f>
        <v/>
      </c>
      <c r="M1306" s="2"/>
      <c r="N1306" s="2"/>
      <c r="O1306" s="2"/>
      <c r="P1306" s="2"/>
    </row>
    <row r="1307" spans="1:16" ht="15.75" customHeight="1" x14ac:dyDescent="0.3">
      <c r="A1307" s="8">
        <f>'Receta'!A1308</f>
        <v>0</v>
      </c>
      <c r="B1307" s="8" t="str">
        <f>IFERROR(VLOOKUP(A1307,Productos[#All],2,0),"")</f>
        <v/>
      </c>
      <c r="C1307" s="8">
        <f>SUMIF(Producción[[#All],[Producto]],A1307,Producción[[#All],[Cant]])</f>
        <v>0</v>
      </c>
      <c r="D1307" s="8">
        <f>'Receta'!E1308</f>
        <v>0</v>
      </c>
      <c r="E1307" s="8" t="str">
        <f>IFERROR(VLOOKUP(D1307,Materias_Primas[#All],2,0),"")</f>
        <v/>
      </c>
      <c r="F1307" s="8">
        <f>'Receta'!C1308</f>
        <v>0</v>
      </c>
      <c r="G1307" s="8">
        <f>'Receta'!H1308</f>
        <v>0</v>
      </c>
      <c r="H1307" s="8" t="str">
        <f t="shared" si="25"/>
        <v/>
      </c>
      <c r="I1307" s="8">
        <v>42</v>
      </c>
      <c r="J1307" s="8" t="s">
        <v>213</v>
      </c>
      <c r="K1307" s="8" t="e">
        <f t="shared" si="26"/>
        <v>#VALUE!</v>
      </c>
      <c r="L1307" s="8" t="str">
        <f>IFERROR(VLOOKUP(D1307,Materias_Primas[#All],5,0),"")</f>
        <v/>
      </c>
      <c r="M1307" s="2"/>
      <c r="N1307" s="2"/>
      <c r="O1307" s="2"/>
      <c r="P1307" s="2"/>
    </row>
    <row r="1308" spans="1:16" ht="15.75" customHeight="1" x14ac:dyDescent="0.3">
      <c r="A1308" s="8">
        <f>'Receta'!A1309</f>
        <v>0</v>
      </c>
      <c r="B1308" s="8" t="str">
        <f>IFERROR(VLOOKUP(A1308,Productos[#All],2,0),"")</f>
        <v/>
      </c>
      <c r="C1308" s="8">
        <f>SUMIF(Producción[[#All],[Producto]],A1308,Producción[[#All],[Cant]])</f>
        <v>0</v>
      </c>
      <c r="D1308" s="8">
        <f>'Receta'!E1309</f>
        <v>0</v>
      </c>
      <c r="E1308" s="8" t="str">
        <f>IFERROR(VLOOKUP(D1308,Materias_Primas[#All],2,0),"")</f>
        <v/>
      </c>
      <c r="F1308" s="8">
        <f>'Receta'!C1309</f>
        <v>0</v>
      </c>
      <c r="G1308" s="8">
        <f>'Receta'!H1309</f>
        <v>0</v>
      </c>
      <c r="H1308" s="8" t="str">
        <f t="shared" si="25"/>
        <v/>
      </c>
      <c r="I1308" s="8">
        <v>42</v>
      </c>
      <c r="J1308" s="8" t="s">
        <v>213</v>
      </c>
      <c r="K1308" s="8" t="e">
        <f t="shared" si="26"/>
        <v>#VALUE!</v>
      </c>
      <c r="L1308" s="8" t="str">
        <f>IFERROR(VLOOKUP(D1308,Materias_Primas[#All],5,0),"")</f>
        <v/>
      </c>
      <c r="M1308" s="2"/>
      <c r="N1308" s="2"/>
      <c r="O1308" s="2"/>
      <c r="P1308" s="2"/>
    </row>
    <row r="1309" spans="1:16" ht="15.75" customHeight="1" x14ac:dyDescent="0.3">
      <c r="A1309" s="8">
        <f>'Receta'!A1310</f>
        <v>0</v>
      </c>
      <c r="B1309" s="8" t="str">
        <f>IFERROR(VLOOKUP(A1309,Productos[#All],2,0),"")</f>
        <v/>
      </c>
      <c r="C1309" s="8">
        <f>SUMIF(Producción[[#All],[Producto]],A1309,Producción[[#All],[Cant]])</f>
        <v>0</v>
      </c>
      <c r="D1309" s="8">
        <f>'Receta'!E1310</f>
        <v>0</v>
      </c>
      <c r="E1309" s="8" t="str">
        <f>IFERROR(VLOOKUP(D1309,Materias_Primas[#All],2,0),"")</f>
        <v/>
      </c>
      <c r="F1309" s="8">
        <f>'Receta'!C1310</f>
        <v>0</v>
      </c>
      <c r="G1309" s="8">
        <f>'Receta'!H1310</f>
        <v>0</v>
      </c>
      <c r="H1309" s="8" t="str">
        <f t="shared" si="25"/>
        <v/>
      </c>
      <c r="I1309" s="8">
        <v>42</v>
      </c>
      <c r="J1309" s="8" t="s">
        <v>213</v>
      </c>
      <c r="K1309" s="8" t="e">
        <f t="shared" si="26"/>
        <v>#VALUE!</v>
      </c>
      <c r="L1309" s="8" t="str">
        <f>IFERROR(VLOOKUP(D1309,Materias_Primas[#All],5,0),"")</f>
        <v/>
      </c>
      <c r="M1309" s="2"/>
      <c r="N1309" s="2"/>
      <c r="O1309" s="2"/>
      <c r="P1309" s="2"/>
    </row>
    <row r="1310" spans="1:16" ht="15.75" customHeight="1" x14ac:dyDescent="0.3">
      <c r="A1310" s="8">
        <f>'Receta'!A1311</f>
        <v>0</v>
      </c>
      <c r="B1310" s="8" t="str">
        <f>IFERROR(VLOOKUP(A1310,Productos[#All],2,0),"")</f>
        <v/>
      </c>
      <c r="C1310" s="8">
        <f>SUMIF(Producción[[#All],[Producto]],A1310,Producción[[#All],[Cant]])</f>
        <v>0</v>
      </c>
      <c r="D1310" s="8">
        <f>'Receta'!E1311</f>
        <v>0</v>
      </c>
      <c r="E1310" s="8" t="str">
        <f>IFERROR(VLOOKUP(D1310,Materias_Primas[#All],2,0),"")</f>
        <v/>
      </c>
      <c r="F1310" s="8">
        <f>'Receta'!C1311</f>
        <v>0</v>
      </c>
      <c r="G1310" s="8">
        <f>'Receta'!H1311</f>
        <v>0</v>
      </c>
      <c r="H1310" s="8" t="str">
        <f t="shared" si="25"/>
        <v/>
      </c>
      <c r="I1310" s="8">
        <v>42</v>
      </c>
      <c r="J1310" s="8" t="s">
        <v>213</v>
      </c>
      <c r="K1310" s="8" t="e">
        <f t="shared" si="26"/>
        <v>#VALUE!</v>
      </c>
      <c r="L1310" s="8" t="str">
        <f>IFERROR(VLOOKUP(D1310,Materias_Primas[#All],5,0),"")</f>
        <v/>
      </c>
      <c r="M1310" s="2"/>
      <c r="N1310" s="2"/>
      <c r="O1310" s="2"/>
      <c r="P1310" s="2"/>
    </row>
    <row r="1311" spans="1:16" ht="15.75" customHeight="1" x14ac:dyDescent="0.3">
      <c r="A1311" s="8">
        <f>'Receta'!A1312</f>
        <v>0</v>
      </c>
      <c r="B1311" s="8" t="str">
        <f>IFERROR(VLOOKUP(A1311,Productos[#All],2,0),"")</f>
        <v/>
      </c>
      <c r="C1311" s="8">
        <f>SUMIF(Producción[[#All],[Producto]],A1311,Producción[[#All],[Cant]])</f>
        <v>0</v>
      </c>
      <c r="D1311" s="8">
        <f>'Receta'!E1312</f>
        <v>0</v>
      </c>
      <c r="E1311" s="8" t="str">
        <f>IFERROR(VLOOKUP(D1311,Materias_Primas[#All],2,0),"")</f>
        <v/>
      </c>
      <c r="F1311" s="8">
        <f>'Receta'!C1312</f>
        <v>0</v>
      </c>
      <c r="G1311" s="8">
        <f>'Receta'!H1312</f>
        <v>0</v>
      </c>
      <c r="H1311" s="8" t="str">
        <f t="shared" si="25"/>
        <v/>
      </c>
      <c r="I1311" s="8">
        <v>42</v>
      </c>
      <c r="J1311" s="8" t="s">
        <v>213</v>
      </c>
      <c r="K1311" s="8" t="e">
        <f t="shared" si="26"/>
        <v>#VALUE!</v>
      </c>
      <c r="L1311" s="8" t="str">
        <f>IFERROR(VLOOKUP(D1311,Materias_Primas[#All],5,0),"")</f>
        <v/>
      </c>
      <c r="M1311" s="2"/>
      <c r="N1311" s="2"/>
      <c r="O1311" s="2"/>
      <c r="P1311" s="2"/>
    </row>
    <row r="1312" spans="1:16" ht="15.75" customHeight="1" x14ac:dyDescent="0.3">
      <c r="A1312" s="8">
        <f>'Receta'!A1313</f>
        <v>0</v>
      </c>
      <c r="B1312" s="8" t="str">
        <f>IFERROR(VLOOKUP(A1312,Productos[#All],2,0),"")</f>
        <v/>
      </c>
      <c r="C1312" s="8">
        <f>SUMIF(Producción[[#All],[Producto]],A1312,Producción[[#All],[Cant]])</f>
        <v>0</v>
      </c>
      <c r="D1312" s="8">
        <f>'Receta'!E1313</f>
        <v>0</v>
      </c>
      <c r="E1312" s="8" t="str">
        <f>IFERROR(VLOOKUP(D1312,Materias_Primas[#All],2,0),"")</f>
        <v/>
      </c>
      <c r="F1312" s="8">
        <f>'Receta'!C1313</f>
        <v>0</v>
      </c>
      <c r="G1312" s="8">
        <f>'Receta'!H1313</f>
        <v>0</v>
      </c>
      <c r="H1312" s="8" t="str">
        <f t="shared" si="25"/>
        <v/>
      </c>
      <c r="I1312" s="8">
        <v>42</v>
      </c>
      <c r="J1312" s="8" t="s">
        <v>213</v>
      </c>
      <c r="K1312" s="8" t="e">
        <f t="shared" si="26"/>
        <v>#VALUE!</v>
      </c>
      <c r="L1312" s="8" t="str">
        <f>IFERROR(VLOOKUP(D1312,Materias_Primas[#All],5,0),"")</f>
        <v/>
      </c>
      <c r="M1312" s="2"/>
      <c r="N1312" s="2"/>
      <c r="O1312" s="2"/>
      <c r="P1312" s="2"/>
    </row>
    <row r="1313" spans="1:16" ht="15.75" customHeight="1" x14ac:dyDescent="0.3">
      <c r="A1313" s="8">
        <f>'Receta'!A1314</f>
        <v>0</v>
      </c>
      <c r="B1313" s="8" t="str">
        <f>IFERROR(VLOOKUP(A1313,Productos[#All],2,0),"")</f>
        <v/>
      </c>
      <c r="C1313" s="8">
        <f>SUMIF(Producción[[#All],[Producto]],A1313,Producción[[#All],[Cant]])</f>
        <v>0</v>
      </c>
      <c r="D1313" s="8">
        <f>'Receta'!E1314</f>
        <v>0</v>
      </c>
      <c r="E1313" s="8" t="str">
        <f>IFERROR(VLOOKUP(D1313,Materias_Primas[#All],2,0),"")</f>
        <v/>
      </c>
      <c r="F1313" s="8">
        <f>'Receta'!C1314</f>
        <v>0</v>
      </c>
      <c r="G1313" s="8">
        <f>'Receta'!H1314</f>
        <v>0</v>
      </c>
      <c r="H1313" s="8" t="str">
        <f t="shared" si="25"/>
        <v/>
      </c>
      <c r="I1313" s="8">
        <v>42</v>
      </c>
      <c r="J1313" s="8" t="s">
        <v>213</v>
      </c>
      <c r="K1313" s="8" t="e">
        <f t="shared" si="26"/>
        <v>#VALUE!</v>
      </c>
      <c r="L1313" s="8" t="str">
        <f>IFERROR(VLOOKUP(D1313,Materias_Primas[#All],5,0),"")</f>
        <v/>
      </c>
      <c r="M1313" s="2"/>
      <c r="N1313" s="2"/>
      <c r="O1313" s="2"/>
      <c r="P1313" s="2"/>
    </row>
    <row r="1314" spans="1:16" ht="15.75" customHeight="1" x14ac:dyDescent="0.3">
      <c r="A1314" s="8">
        <f>'Receta'!A1315</f>
        <v>0</v>
      </c>
      <c r="B1314" s="8" t="str">
        <f>IFERROR(VLOOKUP(A1314,Productos[#All],2,0),"")</f>
        <v/>
      </c>
      <c r="C1314" s="8">
        <f>SUMIF(Producción[[#All],[Producto]],A1314,Producción[[#All],[Cant]])</f>
        <v>0</v>
      </c>
      <c r="D1314" s="8">
        <f>'Receta'!E1315</f>
        <v>0</v>
      </c>
      <c r="E1314" s="8" t="str">
        <f>IFERROR(VLOOKUP(D1314,Materias_Primas[#All],2,0),"")</f>
        <v/>
      </c>
      <c r="F1314" s="8">
        <f>'Receta'!C1315</f>
        <v>0</v>
      </c>
      <c r="G1314" s="8">
        <f>'Receta'!H1315</f>
        <v>0</v>
      </c>
      <c r="H1314" s="8" t="str">
        <f t="shared" si="25"/>
        <v/>
      </c>
      <c r="I1314" s="8">
        <v>42</v>
      </c>
      <c r="J1314" s="8" t="s">
        <v>213</v>
      </c>
      <c r="K1314" s="8" t="e">
        <f t="shared" si="26"/>
        <v>#VALUE!</v>
      </c>
      <c r="L1314" s="8" t="str">
        <f>IFERROR(VLOOKUP(D1314,Materias_Primas[#All],5,0),"")</f>
        <v/>
      </c>
      <c r="M1314" s="2"/>
      <c r="N1314" s="2"/>
      <c r="O1314" s="2"/>
      <c r="P1314" s="2"/>
    </row>
    <row r="1315" spans="1:16" ht="15.75" customHeight="1" x14ac:dyDescent="0.3">
      <c r="A1315" s="8">
        <f>'Receta'!A1316</f>
        <v>0</v>
      </c>
      <c r="B1315" s="8" t="str">
        <f>IFERROR(VLOOKUP(A1315,Productos[#All],2,0),"")</f>
        <v/>
      </c>
      <c r="C1315" s="8">
        <f>SUMIF(Producción[[#All],[Producto]],A1315,Producción[[#All],[Cant]])</f>
        <v>0</v>
      </c>
      <c r="D1315" s="8">
        <f>'Receta'!E1316</f>
        <v>0</v>
      </c>
      <c r="E1315" s="8" t="str">
        <f>IFERROR(VLOOKUP(D1315,Materias_Primas[#All],2,0),"")</f>
        <v/>
      </c>
      <c r="F1315" s="8">
        <f>'Receta'!C1316</f>
        <v>0</v>
      </c>
      <c r="G1315" s="8">
        <f>'Receta'!H1316</f>
        <v>0</v>
      </c>
      <c r="H1315" s="8" t="str">
        <f t="shared" si="25"/>
        <v/>
      </c>
      <c r="I1315" s="8">
        <v>42</v>
      </c>
      <c r="J1315" s="8" t="s">
        <v>213</v>
      </c>
      <c r="K1315" s="8" t="e">
        <f t="shared" si="26"/>
        <v>#VALUE!</v>
      </c>
      <c r="L1315" s="8" t="str">
        <f>IFERROR(VLOOKUP(D1315,Materias_Primas[#All],5,0),"")</f>
        <v/>
      </c>
      <c r="M1315" s="2"/>
      <c r="N1315" s="2"/>
      <c r="O1315" s="2"/>
      <c r="P1315" s="2"/>
    </row>
    <row r="1316" spans="1:16" ht="15.75" customHeight="1" x14ac:dyDescent="0.3">
      <c r="A1316" s="8">
        <f>'Receta'!A1317</f>
        <v>0</v>
      </c>
      <c r="B1316" s="8" t="str">
        <f>IFERROR(VLOOKUP(A1316,Productos[#All],2,0),"")</f>
        <v/>
      </c>
      <c r="C1316" s="8">
        <f>SUMIF(Producción[[#All],[Producto]],A1316,Producción[[#All],[Cant]])</f>
        <v>0</v>
      </c>
      <c r="D1316" s="8">
        <f>'Receta'!E1317</f>
        <v>0</v>
      </c>
      <c r="E1316" s="8" t="str">
        <f>IFERROR(VLOOKUP(D1316,Materias_Primas[#All],2,0),"")</f>
        <v/>
      </c>
      <c r="F1316" s="8">
        <f>'Receta'!C1317</f>
        <v>0</v>
      </c>
      <c r="G1316" s="8">
        <f>'Receta'!H1317</f>
        <v>0</v>
      </c>
      <c r="H1316" s="8" t="str">
        <f t="shared" si="25"/>
        <v/>
      </c>
      <c r="I1316" s="8">
        <v>42</v>
      </c>
      <c r="J1316" s="8" t="s">
        <v>213</v>
      </c>
      <c r="K1316" s="8" t="e">
        <f t="shared" si="26"/>
        <v>#VALUE!</v>
      </c>
      <c r="L1316" s="8" t="str">
        <f>IFERROR(VLOOKUP(D1316,Materias_Primas[#All],5,0),"")</f>
        <v/>
      </c>
      <c r="M1316" s="2"/>
      <c r="N1316" s="2"/>
      <c r="O1316" s="2"/>
      <c r="P1316" s="2"/>
    </row>
    <row r="1317" spans="1:16" ht="15.75" customHeight="1" x14ac:dyDescent="0.3">
      <c r="A1317" s="8">
        <f>'Receta'!A1318</f>
        <v>0</v>
      </c>
      <c r="B1317" s="8" t="str">
        <f>IFERROR(VLOOKUP(A1317,Productos[#All],2,0),"")</f>
        <v/>
      </c>
      <c r="C1317" s="8">
        <f>SUMIF(Producción[[#All],[Producto]],A1317,Producción[[#All],[Cant]])</f>
        <v>0</v>
      </c>
      <c r="D1317" s="8">
        <f>'Receta'!E1318</f>
        <v>0</v>
      </c>
      <c r="E1317" s="8" t="str">
        <f>IFERROR(VLOOKUP(D1317,Materias_Primas[#All],2,0),"")</f>
        <v/>
      </c>
      <c r="F1317" s="8">
        <f>'Receta'!C1318</f>
        <v>0</v>
      </c>
      <c r="G1317" s="8">
        <f>'Receta'!H1318</f>
        <v>0</v>
      </c>
      <c r="H1317" s="8" t="str">
        <f t="shared" si="25"/>
        <v/>
      </c>
      <c r="I1317" s="8">
        <v>42</v>
      </c>
      <c r="J1317" s="8" t="s">
        <v>213</v>
      </c>
      <c r="K1317" s="8" t="e">
        <f t="shared" si="26"/>
        <v>#VALUE!</v>
      </c>
      <c r="L1317" s="8" t="str">
        <f>IFERROR(VLOOKUP(D1317,Materias_Primas[#All],5,0),"")</f>
        <v/>
      </c>
      <c r="M1317" s="2"/>
      <c r="N1317" s="2"/>
      <c r="O1317" s="2"/>
      <c r="P1317" s="2"/>
    </row>
    <row r="1318" spans="1:16" ht="15.75" customHeight="1" x14ac:dyDescent="0.3">
      <c r="A1318" s="8">
        <f>'Receta'!A1319</f>
        <v>0</v>
      </c>
      <c r="B1318" s="8" t="str">
        <f>IFERROR(VLOOKUP(A1318,Productos[#All],2,0),"")</f>
        <v/>
      </c>
      <c r="C1318" s="8">
        <f>SUMIF(Producción[[#All],[Producto]],A1318,Producción[[#All],[Cant]])</f>
        <v>0</v>
      </c>
      <c r="D1318" s="8">
        <f>'Receta'!E1319</f>
        <v>0</v>
      </c>
      <c r="E1318" s="8" t="str">
        <f>IFERROR(VLOOKUP(D1318,Materias_Primas[#All],2,0),"")</f>
        <v/>
      </c>
      <c r="F1318" s="8">
        <f>'Receta'!C1319</f>
        <v>0</v>
      </c>
      <c r="G1318" s="8">
        <f>'Receta'!H1319</f>
        <v>0</v>
      </c>
      <c r="H1318" s="8" t="str">
        <f t="shared" si="25"/>
        <v/>
      </c>
      <c r="I1318" s="8">
        <v>42</v>
      </c>
      <c r="J1318" s="8" t="s">
        <v>213</v>
      </c>
      <c r="K1318" s="8" t="e">
        <f t="shared" si="26"/>
        <v>#VALUE!</v>
      </c>
      <c r="L1318" s="8" t="str">
        <f>IFERROR(VLOOKUP(D1318,Materias_Primas[#All],5,0),"")</f>
        <v/>
      </c>
      <c r="M1318" s="2"/>
      <c r="N1318" s="2"/>
      <c r="O1318" s="2"/>
      <c r="P1318" s="2"/>
    </row>
    <row r="1319" spans="1:16" ht="15.75" customHeight="1" x14ac:dyDescent="0.3">
      <c r="A1319" s="8">
        <f>'Receta'!A1320</f>
        <v>0</v>
      </c>
      <c r="B1319" s="8" t="str">
        <f>IFERROR(VLOOKUP(A1319,Productos[#All],2,0),"")</f>
        <v/>
      </c>
      <c r="C1319" s="8">
        <f>SUMIF(Producción[[#All],[Producto]],A1319,Producción[[#All],[Cant]])</f>
        <v>0</v>
      </c>
      <c r="D1319" s="8">
        <f>'Receta'!E1320</f>
        <v>0</v>
      </c>
      <c r="E1319" s="8" t="str">
        <f>IFERROR(VLOOKUP(D1319,Materias_Primas[#All],2,0),"")</f>
        <v/>
      </c>
      <c r="F1319" s="8">
        <f>'Receta'!C1320</f>
        <v>0</v>
      </c>
      <c r="G1319" s="8">
        <f>'Receta'!H1320</f>
        <v>0</v>
      </c>
      <c r="H1319" s="8" t="str">
        <f t="shared" si="25"/>
        <v/>
      </c>
      <c r="I1319" s="8">
        <v>42</v>
      </c>
      <c r="J1319" s="8" t="s">
        <v>213</v>
      </c>
      <c r="K1319" s="8" t="e">
        <f t="shared" si="26"/>
        <v>#VALUE!</v>
      </c>
      <c r="L1319" s="8" t="str">
        <f>IFERROR(VLOOKUP(D1319,Materias_Primas[#All],5,0),"")</f>
        <v/>
      </c>
      <c r="M1319" s="2"/>
      <c r="N1319" s="2"/>
      <c r="O1319" s="2"/>
      <c r="P1319" s="2"/>
    </row>
    <row r="1320" spans="1:16" ht="15.75" customHeight="1" x14ac:dyDescent="0.3">
      <c r="A1320" s="8">
        <f>'Receta'!A1321</f>
        <v>0</v>
      </c>
      <c r="B1320" s="8" t="str">
        <f>IFERROR(VLOOKUP(A1320,Productos[#All],2,0),"")</f>
        <v/>
      </c>
      <c r="C1320" s="8">
        <f>SUMIF(Producción[[#All],[Producto]],A1320,Producción[[#All],[Cant]])</f>
        <v>0</v>
      </c>
      <c r="D1320" s="8">
        <f>'Receta'!E1321</f>
        <v>0</v>
      </c>
      <c r="E1320" s="8" t="str">
        <f>IFERROR(VLOOKUP(D1320,Materias_Primas[#All],2,0),"")</f>
        <v/>
      </c>
      <c r="F1320" s="8">
        <f>'Receta'!C1321</f>
        <v>0</v>
      </c>
      <c r="G1320" s="8">
        <f>'Receta'!H1321</f>
        <v>0</v>
      </c>
      <c r="H1320" s="8" t="str">
        <f t="shared" si="25"/>
        <v/>
      </c>
      <c r="I1320" s="8">
        <v>42</v>
      </c>
      <c r="J1320" s="8" t="s">
        <v>213</v>
      </c>
      <c r="K1320" s="8" t="e">
        <f t="shared" si="26"/>
        <v>#VALUE!</v>
      </c>
      <c r="L1320" s="8" t="str">
        <f>IFERROR(VLOOKUP(D1320,Materias_Primas[#All],5,0),"")</f>
        <v/>
      </c>
      <c r="M1320" s="2"/>
      <c r="N1320" s="2"/>
      <c r="O1320" s="2"/>
      <c r="P1320" s="2"/>
    </row>
    <row r="1321" spans="1:16" ht="15.75" customHeight="1" x14ac:dyDescent="0.3">
      <c r="A1321" s="8">
        <f>'Receta'!A1322</f>
        <v>0</v>
      </c>
      <c r="B1321" s="8" t="str">
        <f>IFERROR(VLOOKUP(A1321,Productos[#All],2,0),"")</f>
        <v/>
      </c>
      <c r="C1321" s="8">
        <f>SUMIF(Producción[[#All],[Producto]],A1321,Producción[[#All],[Cant]])</f>
        <v>0</v>
      </c>
      <c r="D1321" s="8">
        <f>'Receta'!E1322</f>
        <v>0</v>
      </c>
      <c r="E1321" s="8" t="str">
        <f>IFERROR(VLOOKUP(D1321,Materias_Primas[#All],2,0),"")</f>
        <v/>
      </c>
      <c r="F1321" s="8">
        <f>'Receta'!C1322</f>
        <v>0</v>
      </c>
      <c r="G1321" s="8">
        <f>'Receta'!H1322</f>
        <v>0</v>
      </c>
      <c r="H1321" s="8" t="str">
        <f t="shared" si="25"/>
        <v/>
      </c>
      <c r="I1321" s="8">
        <v>42</v>
      </c>
      <c r="J1321" s="8" t="s">
        <v>213</v>
      </c>
      <c r="K1321" s="8" t="e">
        <f t="shared" si="26"/>
        <v>#VALUE!</v>
      </c>
      <c r="L1321" s="8" t="str">
        <f>IFERROR(VLOOKUP(D1321,Materias_Primas[#All],5,0),"")</f>
        <v/>
      </c>
      <c r="M1321" s="2"/>
      <c r="N1321" s="2"/>
      <c r="O1321" s="2"/>
      <c r="P1321" s="2"/>
    </row>
    <row r="1322" spans="1:16" ht="15.75" customHeight="1" x14ac:dyDescent="0.3">
      <c r="A1322" s="8">
        <f>'Receta'!A1323</f>
        <v>0</v>
      </c>
      <c r="B1322" s="8" t="str">
        <f>IFERROR(VLOOKUP(A1322,Productos[#All],2,0),"")</f>
        <v/>
      </c>
      <c r="C1322" s="8">
        <f>SUMIF(Producción[[#All],[Producto]],A1322,Producción[[#All],[Cant]])</f>
        <v>0</v>
      </c>
      <c r="D1322" s="8">
        <f>'Receta'!E1323</f>
        <v>0</v>
      </c>
      <c r="E1322" s="8" t="str">
        <f>IFERROR(VLOOKUP(D1322,Materias_Primas[#All],2,0),"")</f>
        <v/>
      </c>
      <c r="F1322" s="8">
        <f>'Receta'!C1323</f>
        <v>0</v>
      </c>
      <c r="G1322" s="8">
        <f>'Receta'!H1323</f>
        <v>0</v>
      </c>
      <c r="H1322" s="8" t="str">
        <f t="shared" si="25"/>
        <v/>
      </c>
      <c r="I1322" s="8">
        <v>42</v>
      </c>
      <c r="J1322" s="8" t="s">
        <v>213</v>
      </c>
      <c r="K1322" s="8" t="e">
        <f t="shared" si="26"/>
        <v>#VALUE!</v>
      </c>
      <c r="L1322" s="8" t="str">
        <f>IFERROR(VLOOKUP(D1322,Materias_Primas[#All],5,0),"")</f>
        <v/>
      </c>
      <c r="M1322" s="2"/>
      <c r="N1322" s="2"/>
      <c r="O1322" s="2"/>
      <c r="P1322" s="2"/>
    </row>
    <row r="1323" spans="1:16" ht="15.75" customHeight="1" x14ac:dyDescent="0.3">
      <c r="A1323" s="8">
        <f>'Receta'!A1324</f>
        <v>0</v>
      </c>
      <c r="B1323" s="8" t="str">
        <f>IFERROR(VLOOKUP(A1323,Productos[#All],2,0),"")</f>
        <v/>
      </c>
      <c r="C1323" s="8">
        <f>SUMIF(Producción[[#All],[Producto]],A1323,Producción[[#All],[Cant]])</f>
        <v>0</v>
      </c>
      <c r="D1323" s="8">
        <f>'Receta'!E1324</f>
        <v>0</v>
      </c>
      <c r="E1323" s="8" t="str">
        <f>IFERROR(VLOOKUP(D1323,Materias_Primas[#All],2,0),"")</f>
        <v/>
      </c>
      <c r="F1323" s="8">
        <f>'Receta'!C1324</f>
        <v>0</v>
      </c>
      <c r="G1323" s="8">
        <f>'Receta'!H1324</f>
        <v>0</v>
      </c>
      <c r="H1323" s="8" t="str">
        <f t="shared" si="25"/>
        <v/>
      </c>
      <c r="I1323" s="8">
        <v>42</v>
      </c>
      <c r="J1323" s="8" t="s">
        <v>213</v>
      </c>
      <c r="K1323" s="8" t="e">
        <f t="shared" si="26"/>
        <v>#VALUE!</v>
      </c>
      <c r="L1323" s="8" t="str">
        <f>IFERROR(VLOOKUP(D1323,Materias_Primas[#All],5,0),"")</f>
        <v/>
      </c>
      <c r="M1323" s="2"/>
      <c r="N1323" s="2"/>
      <c r="O1323" s="2"/>
      <c r="P1323" s="2"/>
    </row>
    <row r="1324" spans="1:16" ht="15.75" customHeight="1" x14ac:dyDescent="0.3">
      <c r="A1324" s="8">
        <f>'Receta'!A1325</f>
        <v>0</v>
      </c>
      <c r="B1324" s="8" t="str">
        <f>IFERROR(VLOOKUP(A1324,Productos[#All],2,0),"")</f>
        <v/>
      </c>
      <c r="C1324" s="8">
        <f>SUMIF(Producción[[#All],[Producto]],A1324,Producción[[#All],[Cant]])</f>
        <v>0</v>
      </c>
      <c r="D1324" s="8">
        <f>'Receta'!E1325</f>
        <v>0</v>
      </c>
      <c r="E1324" s="8" t="str">
        <f>IFERROR(VLOOKUP(D1324,Materias_Primas[#All],2,0),"")</f>
        <v/>
      </c>
      <c r="F1324" s="8">
        <f>'Receta'!C1325</f>
        <v>0</v>
      </c>
      <c r="G1324" s="8">
        <f>'Receta'!H1325</f>
        <v>0</v>
      </c>
      <c r="H1324" s="8" t="str">
        <f t="shared" si="25"/>
        <v/>
      </c>
      <c r="I1324" s="8">
        <v>42</v>
      </c>
      <c r="J1324" s="8" t="s">
        <v>213</v>
      </c>
      <c r="K1324" s="8" t="e">
        <f t="shared" si="26"/>
        <v>#VALUE!</v>
      </c>
      <c r="L1324" s="8" t="str">
        <f>IFERROR(VLOOKUP(D1324,Materias_Primas[#All],5,0),"")</f>
        <v/>
      </c>
      <c r="M1324" s="2"/>
      <c r="N1324" s="2"/>
      <c r="O1324" s="2"/>
      <c r="P1324" s="2"/>
    </row>
    <row r="1325" spans="1:16" ht="15.75" customHeight="1" x14ac:dyDescent="0.3">
      <c r="A1325" s="8">
        <f>'Receta'!A1326</f>
        <v>0</v>
      </c>
      <c r="B1325" s="8" t="str">
        <f>IFERROR(VLOOKUP(A1325,Productos[#All],2,0),"")</f>
        <v/>
      </c>
      <c r="C1325" s="8">
        <f>SUMIF(Producción[[#All],[Producto]],A1325,Producción[[#All],[Cant]])</f>
        <v>0</v>
      </c>
      <c r="D1325" s="8">
        <f>'Receta'!E1326</f>
        <v>0</v>
      </c>
      <c r="E1325" s="8" t="str">
        <f>IFERROR(VLOOKUP(D1325,Materias_Primas[#All],2,0),"")</f>
        <v/>
      </c>
      <c r="F1325" s="8">
        <f>'Receta'!C1326</f>
        <v>0</v>
      </c>
      <c r="G1325" s="8">
        <f>'Receta'!H1326</f>
        <v>0</v>
      </c>
      <c r="H1325" s="8" t="str">
        <f t="shared" si="25"/>
        <v/>
      </c>
      <c r="I1325" s="8">
        <v>42</v>
      </c>
      <c r="J1325" s="8" t="s">
        <v>213</v>
      </c>
      <c r="K1325" s="8" t="e">
        <f t="shared" si="26"/>
        <v>#VALUE!</v>
      </c>
      <c r="L1325" s="8" t="str">
        <f>IFERROR(VLOOKUP(D1325,Materias_Primas[#All],5,0),"")</f>
        <v/>
      </c>
      <c r="M1325" s="2"/>
      <c r="N1325" s="2"/>
      <c r="O1325" s="2"/>
      <c r="P1325" s="2"/>
    </row>
    <row r="1326" spans="1:16" ht="15.75" customHeight="1" x14ac:dyDescent="0.3">
      <c r="A1326" s="8">
        <f>'Receta'!A1327</f>
        <v>0</v>
      </c>
      <c r="B1326" s="8" t="str">
        <f>IFERROR(VLOOKUP(A1326,Productos[#All],2,0),"")</f>
        <v/>
      </c>
      <c r="C1326" s="8">
        <f>SUMIF(Producción[[#All],[Producto]],A1326,Producción[[#All],[Cant]])</f>
        <v>0</v>
      </c>
      <c r="D1326" s="8">
        <f>'Receta'!E1327</f>
        <v>0</v>
      </c>
      <c r="E1326" s="8" t="str">
        <f>IFERROR(VLOOKUP(D1326,Materias_Primas[#All],2,0),"")</f>
        <v/>
      </c>
      <c r="F1326" s="8">
        <f>'Receta'!C1327</f>
        <v>0</v>
      </c>
      <c r="G1326" s="8">
        <f>'Receta'!H1327</f>
        <v>0</v>
      </c>
      <c r="H1326" s="8" t="str">
        <f t="shared" si="25"/>
        <v/>
      </c>
      <c r="I1326" s="8">
        <v>42</v>
      </c>
      <c r="J1326" s="8" t="s">
        <v>213</v>
      </c>
      <c r="K1326" s="8" t="e">
        <f t="shared" si="26"/>
        <v>#VALUE!</v>
      </c>
      <c r="L1326" s="8" t="str">
        <f>IFERROR(VLOOKUP(D1326,Materias_Primas[#All],5,0),"")</f>
        <v/>
      </c>
      <c r="M1326" s="2"/>
      <c r="N1326" s="2"/>
      <c r="O1326" s="2"/>
      <c r="P1326" s="2"/>
    </row>
    <row r="1327" spans="1:16" ht="15.75" customHeight="1" x14ac:dyDescent="0.3">
      <c r="A1327" s="8">
        <f>'Receta'!A1328</f>
        <v>0</v>
      </c>
      <c r="B1327" s="8" t="str">
        <f>IFERROR(VLOOKUP(A1327,Productos[#All],2,0),"")</f>
        <v/>
      </c>
      <c r="C1327" s="8">
        <f>SUMIF(Producción[[#All],[Producto]],A1327,Producción[[#All],[Cant]])</f>
        <v>0</v>
      </c>
      <c r="D1327" s="8">
        <f>'Receta'!E1328</f>
        <v>0</v>
      </c>
      <c r="E1327" s="8" t="str">
        <f>IFERROR(VLOOKUP(D1327,Materias_Primas[#All],2,0),"")</f>
        <v/>
      </c>
      <c r="F1327" s="8">
        <f>'Receta'!C1328</f>
        <v>0</v>
      </c>
      <c r="G1327" s="8">
        <f>'Receta'!H1328</f>
        <v>0</v>
      </c>
      <c r="H1327" s="8" t="str">
        <f t="shared" si="25"/>
        <v/>
      </c>
      <c r="I1327" s="8">
        <v>42</v>
      </c>
      <c r="J1327" s="8" t="s">
        <v>213</v>
      </c>
      <c r="K1327" s="8" t="e">
        <f t="shared" si="26"/>
        <v>#VALUE!</v>
      </c>
      <c r="L1327" s="8" t="str">
        <f>IFERROR(VLOOKUP(D1327,Materias_Primas[#All],5,0),"")</f>
        <v/>
      </c>
      <c r="M1327" s="2"/>
      <c r="N1327" s="2"/>
      <c r="O1327" s="2"/>
      <c r="P1327" s="2"/>
    </row>
    <row r="1328" spans="1:16" ht="15.75" customHeight="1" x14ac:dyDescent="0.3">
      <c r="A1328" s="8">
        <f>'Receta'!A1329</f>
        <v>0</v>
      </c>
      <c r="B1328" s="8" t="str">
        <f>IFERROR(VLOOKUP(A1328,Productos[#All],2,0),"")</f>
        <v/>
      </c>
      <c r="C1328" s="8">
        <f>SUMIF(Producción[[#All],[Producto]],A1328,Producción[[#All],[Cant]])</f>
        <v>0</v>
      </c>
      <c r="D1328" s="8">
        <f>'Receta'!E1329</f>
        <v>0</v>
      </c>
      <c r="E1328" s="8" t="str">
        <f>IFERROR(VLOOKUP(D1328,Materias_Primas[#All],2,0),"")</f>
        <v/>
      </c>
      <c r="F1328" s="8">
        <f>'Receta'!C1329</f>
        <v>0</v>
      </c>
      <c r="G1328" s="8">
        <f>'Receta'!H1329</f>
        <v>0</v>
      </c>
      <c r="H1328" s="8" t="str">
        <f t="shared" si="25"/>
        <v/>
      </c>
      <c r="I1328" s="8">
        <v>42</v>
      </c>
      <c r="J1328" s="8" t="s">
        <v>213</v>
      </c>
      <c r="K1328" s="8" t="e">
        <f t="shared" si="26"/>
        <v>#VALUE!</v>
      </c>
      <c r="L1328" s="8" t="str">
        <f>IFERROR(VLOOKUP(D1328,Materias_Primas[#All],5,0),"")</f>
        <v/>
      </c>
      <c r="M1328" s="2"/>
      <c r="N1328" s="2"/>
      <c r="O1328" s="2"/>
      <c r="P1328" s="2"/>
    </row>
    <row r="1329" spans="1:16" ht="15.75" customHeight="1" x14ac:dyDescent="0.3">
      <c r="A1329" s="8">
        <f>'Receta'!A1330</f>
        <v>0</v>
      </c>
      <c r="B1329" s="8" t="str">
        <f>IFERROR(VLOOKUP(A1329,Productos[#All],2,0),"")</f>
        <v/>
      </c>
      <c r="C1329" s="8">
        <f>SUMIF(Producción[[#All],[Producto]],A1329,Producción[[#All],[Cant]])</f>
        <v>0</v>
      </c>
      <c r="D1329" s="8">
        <f>'Receta'!E1330</f>
        <v>0</v>
      </c>
      <c r="E1329" s="8" t="str">
        <f>IFERROR(VLOOKUP(D1329,Materias_Primas[#All],2,0),"")</f>
        <v/>
      </c>
      <c r="F1329" s="8">
        <f>'Receta'!C1330</f>
        <v>0</v>
      </c>
      <c r="G1329" s="8">
        <f>'Receta'!H1330</f>
        <v>0</v>
      </c>
      <c r="H1329" s="8" t="str">
        <f t="shared" si="25"/>
        <v/>
      </c>
      <c r="I1329" s="8">
        <v>42</v>
      </c>
      <c r="J1329" s="8" t="s">
        <v>213</v>
      </c>
      <c r="K1329" s="8" t="e">
        <f t="shared" si="26"/>
        <v>#VALUE!</v>
      </c>
      <c r="L1329" s="8" t="str">
        <f>IFERROR(VLOOKUP(D1329,Materias_Primas[#All],5,0),"")</f>
        <v/>
      </c>
      <c r="M1329" s="2"/>
      <c r="N1329" s="2"/>
      <c r="O1329" s="2"/>
      <c r="P1329" s="2"/>
    </row>
    <row r="1330" spans="1:16" ht="15.75" customHeight="1" x14ac:dyDescent="0.3">
      <c r="A1330" s="8">
        <f>'Receta'!A1331</f>
        <v>0</v>
      </c>
      <c r="B1330" s="8" t="str">
        <f>IFERROR(VLOOKUP(A1330,Productos[#All],2,0),"")</f>
        <v/>
      </c>
      <c r="C1330" s="8">
        <f>SUMIF(Producción[[#All],[Producto]],A1330,Producción[[#All],[Cant]])</f>
        <v>0</v>
      </c>
      <c r="D1330" s="8">
        <f>'Receta'!E1331</f>
        <v>0</v>
      </c>
      <c r="E1330" s="8" t="str">
        <f>IFERROR(VLOOKUP(D1330,Materias_Primas[#All],2,0),"")</f>
        <v/>
      </c>
      <c r="F1330" s="8">
        <f>'Receta'!C1331</f>
        <v>0</v>
      </c>
      <c r="G1330" s="8">
        <f>'Receta'!H1331</f>
        <v>0</v>
      </c>
      <c r="H1330" s="8" t="str">
        <f t="shared" si="25"/>
        <v/>
      </c>
      <c r="I1330" s="8">
        <v>42</v>
      </c>
      <c r="J1330" s="8" t="s">
        <v>213</v>
      </c>
      <c r="K1330" s="8" t="e">
        <f t="shared" si="26"/>
        <v>#VALUE!</v>
      </c>
      <c r="L1330" s="8" t="str">
        <f>IFERROR(VLOOKUP(D1330,Materias_Primas[#All],5,0),"")</f>
        <v/>
      </c>
      <c r="M1330" s="2"/>
      <c r="N1330" s="2"/>
      <c r="O1330" s="2"/>
      <c r="P1330" s="2"/>
    </row>
    <row r="1331" spans="1:16" ht="15.75" customHeight="1" x14ac:dyDescent="0.3">
      <c r="A1331" s="8">
        <f>'Receta'!A1332</f>
        <v>0</v>
      </c>
      <c r="B1331" s="8" t="str">
        <f>IFERROR(VLOOKUP(A1331,Productos[#All],2,0),"")</f>
        <v/>
      </c>
      <c r="C1331" s="8">
        <f>SUMIF(Producción[[#All],[Producto]],A1331,Producción[[#All],[Cant]])</f>
        <v>0</v>
      </c>
      <c r="D1331" s="8">
        <f>'Receta'!E1332</f>
        <v>0</v>
      </c>
      <c r="E1331" s="8" t="str">
        <f>IFERROR(VLOOKUP(D1331,Materias_Primas[#All],2,0),"")</f>
        <v/>
      </c>
      <c r="F1331" s="8">
        <f>'Receta'!C1332</f>
        <v>0</v>
      </c>
      <c r="G1331" s="8">
        <f>'Receta'!H1332</f>
        <v>0</v>
      </c>
      <c r="H1331" s="8" t="str">
        <f t="shared" si="25"/>
        <v/>
      </c>
      <c r="I1331" s="8">
        <v>42</v>
      </c>
      <c r="J1331" s="8" t="s">
        <v>213</v>
      </c>
      <c r="K1331" s="8" t="e">
        <f t="shared" si="26"/>
        <v>#VALUE!</v>
      </c>
      <c r="L1331" s="8" t="str">
        <f>IFERROR(VLOOKUP(D1331,Materias_Primas[#All],5,0),"")</f>
        <v/>
      </c>
      <c r="M1331" s="2"/>
      <c r="N1331" s="2"/>
      <c r="O1331" s="2"/>
      <c r="P1331" s="2"/>
    </row>
    <row r="1332" spans="1:16" ht="15.75" customHeight="1" x14ac:dyDescent="0.3">
      <c r="A1332" s="8">
        <f>'Receta'!A1333</f>
        <v>0</v>
      </c>
      <c r="B1332" s="8" t="str">
        <f>IFERROR(VLOOKUP(A1332,Productos[#All],2,0),"")</f>
        <v/>
      </c>
      <c r="C1332" s="8">
        <f>SUMIF(Producción[[#All],[Producto]],A1332,Producción[[#All],[Cant]])</f>
        <v>0</v>
      </c>
      <c r="D1332" s="8">
        <f>'Receta'!E1333</f>
        <v>0</v>
      </c>
      <c r="E1332" s="8" t="str">
        <f>IFERROR(VLOOKUP(D1332,Materias_Primas[#All],2,0),"")</f>
        <v/>
      </c>
      <c r="F1332" s="8">
        <f>'Receta'!C1333</f>
        <v>0</v>
      </c>
      <c r="G1332" s="8">
        <f>'Receta'!H1333</f>
        <v>0</v>
      </c>
      <c r="H1332" s="8" t="str">
        <f t="shared" si="25"/>
        <v/>
      </c>
      <c r="I1332" s="8">
        <v>43</v>
      </c>
      <c r="J1332" s="8" t="s">
        <v>214</v>
      </c>
      <c r="K1332" s="8" t="e">
        <f t="shared" si="26"/>
        <v>#VALUE!</v>
      </c>
      <c r="L1332" s="8" t="str">
        <f>IFERROR(VLOOKUP(D1332,Materias_Primas[#All],5,0),"")</f>
        <v/>
      </c>
      <c r="M1332" s="2"/>
      <c r="N1332" s="2"/>
      <c r="O1332" s="2"/>
      <c r="P1332" s="2"/>
    </row>
    <row r="1333" spans="1:16" ht="15.75" customHeight="1" x14ac:dyDescent="0.3">
      <c r="A1333" s="8">
        <f>'Receta'!A1334</f>
        <v>0</v>
      </c>
      <c r="B1333" s="8" t="str">
        <f>IFERROR(VLOOKUP(A1333,Productos[#All],2,0),"")</f>
        <v/>
      </c>
      <c r="C1333" s="8">
        <f>SUMIF(Producción[[#All],[Producto]],A1333,Producción[[#All],[Cant]])</f>
        <v>0</v>
      </c>
      <c r="D1333" s="8">
        <f>'Receta'!E1334</f>
        <v>0</v>
      </c>
      <c r="E1333" s="8" t="str">
        <f>IFERROR(VLOOKUP(D1333,Materias_Primas[#All],2,0),"")</f>
        <v/>
      </c>
      <c r="F1333" s="8">
        <f>'Receta'!C1334</f>
        <v>0</v>
      </c>
      <c r="G1333" s="8">
        <f>'Receta'!H1334</f>
        <v>0</v>
      </c>
      <c r="H1333" s="8" t="str">
        <f t="shared" si="25"/>
        <v/>
      </c>
      <c r="I1333" s="8">
        <v>43</v>
      </c>
      <c r="J1333" s="8" t="s">
        <v>214</v>
      </c>
      <c r="K1333" s="8" t="e">
        <f t="shared" si="26"/>
        <v>#VALUE!</v>
      </c>
      <c r="L1333" s="8" t="str">
        <f>IFERROR(VLOOKUP(D1333,Materias_Primas[#All],5,0),"")</f>
        <v/>
      </c>
      <c r="M1333" s="2"/>
      <c r="N1333" s="2"/>
      <c r="O1333" s="2"/>
      <c r="P1333" s="2"/>
    </row>
    <row r="1334" spans="1:16" ht="15.75" customHeight="1" x14ac:dyDescent="0.3">
      <c r="A1334" s="8">
        <f>'Receta'!A1335</f>
        <v>0</v>
      </c>
      <c r="B1334" s="8" t="str">
        <f>IFERROR(VLOOKUP(A1334,Productos[#All],2,0),"")</f>
        <v/>
      </c>
      <c r="C1334" s="8">
        <f>SUMIF(Producción[[#All],[Producto]],A1334,Producción[[#All],[Cant]])</f>
        <v>0</v>
      </c>
      <c r="D1334" s="8">
        <f>'Receta'!E1335</f>
        <v>0</v>
      </c>
      <c r="E1334" s="8" t="str">
        <f>IFERROR(VLOOKUP(D1334,Materias_Primas[#All],2,0),"")</f>
        <v/>
      </c>
      <c r="F1334" s="8">
        <f>'Receta'!C1335</f>
        <v>0</v>
      </c>
      <c r="G1334" s="8">
        <f>'Receta'!H1335</f>
        <v>0</v>
      </c>
      <c r="H1334" s="8" t="str">
        <f t="shared" si="25"/>
        <v/>
      </c>
      <c r="I1334" s="8">
        <v>43</v>
      </c>
      <c r="J1334" s="8" t="s">
        <v>214</v>
      </c>
      <c r="K1334" s="8" t="e">
        <f t="shared" si="26"/>
        <v>#VALUE!</v>
      </c>
      <c r="L1334" s="8" t="str">
        <f>IFERROR(VLOOKUP(D1334,Materias_Primas[#All],5,0),"")</f>
        <v/>
      </c>
      <c r="M1334" s="2"/>
      <c r="N1334" s="2"/>
      <c r="O1334" s="2"/>
      <c r="P1334" s="2"/>
    </row>
    <row r="1335" spans="1:16" ht="15.75" customHeight="1" x14ac:dyDescent="0.3">
      <c r="A1335" s="8">
        <f>'Receta'!A1336</f>
        <v>0</v>
      </c>
      <c r="B1335" s="8" t="str">
        <f>IFERROR(VLOOKUP(A1335,Productos[#All],2,0),"")</f>
        <v/>
      </c>
      <c r="C1335" s="8">
        <f>SUMIF(Producción[[#All],[Producto]],A1335,Producción[[#All],[Cant]])</f>
        <v>0</v>
      </c>
      <c r="D1335" s="8">
        <f>'Receta'!E1336</f>
        <v>0</v>
      </c>
      <c r="E1335" s="8" t="str">
        <f>IFERROR(VLOOKUP(D1335,Materias_Primas[#All],2,0),"")</f>
        <v/>
      </c>
      <c r="F1335" s="8">
        <f>'Receta'!C1336</f>
        <v>0</v>
      </c>
      <c r="G1335" s="8">
        <f>'Receta'!H1336</f>
        <v>0</v>
      </c>
      <c r="H1335" s="8" t="str">
        <f t="shared" si="25"/>
        <v/>
      </c>
      <c r="I1335" s="8">
        <v>43</v>
      </c>
      <c r="J1335" s="8" t="s">
        <v>214</v>
      </c>
      <c r="K1335" s="8" t="e">
        <f t="shared" si="26"/>
        <v>#VALUE!</v>
      </c>
      <c r="L1335" s="8" t="str">
        <f>IFERROR(VLOOKUP(D1335,Materias_Primas[#All],5,0),"")</f>
        <v/>
      </c>
      <c r="M1335" s="2"/>
      <c r="N1335" s="2"/>
      <c r="O1335" s="2"/>
      <c r="P1335" s="2"/>
    </row>
    <row r="1336" spans="1:16" ht="15.75" customHeight="1" x14ac:dyDescent="0.3">
      <c r="A1336" s="8">
        <f>'Receta'!A1337</f>
        <v>0</v>
      </c>
      <c r="B1336" s="8" t="str">
        <f>IFERROR(VLOOKUP(A1336,Productos[#All],2,0),"")</f>
        <v/>
      </c>
      <c r="C1336" s="8">
        <f>SUMIF(Producción[[#All],[Producto]],A1336,Producción[[#All],[Cant]])</f>
        <v>0</v>
      </c>
      <c r="D1336" s="8">
        <f>'Receta'!E1337</f>
        <v>0</v>
      </c>
      <c r="E1336" s="8" t="str">
        <f>IFERROR(VLOOKUP(D1336,Materias_Primas[#All],2,0),"")</f>
        <v/>
      </c>
      <c r="F1336" s="8">
        <f>'Receta'!C1337</f>
        <v>0</v>
      </c>
      <c r="G1336" s="8">
        <f>'Receta'!H1337</f>
        <v>0</v>
      </c>
      <c r="H1336" s="8" t="str">
        <f t="shared" si="25"/>
        <v/>
      </c>
      <c r="I1336" s="8">
        <v>43</v>
      </c>
      <c r="J1336" s="8" t="s">
        <v>214</v>
      </c>
      <c r="K1336" s="8" t="e">
        <f t="shared" si="26"/>
        <v>#VALUE!</v>
      </c>
      <c r="L1336" s="8" t="str">
        <f>IFERROR(VLOOKUP(D1336,Materias_Primas[#All],5,0),"")</f>
        <v/>
      </c>
      <c r="M1336" s="2"/>
      <c r="N1336" s="2"/>
      <c r="O1336" s="2"/>
      <c r="P1336" s="2"/>
    </row>
    <row r="1337" spans="1:16" ht="15.75" customHeight="1" x14ac:dyDescent="0.3">
      <c r="A1337" s="8">
        <f>'Receta'!A1338</f>
        <v>0</v>
      </c>
      <c r="B1337" s="8" t="str">
        <f>IFERROR(VLOOKUP(A1337,Productos[#All],2,0),"")</f>
        <v/>
      </c>
      <c r="C1337" s="8">
        <f>SUMIF(Producción[[#All],[Producto]],A1337,Producción[[#All],[Cant]])</f>
        <v>0</v>
      </c>
      <c r="D1337" s="8">
        <f>'Receta'!E1338</f>
        <v>0</v>
      </c>
      <c r="E1337" s="8" t="str">
        <f>IFERROR(VLOOKUP(D1337,Materias_Primas[#All],2,0),"")</f>
        <v/>
      </c>
      <c r="F1337" s="8">
        <f>'Receta'!C1338</f>
        <v>0</v>
      </c>
      <c r="G1337" s="8">
        <f>'Receta'!H1338</f>
        <v>0</v>
      </c>
      <c r="H1337" s="8" t="str">
        <f t="shared" si="25"/>
        <v/>
      </c>
      <c r="I1337" s="8">
        <v>43</v>
      </c>
      <c r="J1337" s="8" t="s">
        <v>214</v>
      </c>
      <c r="K1337" s="8" t="e">
        <f t="shared" si="26"/>
        <v>#VALUE!</v>
      </c>
      <c r="L1337" s="8" t="str">
        <f>IFERROR(VLOOKUP(D1337,Materias_Primas[#All],5,0),"")</f>
        <v/>
      </c>
      <c r="M1337" s="2"/>
      <c r="N1337" s="2"/>
      <c r="O1337" s="2"/>
      <c r="P1337" s="2"/>
    </row>
    <row r="1338" spans="1:16" ht="15.75" customHeight="1" x14ac:dyDescent="0.3">
      <c r="A1338" s="8">
        <f>'Receta'!A1339</f>
        <v>0</v>
      </c>
      <c r="B1338" s="8" t="str">
        <f>IFERROR(VLOOKUP(A1338,Productos[#All],2,0),"")</f>
        <v/>
      </c>
      <c r="C1338" s="8">
        <f>SUMIF(Producción[[#All],[Producto]],A1338,Producción[[#All],[Cant]])</f>
        <v>0</v>
      </c>
      <c r="D1338" s="8">
        <f>'Receta'!E1339</f>
        <v>0</v>
      </c>
      <c r="E1338" s="8" t="str">
        <f>IFERROR(VLOOKUP(D1338,Materias_Primas[#All],2,0),"")</f>
        <v/>
      </c>
      <c r="F1338" s="8">
        <f>'Receta'!C1339</f>
        <v>0</v>
      </c>
      <c r="G1338" s="8">
        <f>'Receta'!H1339</f>
        <v>0</v>
      </c>
      <c r="H1338" s="8" t="str">
        <f t="shared" si="25"/>
        <v/>
      </c>
      <c r="I1338" s="8">
        <v>43</v>
      </c>
      <c r="J1338" s="8" t="s">
        <v>214</v>
      </c>
      <c r="K1338" s="8" t="e">
        <f t="shared" si="26"/>
        <v>#VALUE!</v>
      </c>
      <c r="L1338" s="8" t="str">
        <f>IFERROR(VLOOKUP(D1338,Materias_Primas[#All],5,0),"")</f>
        <v/>
      </c>
      <c r="M1338" s="2"/>
      <c r="N1338" s="2"/>
      <c r="O1338" s="2"/>
      <c r="P1338" s="2"/>
    </row>
    <row r="1339" spans="1:16" ht="15.75" customHeight="1" x14ac:dyDescent="0.3">
      <c r="A1339" s="8">
        <f>'Receta'!A1340</f>
        <v>0</v>
      </c>
      <c r="B1339" s="8" t="str">
        <f>IFERROR(VLOOKUP(A1339,Productos[#All],2,0),"")</f>
        <v/>
      </c>
      <c r="C1339" s="8">
        <f>SUMIF(Producción[[#All],[Producto]],A1339,Producción[[#All],[Cant]])</f>
        <v>0</v>
      </c>
      <c r="D1339" s="8">
        <f>'Receta'!E1340</f>
        <v>0</v>
      </c>
      <c r="E1339" s="8" t="str">
        <f>IFERROR(VLOOKUP(D1339,Materias_Primas[#All],2,0),"")</f>
        <v/>
      </c>
      <c r="F1339" s="8">
        <f>'Receta'!C1340</f>
        <v>0</v>
      </c>
      <c r="G1339" s="8">
        <f>'Receta'!H1340</f>
        <v>0</v>
      </c>
      <c r="H1339" s="8" t="str">
        <f t="shared" si="25"/>
        <v/>
      </c>
      <c r="I1339" s="8">
        <v>43</v>
      </c>
      <c r="J1339" s="8" t="s">
        <v>214</v>
      </c>
      <c r="K1339" s="8" t="e">
        <f t="shared" si="26"/>
        <v>#VALUE!</v>
      </c>
      <c r="L1339" s="8" t="str">
        <f>IFERROR(VLOOKUP(D1339,Materias_Primas[#All],5,0),"")</f>
        <v/>
      </c>
      <c r="M1339" s="2"/>
      <c r="N1339" s="2"/>
      <c r="O1339" s="2"/>
      <c r="P1339" s="2"/>
    </row>
    <row r="1340" spans="1:16" ht="15.75" customHeight="1" x14ac:dyDescent="0.3">
      <c r="A1340" s="8">
        <f>'Receta'!A1341</f>
        <v>0</v>
      </c>
      <c r="B1340" s="8" t="str">
        <f>IFERROR(VLOOKUP(A1340,Productos[#All],2,0),"")</f>
        <v/>
      </c>
      <c r="C1340" s="8">
        <f>SUMIF(Producción[[#All],[Producto]],A1340,Producción[[#All],[Cant]])</f>
        <v>0</v>
      </c>
      <c r="D1340" s="8">
        <f>'Receta'!E1341</f>
        <v>0</v>
      </c>
      <c r="E1340" s="8" t="str">
        <f>IFERROR(VLOOKUP(D1340,Materias_Primas[#All],2,0),"")</f>
        <v/>
      </c>
      <c r="F1340" s="8">
        <f>'Receta'!C1341</f>
        <v>0</v>
      </c>
      <c r="G1340" s="8">
        <f>'Receta'!H1341</f>
        <v>0</v>
      </c>
      <c r="H1340" s="8" t="str">
        <f t="shared" si="25"/>
        <v/>
      </c>
      <c r="I1340" s="8">
        <v>43</v>
      </c>
      <c r="J1340" s="8" t="s">
        <v>214</v>
      </c>
      <c r="K1340" s="8" t="e">
        <f t="shared" si="26"/>
        <v>#VALUE!</v>
      </c>
      <c r="L1340" s="8" t="str">
        <f>IFERROR(VLOOKUP(D1340,Materias_Primas[#All],5,0),"")</f>
        <v/>
      </c>
      <c r="M1340" s="2"/>
      <c r="N1340" s="2"/>
      <c r="O1340" s="2"/>
      <c r="P1340" s="2"/>
    </row>
    <row r="1341" spans="1:16" ht="15.75" customHeight="1" x14ac:dyDescent="0.3">
      <c r="A1341" s="8">
        <f>'Receta'!A1342</f>
        <v>0</v>
      </c>
      <c r="B1341" s="8" t="str">
        <f>IFERROR(VLOOKUP(A1341,Productos[#All],2,0),"")</f>
        <v/>
      </c>
      <c r="C1341" s="8">
        <f>SUMIF(Producción[[#All],[Producto]],A1341,Producción[[#All],[Cant]])</f>
        <v>0</v>
      </c>
      <c r="D1341" s="8">
        <f>'Receta'!E1342</f>
        <v>0</v>
      </c>
      <c r="E1341" s="8" t="str">
        <f>IFERROR(VLOOKUP(D1341,Materias_Primas[#All],2,0),"")</f>
        <v/>
      </c>
      <c r="F1341" s="8">
        <f>'Receta'!C1342</f>
        <v>0</v>
      </c>
      <c r="G1341" s="8">
        <f>'Receta'!H1342</f>
        <v>0</v>
      </c>
      <c r="H1341" s="8" t="str">
        <f t="shared" si="25"/>
        <v/>
      </c>
      <c r="I1341" s="8">
        <v>43</v>
      </c>
      <c r="J1341" s="8" t="s">
        <v>214</v>
      </c>
      <c r="K1341" s="8" t="e">
        <f t="shared" si="26"/>
        <v>#VALUE!</v>
      </c>
      <c r="L1341" s="8" t="str">
        <f>IFERROR(VLOOKUP(D1341,Materias_Primas[#All],5,0),"")</f>
        <v/>
      </c>
      <c r="M1341" s="2"/>
      <c r="N1341" s="2"/>
      <c r="O1341" s="2"/>
      <c r="P1341" s="2"/>
    </row>
    <row r="1342" spans="1:16" ht="15.75" customHeight="1" x14ac:dyDescent="0.3">
      <c r="A1342" s="8">
        <f>'Receta'!A1343</f>
        <v>0</v>
      </c>
      <c r="B1342" s="8" t="str">
        <f>IFERROR(VLOOKUP(A1342,Productos[#All],2,0),"")</f>
        <v/>
      </c>
      <c r="C1342" s="8">
        <f>SUMIF(Producción[[#All],[Producto]],A1342,Producción[[#All],[Cant]])</f>
        <v>0</v>
      </c>
      <c r="D1342" s="8">
        <f>'Receta'!E1343</f>
        <v>0</v>
      </c>
      <c r="E1342" s="8" t="str">
        <f>IFERROR(VLOOKUP(D1342,Materias_Primas[#All],2,0),"")</f>
        <v/>
      </c>
      <c r="F1342" s="8">
        <f>'Receta'!C1343</f>
        <v>0</v>
      </c>
      <c r="G1342" s="8">
        <f>'Receta'!H1343</f>
        <v>0</v>
      </c>
      <c r="H1342" s="8" t="str">
        <f t="shared" si="25"/>
        <v/>
      </c>
      <c r="I1342" s="8">
        <v>43</v>
      </c>
      <c r="J1342" s="8" t="s">
        <v>214</v>
      </c>
      <c r="K1342" s="8" t="e">
        <f t="shared" si="26"/>
        <v>#VALUE!</v>
      </c>
      <c r="L1342" s="8" t="str">
        <f>IFERROR(VLOOKUP(D1342,Materias_Primas[#All],5,0),"")</f>
        <v/>
      </c>
      <c r="M1342" s="2"/>
      <c r="N1342" s="2"/>
      <c r="O1342" s="2"/>
      <c r="P1342" s="2"/>
    </row>
    <row r="1343" spans="1:16" ht="15.75" customHeight="1" x14ac:dyDescent="0.3">
      <c r="A1343" s="8">
        <f>'Receta'!A1344</f>
        <v>0</v>
      </c>
      <c r="B1343" s="8" t="str">
        <f>IFERROR(VLOOKUP(A1343,Productos[#All],2,0),"")</f>
        <v/>
      </c>
      <c r="C1343" s="8">
        <f>SUMIF(Producción[[#All],[Producto]],A1343,Producción[[#All],[Cant]])</f>
        <v>0</v>
      </c>
      <c r="D1343" s="8">
        <f>'Receta'!E1344</f>
        <v>0</v>
      </c>
      <c r="E1343" s="8" t="str">
        <f>IFERROR(VLOOKUP(D1343,Materias_Primas[#All],2,0),"")</f>
        <v/>
      </c>
      <c r="F1343" s="8">
        <f>'Receta'!C1344</f>
        <v>0</v>
      </c>
      <c r="G1343" s="8">
        <f>'Receta'!H1344</f>
        <v>0</v>
      </c>
      <c r="H1343" s="8" t="str">
        <f t="shared" si="25"/>
        <v/>
      </c>
      <c r="I1343" s="8">
        <v>43</v>
      </c>
      <c r="J1343" s="8" t="s">
        <v>214</v>
      </c>
      <c r="K1343" s="8" t="e">
        <f t="shared" si="26"/>
        <v>#VALUE!</v>
      </c>
      <c r="L1343" s="8" t="str">
        <f>IFERROR(VLOOKUP(D1343,Materias_Primas[#All],5,0),"")</f>
        <v/>
      </c>
      <c r="M1343" s="2"/>
      <c r="N1343" s="2"/>
      <c r="O1343" s="2"/>
      <c r="P1343" s="2"/>
    </row>
    <row r="1344" spans="1:16" ht="15.75" customHeight="1" x14ac:dyDescent="0.3">
      <c r="A1344" s="8">
        <f>'Receta'!A1345</f>
        <v>0</v>
      </c>
      <c r="B1344" s="8" t="str">
        <f>IFERROR(VLOOKUP(A1344,Productos[#All],2,0),"")</f>
        <v/>
      </c>
      <c r="C1344" s="8">
        <f>SUMIF(Producción[[#All],[Producto]],A1344,Producción[[#All],[Cant]])</f>
        <v>0</v>
      </c>
      <c r="D1344" s="8">
        <f>'Receta'!E1345</f>
        <v>0</v>
      </c>
      <c r="E1344" s="8" t="str">
        <f>IFERROR(VLOOKUP(D1344,Materias_Primas[#All],2,0),"")</f>
        <v/>
      </c>
      <c r="F1344" s="8">
        <f>'Receta'!C1345</f>
        <v>0</v>
      </c>
      <c r="G1344" s="8">
        <f>'Receta'!H1345</f>
        <v>0</v>
      </c>
      <c r="H1344" s="8" t="str">
        <f t="shared" si="25"/>
        <v/>
      </c>
      <c r="I1344" s="8">
        <v>43</v>
      </c>
      <c r="J1344" s="8" t="s">
        <v>214</v>
      </c>
      <c r="K1344" s="8" t="e">
        <f t="shared" si="26"/>
        <v>#VALUE!</v>
      </c>
      <c r="L1344" s="8" t="str">
        <f>IFERROR(VLOOKUP(D1344,Materias_Primas[#All],5,0),"")</f>
        <v/>
      </c>
      <c r="M1344" s="2"/>
      <c r="N1344" s="2"/>
      <c r="O1344" s="2"/>
      <c r="P1344" s="2"/>
    </row>
    <row r="1345" spans="1:16" ht="15.75" customHeight="1" x14ac:dyDescent="0.3">
      <c r="A1345" s="8">
        <f>'Receta'!A1346</f>
        <v>0</v>
      </c>
      <c r="B1345" s="8" t="str">
        <f>IFERROR(VLOOKUP(A1345,Productos[#All],2,0),"")</f>
        <v/>
      </c>
      <c r="C1345" s="8">
        <f>SUMIF(Producción[[#All],[Producto]],A1345,Producción[[#All],[Cant]])</f>
        <v>0</v>
      </c>
      <c r="D1345" s="8">
        <f>'Receta'!E1346</f>
        <v>0</v>
      </c>
      <c r="E1345" s="8" t="str">
        <f>IFERROR(VLOOKUP(D1345,Materias_Primas[#All],2,0),"")</f>
        <v/>
      </c>
      <c r="F1345" s="8">
        <f>'Receta'!C1346</f>
        <v>0</v>
      </c>
      <c r="G1345" s="8">
        <f>'Receta'!H1346</f>
        <v>0</v>
      </c>
      <c r="H1345" s="8" t="str">
        <f t="shared" si="25"/>
        <v/>
      </c>
      <c r="I1345" s="8">
        <v>43</v>
      </c>
      <c r="J1345" s="8" t="s">
        <v>214</v>
      </c>
      <c r="K1345" s="8" t="e">
        <f t="shared" si="26"/>
        <v>#VALUE!</v>
      </c>
      <c r="L1345" s="8" t="str">
        <f>IFERROR(VLOOKUP(D1345,Materias_Primas[#All],5,0),"")</f>
        <v/>
      </c>
      <c r="M1345" s="2"/>
      <c r="N1345" s="2"/>
      <c r="O1345" s="2"/>
      <c r="P1345" s="2"/>
    </row>
    <row r="1346" spans="1:16" ht="15.75" customHeight="1" x14ac:dyDescent="0.3">
      <c r="A1346" s="8">
        <f>'Receta'!A1347</f>
        <v>0</v>
      </c>
      <c r="B1346" s="8" t="str">
        <f>IFERROR(VLOOKUP(A1346,Productos[#All],2,0),"")</f>
        <v/>
      </c>
      <c r="C1346" s="8">
        <f>SUMIF(Producción[[#All],[Producto]],A1346,Producción[[#All],[Cant]])</f>
        <v>0</v>
      </c>
      <c r="D1346" s="8">
        <f>'Receta'!E1347</f>
        <v>0</v>
      </c>
      <c r="E1346" s="8" t="str">
        <f>IFERROR(VLOOKUP(D1346,Materias_Primas[#All],2,0),"")</f>
        <v/>
      </c>
      <c r="F1346" s="8">
        <f>'Receta'!C1347</f>
        <v>0</v>
      </c>
      <c r="G1346" s="8">
        <f>'Receta'!H1347</f>
        <v>0</v>
      </c>
      <c r="H1346" s="8" t="str">
        <f t="shared" si="25"/>
        <v/>
      </c>
      <c r="I1346" s="8">
        <v>43</v>
      </c>
      <c r="J1346" s="8" t="s">
        <v>214</v>
      </c>
      <c r="K1346" s="8" t="e">
        <f t="shared" ref="K1346:K1409" si="27">C1346*H1346</f>
        <v>#VALUE!</v>
      </c>
      <c r="L1346" s="8" t="str">
        <f>IFERROR(VLOOKUP(D1346,Materias_Primas[#All],5,0),"")</f>
        <v/>
      </c>
      <c r="M1346" s="2"/>
      <c r="N1346" s="2"/>
      <c r="O1346" s="2"/>
      <c r="P1346" s="2"/>
    </row>
    <row r="1347" spans="1:16" ht="15.75" customHeight="1" x14ac:dyDescent="0.3">
      <c r="A1347" s="8">
        <f>'Receta'!A1348</f>
        <v>0</v>
      </c>
      <c r="B1347" s="8" t="str">
        <f>IFERROR(VLOOKUP(A1347,Productos[#All],2,0),"")</f>
        <v/>
      </c>
      <c r="C1347" s="8">
        <f>SUMIF(Producción[[#All],[Producto]],A1347,Producción[[#All],[Cant]])</f>
        <v>0</v>
      </c>
      <c r="D1347" s="8">
        <f>'Receta'!E1348</f>
        <v>0</v>
      </c>
      <c r="E1347" s="8" t="str">
        <f>IFERROR(VLOOKUP(D1347,Materias_Primas[#All],2,0),"")</f>
        <v/>
      </c>
      <c r="F1347" s="8">
        <f>'Receta'!C1348</f>
        <v>0</v>
      </c>
      <c r="G1347" s="8">
        <f>'Receta'!H1348</f>
        <v>0</v>
      </c>
      <c r="H1347" s="8" t="str">
        <f t="shared" si="25"/>
        <v/>
      </c>
      <c r="I1347" s="8">
        <v>43</v>
      </c>
      <c r="J1347" s="8" t="s">
        <v>214</v>
      </c>
      <c r="K1347" s="8" t="e">
        <f t="shared" si="27"/>
        <v>#VALUE!</v>
      </c>
      <c r="L1347" s="8" t="str">
        <f>IFERROR(VLOOKUP(D1347,Materias_Primas[#All],5,0),"")</f>
        <v/>
      </c>
      <c r="M1347" s="2"/>
      <c r="N1347" s="2"/>
      <c r="O1347" s="2"/>
      <c r="P1347" s="2"/>
    </row>
    <row r="1348" spans="1:16" ht="15.75" customHeight="1" x14ac:dyDescent="0.3">
      <c r="A1348" s="8">
        <f>'Receta'!A1349</f>
        <v>0</v>
      </c>
      <c r="B1348" s="8" t="str">
        <f>IFERROR(VLOOKUP(A1348,Productos[#All],2,0),"")</f>
        <v/>
      </c>
      <c r="C1348" s="8">
        <f>SUMIF(Producción[[#All],[Producto]],A1348,Producción[[#All],[Cant]])</f>
        <v>0</v>
      </c>
      <c r="D1348" s="8">
        <f>'Receta'!E1349</f>
        <v>0</v>
      </c>
      <c r="E1348" s="8" t="str">
        <f>IFERROR(VLOOKUP(D1348,Materias_Primas[#All],2,0),"")</f>
        <v/>
      </c>
      <c r="F1348" s="8">
        <f>'Receta'!C1349</f>
        <v>0</v>
      </c>
      <c r="G1348" s="8">
        <f>'Receta'!H1349</f>
        <v>0</v>
      </c>
      <c r="H1348" s="8" t="str">
        <f t="shared" si="25"/>
        <v/>
      </c>
      <c r="I1348" s="8">
        <v>43</v>
      </c>
      <c r="J1348" s="8" t="s">
        <v>214</v>
      </c>
      <c r="K1348" s="8" t="e">
        <f t="shared" si="27"/>
        <v>#VALUE!</v>
      </c>
      <c r="L1348" s="8" t="str">
        <f>IFERROR(VLOOKUP(D1348,Materias_Primas[#All],5,0),"")</f>
        <v/>
      </c>
      <c r="M1348" s="2"/>
      <c r="N1348" s="2"/>
      <c r="O1348" s="2"/>
      <c r="P1348" s="2"/>
    </row>
    <row r="1349" spans="1:16" ht="15.75" customHeight="1" x14ac:dyDescent="0.3">
      <c r="A1349" s="8">
        <f>'Receta'!A1350</f>
        <v>0</v>
      </c>
      <c r="B1349" s="8" t="str">
        <f>IFERROR(VLOOKUP(A1349,Productos[#All],2,0),"")</f>
        <v/>
      </c>
      <c r="C1349" s="8">
        <f>SUMIF(Producción[[#All],[Producto]],A1349,Producción[[#All],[Cant]])</f>
        <v>0</v>
      </c>
      <c r="D1349" s="8">
        <f>'Receta'!E1350</f>
        <v>0</v>
      </c>
      <c r="E1349" s="8" t="str">
        <f>IFERROR(VLOOKUP(D1349,Materias_Primas[#All],2,0),"")</f>
        <v/>
      </c>
      <c r="F1349" s="8">
        <f>'Receta'!C1350</f>
        <v>0</v>
      </c>
      <c r="G1349" s="8">
        <f>'Receta'!H1350</f>
        <v>0</v>
      </c>
      <c r="H1349" s="8" t="str">
        <f t="shared" si="25"/>
        <v/>
      </c>
      <c r="I1349" s="8">
        <v>44</v>
      </c>
      <c r="J1349" s="8" t="s">
        <v>214</v>
      </c>
      <c r="K1349" s="8" t="e">
        <f t="shared" si="27"/>
        <v>#VALUE!</v>
      </c>
      <c r="L1349" s="8" t="str">
        <f>IFERROR(VLOOKUP(D1349,Materias_Primas[#All],5,0),"")</f>
        <v/>
      </c>
      <c r="M1349" s="2"/>
      <c r="N1349" s="2"/>
      <c r="O1349" s="2"/>
      <c r="P1349" s="2"/>
    </row>
    <row r="1350" spans="1:16" ht="15.75" customHeight="1" x14ac:dyDescent="0.3">
      <c r="A1350" s="8">
        <f>'Receta'!A1351</f>
        <v>0</v>
      </c>
      <c r="B1350" s="8" t="str">
        <f>IFERROR(VLOOKUP(A1350,Productos[#All],2,0),"")</f>
        <v/>
      </c>
      <c r="C1350" s="8">
        <f>SUMIF(Producción[[#All],[Producto]],A1350,Producción[[#All],[Cant]])</f>
        <v>0</v>
      </c>
      <c r="D1350" s="8">
        <f>'Receta'!E1351</f>
        <v>0</v>
      </c>
      <c r="E1350" s="8" t="str">
        <f>IFERROR(VLOOKUP(D1350,Materias_Primas[#All],2,0),"")</f>
        <v/>
      </c>
      <c r="F1350" s="8">
        <f>'Receta'!C1351</f>
        <v>0</v>
      </c>
      <c r="G1350" s="8">
        <f>'Receta'!H1351</f>
        <v>0</v>
      </c>
      <c r="H1350" s="8" t="str">
        <f t="shared" si="25"/>
        <v/>
      </c>
      <c r="I1350" s="8">
        <v>44</v>
      </c>
      <c r="J1350" s="8" t="s">
        <v>214</v>
      </c>
      <c r="K1350" s="8" t="e">
        <f t="shared" si="27"/>
        <v>#VALUE!</v>
      </c>
      <c r="L1350" s="8" t="str">
        <f>IFERROR(VLOOKUP(D1350,Materias_Primas[#All],5,0),"")</f>
        <v/>
      </c>
      <c r="M1350" s="2"/>
      <c r="N1350" s="2"/>
      <c r="O1350" s="2"/>
      <c r="P1350" s="2"/>
    </row>
    <row r="1351" spans="1:16" ht="15.75" customHeight="1" x14ac:dyDescent="0.3">
      <c r="A1351" s="8">
        <f>'Receta'!A1352</f>
        <v>0</v>
      </c>
      <c r="B1351" s="8" t="str">
        <f>IFERROR(VLOOKUP(A1351,Productos[#All],2,0),"")</f>
        <v/>
      </c>
      <c r="C1351" s="8">
        <f>SUMIF(Producción[[#All],[Producto]],A1351,Producción[[#All],[Cant]])</f>
        <v>0</v>
      </c>
      <c r="D1351" s="8">
        <f>'Receta'!E1352</f>
        <v>0</v>
      </c>
      <c r="E1351" s="8" t="str">
        <f>IFERROR(VLOOKUP(D1351,Materias_Primas[#All],2,0),"")</f>
        <v/>
      </c>
      <c r="F1351" s="8">
        <f>'Receta'!C1352</f>
        <v>0</v>
      </c>
      <c r="G1351" s="8">
        <f>'Receta'!H1352</f>
        <v>0</v>
      </c>
      <c r="H1351" s="8" t="str">
        <f t="shared" si="25"/>
        <v/>
      </c>
      <c r="I1351" s="8">
        <v>44</v>
      </c>
      <c r="J1351" s="8" t="s">
        <v>214</v>
      </c>
      <c r="K1351" s="8" t="e">
        <f t="shared" si="27"/>
        <v>#VALUE!</v>
      </c>
      <c r="L1351" s="8" t="str">
        <f>IFERROR(VLOOKUP(D1351,Materias_Primas[#All],5,0),"")</f>
        <v/>
      </c>
      <c r="M1351" s="2"/>
      <c r="N1351" s="2"/>
      <c r="O1351" s="2"/>
      <c r="P1351" s="2"/>
    </row>
    <row r="1352" spans="1:16" ht="15.75" customHeight="1" x14ac:dyDescent="0.3">
      <c r="A1352" s="8">
        <f>'Receta'!A1353</f>
        <v>0</v>
      </c>
      <c r="B1352" s="8" t="str">
        <f>IFERROR(VLOOKUP(A1352,Productos[#All],2,0),"")</f>
        <v/>
      </c>
      <c r="C1352" s="8">
        <f>SUMIF(Producción[[#All],[Producto]],A1352,Producción[[#All],[Cant]])</f>
        <v>0</v>
      </c>
      <c r="D1352" s="8">
        <f>'Receta'!E1353</f>
        <v>0</v>
      </c>
      <c r="E1352" s="8" t="str">
        <f>IFERROR(VLOOKUP(D1352,Materias_Primas[#All],2,0),"")</f>
        <v/>
      </c>
      <c r="F1352" s="8">
        <f>'Receta'!C1353</f>
        <v>0</v>
      </c>
      <c r="G1352" s="8">
        <f>'Receta'!H1353</f>
        <v>0</v>
      </c>
      <c r="H1352" s="8" t="str">
        <f t="shared" si="25"/>
        <v/>
      </c>
      <c r="I1352" s="8">
        <v>44</v>
      </c>
      <c r="J1352" s="8" t="s">
        <v>214</v>
      </c>
      <c r="K1352" s="8" t="e">
        <f t="shared" si="27"/>
        <v>#VALUE!</v>
      </c>
      <c r="L1352" s="8" t="str">
        <f>IFERROR(VLOOKUP(D1352,Materias_Primas[#All],5,0),"")</f>
        <v/>
      </c>
      <c r="M1352" s="2"/>
      <c r="N1352" s="2"/>
      <c r="O1352" s="2"/>
      <c r="P1352" s="2"/>
    </row>
    <row r="1353" spans="1:16" ht="15.75" customHeight="1" x14ac:dyDescent="0.3">
      <c r="A1353" s="8">
        <f>'Receta'!A1354</f>
        <v>0</v>
      </c>
      <c r="B1353" s="8" t="str">
        <f>IFERROR(VLOOKUP(A1353,Productos[#All],2,0),"")</f>
        <v/>
      </c>
      <c r="C1353" s="8">
        <f>SUMIF(Producción[[#All],[Producto]],A1353,Producción[[#All],[Cant]])</f>
        <v>0</v>
      </c>
      <c r="D1353" s="8">
        <f>'Receta'!E1354</f>
        <v>0</v>
      </c>
      <c r="E1353" s="8" t="str">
        <f>IFERROR(VLOOKUP(D1353,Materias_Primas[#All],2,0),"")</f>
        <v/>
      </c>
      <c r="F1353" s="8">
        <f>'Receta'!C1354</f>
        <v>0</v>
      </c>
      <c r="G1353" s="8">
        <f>'Receta'!H1354</f>
        <v>0</v>
      </c>
      <c r="H1353" s="8" t="str">
        <f t="shared" si="25"/>
        <v/>
      </c>
      <c r="I1353" s="8">
        <v>44</v>
      </c>
      <c r="J1353" s="8" t="s">
        <v>214</v>
      </c>
      <c r="K1353" s="8" t="e">
        <f t="shared" si="27"/>
        <v>#VALUE!</v>
      </c>
      <c r="L1353" s="8" t="str">
        <f>IFERROR(VLOOKUP(D1353,Materias_Primas[#All],5,0),"")</f>
        <v/>
      </c>
      <c r="M1353" s="2"/>
      <c r="N1353" s="2"/>
      <c r="O1353" s="2"/>
      <c r="P1353" s="2"/>
    </row>
    <row r="1354" spans="1:16" ht="15.75" customHeight="1" x14ac:dyDescent="0.3">
      <c r="A1354" s="8">
        <f>'Receta'!A1355</f>
        <v>0</v>
      </c>
      <c r="B1354" s="8" t="str">
        <f>IFERROR(VLOOKUP(A1354,Productos[#All],2,0),"")</f>
        <v/>
      </c>
      <c r="C1354" s="8">
        <f>SUMIF(Producción[[#All],[Producto]],A1354,Producción[[#All],[Cant]])</f>
        <v>0</v>
      </c>
      <c r="D1354" s="8">
        <f>'Receta'!E1355</f>
        <v>0</v>
      </c>
      <c r="E1354" s="8" t="str">
        <f>IFERROR(VLOOKUP(D1354,Materias_Primas[#All],2,0),"")</f>
        <v/>
      </c>
      <c r="F1354" s="8">
        <f>'Receta'!C1355</f>
        <v>0</v>
      </c>
      <c r="G1354" s="8">
        <f>'Receta'!H1355</f>
        <v>0</v>
      </c>
      <c r="H1354" s="8" t="str">
        <f t="shared" si="25"/>
        <v/>
      </c>
      <c r="I1354" s="8">
        <v>44</v>
      </c>
      <c r="J1354" s="8" t="s">
        <v>214</v>
      </c>
      <c r="K1354" s="8" t="e">
        <f t="shared" si="27"/>
        <v>#VALUE!</v>
      </c>
      <c r="L1354" s="8" t="str">
        <f>IFERROR(VLOOKUP(D1354,Materias_Primas[#All],5,0),"")</f>
        <v/>
      </c>
      <c r="M1354" s="2"/>
      <c r="N1354" s="2"/>
      <c r="O1354" s="2"/>
      <c r="P1354" s="2"/>
    </row>
    <row r="1355" spans="1:16" ht="15.75" customHeight="1" x14ac:dyDescent="0.3">
      <c r="A1355" s="8">
        <f>'Receta'!A1356</f>
        <v>0</v>
      </c>
      <c r="B1355" s="8" t="str">
        <f>IFERROR(VLOOKUP(A1355,Productos[#All],2,0),"")</f>
        <v/>
      </c>
      <c r="C1355" s="8">
        <f>SUMIF(Producción[[#All],[Producto]],A1355,Producción[[#All],[Cant]])</f>
        <v>0</v>
      </c>
      <c r="D1355" s="8">
        <f>'Receta'!E1356</f>
        <v>0</v>
      </c>
      <c r="E1355" s="8" t="str">
        <f>IFERROR(VLOOKUP(D1355,Materias_Primas[#All],2,0),"")</f>
        <v/>
      </c>
      <c r="F1355" s="8">
        <f>'Receta'!C1356</f>
        <v>0</v>
      </c>
      <c r="G1355" s="8">
        <f>'Receta'!H1356</f>
        <v>0</v>
      </c>
      <c r="H1355" s="8" t="str">
        <f t="shared" si="25"/>
        <v/>
      </c>
      <c r="I1355" s="8">
        <v>44</v>
      </c>
      <c r="J1355" s="8" t="s">
        <v>214</v>
      </c>
      <c r="K1355" s="8" t="e">
        <f t="shared" si="27"/>
        <v>#VALUE!</v>
      </c>
      <c r="L1355" s="8" t="str">
        <f>IFERROR(VLOOKUP(D1355,Materias_Primas[#All],5,0),"")</f>
        <v/>
      </c>
      <c r="M1355" s="2"/>
      <c r="N1355" s="2"/>
      <c r="O1355" s="2"/>
      <c r="P1355" s="2"/>
    </row>
    <row r="1356" spans="1:16" ht="15.75" customHeight="1" x14ac:dyDescent="0.3">
      <c r="A1356" s="8">
        <f>'Receta'!A1357</f>
        <v>0</v>
      </c>
      <c r="B1356" s="8" t="str">
        <f>IFERROR(VLOOKUP(A1356,Productos[#All],2,0),"")</f>
        <v/>
      </c>
      <c r="C1356" s="8">
        <f>SUMIF(Producción[[#All],[Producto]],A1356,Producción[[#All],[Cant]])</f>
        <v>0</v>
      </c>
      <c r="D1356" s="8">
        <f>'Receta'!E1357</f>
        <v>0</v>
      </c>
      <c r="E1356" s="8" t="str">
        <f>IFERROR(VLOOKUP(D1356,Materias_Primas[#All],2,0),"")</f>
        <v/>
      </c>
      <c r="F1356" s="8">
        <f>'Receta'!C1357</f>
        <v>0</v>
      </c>
      <c r="G1356" s="8">
        <f>'Receta'!H1357</f>
        <v>0</v>
      </c>
      <c r="H1356" s="8" t="str">
        <f t="shared" si="25"/>
        <v/>
      </c>
      <c r="I1356" s="8">
        <v>44</v>
      </c>
      <c r="J1356" s="8" t="s">
        <v>214</v>
      </c>
      <c r="K1356" s="8" t="e">
        <f t="shared" si="27"/>
        <v>#VALUE!</v>
      </c>
      <c r="L1356" s="8" t="str">
        <f>IFERROR(VLOOKUP(D1356,Materias_Primas[#All],5,0),"")</f>
        <v/>
      </c>
      <c r="M1356" s="2"/>
      <c r="N1356" s="2"/>
      <c r="O1356" s="2"/>
      <c r="P1356" s="2"/>
    </row>
    <row r="1357" spans="1:16" ht="15.75" customHeight="1" x14ac:dyDescent="0.3">
      <c r="A1357" s="8">
        <f>'Receta'!A1358</f>
        <v>0</v>
      </c>
      <c r="B1357" s="8" t="str">
        <f>IFERROR(VLOOKUP(A1357,Productos[#All],2,0),"")</f>
        <v/>
      </c>
      <c r="C1357" s="8">
        <f>SUMIF(Producción[[#All],[Producto]],A1357,Producción[[#All],[Cant]])</f>
        <v>0</v>
      </c>
      <c r="D1357" s="8">
        <f>'Receta'!E1358</f>
        <v>0</v>
      </c>
      <c r="E1357" s="8" t="str">
        <f>IFERROR(VLOOKUP(D1357,Materias_Primas[#All],2,0),"")</f>
        <v/>
      </c>
      <c r="F1357" s="8">
        <f>'Receta'!C1358</f>
        <v>0</v>
      </c>
      <c r="G1357" s="8">
        <f>'Receta'!H1358</f>
        <v>0</v>
      </c>
      <c r="H1357" s="8" t="str">
        <f t="shared" si="25"/>
        <v/>
      </c>
      <c r="I1357" s="8">
        <v>44</v>
      </c>
      <c r="J1357" s="8" t="s">
        <v>214</v>
      </c>
      <c r="K1357" s="8" t="e">
        <f t="shared" si="27"/>
        <v>#VALUE!</v>
      </c>
      <c r="L1357" s="8" t="str">
        <f>IFERROR(VLOOKUP(D1357,Materias_Primas[#All],5,0),"")</f>
        <v/>
      </c>
      <c r="M1357" s="2"/>
      <c r="N1357" s="2"/>
      <c r="O1357" s="2"/>
      <c r="P1357" s="2"/>
    </row>
    <row r="1358" spans="1:16" ht="15.75" customHeight="1" x14ac:dyDescent="0.3">
      <c r="A1358" s="8">
        <f>'Receta'!A1359</f>
        <v>0</v>
      </c>
      <c r="B1358" s="8" t="str">
        <f>IFERROR(VLOOKUP(A1358,Productos[#All],2,0),"")</f>
        <v/>
      </c>
      <c r="C1358" s="8">
        <f>SUMIF(Producción[[#All],[Producto]],A1358,Producción[[#All],[Cant]])</f>
        <v>0</v>
      </c>
      <c r="D1358" s="8">
        <f>'Receta'!E1359</f>
        <v>0</v>
      </c>
      <c r="E1358" s="8" t="str">
        <f>IFERROR(VLOOKUP(D1358,Materias_Primas[#All],2,0),"")</f>
        <v/>
      </c>
      <c r="F1358" s="8">
        <f>'Receta'!C1359</f>
        <v>0</v>
      </c>
      <c r="G1358" s="8">
        <f>'Receta'!H1359</f>
        <v>0</v>
      </c>
      <c r="H1358" s="8" t="str">
        <f t="shared" si="25"/>
        <v/>
      </c>
      <c r="I1358" s="8">
        <v>44</v>
      </c>
      <c r="J1358" s="8" t="s">
        <v>214</v>
      </c>
      <c r="K1358" s="8" t="e">
        <f t="shared" si="27"/>
        <v>#VALUE!</v>
      </c>
      <c r="L1358" s="8" t="str">
        <f>IFERROR(VLOOKUP(D1358,Materias_Primas[#All],5,0),"")</f>
        <v/>
      </c>
      <c r="M1358" s="2"/>
      <c r="N1358" s="2"/>
      <c r="O1358" s="2"/>
      <c r="P1358" s="2"/>
    </row>
    <row r="1359" spans="1:16" ht="15.75" customHeight="1" x14ac:dyDescent="0.3">
      <c r="A1359" s="8">
        <f>'Receta'!A1360</f>
        <v>0</v>
      </c>
      <c r="B1359" s="8" t="str">
        <f>IFERROR(VLOOKUP(A1359,Productos[#All],2,0),"")</f>
        <v/>
      </c>
      <c r="C1359" s="8">
        <f>SUMIF(Producción[[#All],[Producto]],A1359,Producción[[#All],[Cant]])</f>
        <v>0</v>
      </c>
      <c r="D1359" s="8">
        <f>'Receta'!E1360</f>
        <v>0</v>
      </c>
      <c r="E1359" s="8" t="str">
        <f>IFERROR(VLOOKUP(D1359,Materias_Primas[#All],2,0),"")</f>
        <v/>
      </c>
      <c r="F1359" s="8">
        <f>'Receta'!C1360</f>
        <v>0</v>
      </c>
      <c r="G1359" s="8">
        <f>'Receta'!H1360</f>
        <v>0</v>
      </c>
      <c r="H1359" s="8" t="str">
        <f t="shared" si="25"/>
        <v/>
      </c>
      <c r="I1359" s="8">
        <v>44</v>
      </c>
      <c r="J1359" s="8" t="s">
        <v>214</v>
      </c>
      <c r="K1359" s="8" t="e">
        <f t="shared" si="27"/>
        <v>#VALUE!</v>
      </c>
      <c r="L1359" s="8" t="str">
        <f>IFERROR(VLOOKUP(D1359,Materias_Primas[#All],5,0),"")</f>
        <v/>
      </c>
      <c r="M1359" s="2"/>
      <c r="N1359" s="2"/>
      <c r="O1359" s="2"/>
      <c r="P1359" s="2"/>
    </row>
    <row r="1360" spans="1:16" ht="15.75" customHeight="1" x14ac:dyDescent="0.3">
      <c r="A1360" s="8">
        <f>'Receta'!A1361</f>
        <v>0</v>
      </c>
      <c r="B1360" s="8" t="str">
        <f>IFERROR(VLOOKUP(A1360,Productos[#All],2,0),"")</f>
        <v/>
      </c>
      <c r="C1360" s="8">
        <f>SUMIF(Producción[[#All],[Producto]],A1360,Producción[[#All],[Cant]])</f>
        <v>0</v>
      </c>
      <c r="D1360" s="8">
        <f>'Receta'!E1361</f>
        <v>0</v>
      </c>
      <c r="E1360" s="8" t="str">
        <f>IFERROR(VLOOKUP(D1360,Materias_Primas[#All],2,0),"")</f>
        <v/>
      </c>
      <c r="F1360" s="8">
        <f>'Receta'!C1361</f>
        <v>0</v>
      </c>
      <c r="G1360" s="8">
        <f>'Receta'!H1361</f>
        <v>0</v>
      </c>
      <c r="H1360" s="8" t="str">
        <f t="shared" si="25"/>
        <v/>
      </c>
      <c r="I1360" s="8">
        <v>44</v>
      </c>
      <c r="J1360" s="8" t="s">
        <v>214</v>
      </c>
      <c r="K1360" s="8" t="e">
        <f t="shared" si="27"/>
        <v>#VALUE!</v>
      </c>
      <c r="L1360" s="8" t="str">
        <f>IFERROR(VLOOKUP(D1360,Materias_Primas[#All],5,0),"")</f>
        <v/>
      </c>
      <c r="M1360" s="2"/>
      <c r="N1360" s="2"/>
      <c r="O1360" s="2"/>
      <c r="P1360" s="2"/>
    </row>
    <row r="1361" spans="1:16" ht="15.75" customHeight="1" x14ac:dyDescent="0.3">
      <c r="A1361" s="8">
        <f>'Receta'!A1362</f>
        <v>0</v>
      </c>
      <c r="B1361" s="8" t="str">
        <f>IFERROR(VLOOKUP(A1361,Productos[#All],2,0),"")</f>
        <v/>
      </c>
      <c r="C1361" s="8">
        <f>SUMIF(Producción[[#All],[Producto]],A1361,Producción[[#All],[Cant]])</f>
        <v>0</v>
      </c>
      <c r="D1361" s="8">
        <f>'Receta'!E1362</f>
        <v>0</v>
      </c>
      <c r="E1361" s="8" t="str">
        <f>IFERROR(VLOOKUP(D1361,Materias_Primas[#All],2,0),"")</f>
        <v/>
      </c>
      <c r="F1361" s="8">
        <f>'Receta'!C1362</f>
        <v>0</v>
      </c>
      <c r="G1361" s="8">
        <f>'Receta'!H1362</f>
        <v>0</v>
      </c>
      <c r="H1361" s="8" t="str">
        <f t="shared" si="25"/>
        <v/>
      </c>
      <c r="I1361" s="8">
        <v>44</v>
      </c>
      <c r="J1361" s="8" t="s">
        <v>214</v>
      </c>
      <c r="K1361" s="8" t="e">
        <f t="shared" si="27"/>
        <v>#VALUE!</v>
      </c>
      <c r="L1361" s="8" t="str">
        <f>IFERROR(VLOOKUP(D1361,Materias_Primas[#All],5,0),"")</f>
        <v/>
      </c>
      <c r="M1361" s="2"/>
      <c r="N1361" s="2"/>
      <c r="O1361" s="2"/>
      <c r="P1361" s="2"/>
    </row>
    <row r="1362" spans="1:16" ht="15.75" customHeight="1" x14ac:dyDescent="0.3">
      <c r="A1362" s="8">
        <f>'Receta'!A1363</f>
        <v>0</v>
      </c>
      <c r="B1362" s="8" t="str">
        <f>IFERROR(VLOOKUP(A1362,Productos[#All],2,0),"")</f>
        <v/>
      </c>
      <c r="C1362" s="8">
        <f>SUMIF(Producción[[#All],[Producto]],A1362,Producción[[#All],[Cant]])</f>
        <v>0</v>
      </c>
      <c r="D1362" s="8">
        <f>'Receta'!E1363</f>
        <v>0</v>
      </c>
      <c r="E1362" s="8" t="str">
        <f>IFERROR(VLOOKUP(D1362,Materias_Primas[#All],2,0),"")</f>
        <v/>
      </c>
      <c r="F1362" s="8">
        <f>'Receta'!C1363</f>
        <v>0</v>
      </c>
      <c r="G1362" s="8">
        <f>'Receta'!H1363</f>
        <v>0</v>
      </c>
      <c r="H1362" s="8" t="str">
        <f t="shared" si="25"/>
        <v/>
      </c>
      <c r="I1362" s="8">
        <v>44</v>
      </c>
      <c r="J1362" s="8" t="s">
        <v>214</v>
      </c>
      <c r="K1362" s="8" t="e">
        <f t="shared" si="27"/>
        <v>#VALUE!</v>
      </c>
      <c r="L1362" s="8" t="str">
        <f>IFERROR(VLOOKUP(D1362,Materias_Primas[#All],5,0),"")</f>
        <v/>
      </c>
      <c r="M1362" s="2"/>
      <c r="N1362" s="2"/>
      <c r="O1362" s="2"/>
      <c r="P1362" s="2"/>
    </row>
    <row r="1363" spans="1:16" ht="15.75" customHeight="1" x14ac:dyDescent="0.3">
      <c r="A1363" s="8">
        <f>'Receta'!A1364</f>
        <v>0</v>
      </c>
      <c r="B1363" s="8" t="str">
        <f>IFERROR(VLOOKUP(A1363,Productos[#All],2,0),"")</f>
        <v/>
      </c>
      <c r="C1363" s="8">
        <f>SUMIF(Producción[[#All],[Producto]],A1363,Producción[[#All],[Cant]])</f>
        <v>0</v>
      </c>
      <c r="D1363" s="8">
        <f>'Receta'!E1364</f>
        <v>0</v>
      </c>
      <c r="E1363" s="8" t="str">
        <f>IFERROR(VLOOKUP(D1363,Materias_Primas[#All],2,0),"")</f>
        <v/>
      </c>
      <c r="F1363" s="8">
        <f>'Receta'!C1364</f>
        <v>0</v>
      </c>
      <c r="G1363" s="8">
        <f>'Receta'!H1364</f>
        <v>0</v>
      </c>
      <c r="H1363" s="8" t="str">
        <f t="shared" si="25"/>
        <v/>
      </c>
      <c r="I1363" s="8">
        <v>44</v>
      </c>
      <c r="J1363" s="8" t="s">
        <v>214</v>
      </c>
      <c r="K1363" s="8" t="e">
        <f t="shared" si="27"/>
        <v>#VALUE!</v>
      </c>
      <c r="L1363" s="8" t="str">
        <f>IFERROR(VLOOKUP(D1363,Materias_Primas[#All],5,0),"")</f>
        <v/>
      </c>
      <c r="M1363" s="2"/>
      <c r="N1363" s="2"/>
      <c r="O1363" s="2"/>
      <c r="P1363" s="2"/>
    </row>
    <row r="1364" spans="1:16" ht="15.75" customHeight="1" x14ac:dyDescent="0.3">
      <c r="A1364" s="8">
        <f>'Receta'!A1365</f>
        <v>0</v>
      </c>
      <c r="B1364" s="8" t="str">
        <f>IFERROR(VLOOKUP(A1364,Productos[#All],2,0),"")</f>
        <v/>
      </c>
      <c r="C1364" s="8">
        <f>SUMIF(Producción[[#All],[Producto]],A1364,Producción[[#All],[Cant]])</f>
        <v>0</v>
      </c>
      <c r="D1364" s="8">
        <f>'Receta'!E1365</f>
        <v>0</v>
      </c>
      <c r="E1364" s="8" t="str">
        <f>IFERROR(VLOOKUP(D1364,Materias_Primas[#All],2,0),"")</f>
        <v/>
      </c>
      <c r="F1364" s="8">
        <f>'Receta'!C1365</f>
        <v>0</v>
      </c>
      <c r="G1364" s="8">
        <f>'Receta'!H1365</f>
        <v>0</v>
      </c>
      <c r="H1364" s="8" t="str">
        <f t="shared" si="25"/>
        <v/>
      </c>
      <c r="I1364" s="8">
        <v>44</v>
      </c>
      <c r="J1364" s="8" t="s">
        <v>214</v>
      </c>
      <c r="K1364" s="8" t="e">
        <f t="shared" si="27"/>
        <v>#VALUE!</v>
      </c>
      <c r="L1364" s="8" t="str">
        <f>IFERROR(VLOOKUP(D1364,Materias_Primas[#All],5,0),"")</f>
        <v/>
      </c>
      <c r="M1364" s="2"/>
      <c r="N1364" s="2"/>
      <c r="O1364" s="2"/>
      <c r="P1364" s="2"/>
    </row>
    <row r="1365" spans="1:16" ht="15.75" customHeight="1" x14ac:dyDescent="0.3">
      <c r="A1365" s="8">
        <f>'Receta'!A1366</f>
        <v>0</v>
      </c>
      <c r="B1365" s="8" t="str">
        <f>IFERROR(VLOOKUP(A1365,Productos[#All],2,0),"")</f>
        <v/>
      </c>
      <c r="C1365" s="8">
        <f>SUMIF(Producción[[#All],[Producto]],A1365,Producción[[#All],[Cant]])</f>
        <v>0</v>
      </c>
      <c r="D1365" s="8">
        <f>'Receta'!E1366</f>
        <v>0</v>
      </c>
      <c r="E1365" s="8" t="str">
        <f>IFERROR(VLOOKUP(D1365,Materias_Primas[#All],2,0),"")</f>
        <v/>
      </c>
      <c r="F1365" s="8">
        <f>'Receta'!C1366</f>
        <v>0</v>
      </c>
      <c r="G1365" s="8">
        <f>'Receta'!H1366</f>
        <v>0</v>
      </c>
      <c r="H1365" s="8" t="str">
        <f t="shared" si="25"/>
        <v/>
      </c>
      <c r="I1365" s="8">
        <v>44</v>
      </c>
      <c r="J1365" s="8" t="s">
        <v>214</v>
      </c>
      <c r="K1365" s="8" t="e">
        <f t="shared" si="27"/>
        <v>#VALUE!</v>
      </c>
      <c r="L1365" s="8" t="str">
        <f>IFERROR(VLOOKUP(D1365,Materias_Primas[#All],5,0),"")</f>
        <v/>
      </c>
      <c r="M1365" s="2"/>
      <c r="N1365" s="2"/>
      <c r="O1365" s="2"/>
      <c r="P1365" s="2"/>
    </row>
    <row r="1366" spans="1:16" ht="15.75" customHeight="1" x14ac:dyDescent="0.3">
      <c r="A1366" s="8">
        <f>'Receta'!A1367</f>
        <v>0</v>
      </c>
      <c r="B1366" s="8" t="str">
        <f>IFERROR(VLOOKUP(A1366,Productos[#All],2,0),"")</f>
        <v/>
      </c>
      <c r="C1366" s="8">
        <f>SUMIF(Producción[[#All],[Producto]],A1366,Producción[[#All],[Cant]])</f>
        <v>0</v>
      </c>
      <c r="D1366" s="8">
        <f>'Receta'!E1367</f>
        <v>0</v>
      </c>
      <c r="E1366" s="8" t="str">
        <f>IFERROR(VLOOKUP(D1366,Materias_Primas[#All],2,0),"")</f>
        <v/>
      </c>
      <c r="F1366" s="8">
        <f>'Receta'!C1367</f>
        <v>0</v>
      </c>
      <c r="G1366" s="8">
        <f>'Receta'!H1367</f>
        <v>0</v>
      </c>
      <c r="H1366" s="8" t="str">
        <f t="shared" si="25"/>
        <v/>
      </c>
      <c r="I1366" s="8">
        <v>45</v>
      </c>
      <c r="J1366" s="8" t="s">
        <v>213</v>
      </c>
      <c r="K1366" s="8" t="e">
        <f t="shared" si="27"/>
        <v>#VALUE!</v>
      </c>
      <c r="L1366" s="8" t="str">
        <f>IFERROR(VLOOKUP(D1366,Materias_Primas[#All],5,0),"")</f>
        <v/>
      </c>
      <c r="M1366" s="2"/>
      <c r="N1366" s="2"/>
      <c r="O1366" s="2"/>
      <c r="P1366" s="2"/>
    </row>
    <row r="1367" spans="1:16" ht="15.75" customHeight="1" x14ac:dyDescent="0.3">
      <c r="A1367" s="8">
        <f>'Receta'!A1368</f>
        <v>0</v>
      </c>
      <c r="B1367" s="8" t="str">
        <f>IFERROR(VLOOKUP(A1367,Productos[#All],2,0),"")</f>
        <v/>
      </c>
      <c r="C1367" s="8">
        <f>SUMIF(Producción[[#All],[Producto]],A1367,Producción[[#All],[Cant]])</f>
        <v>0</v>
      </c>
      <c r="D1367" s="8">
        <f>'Receta'!E1368</f>
        <v>0</v>
      </c>
      <c r="E1367" s="8" t="str">
        <f>IFERROR(VLOOKUP(D1367,Materias_Primas[#All],2,0),"")</f>
        <v/>
      </c>
      <c r="F1367" s="8">
        <f>'Receta'!C1368</f>
        <v>0</v>
      </c>
      <c r="G1367" s="8">
        <f>'Receta'!H1368</f>
        <v>0</v>
      </c>
      <c r="H1367" s="8" t="str">
        <f t="shared" si="25"/>
        <v/>
      </c>
      <c r="I1367" s="8">
        <v>45</v>
      </c>
      <c r="J1367" s="8" t="s">
        <v>213</v>
      </c>
      <c r="K1367" s="8" t="e">
        <f t="shared" si="27"/>
        <v>#VALUE!</v>
      </c>
      <c r="L1367" s="8" t="str">
        <f>IFERROR(VLOOKUP(D1367,Materias_Primas[#All],5,0),"")</f>
        <v/>
      </c>
      <c r="M1367" s="2"/>
      <c r="N1367" s="2"/>
      <c r="O1367" s="2"/>
      <c r="P1367" s="2"/>
    </row>
    <row r="1368" spans="1:16" ht="15.75" customHeight="1" x14ac:dyDescent="0.3">
      <c r="A1368" s="8">
        <f>'Receta'!A1369</f>
        <v>0</v>
      </c>
      <c r="B1368" s="8" t="str">
        <f>IFERROR(VLOOKUP(A1368,Productos[#All],2,0),"")</f>
        <v/>
      </c>
      <c r="C1368" s="8">
        <f>SUMIF(Producción[[#All],[Producto]],A1368,Producción[[#All],[Cant]])</f>
        <v>0</v>
      </c>
      <c r="D1368" s="8">
        <f>'Receta'!E1369</f>
        <v>0</v>
      </c>
      <c r="E1368" s="8" t="str">
        <f>IFERROR(VLOOKUP(D1368,Materias_Primas[#All],2,0),"")</f>
        <v/>
      </c>
      <c r="F1368" s="8">
        <f>'Receta'!C1369</f>
        <v>0</v>
      </c>
      <c r="G1368" s="8">
        <f>'Receta'!H1369</f>
        <v>0</v>
      </c>
      <c r="H1368" s="8" t="str">
        <f t="shared" si="25"/>
        <v/>
      </c>
      <c r="I1368" s="8">
        <v>45</v>
      </c>
      <c r="J1368" s="8" t="s">
        <v>213</v>
      </c>
      <c r="K1368" s="8" t="e">
        <f t="shared" si="27"/>
        <v>#VALUE!</v>
      </c>
      <c r="L1368" s="8" t="str">
        <f>IFERROR(VLOOKUP(D1368,Materias_Primas[#All],5,0),"")</f>
        <v/>
      </c>
      <c r="M1368" s="2"/>
      <c r="N1368" s="2"/>
      <c r="O1368" s="2"/>
      <c r="P1368" s="2"/>
    </row>
    <row r="1369" spans="1:16" ht="15.75" customHeight="1" x14ac:dyDescent="0.3">
      <c r="A1369" s="8">
        <f>'Receta'!A1370</f>
        <v>0</v>
      </c>
      <c r="B1369" s="8" t="str">
        <f>IFERROR(VLOOKUP(A1369,Productos[#All],2,0),"")</f>
        <v/>
      </c>
      <c r="C1369" s="8">
        <f>SUMIF(Producción[[#All],[Producto]],A1369,Producción[[#All],[Cant]])</f>
        <v>0</v>
      </c>
      <c r="D1369" s="8">
        <f>'Receta'!E1370</f>
        <v>0</v>
      </c>
      <c r="E1369" s="8" t="str">
        <f>IFERROR(VLOOKUP(D1369,Materias_Primas[#All],2,0),"")</f>
        <v/>
      </c>
      <c r="F1369" s="8">
        <f>'Receta'!C1370</f>
        <v>0</v>
      </c>
      <c r="G1369" s="8">
        <f>'Receta'!H1370</f>
        <v>0</v>
      </c>
      <c r="H1369" s="8" t="str">
        <f t="shared" si="25"/>
        <v/>
      </c>
      <c r="I1369" s="8">
        <v>45</v>
      </c>
      <c r="J1369" s="8" t="s">
        <v>213</v>
      </c>
      <c r="K1369" s="8" t="e">
        <f t="shared" si="27"/>
        <v>#VALUE!</v>
      </c>
      <c r="L1369" s="8" t="str">
        <f>IFERROR(VLOOKUP(D1369,Materias_Primas[#All],5,0),"")</f>
        <v/>
      </c>
      <c r="M1369" s="2"/>
      <c r="N1369" s="2"/>
      <c r="O1369" s="2"/>
      <c r="P1369" s="2"/>
    </row>
    <row r="1370" spans="1:16" ht="15.75" customHeight="1" x14ac:dyDescent="0.3">
      <c r="A1370" s="8">
        <f>'Receta'!A1371</f>
        <v>0</v>
      </c>
      <c r="B1370" s="8" t="str">
        <f>IFERROR(VLOOKUP(A1370,Productos[#All],2,0),"")</f>
        <v/>
      </c>
      <c r="C1370" s="8">
        <f>SUMIF(Producción[[#All],[Producto]],A1370,Producción[[#All],[Cant]])</f>
        <v>0</v>
      </c>
      <c r="D1370" s="8">
        <f>'Receta'!E1371</f>
        <v>0</v>
      </c>
      <c r="E1370" s="8" t="str">
        <f>IFERROR(VLOOKUP(D1370,Materias_Primas[#All],2,0),"")</f>
        <v/>
      </c>
      <c r="F1370" s="8">
        <f>'Receta'!C1371</f>
        <v>0</v>
      </c>
      <c r="G1370" s="8">
        <f>'Receta'!H1371</f>
        <v>0</v>
      </c>
      <c r="H1370" s="8" t="str">
        <f t="shared" si="25"/>
        <v/>
      </c>
      <c r="I1370" s="8">
        <v>45</v>
      </c>
      <c r="J1370" s="8" t="s">
        <v>213</v>
      </c>
      <c r="K1370" s="8" t="e">
        <f t="shared" si="27"/>
        <v>#VALUE!</v>
      </c>
      <c r="L1370" s="8" t="str">
        <f>IFERROR(VLOOKUP(D1370,Materias_Primas[#All],5,0),"")</f>
        <v/>
      </c>
      <c r="M1370" s="2"/>
      <c r="N1370" s="2"/>
      <c r="O1370" s="2"/>
      <c r="P1370" s="2"/>
    </row>
    <row r="1371" spans="1:16" ht="15.75" customHeight="1" x14ac:dyDescent="0.3">
      <c r="A1371" s="8">
        <f>'Receta'!A1372</f>
        <v>0</v>
      </c>
      <c r="B1371" s="8" t="str">
        <f>IFERROR(VLOOKUP(A1371,Productos[#All],2,0),"")</f>
        <v/>
      </c>
      <c r="C1371" s="8">
        <f>SUMIF(Producción[[#All],[Producto]],A1371,Producción[[#All],[Cant]])</f>
        <v>0</v>
      </c>
      <c r="D1371" s="8">
        <f>'Receta'!E1372</f>
        <v>0</v>
      </c>
      <c r="E1371" s="8" t="str">
        <f>IFERROR(VLOOKUP(D1371,Materias_Primas[#All],2,0),"")</f>
        <v/>
      </c>
      <c r="F1371" s="8">
        <f>'Receta'!C1372</f>
        <v>0</v>
      </c>
      <c r="G1371" s="8">
        <f>'Receta'!H1372</f>
        <v>0</v>
      </c>
      <c r="H1371" s="8" t="str">
        <f t="shared" si="25"/>
        <v/>
      </c>
      <c r="I1371" s="8">
        <v>45</v>
      </c>
      <c r="J1371" s="8" t="s">
        <v>213</v>
      </c>
      <c r="K1371" s="8" t="e">
        <f t="shared" si="27"/>
        <v>#VALUE!</v>
      </c>
      <c r="L1371" s="8" t="str">
        <f>IFERROR(VLOOKUP(D1371,Materias_Primas[#All],5,0),"")</f>
        <v/>
      </c>
      <c r="M1371" s="2"/>
      <c r="N1371" s="2"/>
      <c r="O1371" s="2"/>
      <c r="P1371" s="2"/>
    </row>
    <row r="1372" spans="1:16" ht="15.75" customHeight="1" x14ac:dyDescent="0.3">
      <c r="A1372" s="8">
        <f>'Receta'!A1373</f>
        <v>0</v>
      </c>
      <c r="B1372" s="8" t="str">
        <f>IFERROR(VLOOKUP(A1372,Productos[#All],2,0),"")</f>
        <v/>
      </c>
      <c r="C1372" s="8">
        <f>SUMIF(Producción[[#All],[Producto]],A1372,Producción[[#All],[Cant]])</f>
        <v>0</v>
      </c>
      <c r="D1372" s="8">
        <f>'Receta'!E1373</f>
        <v>0</v>
      </c>
      <c r="E1372" s="8" t="str">
        <f>IFERROR(VLOOKUP(D1372,Materias_Primas[#All],2,0),"")</f>
        <v/>
      </c>
      <c r="F1372" s="8">
        <f>'Receta'!C1373</f>
        <v>0</v>
      </c>
      <c r="G1372" s="8">
        <f>'Receta'!H1373</f>
        <v>0</v>
      </c>
      <c r="H1372" s="8" t="str">
        <f t="shared" si="25"/>
        <v/>
      </c>
      <c r="I1372" s="8">
        <v>45</v>
      </c>
      <c r="J1372" s="8" t="s">
        <v>213</v>
      </c>
      <c r="K1372" s="8" t="e">
        <f t="shared" si="27"/>
        <v>#VALUE!</v>
      </c>
      <c r="L1372" s="8" t="str">
        <f>IFERROR(VLOOKUP(D1372,Materias_Primas[#All],5,0),"")</f>
        <v/>
      </c>
      <c r="M1372" s="2"/>
      <c r="N1372" s="2"/>
      <c r="O1372" s="2"/>
      <c r="P1372" s="2"/>
    </row>
    <row r="1373" spans="1:16" ht="15.75" customHeight="1" x14ac:dyDescent="0.3">
      <c r="A1373" s="8">
        <f>'Receta'!A1374</f>
        <v>0</v>
      </c>
      <c r="B1373" s="8" t="str">
        <f>IFERROR(VLOOKUP(A1373,Productos[#All],2,0),"")</f>
        <v/>
      </c>
      <c r="C1373" s="8">
        <f>SUMIF(Producción[[#All],[Producto]],A1373,Producción[[#All],[Cant]])</f>
        <v>0</v>
      </c>
      <c r="D1373" s="8">
        <f>'Receta'!E1374</f>
        <v>0</v>
      </c>
      <c r="E1373" s="8" t="str">
        <f>IFERROR(VLOOKUP(D1373,Materias_Primas[#All],2,0),"")</f>
        <v/>
      </c>
      <c r="F1373" s="8">
        <f>'Receta'!C1374</f>
        <v>0</v>
      </c>
      <c r="G1373" s="8">
        <f>'Receta'!H1374</f>
        <v>0</v>
      </c>
      <c r="H1373" s="8" t="str">
        <f t="shared" si="25"/>
        <v/>
      </c>
      <c r="I1373" s="8">
        <v>45</v>
      </c>
      <c r="J1373" s="8" t="s">
        <v>213</v>
      </c>
      <c r="K1373" s="8" t="e">
        <f t="shared" si="27"/>
        <v>#VALUE!</v>
      </c>
      <c r="L1373" s="8" t="str">
        <f>IFERROR(VLOOKUP(D1373,Materias_Primas[#All],5,0),"")</f>
        <v/>
      </c>
      <c r="M1373" s="2"/>
      <c r="N1373" s="2"/>
      <c r="O1373" s="2"/>
      <c r="P1373" s="2"/>
    </row>
    <row r="1374" spans="1:16" ht="15.75" customHeight="1" x14ac:dyDescent="0.3">
      <c r="A1374" s="8">
        <f>'Receta'!A1375</f>
        <v>0</v>
      </c>
      <c r="B1374" s="8" t="str">
        <f>IFERROR(VLOOKUP(A1374,Productos[#All],2,0),"")</f>
        <v/>
      </c>
      <c r="C1374" s="8">
        <f>SUMIF(Producción[[#All],[Producto]],A1374,Producción[[#All],[Cant]])</f>
        <v>0</v>
      </c>
      <c r="D1374" s="8">
        <f>'Receta'!E1375</f>
        <v>0</v>
      </c>
      <c r="E1374" s="8" t="str">
        <f>IFERROR(VLOOKUP(D1374,Materias_Primas[#All],2,0),"")</f>
        <v/>
      </c>
      <c r="F1374" s="8">
        <f>'Receta'!C1375</f>
        <v>0</v>
      </c>
      <c r="G1374" s="8">
        <f>'Receta'!H1375</f>
        <v>0</v>
      </c>
      <c r="H1374" s="8" t="str">
        <f t="shared" si="25"/>
        <v/>
      </c>
      <c r="I1374" s="8">
        <v>45</v>
      </c>
      <c r="J1374" s="8" t="s">
        <v>213</v>
      </c>
      <c r="K1374" s="8" t="e">
        <f t="shared" si="27"/>
        <v>#VALUE!</v>
      </c>
      <c r="L1374" s="8" t="str">
        <f>IFERROR(VLOOKUP(D1374,Materias_Primas[#All],5,0),"")</f>
        <v/>
      </c>
      <c r="M1374" s="2"/>
      <c r="N1374" s="2"/>
      <c r="O1374" s="2"/>
      <c r="P1374" s="2"/>
    </row>
    <row r="1375" spans="1:16" ht="15.75" customHeight="1" x14ac:dyDescent="0.3">
      <c r="A1375" s="8">
        <f>'Receta'!A1376</f>
        <v>0</v>
      </c>
      <c r="B1375" s="8" t="str">
        <f>IFERROR(VLOOKUP(A1375,Productos[#All],2,0),"")</f>
        <v/>
      </c>
      <c r="C1375" s="8">
        <f>SUMIF(Producción[[#All],[Producto]],A1375,Producción[[#All],[Cant]])</f>
        <v>0</v>
      </c>
      <c r="D1375" s="8">
        <f>'Receta'!E1376</f>
        <v>0</v>
      </c>
      <c r="E1375" s="8" t="str">
        <f>IFERROR(VLOOKUP(D1375,Materias_Primas[#All],2,0),"")</f>
        <v/>
      </c>
      <c r="F1375" s="8">
        <f>'Receta'!C1376</f>
        <v>0</v>
      </c>
      <c r="G1375" s="8">
        <f>'Receta'!H1376</f>
        <v>0</v>
      </c>
      <c r="H1375" s="8" t="str">
        <f t="shared" si="25"/>
        <v/>
      </c>
      <c r="I1375" s="8">
        <v>45</v>
      </c>
      <c r="J1375" s="8" t="s">
        <v>213</v>
      </c>
      <c r="K1375" s="8" t="e">
        <f t="shared" si="27"/>
        <v>#VALUE!</v>
      </c>
      <c r="L1375" s="8" t="str">
        <f>IFERROR(VLOOKUP(D1375,Materias_Primas[#All],5,0),"")</f>
        <v/>
      </c>
      <c r="M1375" s="2"/>
      <c r="N1375" s="2"/>
      <c r="O1375" s="2"/>
      <c r="P1375" s="2"/>
    </row>
    <row r="1376" spans="1:16" ht="15.75" customHeight="1" x14ac:dyDescent="0.3">
      <c r="A1376" s="8">
        <f>'Receta'!A1377</f>
        <v>0</v>
      </c>
      <c r="B1376" s="8" t="str">
        <f>IFERROR(VLOOKUP(A1376,Productos[#All],2,0),"")</f>
        <v/>
      </c>
      <c r="C1376" s="8">
        <f>SUMIF(Producción[[#All],[Producto]],A1376,Producción[[#All],[Cant]])</f>
        <v>0</v>
      </c>
      <c r="D1376" s="8">
        <f>'Receta'!E1377</f>
        <v>0</v>
      </c>
      <c r="E1376" s="8" t="str">
        <f>IFERROR(VLOOKUP(D1376,Materias_Primas[#All],2,0),"")</f>
        <v/>
      </c>
      <c r="F1376" s="8">
        <f>'Receta'!C1377</f>
        <v>0</v>
      </c>
      <c r="G1376" s="8">
        <f>'Receta'!H1377</f>
        <v>0</v>
      </c>
      <c r="H1376" s="8" t="str">
        <f t="shared" si="25"/>
        <v/>
      </c>
      <c r="I1376" s="8">
        <v>45</v>
      </c>
      <c r="J1376" s="8" t="s">
        <v>213</v>
      </c>
      <c r="K1376" s="8" t="e">
        <f t="shared" si="27"/>
        <v>#VALUE!</v>
      </c>
      <c r="L1376" s="8" t="str">
        <f>IFERROR(VLOOKUP(D1376,Materias_Primas[#All],5,0),"")</f>
        <v/>
      </c>
      <c r="M1376" s="2"/>
      <c r="N1376" s="2"/>
      <c r="O1376" s="2"/>
      <c r="P1376" s="2"/>
    </row>
    <row r="1377" spans="1:16" ht="15.75" customHeight="1" x14ac:dyDescent="0.3">
      <c r="A1377" s="8">
        <f>'Receta'!A1378</f>
        <v>0</v>
      </c>
      <c r="B1377" s="8" t="str">
        <f>IFERROR(VLOOKUP(A1377,Productos[#All],2,0),"")</f>
        <v/>
      </c>
      <c r="C1377" s="8">
        <f>SUMIF(Producción[[#All],[Producto]],A1377,Producción[[#All],[Cant]])</f>
        <v>0</v>
      </c>
      <c r="D1377" s="8">
        <f>'Receta'!E1378</f>
        <v>0</v>
      </c>
      <c r="E1377" s="8" t="str">
        <f>IFERROR(VLOOKUP(D1377,Materias_Primas[#All],2,0),"")</f>
        <v/>
      </c>
      <c r="F1377" s="8">
        <f>'Receta'!C1378</f>
        <v>0</v>
      </c>
      <c r="G1377" s="8">
        <f>'Receta'!H1378</f>
        <v>0</v>
      </c>
      <c r="H1377" s="8" t="str">
        <f t="shared" si="25"/>
        <v/>
      </c>
      <c r="I1377" s="8">
        <v>45</v>
      </c>
      <c r="J1377" s="8" t="s">
        <v>213</v>
      </c>
      <c r="K1377" s="8" t="e">
        <f t="shared" si="27"/>
        <v>#VALUE!</v>
      </c>
      <c r="L1377" s="8" t="str">
        <f>IFERROR(VLOOKUP(D1377,Materias_Primas[#All],5,0),"")</f>
        <v/>
      </c>
      <c r="M1377" s="2"/>
      <c r="N1377" s="2"/>
      <c r="O1377" s="2"/>
      <c r="P1377" s="2"/>
    </row>
    <row r="1378" spans="1:16" ht="15.75" customHeight="1" x14ac:dyDescent="0.3">
      <c r="A1378" s="8">
        <f>'Receta'!A1379</f>
        <v>0</v>
      </c>
      <c r="B1378" s="8" t="str">
        <f>IFERROR(VLOOKUP(A1378,Productos[#All],2,0),"")</f>
        <v/>
      </c>
      <c r="C1378" s="8">
        <f>SUMIF(Producción[[#All],[Producto]],A1378,Producción[[#All],[Cant]])</f>
        <v>0</v>
      </c>
      <c r="D1378" s="8">
        <f>'Receta'!E1379</f>
        <v>0</v>
      </c>
      <c r="E1378" s="8" t="str">
        <f>IFERROR(VLOOKUP(D1378,Materias_Primas[#All],2,0),"")</f>
        <v/>
      </c>
      <c r="F1378" s="8">
        <f>'Receta'!C1379</f>
        <v>0</v>
      </c>
      <c r="G1378" s="8">
        <f>'Receta'!H1379</f>
        <v>0</v>
      </c>
      <c r="H1378" s="8" t="str">
        <f t="shared" si="25"/>
        <v/>
      </c>
      <c r="I1378" s="8">
        <v>45</v>
      </c>
      <c r="J1378" s="8" t="s">
        <v>213</v>
      </c>
      <c r="K1378" s="8" t="e">
        <f t="shared" si="27"/>
        <v>#VALUE!</v>
      </c>
      <c r="L1378" s="8" t="str">
        <f>IFERROR(VLOOKUP(D1378,Materias_Primas[#All],5,0),"")</f>
        <v/>
      </c>
      <c r="M1378" s="2"/>
      <c r="N1378" s="2"/>
      <c r="O1378" s="2"/>
      <c r="P1378" s="2"/>
    </row>
    <row r="1379" spans="1:16" ht="15.75" customHeight="1" x14ac:dyDescent="0.3">
      <c r="A1379" s="8">
        <f>'Receta'!A1380</f>
        <v>0</v>
      </c>
      <c r="B1379" s="8" t="str">
        <f>IFERROR(VLOOKUP(A1379,Productos[#All],2,0),"")</f>
        <v/>
      </c>
      <c r="C1379" s="8">
        <f>SUMIF(Producción[[#All],[Producto]],A1379,Producción[[#All],[Cant]])</f>
        <v>0</v>
      </c>
      <c r="D1379" s="8">
        <f>'Receta'!E1380</f>
        <v>0</v>
      </c>
      <c r="E1379" s="8" t="str">
        <f>IFERROR(VLOOKUP(D1379,Materias_Primas[#All],2,0),"")</f>
        <v/>
      </c>
      <c r="F1379" s="8">
        <f>'Receta'!C1380</f>
        <v>0</v>
      </c>
      <c r="G1379" s="8">
        <f>'Receta'!H1380</f>
        <v>0</v>
      </c>
      <c r="H1379" s="8" t="str">
        <f t="shared" si="25"/>
        <v/>
      </c>
      <c r="I1379" s="8">
        <v>45</v>
      </c>
      <c r="J1379" s="8" t="s">
        <v>213</v>
      </c>
      <c r="K1379" s="8" t="e">
        <f t="shared" si="27"/>
        <v>#VALUE!</v>
      </c>
      <c r="L1379" s="8" t="str">
        <f>IFERROR(VLOOKUP(D1379,Materias_Primas[#All],5,0),"")</f>
        <v/>
      </c>
      <c r="M1379" s="2"/>
      <c r="N1379" s="2"/>
      <c r="O1379" s="2"/>
      <c r="P1379" s="2"/>
    </row>
    <row r="1380" spans="1:16" ht="15.75" customHeight="1" x14ac:dyDescent="0.3">
      <c r="A1380" s="8">
        <f>'Receta'!A1381</f>
        <v>0</v>
      </c>
      <c r="B1380" s="8" t="str">
        <f>IFERROR(VLOOKUP(A1380,Productos[#All],2,0),"")</f>
        <v/>
      </c>
      <c r="C1380" s="8">
        <f>SUMIF(Producción[[#All],[Producto]],A1380,Producción[[#All],[Cant]])</f>
        <v>0</v>
      </c>
      <c r="D1380" s="8">
        <f>'Receta'!E1381</f>
        <v>0</v>
      </c>
      <c r="E1380" s="8" t="str">
        <f>IFERROR(VLOOKUP(D1380,Materias_Primas[#All],2,0),"")</f>
        <v/>
      </c>
      <c r="F1380" s="8">
        <f>'Receta'!C1381</f>
        <v>0</v>
      </c>
      <c r="G1380" s="8">
        <f>'Receta'!H1381</f>
        <v>0</v>
      </c>
      <c r="H1380" s="8" t="str">
        <f t="shared" si="25"/>
        <v/>
      </c>
      <c r="I1380" s="8">
        <v>45</v>
      </c>
      <c r="J1380" s="8" t="s">
        <v>213</v>
      </c>
      <c r="K1380" s="8" t="e">
        <f t="shared" si="27"/>
        <v>#VALUE!</v>
      </c>
      <c r="L1380" s="8" t="str">
        <f>IFERROR(VLOOKUP(D1380,Materias_Primas[#All],5,0),"")</f>
        <v/>
      </c>
      <c r="M1380" s="2"/>
      <c r="N1380" s="2"/>
      <c r="O1380" s="2"/>
      <c r="P1380" s="2"/>
    </row>
    <row r="1381" spans="1:16" ht="15.75" customHeight="1" x14ac:dyDescent="0.3">
      <c r="A1381" s="8">
        <f>'Receta'!A1382</f>
        <v>0</v>
      </c>
      <c r="B1381" s="8" t="str">
        <f>IFERROR(VLOOKUP(A1381,Productos[#All],2,0),"")</f>
        <v/>
      </c>
      <c r="C1381" s="8">
        <f>SUMIF(Producción[[#All],[Producto]],A1381,Producción[[#All],[Cant]])</f>
        <v>0</v>
      </c>
      <c r="D1381" s="8">
        <f>'Receta'!E1382</f>
        <v>0</v>
      </c>
      <c r="E1381" s="8" t="str">
        <f>IFERROR(VLOOKUP(D1381,Materias_Primas[#All],2,0),"")</f>
        <v/>
      </c>
      <c r="F1381" s="8">
        <f>'Receta'!C1382</f>
        <v>0</v>
      </c>
      <c r="G1381" s="8">
        <f>'Receta'!H1382</f>
        <v>0</v>
      </c>
      <c r="H1381" s="8" t="str">
        <f t="shared" si="25"/>
        <v/>
      </c>
      <c r="I1381" s="8">
        <v>46</v>
      </c>
      <c r="J1381" s="8" t="s">
        <v>214</v>
      </c>
      <c r="K1381" s="8" t="e">
        <f t="shared" si="27"/>
        <v>#VALUE!</v>
      </c>
      <c r="L1381" s="8" t="str">
        <f>IFERROR(VLOOKUP(D1381,Materias_Primas[#All],5,0),"")</f>
        <v/>
      </c>
      <c r="M1381" s="2"/>
      <c r="N1381" s="2"/>
      <c r="O1381" s="2"/>
      <c r="P1381" s="2"/>
    </row>
    <row r="1382" spans="1:16" ht="15.75" customHeight="1" x14ac:dyDescent="0.3">
      <c r="A1382" s="8">
        <f>'Receta'!A1383</f>
        <v>0</v>
      </c>
      <c r="B1382" s="8" t="str">
        <f>IFERROR(VLOOKUP(A1382,Productos[#All],2,0),"")</f>
        <v/>
      </c>
      <c r="C1382" s="8">
        <f>SUMIF(Producción[[#All],[Producto]],A1382,Producción[[#All],[Cant]])</f>
        <v>0</v>
      </c>
      <c r="D1382" s="8">
        <f>'Receta'!E1383</f>
        <v>0</v>
      </c>
      <c r="E1382" s="8" t="str">
        <f>IFERROR(VLOOKUP(D1382,Materias_Primas[#All],2,0),"")</f>
        <v/>
      </c>
      <c r="F1382" s="8">
        <f>'Receta'!C1383</f>
        <v>0</v>
      </c>
      <c r="G1382" s="8">
        <f>'Receta'!H1383</f>
        <v>0</v>
      </c>
      <c r="H1382" s="8" t="str">
        <f t="shared" si="25"/>
        <v/>
      </c>
      <c r="I1382" s="8">
        <v>46</v>
      </c>
      <c r="J1382" s="8" t="s">
        <v>214</v>
      </c>
      <c r="K1382" s="8" t="e">
        <f t="shared" si="27"/>
        <v>#VALUE!</v>
      </c>
      <c r="L1382" s="8" t="str">
        <f>IFERROR(VLOOKUP(D1382,Materias_Primas[#All],5,0),"")</f>
        <v/>
      </c>
      <c r="M1382" s="2"/>
      <c r="N1382" s="2"/>
      <c r="O1382" s="2"/>
      <c r="P1382" s="2"/>
    </row>
    <row r="1383" spans="1:16" ht="15.75" customHeight="1" x14ac:dyDescent="0.3">
      <c r="A1383" s="8">
        <f>'Receta'!A1384</f>
        <v>0</v>
      </c>
      <c r="B1383" s="8" t="str">
        <f>IFERROR(VLOOKUP(A1383,Productos[#All],2,0),"")</f>
        <v/>
      </c>
      <c r="C1383" s="8">
        <f>SUMIF(Producción[[#All],[Producto]],A1383,Producción[[#All],[Cant]])</f>
        <v>0</v>
      </c>
      <c r="D1383" s="8">
        <f>'Receta'!E1384</f>
        <v>0</v>
      </c>
      <c r="E1383" s="8" t="str">
        <f>IFERROR(VLOOKUP(D1383,Materias_Primas[#All],2,0),"")</f>
        <v/>
      </c>
      <c r="F1383" s="8">
        <f>'Receta'!C1384</f>
        <v>0</v>
      </c>
      <c r="G1383" s="8">
        <f>'Receta'!H1384</f>
        <v>0</v>
      </c>
      <c r="H1383" s="8" t="str">
        <f t="shared" si="25"/>
        <v/>
      </c>
      <c r="I1383" s="8">
        <v>46</v>
      </c>
      <c r="J1383" s="8" t="s">
        <v>214</v>
      </c>
      <c r="K1383" s="8" t="e">
        <f t="shared" si="27"/>
        <v>#VALUE!</v>
      </c>
      <c r="L1383" s="8" t="str">
        <f>IFERROR(VLOOKUP(D1383,Materias_Primas[#All],5,0),"")</f>
        <v/>
      </c>
      <c r="M1383" s="2"/>
      <c r="N1383" s="2"/>
      <c r="O1383" s="2"/>
      <c r="P1383" s="2"/>
    </row>
    <row r="1384" spans="1:16" ht="15.75" customHeight="1" x14ac:dyDescent="0.3">
      <c r="A1384" s="8">
        <f>'Receta'!A1385</f>
        <v>0</v>
      </c>
      <c r="B1384" s="8" t="str">
        <f>IFERROR(VLOOKUP(A1384,Productos[#All],2,0),"")</f>
        <v/>
      </c>
      <c r="C1384" s="8">
        <f>SUMIF(Producción[[#All],[Producto]],A1384,Producción[[#All],[Cant]])</f>
        <v>0</v>
      </c>
      <c r="D1384" s="8">
        <f>'Receta'!E1385</f>
        <v>0</v>
      </c>
      <c r="E1384" s="8" t="str">
        <f>IFERROR(VLOOKUP(D1384,Materias_Primas[#All],2,0),"")</f>
        <v/>
      </c>
      <c r="F1384" s="8">
        <f>'Receta'!C1385</f>
        <v>0</v>
      </c>
      <c r="G1384" s="8">
        <f>'Receta'!H1385</f>
        <v>0</v>
      </c>
      <c r="H1384" s="8" t="str">
        <f t="shared" si="25"/>
        <v/>
      </c>
      <c r="I1384" s="8">
        <v>46</v>
      </c>
      <c r="J1384" s="8" t="s">
        <v>214</v>
      </c>
      <c r="K1384" s="8" t="e">
        <f t="shared" si="27"/>
        <v>#VALUE!</v>
      </c>
      <c r="L1384" s="8" t="str">
        <f>IFERROR(VLOOKUP(D1384,Materias_Primas[#All],5,0),"")</f>
        <v/>
      </c>
      <c r="M1384" s="2"/>
      <c r="N1384" s="2"/>
      <c r="O1384" s="2"/>
      <c r="P1384" s="2"/>
    </row>
    <row r="1385" spans="1:16" ht="15.75" customHeight="1" x14ac:dyDescent="0.3">
      <c r="A1385" s="8">
        <f>'Receta'!A1386</f>
        <v>0</v>
      </c>
      <c r="B1385" s="8" t="str">
        <f>IFERROR(VLOOKUP(A1385,Productos[#All],2,0),"")</f>
        <v/>
      </c>
      <c r="C1385" s="8">
        <f>SUMIF(Producción[[#All],[Producto]],A1385,Producción[[#All],[Cant]])</f>
        <v>0</v>
      </c>
      <c r="D1385" s="8">
        <f>'Receta'!E1386</f>
        <v>0</v>
      </c>
      <c r="E1385" s="8" t="str">
        <f>IFERROR(VLOOKUP(D1385,Materias_Primas[#All],2,0),"")</f>
        <v/>
      </c>
      <c r="F1385" s="8">
        <f>'Receta'!C1386</f>
        <v>0</v>
      </c>
      <c r="G1385" s="8">
        <f>'Receta'!H1386</f>
        <v>0</v>
      </c>
      <c r="H1385" s="8" t="str">
        <f t="shared" si="25"/>
        <v/>
      </c>
      <c r="I1385" s="8">
        <v>46</v>
      </c>
      <c r="J1385" s="8" t="s">
        <v>214</v>
      </c>
      <c r="K1385" s="8" t="e">
        <f t="shared" si="27"/>
        <v>#VALUE!</v>
      </c>
      <c r="L1385" s="8" t="str">
        <f>IFERROR(VLOOKUP(D1385,Materias_Primas[#All],5,0),"")</f>
        <v/>
      </c>
      <c r="M1385" s="2"/>
      <c r="N1385" s="2"/>
      <c r="O1385" s="2"/>
      <c r="P1385" s="2"/>
    </row>
    <row r="1386" spans="1:16" ht="15.75" customHeight="1" x14ac:dyDescent="0.3">
      <c r="A1386" s="8">
        <f>'Receta'!A1387</f>
        <v>0</v>
      </c>
      <c r="B1386" s="8" t="str">
        <f>IFERROR(VLOOKUP(A1386,Productos[#All],2,0),"")</f>
        <v/>
      </c>
      <c r="C1386" s="8">
        <f>SUMIF(Producción[[#All],[Producto]],A1386,Producción[[#All],[Cant]])</f>
        <v>0</v>
      </c>
      <c r="D1386" s="8">
        <f>'Receta'!E1387</f>
        <v>0</v>
      </c>
      <c r="E1386" s="8" t="str">
        <f>IFERROR(VLOOKUP(D1386,Materias_Primas[#All],2,0),"")</f>
        <v/>
      </c>
      <c r="F1386" s="8">
        <f>'Receta'!C1387</f>
        <v>0</v>
      </c>
      <c r="G1386" s="8">
        <f>'Receta'!H1387</f>
        <v>0</v>
      </c>
      <c r="H1386" s="8" t="str">
        <f t="shared" si="25"/>
        <v/>
      </c>
      <c r="I1386" s="8">
        <v>46</v>
      </c>
      <c r="J1386" s="8" t="s">
        <v>214</v>
      </c>
      <c r="K1386" s="8" t="e">
        <f t="shared" si="27"/>
        <v>#VALUE!</v>
      </c>
      <c r="L1386" s="8" t="str">
        <f>IFERROR(VLOOKUP(D1386,Materias_Primas[#All],5,0),"")</f>
        <v/>
      </c>
      <c r="M1386" s="2"/>
      <c r="N1386" s="2"/>
      <c r="O1386" s="2"/>
      <c r="P1386" s="2"/>
    </row>
    <row r="1387" spans="1:16" ht="15.75" customHeight="1" x14ac:dyDescent="0.3">
      <c r="A1387" s="8">
        <f>'Receta'!A1388</f>
        <v>0</v>
      </c>
      <c r="B1387" s="8" t="str">
        <f>IFERROR(VLOOKUP(A1387,Productos[#All],2,0),"")</f>
        <v/>
      </c>
      <c r="C1387" s="8">
        <f>SUMIF(Producción[[#All],[Producto]],A1387,Producción[[#All],[Cant]])</f>
        <v>0</v>
      </c>
      <c r="D1387" s="8">
        <f>'Receta'!E1388</f>
        <v>0</v>
      </c>
      <c r="E1387" s="8" t="str">
        <f>IFERROR(VLOOKUP(D1387,Materias_Primas[#All],2,0),"")</f>
        <v/>
      </c>
      <c r="F1387" s="8">
        <f>'Receta'!C1388</f>
        <v>0</v>
      </c>
      <c r="G1387" s="8">
        <f>'Receta'!H1388</f>
        <v>0</v>
      </c>
      <c r="H1387" s="8" t="str">
        <f t="shared" si="25"/>
        <v/>
      </c>
      <c r="I1387" s="8">
        <v>46</v>
      </c>
      <c r="J1387" s="8" t="s">
        <v>214</v>
      </c>
      <c r="K1387" s="8" t="e">
        <f t="shared" si="27"/>
        <v>#VALUE!</v>
      </c>
      <c r="L1387" s="8" t="str">
        <f>IFERROR(VLOOKUP(D1387,Materias_Primas[#All],5,0),"")</f>
        <v/>
      </c>
      <c r="M1387" s="2"/>
      <c r="N1387" s="2"/>
      <c r="O1387" s="2"/>
      <c r="P1387" s="2"/>
    </row>
    <row r="1388" spans="1:16" ht="15.75" customHeight="1" x14ac:dyDescent="0.3">
      <c r="A1388" s="8">
        <f>'Receta'!A1389</f>
        <v>0</v>
      </c>
      <c r="B1388" s="8" t="str">
        <f>IFERROR(VLOOKUP(A1388,Productos[#All],2,0),"")</f>
        <v/>
      </c>
      <c r="C1388" s="8">
        <f>SUMIF(Producción[[#All],[Producto]],A1388,Producción[[#All],[Cant]])</f>
        <v>0</v>
      </c>
      <c r="D1388" s="8">
        <f>'Receta'!E1389</f>
        <v>0</v>
      </c>
      <c r="E1388" s="8" t="str">
        <f>IFERROR(VLOOKUP(D1388,Materias_Primas[#All],2,0),"")</f>
        <v/>
      </c>
      <c r="F1388" s="8">
        <f>'Receta'!C1389</f>
        <v>0</v>
      </c>
      <c r="G1388" s="8">
        <f>'Receta'!H1389</f>
        <v>0</v>
      </c>
      <c r="H1388" s="8" t="str">
        <f t="shared" si="25"/>
        <v/>
      </c>
      <c r="I1388" s="8">
        <v>46</v>
      </c>
      <c r="J1388" s="8" t="s">
        <v>214</v>
      </c>
      <c r="K1388" s="8" t="e">
        <f t="shared" si="27"/>
        <v>#VALUE!</v>
      </c>
      <c r="L1388" s="8" t="str">
        <f>IFERROR(VLOOKUP(D1388,Materias_Primas[#All],5,0),"")</f>
        <v/>
      </c>
      <c r="M1388" s="2"/>
      <c r="N1388" s="2"/>
      <c r="O1388" s="2"/>
      <c r="P1388" s="2"/>
    </row>
    <row r="1389" spans="1:16" ht="15.75" customHeight="1" x14ac:dyDescent="0.3">
      <c r="A1389" s="8">
        <f>'Receta'!A1390</f>
        <v>0</v>
      </c>
      <c r="B1389" s="8" t="str">
        <f>IFERROR(VLOOKUP(A1389,Productos[#All],2,0),"")</f>
        <v/>
      </c>
      <c r="C1389" s="8">
        <f>SUMIF(Producción[[#All],[Producto]],A1389,Producción[[#All],[Cant]])</f>
        <v>0</v>
      </c>
      <c r="D1389" s="8">
        <f>'Receta'!E1390</f>
        <v>0</v>
      </c>
      <c r="E1389" s="8" t="str">
        <f>IFERROR(VLOOKUP(D1389,Materias_Primas[#All],2,0),"")</f>
        <v/>
      </c>
      <c r="F1389" s="8">
        <f>'Receta'!C1390</f>
        <v>0</v>
      </c>
      <c r="G1389" s="8">
        <f>'Receta'!H1390</f>
        <v>0</v>
      </c>
      <c r="H1389" s="8" t="str">
        <f t="shared" si="25"/>
        <v/>
      </c>
      <c r="I1389" s="8">
        <v>46</v>
      </c>
      <c r="J1389" s="8" t="s">
        <v>214</v>
      </c>
      <c r="K1389" s="8" t="e">
        <f t="shared" si="27"/>
        <v>#VALUE!</v>
      </c>
      <c r="L1389" s="8" t="str">
        <f>IFERROR(VLOOKUP(D1389,Materias_Primas[#All],5,0),"")</f>
        <v/>
      </c>
      <c r="M1389" s="2"/>
      <c r="N1389" s="2"/>
      <c r="O1389" s="2"/>
      <c r="P1389" s="2"/>
    </row>
    <row r="1390" spans="1:16" ht="15.75" customHeight="1" x14ac:dyDescent="0.3">
      <c r="A1390" s="8">
        <f>'Receta'!A1391</f>
        <v>0</v>
      </c>
      <c r="B1390" s="8" t="str">
        <f>IFERROR(VLOOKUP(A1390,Productos[#All],2,0),"")</f>
        <v/>
      </c>
      <c r="C1390" s="8">
        <f>SUMIF(Producción[[#All],[Producto]],A1390,Producción[[#All],[Cant]])</f>
        <v>0</v>
      </c>
      <c r="D1390" s="8">
        <f>'Receta'!E1391</f>
        <v>0</v>
      </c>
      <c r="E1390" s="8" t="str">
        <f>IFERROR(VLOOKUP(D1390,Materias_Primas[#All],2,0),"")</f>
        <v/>
      </c>
      <c r="F1390" s="8">
        <f>'Receta'!C1391</f>
        <v>0</v>
      </c>
      <c r="G1390" s="8">
        <f>'Receta'!H1391</f>
        <v>0</v>
      </c>
      <c r="H1390" s="8" t="str">
        <f t="shared" si="25"/>
        <v/>
      </c>
      <c r="I1390" s="8">
        <v>46</v>
      </c>
      <c r="J1390" s="8" t="s">
        <v>214</v>
      </c>
      <c r="K1390" s="8" t="e">
        <f t="shared" si="27"/>
        <v>#VALUE!</v>
      </c>
      <c r="L1390" s="8" t="str">
        <f>IFERROR(VLOOKUP(D1390,Materias_Primas[#All],5,0),"")</f>
        <v/>
      </c>
      <c r="M1390" s="2"/>
      <c r="N1390" s="2"/>
      <c r="O1390" s="2"/>
      <c r="P1390" s="2"/>
    </row>
    <row r="1391" spans="1:16" ht="15.75" customHeight="1" x14ac:dyDescent="0.3">
      <c r="A1391" s="8">
        <f>'Receta'!A1392</f>
        <v>0</v>
      </c>
      <c r="B1391" s="8" t="str">
        <f>IFERROR(VLOOKUP(A1391,Productos[#All],2,0),"")</f>
        <v/>
      </c>
      <c r="C1391" s="8">
        <f>SUMIF(Producción[[#All],[Producto]],A1391,Producción[[#All],[Cant]])</f>
        <v>0</v>
      </c>
      <c r="D1391" s="8">
        <f>'Receta'!E1392</f>
        <v>0</v>
      </c>
      <c r="E1391" s="8" t="str">
        <f>IFERROR(VLOOKUP(D1391,Materias_Primas[#All],2,0),"")</f>
        <v/>
      </c>
      <c r="F1391" s="8">
        <f>'Receta'!C1392</f>
        <v>0</v>
      </c>
      <c r="G1391" s="8">
        <f>'Receta'!H1392</f>
        <v>0</v>
      </c>
      <c r="H1391" s="8" t="str">
        <f t="shared" si="25"/>
        <v/>
      </c>
      <c r="I1391" s="8">
        <v>46</v>
      </c>
      <c r="J1391" s="8" t="s">
        <v>214</v>
      </c>
      <c r="K1391" s="8" t="e">
        <f t="shared" si="27"/>
        <v>#VALUE!</v>
      </c>
      <c r="L1391" s="8" t="str">
        <f>IFERROR(VLOOKUP(D1391,Materias_Primas[#All],5,0),"")</f>
        <v/>
      </c>
      <c r="M1391" s="2"/>
      <c r="N1391" s="2"/>
      <c r="O1391" s="2"/>
      <c r="P1391" s="2"/>
    </row>
    <row r="1392" spans="1:16" ht="15.75" customHeight="1" x14ac:dyDescent="0.3">
      <c r="A1392" s="8">
        <f>'Receta'!A1393</f>
        <v>0</v>
      </c>
      <c r="B1392" s="8" t="str">
        <f>IFERROR(VLOOKUP(A1392,Productos[#All],2,0),"")</f>
        <v/>
      </c>
      <c r="C1392" s="8">
        <f>SUMIF(Producción[[#All],[Producto]],A1392,Producción[[#All],[Cant]])</f>
        <v>0</v>
      </c>
      <c r="D1392" s="8">
        <f>'Receta'!E1393</f>
        <v>0</v>
      </c>
      <c r="E1392" s="8" t="str">
        <f>IFERROR(VLOOKUP(D1392,Materias_Primas[#All],2,0),"")</f>
        <v/>
      </c>
      <c r="F1392" s="8">
        <f>'Receta'!C1393</f>
        <v>0</v>
      </c>
      <c r="G1392" s="8">
        <f>'Receta'!H1393</f>
        <v>0</v>
      </c>
      <c r="H1392" s="8" t="str">
        <f t="shared" si="25"/>
        <v/>
      </c>
      <c r="I1392" s="8">
        <v>46</v>
      </c>
      <c r="J1392" s="8" t="s">
        <v>214</v>
      </c>
      <c r="K1392" s="8" t="e">
        <f t="shared" si="27"/>
        <v>#VALUE!</v>
      </c>
      <c r="L1392" s="8" t="str">
        <f>IFERROR(VLOOKUP(D1392,Materias_Primas[#All],5,0),"")</f>
        <v/>
      </c>
      <c r="M1392" s="2"/>
      <c r="N1392" s="2"/>
      <c r="O1392" s="2"/>
      <c r="P1392" s="2"/>
    </row>
    <row r="1393" spans="1:16" ht="15.75" customHeight="1" x14ac:dyDescent="0.3">
      <c r="A1393" s="8">
        <f>'Receta'!A1394</f>
        <v>0</v>
      </c>
      <c r="B1393" s="8" t="str">
        <f>IFERROR(VLOOKUP(A1393,Productos[#All],2,0),"")</f>
        <v/>
      </c>
      <c r="C1393" s="8">
        <f>SUMIF(Producción[[#All],[Producto]],A1393,Producción[[#All],[Cant]])</f>
        <v>0</v>
      </c>
      <c r="D1393" s="8">
        <f>'Receta'!E1394</f>
        <v>0</v>
      </c>
      <c r="E1393" s="8" t="str">
        <f>IFERROR(VLOOKUP(D1393,Materias_Primas[#All],2,0),"")</f>
        <v/>
      </c>
      <c r="F1393" s="8">
        <f>'Receta'!C1394</f>
        <v>0</v>
      </c>
      <c r="G1393" s="8">
        <f>'Receta'!H1394</f>
        <v>0</v>
      </c>
      <c r="H1393" s="8" t="str">
        <f t="shared" si="25"/>
        <v/>
      </c>
      <c r="I1393" s="8">
        <v>46</v>
      </c>
      <c r="J1393" s="8" t="s">
        <v>214</v>
      </c>
      <c r="K1393" s="8" t="e">
        <f t="shared" si="27"/>
        <v>#VALUE!</v>
      </c>
      <c r="L1393" s="8" t="str">
        <f>IFERROR(VLOOKUP(D1393,Materias_Primas[#All],5,0),"")</f>
        <v/>
      </c>
      <c r="M1393" s="2"/>
      <c r="N1393" s="2"/>
      <c r="O1393" s="2"/>
      <c r="P1393" s="2"/>
    </row>
    <row r="1394" spans="1:16" ht="15.75" customHeight="1" x14ac:dyDescent="0.3">
      <c r="A1394" s="8">
        <f>'Receta'!A1395</f>
        <v>0</v>
      </c>
      <c r="B1394" s="8" t="str">
        <f>IFERROR(VLOOKUP(A1394,Productos[#All],2,0),"")</f>
        <v/>
      </c>
      <c r="C1394" s="8">
        <f>SUMIF(Producción[[#All],[Producto]],A1394,Producción[[#All],[Cant]])</f>
        <v>0</v>
      </c>
      <c r="D1394" s="8">
        <f>'Receta'!E1395</f>
        <v>0</v>
      </c>
      <c r="E1394" s="8" t="str">
        <f>IFERROR(VLOOKUP(D1394,Materias_Primas[#All],2,0),"")</f>
        <v/>
      </c>
      <c r="F1394" s="8">
        <f>'Receta'!C1395</f>
        <v>0</v>
      </c>
      <c r="G1394" s="8">
        <f>'Receta'!H1395</f>
        <v>0</v>
      </c>
      <c r="H1394" s="8" t="str">
        <f t="shared" si="25"/>
        <v/>
      </c>
      <c r="I1394" s="8">
        <v>46</v>
      </c>
      <c r="J1394" s="8" t="s">
        <v>214</v>
      </c>
      <c r="K1394" s="8" t="e">
        <f t="shared" si="27"/>
        <v>#VALUE!</v>
      </c>
      <c r="L1394" s="8" t="str">
        <f>IFERROR(VLOOKUP(D1394,Materias_Primas[#All],5,0),"")</f>
        <v/>
      </c>
      <c r="M1394" s="2"/>
      <c r="N1394" s="2"/>
      <c r="O1394" s="2"/>
      <c r="P1394" s="2"/>
    </row>
    <row r="1395" spans="1:16" ht="15.75" customHeight="1" x14ac:dyDescent="0.3">
      <c r="A1395" s="8">
        <f>'Receta'!A1396</f>
        <v>0</v>
      </c>
      <c r="B1395" s="8" t="str">
        <f>IFERROR(VLOOKUP(A1395,Productos[#All],2,0),"")</f>
        <v/>
      </c>
      <c r="C1395" s="8">
        <f>SUMIF(Producción[[#All],[Producto]],A1395,Producción[[#All],[Cant]])</f>
        <v>0</v>
      </c>
      <c r="D1395" s="8">
        <f>'Receta'!E1396</f>
        <v>0</v>
      </c>
      <c r="E1395" s="8" t="str">
        <f>IFERROR(VLOOKUP(D1395,Materias_Primas[#All],2,0),"")</f>
        <v/>
      </c>
      <c r="F1395" s="8">
        <f>'Receta'!C1396</f>
        <v>0</v>
      </c>
      <c r="G1395" s="8">
        <f>'Receta'!H1396</f>
        <v>0</v>
      </c>
      <c r="H1395" s="8" t="str">
        <f t="shared" si="25"/>
        <v/>
      </c>
      <c r="I1395" s="8">
        <v>46</v>
      </c>
      <c r="J1395" s="8" t="s">
        <v>214</v>
      </c>
      <c r="K1395" s="8" t="e">
        <f t="shared" si="27"/>
        <v>#VALUE!</v>
      </c>
      <c r="L1395" s="8" t="str">
        <f>IFERROR(VLOOKUP(D1395,Materias_Primas[#All],5,0),"")</f>
        <v/>
      </c>
      <c r="M1395" s="2"/>
      <c r="N1395" s="2"/>
      <c r="O1395" s="2"/>
      <c r="P1395" s="2"/>
    </row>
    <row r="1396" spans="1:16" ht="15.75" customHeight="1" x14ac:dyDescent="0.3">
      <c r="A1396" s="8">
        <f>'Receta'!A1397</f>
        <v>0</v>
      </c>
      <c r="B1396" s="8" t="str">
        <f>IFERROR(VLOOKUP(A1396,Productos[#All],2,0),"")</f>
        <v/>
      </c>
      <c r="C1396" s="8">
        <f>SUMIF(Producción[[#All],[Producto]],A1396,Producción[[#All],[Cant]])</f>
        <v>0</v>
      </c>
      <c r="D1396" s="8">
        <f>'Receta'!E1397</f>
        <v>0</v>
      </c>
      <c r="E1396" s="8" t="str">
        <f>IFERROR(VLOOKUP(D1396,Materias_Primas[#All],2,0),"")</f>
        <v/>
      </c>
      <c r="F1396" s="8">
        <f>'Receta'!C1397</f>
        <v>0</v>
      </c>
      <c r="G1396" s="8">
        <f>'Receta'!H1397</f>
        <v>0</v>
      </c>
      <c r="H1396" s="8" t="str">
        <f t="shared" si="25"/>
        <v/>
      </c>
      <c r="I1396" s="8">
        <v>46</v>
      </c>
      <c r="J1396" s="8" t="s">
        <v>214</v>
      </c>
      <c r="K1396" s="8" t="e">
        <f t="shared" si="27"/>
        <v>#VALUE!</v>
      </c>
      <c r="L1396" s="8" t="str">
        <f>IFERROR(VLOOKUP(D1396,Materias_Primas[#All],5,0),"")</f>
        <v/>
      </c>
      <c r="M1396" s="2"/>
      <c r="N1396" s="2"/>
      <c r="O1396" s="2"/>
      <c r="P1396" s="2"/>
    </row>
    <row r="1397" spans="1:16" ht="15.75" customHeight="1" x14ac:dyDescent="0.3">
      <c r="A1397" s="8">
        <f>'Receta'!A1398</f>
        <v>0</v>
      </c>
      <c r="B1397" s="8" t="str">
        <f>IFERROR(VLOOKUP(A1397,Productos[#All],2,0),"")</f>
        <v/>
      </c>
      <c r="C1397" s="8">
        <f>SUMIF(Producción[[#All],[Producto]],A1397,Producción[[#All],[Cant]])</f>
        <v>0</v>
      </c>
      <c r="D1397" s="8">
        <f>'Receta'!E1398</f>
        <v>0</v>
      </c>
      <c r="E1397" s="8" t="str">
        <f>IFERROR(VLOOKUP(D1397,Materias_Primas[#All],2,0),"")</f>
        <v/>
      </c>
      <c r="F1397" s="8">
        <f>'Receta'!C1398</f>
        <v>0</v>
      </c>
      <c r="G1397" s="8">
        <f>'Receta'!H1398</f>
        <v>0</v>
      </c>
      <c r="H1397" s="8" t="str">
        <f t="shared" si="25"/>
        <v/>
      </c>
      <c r="I1397" s="8">
        <v>46</v>
      </c>
      <c r="J1397" s="8" t="s">
        <v>214</v>
      </c>
      <c r="K1397" s="8" t="e">
        <f t="shared" si="27"/>
        <v>#VALUE!</v>
      </c>
      <c r="L1397" s="8" t="str">
        <f>IFERROR(VLOOKUP(D1397,Materias_Primas[#All],5,0),"")</f>
        <v/>
      </c>
      <c r="M1397" s="2"/>
      <c r="N1397" s="2"/>
      <c r="O1397" s="2"/>
      <c r="P1397" s="2"/>
    </row>
    <row r="1398" spans="1:16" ht="15.75" customHeight="1" x14ac:dyDescent="0.3">
      <c r="A1398" s="8">
        <f>'Receta'!A1399</f>
        <v>0</v>
      </c>
      <c r="B1398" s="8" t="str">
        <f>IFERROR(VLOOKUP(A1398,Productos[#All],2,0),"")</f>
        <v/>
      </c>
      <c r="C1398" s="8">
        <f>SUMIF(Producción[[#All],[Producto]],A1398,Producción[[#All],[Cant]])</f>
        <v>0</v>
      </c>
      <c r="D1398" s="8">
        <f>'Receta'!E1399</f>
        <v>0</v>
      </c>
      <c r="E1398" s="8" t="str">
        <f>IFERROR(VLOOKUP(D1398,Materias_Primas[#All],2,0),"")</f>
        <v/>
      </c>
      <c r="F1398" s="8">
        <f>'Receta'!C1399</f>
        <v>0</v>
      </c>
      <c r="G1398" s="8">
        <f>'Receta'!H1399</f>
        <v>0</v>
      </c>
      <c r="H1398" s="8" t="str">
        <f t="shared" si="25"/>
        <v/>
      </c>
      <c r="I1398" s="8">
        <v>46</v>
      </c>
      <c r="J1398" s="8" t="s">
        <v>214</v>
      </c>
      <c r="K1398" s="8" t="e">
        <f t="shared" si="27"/>
        <v>#VALUE!</v>
      </c>
      <c r="L1398" s="8" t="str">
        <f>IFERROR(VLOOKUP(D1398,Materias_Primas[#All],5,0),"")</f>
        <v/>
      </c>
      <c r="M1398" s="2"/>
      <c r="N1398" s="2"/>
      <c r="O1398" s="2"/>
      <c r="P1398" s="2"/>
    </row>
    <row r="1399" spans="1:16" ht="15.75" customHeight="1" x14ac:dyDescent="0.3">
      <c r="A1399" s="8">
        <f>'Receta'!A1400</f>
        <v>0</v>
      </c>
      <c r="B1399" s="8" t="str">
        <f>IFERROR(VLOOKUP(A1399,Productos[#All],2,0),"")</f>
        <v/>
      </c>
      <c r="C1399" s="8">
        <f>SUMIF(Producción[[#All],[Producto]],A1399,Producción[[#All],[Cant]])</f>
        <v>0</v>
      </c>
      <c r="D1399" s="8">
        <f>'Receta'!E1400</f>
        <v>0</v>
      </c>
      <c r="E1399" s="8" t="str">
        <f>IFERROR(VLOOKUP(D1399,Materias_Primas[#All],2,0),"")</f>
        <v/>
      </c>
      <c r="F1399" s="8">
        <f>'Receta'!C1400</f>
        <v>0</v>
      </c>
      <c r="G1399" s="8">
        <f>'Receta'!H1400</f>
        <v>0</v>
      </c>
      <c r="H1399" s="8" t="str">
        <f t="shared" si="25"/>
        <v/>
      </c>
      <c r="I1399" s="8">
        <v>46</v>
      </c>
      <c r="J1399" s="8" t="s">
        <v>214</v>
      </c>
      <c r="K1399" s="8" t="e">
        <f t="shared" si="27"/>
        <v>#VALUE!</v>
      </c>
      <c r="L1399" s="8" t="str">
        <f>IFERROR(VLOOKUP(D1399,Materias_Primas[#All],5,0),"")</f>
        <v/>
      </c>
      <c r="M1399" s="2"/>
      <c r="N1399" s="2"/>
      <c r="O1399" s="2"/>
      <c r="P1399" s="2"/>
    </row>
    <row r="1400" spans="1:16" ht="15.75" customHeight="1" x14ac:dyDescent="0.3">
      <c r="A1400" s="8">
        <f>'Receta'!A1401</f>
        <v>0</v>
      </c>
      <c r="B1400" s="8" t="str">
        <f>IFERROR(VLOOKUP(A1400,Productos[#All],2,0),"")</f>
        <v/>
      </c>
      <c r="C1400" s="8">
        <f>SUMIF(Producción[[#All],[Producto]],A1400,Producción[[#All],[Cant]])</f>
        <v>0</v>
      </c>
      <c r="D1400" s="8">
        <f>'Receta'!E1401</f>
        <v>0</v>
      </c>
      <c r="E1400" s="8" t="str">
        <f>IFERROR(VLOOKUP(D1400,Materias_Primas[#All],2,0),"")</f>
        <v/>
      </c>
      <c r="F1400" s="8">
        <f>'Receta'!C1401</f>
        <v>0</v>
      </c>
      <c r="G1400" s="8">
        <f>'Receta'!H1401</f>
        <v>0</v>
      </c>
      <c r="H1400" s="8" t="str">
        <f t="shared" si="25"/>
        <v/>
      </c>
      <c r="I1400" s="8">
        <v>46</v>
      </c>
      <c r="J1400" s="8" t="s">
        <v>214</v>
      </c>
      <c r="K1400" s="8" t="e">
        <f t="shared" si="27"/>
        <v>#VALUE!</v>
      </c>
      <c r="L1400" s="8" t="str">
        <f>IFERROR(VLOOKUP(D1400,Materias_Primas[#All],5,0),"")</f>
        <v/>
      </c>
      <c r="M1400" s="2"/>
      <c r="N1400" s="2"/>
      <c r="O1400" s="2"/>
      <c r="P1400" s="2"/>
    </row>
    <row r="1401" spans="1:16" ht="15.75" customHeight="1" x14ac:dyDescent="0.3">
      <c r="A1401" s="8">
        <f>'Receta'!A1402</f>
        <v>0</v>
      </c>
      <c r="B1401" s="8" t="str">
        <f>IFERROR(VLOOKUP(A1401,Productos[#All],2,0),"")</f>
        <v/>
      </c>
      <c r="C1401" s="8">
        <f>SUMIF(Producción[[#All],[Producto]],A1401,Producción[[#All],[Cant]])</f>
        <v>0</v>
      </c>
      <c r="D1401" s="8">
        <f>'Receta'!E1402</f>
        <v>0</v>
      </c>
      <c r="E1401" s="8" t="str">
        <f>IFERROR(VLOOKUP(D1401,Materias_Primas[#All],2,0),"")</f>
        <v/>
      </c>
      <c r="F1401" s="8">
        <f>'Receta'!C1402</f>
        <v>0</v>
      </c>
      <c r="G1401" s="8">
        <f>'Receta'!H1402</f>
        <v>0</v>
      </c>
      <c r="H1401" s="8" t="str">
        <f t="shared" si="25"/>
        <v/>
      </c>
      <c r="I1401" s="8">
        <v>46</v>
      </c>
      <c r="J1401" s="8" t="s">
        <v>214</v>
      </c>
      <c r="K1401" s="8" t="e">
        <f t="shared" si="27"/>
        <v>#VALUE!</v>
      </c>
      <c r="L1401" s="8" t="str">
        <f>IFERROR(VLOOKUP(D1401,Materias_Primas[#All],5,0),"")</f>
        <v/>
      </c>
      <c r="M1401" s="2"/>
      <c r="N1401" s="2"/>
      <c r="O1401" s="2"/>
      <c r="P1401" s="2"/>
    </row>
    <row r="1402" spans="1:16" ht="15.75" customHeight="1" x14ac:dyDescent="0.3">
      <c r="A1402" s="8">
        <f>'Receta'!A1403</f>
        <v>0</v>
      </c>
      <c r="B1402" s="8" t="str">
        <f>IFERROR(VLOOKUP(A1402,Productos[#All],2,0),"")</f>
        <v/>
      </c>
      <c r="C1402" s="8">
        <f>SUMIF(Producción[[#All],[Producto]],A1402,Producción[[#All],[Cant]])</f>
        <v>0</v>
      </c>
      <c r="D1402" s="8">
        <f>'Receta'!E1403</f>
        <v>0</v>
      </c>
      <c r="E1402" s="8" t="str">
        <f>IFERROR(VLOOKUP(D1402,Materias_Primas[#All],2,0),"")</f>
        <v/>
      </c>
      <c r="F1402" s="8">
        <f>'Receta'!C1403</f>
        <v>0</v>
      </c>
      <c r="G1402" s="8">
        <f>'Receta'!H1403</f>
        <v>0</v>
      </c>
      <c r="H1402" s="8" t="str">
        <f t="shared" si="25"/>
        <v/>
      </c>
      <c r="I1402" s="8">
        <v>46</v>
      </c>
      <c r="J1402" s="8" t="s">
        <v>214</v>
      </c>
      <c r="K1402" s="8" t="e">
        <f t="shared" si="27"/>
        <v>#VALUE!</v>
      </c>
      <c r="L1402" s="8" t="str">
        <f>IFERROR(VLOOKUP(D1402,Materias_Primas[#All],5,0),"")</f>
        <v/>
      </c>
      <c r="M1402" s="2"/>
      <c r="N1402" s="2"/>
      <c r="O1402" s="2"/>
      <c r="P1402" s="2"/>
    </row>
    <row r="1403" spans="1:16" ht="15.75" customHeight="1" x14ac:dyDescent="0.3">
      <c r="A1403" s="8">
        <f>'Receta'!A1404</f>
        <v>0</v>
      </c>
      <c r="B1403" s="8" t="str">
        <f>IFERROR(VLOOKUP(A1403,Productos[#All],2,0),"")</f>
        <v/>
      </c>
      <c r="C1403" s="8">
        <f>SUMIF(Producción[[#All],[Producto]],A1403,Producción[[#All],[Cant]])</f>
        <v>0</v>
      </c>
      <c r="D1403" s="8">
        <f>'Receta'!E1404</f>
        <v>0</v>
      </c>
      <c r="E1403" s="8" t="str">
        <f>IFERROR(VLOOKUP(D1403,Materias_Primas[#All],2,0),"")</f>
        <v/>
      </c>
      <c r="F1403" s="8">
        <f>'Receta'!C1404</f>
        <v>0</v>
      </c>
      <c r="G1403" s="8">
        <f>'Receta'!H1404</f>
        <v>0</v>
      </c>
      <c r="H1403" s="8" t="str">
        <f t="shared" si="25"/>
        <v/>
      </c>
      <c r="I1403" s="8">
        <v>46</v>
      </c>
      <c r="J1403" s="8" t="s">
        <v>214</v>
      </c>
      <c r="K1403" s="8" t="e">
        <f t="shared" si="27"/>
        <v>#VALUE!</v>
      </c>
      <c r="L1403" s="8" t="str">
        <f>IFERROR(VLOOKUP(D1403,Materias_Primas[#All],5,0),"")</f>
        <v/>
      </c>
      <c r="M1403" s="2"/>
      <c r="N1403" s="2"/>
      <c r="O1403" s="2"/>
      <c r="P1403" s="2"/>
    </row>
    <row r="1404" spans="1:16" ht="15.75" customHeight="1" x14ac:dyDescent="0.3">
      <c r="A1404" s="8">
        <f>'Receta'!A1405</f>
        <v>0</v>
      </c>
      <c r="B1404" s="8" t="str">
        <f>IFERROR(VLOOKUP(A1404,Productos[#All],2,0),"")</f>
        <v/>
      </c>
      <c r="C1404" s="8">
        <f>SUMIF(Producción[[#All],[Producto]],A1404,Producción[[#All],[Cant]])</f>
        <v>0</v>
      </c>
      <c r="D1404" s="8">
        <f>'Receta'!E1405</f>
        <v>0</v>
      </c>
      <c r="E1404" s="8" t="str">
        <f>IFERROR(VLOOKUP(D1404,Materias_Primas[#All],2,0),"")</f>
        <v/>
      </c>
      <c r="F1404" s="8">
        <f>'Receta'!C1405</f>
        <v>0</v>
      </c>
      <c r="G1404" s="8">
        <f>'Receta'!H1405</f>
        <v>0</v>
      </c>
      <c r="H1404" s="8" t="str">
        <f t="shared" si="25"/>
        <v/>
      </c>
      <c r="I1404" s="8">
        <v>46</v>
      </c>
      <c r="J1404" s="8" t="s">
        <v>214</v>
      </c>
      <c r="K1404" s="8" t="e">
        <f t="shared" si="27"/>
        <v>#VALUE!</v>
      </c>
      <c r="L1404" s="8" t="str">
        <f>IFERROR(VLOOKUP(D1404,Materias_Primas[#All],5,0),"")</f>
        <v/>
      </c>
      <c r="M1404" s="2"/>
      <c r="N1404" s="2"/>
      <c r="O1404" s="2"/>
      <c r="P1404" s="2"/>
    </row>
    <row r="1405" spans="1:16" ht="15.75" customHeight="1" x14ac:dyDescent="0.3">
      <c r="A1405" s="8">
        <f>'Receta'!A1406</f>
        <v>0</v>
      </c>
      <c r="B1405" s="8" t="str">
        <f>IFERROR(VLOOKUP(A1405,Productos[#All],2,0),"")</f>
        <v/>
      </c>
      <c r="C1405" s="8">
        <f>SUMIF(Producción[[#All],[Producto]],A1405,Producción[[#All],[Cant]])</f>
        <v>0</v>
      </c>
      <c r="D1405" s="8">
        <f>'Receta'!E1406</f>
        <v>0</v>
      </c>
      <c r="E1405" s="8" t="str">
        <f>IFERROR(VLOOKUP(D1405,Materias_Primas[#All],2,0),"")</f>
        <v/>
      </c>
      <c r="F1405" s="8">
        <f>'Receta'!C1406</f>
        <v>0</v>
      </c>
      <c r="G1405" s="8">
        <f>'Receta'!H1406</f>
        <v>0</v>
      </c>
      <c r="H1405" s="8" t="str">
        <f t="shared" si="25"/>
        <v/>
      </c>
      <c r="I1405" s="8">
        <v>46</v>
      </c>
      <c r="J1405" s="8" t="s">
        <v>214</v>
      </c>
      <c r="K1405" s="8" t="e">
        <f t="shared" si="27"/>
        <v>#VALUE!</v>
      </c>
      <c r="L1405" s="8" t="str">
        <f>IFERROR(VLOOKUP(D1405,Materias_Primas[#All],5,0),"")</f>
        <v/>
      </c>
      <c r="M1405" s="2"/>
      <c r="N1405" s="2"/>
      <c r="O1405" s="2"/>
      <c r="P1405" s="2"/>
    </row>
    <row r="1406" spans="1:16" ht="15.75" customHeight="1" x14ac:dyDescent="0.3">
      <c r="A1406" s="8">
        <f>'Receta'!A1407</f>
        <v>0</v>
      </c>
      <c r="B1406" s="8" t="str">
        <f>IFERROR(VLOOKUP(A1406,Productos[#All],2,0),"")</f>
        <v/>
      </c>
      <c r="C1406" s="8">
        <f>SUMIF(Producción[[#All],[Producto]],A1406,Producción[[#All],[Cant]])</f>
        <v>0</v>
      </c>
      <c r="D1406" s="8">
        <f>'Receta'!E1407</f>
        <v>0</v>
      </c>
      <c r="E1406" s="8" t="str">
        <f>IFERROR(VLOOKUP(D1406,Materias_Primas[#All],2,0),"")</f>
        <v/>
      </c>
      <c r="F1406" s="8">
        <f>'Receta'!C1407</f>
        <v>0</v>
      </c>
      <c r="G1406" s="8">
        <f>'Receta'!H1407</f>
        <v>0</v>
      </c>
      <c r="H1406" s="8" t="str">
        <f t="shared" si="25"/>
        <v/>
      </c>
      <c r="I1406" s="8">
        <v>46</v>
      </c>
      <c r="J1406" s="8" t="s">
        <v>214</v>
      </c>
      <c r="K1406" s="8" t="e">
        <f t="shared" si="27"/>
        <v>#VALUE!</v>
      </c>
      <c r="L1406" s="8" t="str">
        <f>IFERROR(VLOOKUP(D1406,Materias_Primas[#All],5,0),"")</f>
        <v/>
      </c>
      <c r="M1406" s="2"/>
      <c r="N1406" s="2"/>
      <c r="O1406" s="2"/>
      <c r="P1406" s="2"/>
    </row>
    <row r="1407" spans="1:16" ht="15.75" customHeight="1" x14ac:dyDescent="0.3">
      <c r="A1407" s="8">
        <f>'Receta'!A1408</f>
        <v>0</v>
      </c>
      <c r="B1407" s="8" t="str">
        <f>IFERROR(VLOOKUP(A1407,Productos[#All],2,0),"")</f>
        <v/>
      </c>
      <c r="C1407" s="8">
        <f>SUMIF(Producción[[#All],[Producto]],A1407,Producción[[#All],[Cant]])</f>
        <v>0</v>
      </c>
      <c r="D1407" s="8">
        <f>'Receta'!E1408</f>
        <v>0</v>
      </c>
      <c r="E1407" s="8" t="str">
        <f>IFERROR(VLOOKUP(D1407,Materias_Primas[#All],2,0),"")</f>
        <v/>
      </c>
      <c r="F1407" s="8">
        <f>'Receta'!C1408</f>
        <v>0</v>
      </c>
      <c r="G1407" s="8">
        <f>'Receta'!H1408</f>
        <v>0</v>
      </c>
      <c r="H1407" s="8" t="str">
        <f t="shared" si="25"/>
        <v/>
      </c>
      <c r="I1407" s="8">
        <v>46</v>
      </c>
      <c r="J1407" s="8" t="s">
        <v>214</v>
      </c>
      <c r="K1407" s="8" t="e">
        <f t="shared" si="27"/>
        <v>#VALUE!</v>
      </c>
      <c r="L1407" s="8" t="str">
        <f>IFERROR(VLOOKUP(D1407,Materias_Primas[#All],5,0),"")</f>
        <v/>
      </c>
      <c r="M1407" s="2"/>
      <c r="N1407" s="2"/>
      <c r="O1407" s="2"/>
      <c r="P1407" s="2"/>
    </row>
    <row r="1408" spans="1:16" ht="15.75" customHeight="1" x14ac:dyDescent="0.3">
      <c r="A1408" s="8">
        <f>'Receta'!A1409</f>
        <v>0</v>
      </c>
      <c r="B1408" s="8" t="str">
        <f>IFERROR(VLOOKUP(A1408,Productos[#All],2,0),"")</f>
        <v/>
      </c>
      <c r="C1408" s="8">
        <f>SUMIF(Producción[[#All],[Producto]],A1408,Producción[[#All],[Cant]])</f>
        <v>0</v>
      </c>
      <c r="D1408" s="8">
        <f>'Receta'!E1409</f>
        <v>0</v>
      </c>
      <c r="E1408" s="8" t="str">
        <f>IFERROR(VLOOKUP(D1408,Materias_Primas[#All],2,0),"")</f>
        <v/>
      </c>
      <c r="F1408" s="8">
        <f>'Receta'!C1409</f>
        <v>0</v>
      </c>
      <c r="G1408" s="8">
        <f>'Receta'!H1409</f>
        <v>0</v>
      </c>
      <c r="H1408" s="8" t="str">
        <f t="shared" si="25"/>
        <v/>
      </c>
      <c r="I1408" s="8">
        <v>46</v>
      </c>
      <c r="J1408" s="8" t="s">
        <v>214</v>
      </c>
      <c r="K1408" s="8" t="e">
        <f t="shared" si="27"/>
        <v>#VALUE!</v>
      </c>
      <c r="L1408" s="8" t="str">
        <f>IFERROR(VLOOKUP(D1408,Materias_Primas[#All],5,0),"")</f>
        <v/>
      </c>
      <c r="M1408" s="2"/>
      <c r="N1408" s="2"/>
      <c r="O1408" s="2"/>
      <c r="P1408" s="2"/>
    </row>
    <row r="1409" spans="1:16" ht="15.75" customHeight="1" x14ac:dyDescent="0.3">
      <c r="A1409" s="8">
        <f>'Receta'!A1410</f>
        <v>0</v>
      </c>
      <c r="B1409" s="8" t="str">
        <f>IFERROR(VLOOKUP(A1409,Productos[#All],2,0),"")</f>
        <v/>
      </c>
      <c r="C1409" s="8">
        <f>SUMIF(Producción[[#All],[Producto]],A1409,Producción[[#All],[Cant]])</f>
        <v>0</v>
      </c>
      <c r="D1409" s="8">
        <f>'Receta'!E1410</f>
        <v>0</v>
      </c>
      <c r="E1409" s="8" t="str">
        <f>IFERROR(VLOOKUP(D1409,Materias_Primas[#All],2,0),"")</f>
        <v/>
      </c>
      <c r="F1409" s="8">
        <f>'Receta'!C1410</f>
        <v>0</v>
      </c>
      <c r="G1409" s="8">
        <f>'Receta'!H1410</f>
        <v>0</v>
      </c>
      <c r="H1409" s="8" t="str">
        <f t="shared" si="25"/>
        <v/>
      </c>
      <c r="I1409" s="8">
        <v>46</v>
      </c>
      <c r="J1409" s="8" t="s">
        <v>214</v>
      </c>
      <c r="K1409" s="8" t="e">
        <f t="shared" si="27"/>
        <v>#VALUE!</v>
      </c>
      <c r="L1409" s="8" t="str">
        <f>IFERROR(VLOOKUP(D1409,Materias_Primas[#All],5,0),"")</f>
        <v/>
      </c>
      <c r="M1409" s="2"/>
      <c r="N1409" s="2"/>
      <c r="O1409" s="2"/>
      <c r="P1409" s="2"/>
    </row>
    <row r="1410" spans="1:16" ht="15.75" customHeight="1" x14ac:dyDescent="0.3">
      <c r="A1410" s="8">
        <f>'Receta'!A1411</f>
        <v>0</v>
      </c>
      <c r="B1410" s="8" t="str">
        <f>IFERROR(VLOOKUP(A1410,Productos[#All],2,0),"")</f>
        <v/>
      </c>
      <c r="C1410" s="8">
        <f>SUMIF(Producción[[#All],[Producto]],A1410,Producción[[#All],[Cant]])</f>
        <v>0</v>
      </c>
      <c r="D1410" s="8">
        <f>'Receta'!E1411</f>
        <v>0</v>
      </c>
      <c r="E1410" s="8" t="str">
        <f>IFERROR(VLOOKUP(D1410,Materias_Primas[#All],2,0),"")</f>
        <v/>
      </c>
      <c r="F1410" s="8">
        <f>'Receta'!C1411</f>
        <v>0</v>
      </c>
      <c r="G1410" s="8">
        <f>'Receta'!H1411</f>
        <v>0</v>
      </c>
      <c r="H1410" s="8" t="str">
        <f t="shared" si="25"/>
        <v/>
      </c>
      <c r="I1410" s="8">
        <v>46</v>
      </c>
      <c r="J1410" s="8" t="s">
        <v>214</v>
      </c>
      <c r="K1410" s="8" t="e">
        <f t="shared" ref="K1410:K1473" si="28">C1410*H1410</f>
        <v>#VALUE!</v>
      </c>
      <c r="L1410" s="8" t="str">
        <f>IFERROR(VLOOKUP(D1410,Materias_Primas[#All],5,0),"")</f>
        <v/>
      </c>
      <c r="M1410" s="2"/>
      <c r="N1410" s="2"/>
      <c r="O1410" s="2"/>
      <c r="P1410" s="2"/>
    </row>
    <row r="1411" spans="1:16" ht="15.75" customHeight="1" x14ac:dyDescent="0.3">
      <c r="A1411" s="8">
        <f>'Receta'!A1412</f>
        <v>0</v>
      </c>
      <c r="B1411" s="8" t="str">
        <f>IFERROR(VLOOKUP(A1411,Productos[#All],2,0),"")</f>
        <v/>
      </c>
      <c r="C1411" s="8">
        <f>SUMIF(Producción[[#All],[Producto]],A1411,Producción[[#All],[Cant]])</f>
        <v>0</v>
      </c>
      <c r="D1411" s="8">
        <f>'Receta'!E1412</f>
        <v>0</v>
      </c>
      <c r="E1411" s="8" t="str">
        <f>IFERROR(VLOOKUP(D1411,Materias_Primas[#All],2,0),"")</f>
        <v/>
      </c>
      <c r="F1411" s="8">
        <f>'Receta'!C1412</f>
        <v>0</v>
      </c>
      <c r="G1411" s="8">
        <f>'Receta'!H1412</f>
        <v>0</v>
      </c>
      <c r="H1411" s="8" t="str">
        <f t="shared" si="25"/>
        <v/>
      </c>
      <c r="I1411" s="8">
        <v>46</v>
      </c>
      <c r="J1411" s="8" t="s">
        <v>214</v>
      </c>
      <c r="K1411" s="8" t="e">
        <f t="shared" si="28"/>
        <v>#VALUE!</v>
      </c>
      <c r="L1411" s="8" t="str">
        <f>IFERROR(VLOOKUP(D1411,Materias_Primas[#All],5,0),"")</f>
        <v/>
      </c>
      <c r="M1411" s="2"/>
      <c r="N1411" s="2"/>
      <c r="O1411" s="2"/>
      <c r="P1411" s="2"/>
    </row>
    <row r="1412" spans="1:16" ht="15.75" customHeight="1" x14ac:dyDescent="0.3">
      <c r="A1412" s="8">
        <f>'Receta'!A1413</f>
        <v>0</v>
      </c>
      <c r="B1412" s="8" t="str">
        <f>IFERROR(VLOOKUP(A1412,Productos[#All],2,0),"")</f>
        <v/>
      </c>
      <c r="C1412" s="8">
        <f>SUMIF(Producción[[#All],[Producto]],A1412,Producción[[#All],[Cant]])</f>
        <v>0</v>
      </c>
      <c r="D1412" s="8">
        <f>'Receta'!E1413</f>
        <v>0</v>
      </c>
      <c r="E1412" s="8" t="str">
        <f>IFERROR(VLOOKUP(D1412,Materias_Primas[#All],2,0),"")</f>
        <v/>
      </c>
      <c r="F1412" s="8">
        <f>'Receta'!C1413</f>
        <v>0</v>
      </c>
      <c r="G1412" s="8">
        <f>'Receta'!H1413</f>
        <v>0</v>
      </c>
      <c r="H1412" s="8" t="str">
        <f t="shared" si="25"/>
        <v/>
      </c>
      <c r="I1412" s="8">
        <v>46</v>
      </c>
      <c r="J1412" s="8" t="s">
        <v>214</v>
      </c>
      <c r="K1412" s="8" t="e">
        <f t="shared" si="28"/>
        <v>#VALUE!</v>
      </c>
      <c r="L1412" s="8" t="str">
        <f>IFERROR(VLOOKUP(D1412,Materias_Primas[#All],5,0),"")</f>
        <v/>
      </c>
      <c r="M1412" s="2"/>
      <c r="N1412" s="2"/>
      <c r="O1412" s="2"/>
      <c r="P1412" s="2"/>
    </row>
    <row r="1413" spans="1:16" ht="15.75" customHeight="1" x14ac:dyDescent="0.3">
      <c r="A1413" s="8">
        <f>'Receta'!A1414</f>
        <v>0</v>
      </c>
      <c r="B1413" s="8" t="str">
        <f>IFERROR(VLOOKUP(A1413,Productos[#All],2,0),"")</f>
        <v/>
      </c>
      <c r="C1413" s="8">
        <f>SUMIF(Producción[[#All],[Producto]],A1413,Producción[[#All],[Cant]])</f>
        <v>0</v>
      </c>
      <c r="D1413" s="8">
        <f>'Receta'!E1414</f>
        <v>0</v>
      </c>
      <c r="E1413" s="8" t="str">
        <f>IFERROR(VLOOKUP(D1413,Materias_Primas[#All],2,0),"")</f>
        <v/>
      </c>
      <c r="F1413" s="8">
        <f>'Receta'!C1414</f>
        <v>0</v>
      </c>
      <c r="G1413" s="8">
        <f>'Receta'!H1414</f>
        <v>0</v>
      </c>
      <c r="H1413" s="8" t="str">
        <f t="shared" si="25"/>
        <v/>
      </c>
      <c r="I1413" s="8">
        <v>46</v>
      </c>
      <c r="J1413" s="8" t="s">
        <v>214</v>
      </c>
      <c r="K1413" s="8" t="e">
        <f t="shared" si="28"/>
        <v>#VALUE!</v>
      </c>
      <c r="L1413" s="8" t="str">
        <f>IFERROR(VLOOKUP(D1413,Materias_Primas[#All],5,0),"")</f>
        <v/>
      </c>
      <c r="M1413" s="2"/>
      <c r="N1413" s="2"/>
      <c r="O1413" s="2"/>
      <c r="P1413" s="2"/>
    </row>
    <row r="1414" spans="1:16" ht="15.75" customHeight="1" x14ac:dyDescent="0.3">
      <c r="A1414" s="8">
        <f>'Receta'!A1415</f>
        <v>0</v>
      </c>
      <c r="B1414" s="8" t="str">
        <f>IFERROR(VLOOKUP(A1414,Productos[#All],2,0),"")</f>
        <v/>
      </c>
      <c r="C1414" s="8">
        <f>SUMIF(Producción[[#All],[Producto]],A1414,Producción[[#All],[Cant]])</f>
        <v>0</v>
      </c>
      <c r="D1414" s="8">
        <f>'Receta'!E1415</f>
        <v>0</v>
      </c>
      <c r="E1414" s="8" t="str">
        <f>IFERROR(VLOOKUP(D1414,Materias_Primas[#All],2,0),"")</f>
        <v/>
      </c>
      <c r="F1414" s="8">
        <f>'Receta'!C1415</f>
        <v>0</v>
      </c>
      <c r="G1414" s="8">
        <f>'Receta'!H1415</f>
        <v>0</v>
      </c>
      <c r="H1414" s="8" t="str">
        <f t="shared" si="25"/>
        <v/>
      </c>
      <c r="I1414" s="8">
        <v>46</v>
      </c>
      <c r="J1414" s="8" t="s">
        <v>214</v>
      </c>
      <c r="K1414" s="8" t="e">
        <f t="shared" si="28"/>
        <v>#VALUE!</v>
      </c>
      <c r="L1414" s="8" t="str">
        <f>IFERROR(VLOOKUP(D1414,Materias_Primas[#All],5,0),"")</f>
        <v/>
      </c>
      <c r="M1414" s="2"/>
      <c r="N1414" s="2"/>
      <c r="O1414" s="2"/>
      <c r="P1414" s="2"/>
    </row>
    <row r="1415" spans="1:16" ht="15.75" customHeight="1" x14ac:dyDescent="0.3">
      <c r="A1415" s="8">
        <f>'Receta'!A1416</f>
        <v>0</v>
      </c>
      <c r="B1415" s="8" t="str">
        <f>IFERROR(VLOOKUP(A1415,Productos[#All],2,0),"")</f>
        <v/>
      </c>
      <c r="C1415" s="8">
        <f>SUMIF(Producción[[#All],[Producto]],A1415,Producción[[#All],[Cant]])</f>
        <v>0</v>
      </c>
      <c r="D1415" s="8">
        <f>'Receta'!E1416</f>
        <v>0</v>
      </c>
      <c r="E1415" s="8" t="str">
        <f>IFERROR(VLOOKUP(D1415,Materias_Primas[#All],2,0),"")</f>
        <v/>
      </c>
      <c r="F1415" s="8">
        <f>'Receta'!C1416</f>
        <v>0</v>
      </c>
      <c r="G1415" s="8">
        <f>'Receta'!H1416</f>
        <v>0</v>
      </c>
      <c r="H1415" s="8" t="str">
        <f t="shared" si="25"/>
        <v/>
      </c>
      <c r="I1415" s="8">
        <v>47</v>
      </c>
      <c r="J1415" s="8" t="s">
        <v>213</v>
      </c>
      <c r="K1415" s="8" t="e">
        <f t="shared" si="28"/>
        <v>#VALUE!</v>
      </c>
      <c r="L1415" s="8" t="str">
        <f>IFERROR(VLOOKUP(D1415,Materias_Primas[#All],5,0),"")</f>
        <v/>
      </c>
      <c r="M1415" s="2"/>
      <c r="N1415" s="2"/>
      <c r="O1415" s="2"/>
      <c r="P1415" s="2"/>
    </row>
    <row r="1416" spans="1:16" ht="15.75" customHeight="1" x14ac:dyDescent="0.3">
      <c r="A1416" s="8">
        <f>'Receta'!A1417</f>
        <v>0</v>
      </c>
      <c r="B1416" s="8" t="str">
        <f>IFERROR(VLOOKUP(A1416,Productos[#All],2,0),"")</f>
        <v/>
      </c>
      <c r="C1416" s="8">
        <f>SUMIF(Producción[[#All],[Producto]],A1416,Producción[[#All],[Cant]])</f>
        <v>0</v>
      </c>
      <c r="D1416" s="8">
        <f>'Receta'!E1417</f>
        <v>0</v>
      </c>
      <c r="E1416" s="8" t="str">
        <f>IFERROR(VLOOKUP(D1416,Materias_Primas[#All],2,0),"")</f>
        <v/>
      </c>
      <c r="F1416" s="8">
        <f>'Receta'!C1417</f>
        <v>0</v>
      </c>
      <c r="G1416" s="8">
        <f>'Receta'!H1417</f>
        <v>0</v>
      </c>
      <c r="H1416" s="8" t="str">
        <f t="shared" si="25"/>
        <v/>
      </c>
      <c r="I1416" s="8">
        <v>47</v>
      </c>
      <c r="J1416" s="8" t="s">
        <v>213</v>
      </c>
      <c r="K1416" s="8" t="e">
        <f t="shared" si="28"/>
        <v>#VALUE!</v>
      </c>
      <c r="L1416" s="8" t="str">
        <f>IFERROR(VLOOKUP(D1416,Materias_Primas[#All],5,0),"")</f>
        <v/>
      </c>
      <c r="M1416" s="2"/>
      <c r="N1416" s="2"/>
      <c r="O1416" s="2"/>
      <c r="P1416" s="2"/>
    </row>
    <row r="1417" spans="1:16" ht="15.75" customHeight="1" x14ac:dyDescent="0.3">
      <c r="A1417" s="8">
        <f>'Receta'!A1418</f>
        <v>0</v>
      </c>
      <c r="B1417" s="8" t="str">
        <f>IFERROR(VLOOKUP(A1417,Productos[#All],2,0),"")</f>
        <v/>
      </c>
      <c r="C1417" s="8">
        <f>SUMIF(Producción[[#All],[Producto]],A1417,Producción[[#All],[Cant]])</f>
        <v>0</v>
      </c>
      <c r="D1417" s="8">
        <f>'Receta'!E1418</f>
        <v>0</v>
      </c>
      <c r="E1417" s="8" t="str">
        <f>IFERROR(VLOOKUP(D1417,Materias_Primas[#All],2,0),"")</f>
        <v/>
      </c>
      <c r="F1417" s="8">
        <f>'Receta'!C1418</f>
        <v>0</v>
      </c>
      <c r="G1417" s="8">
        <f>'Receta'!H1418</f>
        <v>0</v>
      </c>
      <c r="H1417" s="8" t="str">
        <f t="shared" si="25"/>
        <v/>
      </c>
      <c r="I1417" s="8">
        <v>47</v>
      </c>
      <c r="J1417" s="8" t="s">
        <v>213</v>
      </c>
      <c r="K1417" s="8" t="e">
        <f t="shared" si="28"/>
        <v>#VALUE!</v>
      </c>
      <c r="L1417" s="8" t="str">
        <f>IFERROR(VLOOKUP(D1417,Materias_Primas[#All],5,0),"")</f>
        <v/>
      </c>
      <c r="M1417" s="2"/>
      <c r="N1417" s="2"/>
      <c r="O1417" s="2"/>
      <c r="P1417" s="2"/>
    </row>
    <row r="1418" spans="1:16" ht="15.75" customHeight="1" x14ac:dyDescent="0.3">
      <c r="A1418" s="8">
        <f>'Receta'!A1419</f>
        <v>0</v>
      </c>
      <c r="B1418" s="8" t="str">
        <f>IFERROR(VLOOKUP(A1418,Productos[#All],2,0),"")</f>
        <v/>
      </c>
      <c r="C1418" s="8">
        <f>SUMIF(Producción[[#All],[Producto]],A1418,Producción[[#All],[Cant]])</f>
        <v>0</v>
      </c>
      <c r="D1418" s="8">
        <f>'Receta'!E1419</f>
        <v>0</v>
      </c>
      <c r="E1418" s="8" t="str">
        <f>IFERROR(VLOOKUP(D1418,Materias_Primas[#All],2,0),"")</f>
        <v/>
      </c>
      <c r="F1418" s="8">
        <f>'Receta'!C1419</f>
        <v>0</v>
      </c>
      <c r="G1418" s="8">
        <f>'Receta'!H1419</f>
        <v>0</v>
      </c>
      <c r="H1418" s="8" t="str">
        <f t="shared" si="25"/>
        <v/>
      </c>
      <c r="I1418" s="8">
        <v>47</v>
      </c>
      <c r="J1418" s="8" t="s">
        <v>213</v>
      </c>
      <c r="K1418" s="8" t="e">
        <f t="shared" si="28"/>
        <v>#VALUE!</v>
      </c>
      <c r="L1418" s="8" t="str">
        <f>IFERROR(VLOOKUP(D1418,Materias_Primas[#All],5,0),"")</f>
        <v/>
      </c>
      <c r="M1418" s="2"/>
      <c r="N1418" s="2"/>
      <c r="O1418" s="2"/>
      <c r="P1418" s="2"/>
    </row>
    <row r="1419" spans="1:16" ht="15.75" customHeight="1" x14ac:dyDescent="0.3">
      <c r="A1419" s="8">
        <f>'Receta'!A1420</f>
        <v>0</v>
      </c>
      <c r="B1419" s="8" t="str">
        <f>IFERROR(VLOOKUP(A1419,Productos[#All],2,0),"")</f>
        <v/>
      </c>
      <c r="C1419" s="8">
        <f>SUMIF(Producción[[#All],[Producto]],A1419,Producción[[#All],[Cant]])</f>
        <v>0</v>
      </c>
      <c r="D1419" s="8">
        <f>'Receta'!E1420</f>
        <v>0</v>
      </c>
      <c r="E1419" s="8" t="str">
        <f>IFERROR(VLOOKUP(D1419,Materias_Primas[#All],2,0),"")</f>
        <v/>
      </c>
      <c r="F1419" s="8">
        <f>'Receta'!C1420</f>
        <v>0</v>
      </c>
      <c r="G1419" s="8">
        <f>'Receta'!H1420</f>
        <v>0</v>
      </c>
      <c r="H1419" s="8" t="str">
        <f t="shared" si="25"/>
        <v/>
      </c>
      <c r="I1419" s="8">
        <v>47</v>
      </c>
      <c r="J1419" s="8" t="s">
        <v>213</v>
      </c>
      <c r="K1419" s="8" t="e">
        <f t="shared" si="28"/>
        <v>#VALUE!</v>
      </c>
      <c r="L1419" s="8" t="str">
        <f>IFERROR(VLOOKUP(D1419,Materias_Primas[#All],5,0),"")</f>
        <v/>
      </c>
      <c r="M1419" s="2"/>
      <c r="N1419" s="2"/>
      <c r="O1419" s="2"/>
      <c r="P1419" s="2"/>
    </row>
    <row r="1420" spans="1:16" ht="15.75" customHeight="1" x14ac:dyDescent="0.3">
      <c r="A1420" s="8">
        <f>'Receta'!A1421</f>
        <v>0</v>
      </c>
      <c r="B1420" s="8" t="str">
        <f>IFERROR(VLOOKUP(A1420,Productos[#All],2,0),"")</f>
        <v/>
      </c>
      <c r="C1420" s="8">
        <f>SUMIF(Producción[[#All],[Producto]],A1420,Producción[[#All],[Cant]])</f>
        <v>0</v>
      </c>
      <c r="D1420" s="8">
        <f>'Receta'!E1421</f>
        <v>0</v>
      </c>
      <c r="E1420" s="8" t="str">
        <f>IFERROR(VLOOKUP(D1420,Materias_Primas[#All],2,0),"")</f>
        <v/>
      </c>
      <c r="F1420" s="8">
        <f>'Receta'!C1421</f>
        <v>0</v>
      </c>
      <c r="G1420" s="8">
        <f>'Receta'!H1421</f>
        <v>0</v>
      </c>
      <c r="H1420" s="8" t="str">
        <f t="shared" si="25"/>
        <v/>
      </c>
      <c r="I1420" s="8">
        <v>47</v>
      </c>
      <c r="J1420" s="8" t="s">
        <v>213</v>
      </c>
      <c r="K1420" s="8" t="e">
        <f t="shared" si="28"/>
        <v>#VALUE!</v>
      </c>
      <c r="L1420" s="8" t="str">
        <f>IFERROR(VLOOKUP(D1420,Materias_Primas[#All],5,0),"")</f>
        <v/>
      </c>
      <c r="M1420" s="2"/>
      <c r="N1420" s="2"/>
      <c r="O1420" s="2"/>
      <c r="P1420" s="2"/>
    </row>
    <row r="1421" spans="1:16" ht="15.75" customHeight="1" x14ac:dyDescent="0.3">
      <c r="A1421" s="8">
        <f>'Receta'!A1422</f>
        <v>0</v>
      </c>
      <c r="B1421" s="8" t="str">
        <f>IFERROR(VLOOKUP(A1421,Productos[#All],2,0),"")</f>
        <v/>
      </c>
      <c r="C1421" s="8">
        <f>SUMIF(Producción[[#All],[Producto]],A1421,Producción[[#All],[Cant]])</f>
        <v>0</v>
      </c>
      <c r="D1421" s="8">
        <f>'Receta'!E1422</f>
        <v>0</v>
      </c>
      <c r="E1421" s="8" t="str">
        <f>IFERROR(VLOOKUP(D1421,Materias_Primas[#All],2,0),"")</f>
        <v/>
      </c>
      <c r="F1421" s="8">
        <f>'Receta'!C1422</f>
        <v>0</v>
      </c>
      <c r="G1421" s="8">
        <f>'Receta'!H1422</f>
        <v>0</v>
      </c>
      <c r="H1421" s="8" t="str">
        <f t="shared" si="25"/>
        <v/>
      </c>
      <c r="I1421" s="8">
        <v>47</v>
      </c>
      <c r="J1421" s="8" t="s">
        <v>213</v>
      </c>
      <c r="K1421" s="8" t="e">
        <f t="shared" si="28"/>
        <v>#VALUE!</v>
      </c>
      <c r="L1421" s="8" t="str">
        <f>IFERROR(VLOOKUP(D1421,Materias_Primas[#All],5,0),"")</f>
        <v/>
      </c>
      <c r="M1421" s="2"/>
      <c r="N1421" s="2"/>
      <c r="O1421" s="2"/>
      <c r="P1421" s="2"/>
    </row>
    <row r="1422" spans="1:16" ht="15.75" customHeight="1" x14ac:dyDescent="0.3">
      <c r="A1422" s="8">
        <f>'Receta'!A1423</f>
        <v>0</v>
      </c>
      <c r="B1422" s="8" t="str">
        <f>IFERROR(VLOOKUP(A1422,Productos[#All],2,0),"")</f>
        <v/>
      </c>
      <c r="C1422" s="8">
        <f>SUMIF(Producción[[#All],[Producto]],A1422,Producción[[#All],[Cant]])</f>
        <v>0</v>
      </c>
      <c r="D1422" s="8">
        <f>'Receta'!E1423</f>
        <v>0</v>
      </c>
      <c r="E1422" s="8" t="str">
        <f>IFERROR(VLOOKUP(D1422,Materias_Primas[#All],2,0),"")</f>
        <v/>
      </c>
      <c r="F1422" s="8">
        <f>'Receta'!C1423</f>
        <v>0</v>
      </c>
      <c r="G1422" s="8">
        <f>'Receta'!H1423</f>
        <v>0</v>
      </c>
      <c r="H1422" s="8" t="str">
        <f t="shared" si="25"/>
        <v/>
      </c>
      <c r="I1422" s="8">
        <v>47</v>
      </c>
      <c r="J1422" s="8" t="s">
        <v>213</v>
      </c>
      <c r="K1422" s="8" t="e">
        <f t="shared" si="28"/>
        <v>#VALUE!</v>
      </c>
      <c r="L1422" s="8" t="str">
        <f>IFERROR(VLOOKUP(D1422,Materias_Primas[#All],5,0),"")</f>
        <v/>
      </c>
      <c r="M1422" s="2"/>
      <c r="N1422" s="2"/>
      <c r="O1422" s="2"/>
      <c r="P1422" s="2"/>
    </row>
    <row r="1423" spans="1:16" ht="15.75" customHeight="1" x14ac:dyDescent="0.3">
      <c r="A1423" s="8">
        <f>'Receta'!A1424</f>
        <v>0</v>
      </c>
      <c r="B1423" s="8" t="str">
        <f>IFERROR(VLOOKUP(A1423,Productos[#All],2,0),"")</f>
        <v/>
      </c>
      <c r="C1423" s="8">
        <f>SUMIF(Producción[[#All],[Producto]],A1423,Producción[[#All],[Cant]])</f>
        <v>0</v>
      </c>
      <c r="D1423" s="8">
        <f>'Receta'!E1424</f>
        <v>0</v>
      </c>
      <c r="E1423" s="8" t="str">
        <f>IFERROR(VLOOKUP(D1423,Materias_Primas[#All],2,0),"")</f>
        <v/>
      </c>
      <c r="F1423" s="8">
        <f>'Receta'!C1424</f>
        <v>0</v>
      </c>
      <c r="G1423" s="8">
        <f>'Receta'!H1424</f>
        <v>0</v>
      </c>
      <c r="H1423" s="8" t="str">
        <f t="shared" si="25"/>
        <v/>
      </c>
      <c r="I1423" s="8">
        <v>47</v>
      </c>
      <c r="J1423" s="8" t="s">
        <v>213</v>
      </c>
      <c r="K1423" s="8" t="e">
        <f t="shared" si="28"/>
        <v>#VALUE!</v>
      </c>
      <c r="L1423" s="8" t="str">
        <f>IFERROR(VLOOKUP(D1423,Materias_Primas[#All],5,0),"")</f>
        <v/>
      </c>
      <c r="M1423" s="2"/>
      <c r="N1423" s="2"/>
      <c r="O1423" s="2"/>
      <c r="P1423" s="2"/>
    </row>
    <row r="1424" spans="1:16" ht="15.75" customHeight="1" x14ac:dyDescent="0.3">
      <c r="A1424" s="8">
        <f>'Receta'!A1425</f>
        <v>0</v>
      </c>
      <c r="B1424" s="8" t="str">
        <f>IFERROR(VLOOKUP(A1424,Productos[#All],2,0),"")</f>
        <v/>
      </c>
      <c r="C1424" s="8">
        <f>SUMIF(Producción[[#All],[Producto]],A1424,Producción[[#All],[Cant]])</f>
        <v>0</v>
      </c>
      <c r="D1424" s="8">
        <f>'Receta'!E1425</f>
        <v>0</v>
      </c>
      <c r="E1424" s="8" t="str">
        <f>IFERROR(VLOOKUP(D1424,Materias_Primas[#All],2,0),"")</f>
        <v/>
      </c>
      <c r="F1424" s="8">
        <f>'Receta'!C1425</f>
        <v>0</v>
      </c>
      <c r="G1424" s="8">
        <f>'Receta'!H1425</f>
        <v>0</v>
      </c>
      <c r="H1424" s="8" t="str">
        <f t="shared" si="25"/>
        <v/>
      </c>
      <c r="I1424" s="8">
        <v>47</v>
      </c>
      <c r="J1424" s="8" t="s">
        <v>213</v>
      </c>
      <c r="K1424" s="8" t="e">
        <f t="shared" si="28"/>
        <v>#VALUE!</v>
      </c>
      <c r="L1424" s="8" t="str">
        <f>IFERROR(VLOOKUP(D1424,Materias_Primas[#All],5,0),"")</f>
        <v/>
      </c>
      <c r="M1424" s="2"/>
      <c r="N1424" s="2"/>
      <c r="O1424" s="2"/>
      <c r="P1424" s="2"/>
    </row>
    <row r="1425" spans="1:16" ht="15.75" customHeight="1" x14ac:dyDescent="0.3">
      <c r="A1425" s="8">
        <f>'Receta'!A1426</f>
        <v>0</v>
      </c>
      <c r="B1425" s="8" t="str">
        <f>IFERROR(VLOOKUP(A1425,Productos[#All],2,0),"")</f>
        <v/>
      </c>
      <c r="C1425" s="8">
        <f>SUMIF(Producción[[#All],[Producto]],A1425,Producción[[#All],[Cant]])</f>
        <v>0</v>
      </c>
      <c r="D1425" s="8">
        <f>'Receta'!E1426</f>
        <v>0</v>
      </c>
      <c r="E1425" s="8" t="str">
        <f>IFERROR(VLOOKUP(D1425,Materias_Primas[#All],2,0),"")</f>
        <v/>
      </c>
      <c r="F1425" s="8">
        <f>'Receta'!C1426</f>
        <v>0</v>
      </c>
      <c r="G1425" s="8">
        <f>'Receta'!H1426</f>
        <v>0</v>
      </c>
      <c r="H1425" s="8" t="str">
        <f t="shared" si="25"/>
        <v/>
      </c>
      <c r="I1425" s="8">
        <v>47</v>
      </c>
      <c r="J1425" s="8" t="s">
        <v>213</v>
      </c>
      <c r="K1425" s="8" t="e">
        <f t="shared" si="28"/>
        <v>#VALUE!</v>
      </c>
      <c r="L1425" s="8" t="str">
        <f>IFERROR(VLOOKUP(D1425,Materias_Primas[#All],5,0),"")</f>
        <v/>
      </c>
      <c r="M1425" s="2"/>
      <c r="N1425" s="2"/>
      <c r="O1425" s="2"/>
      <c r="P1425" s="2"/>
    </row>
    <row r="1426" spans="1:16" ht="15.75" customHeight="1" x14ac:dyDescent="0.3">
      <c r="A1426" s="8">
        <f>'Receta'!A1427</f>
        <v>0</v>
      </c>
      <c r="B1426" s="8" t="str">
        <f>IFERROR(VLOOKUP(A1426,Productos[#All],2,0),"")</f>
        <v/>
      </c>
      <c r="C1426" s="8">
        <f>SUMIF(Producción[[#All],[Producto]],A1426,Producción[[#All],[Cant]])</f>
        <v>0</v>
      </c>
      <c r="D1426" s="8">
        <f>'Receta'!E1427</f>
        <v>0</v>
      </c>
      <c r="E1426" s="8" t="str">
        <f>IFERROR(VLOOKUP(D1426,Materias_Primas[#All],2,0),"")</f>
        <v/>
      </c>
      <c r="F1426" s="8">
        <f>'Receta'!C1427</f>
        <v>0</v>
      </c>
      <c r="G1426" s="8">
        <f>'Receta'!H1427</f>
        <v>0</v>
      </c>
      <c r="H1426" s="8" t="str">
        <f t="shared" si="25"/>
        <v/>
      </c>
      <c r="I1426" s="8">
        <v>47</v>
      </c>
      <c r="J1426" s="8" t="s">
        <v>213</v>
      </c>
      <c r="K1426" s="8" t="e">
        <f t="shared" si="28"/>
        <v>#VALUE!</v>
      </c>
      <c r="L1426" s="8" t="str">
        <f>IFERROR(VLOOKUP(D1426,Materias_Primas[#All],5,0),"")</f>
        <v/>
      </c>
      <c r="M1426" s="2"/>
      <c r="N1426" s="2"/>
      <c r="O1426" s="2"/>
      <c r="P1426" s="2"/>
    </row>
    <row r="1427" spans="1:16" ht="15.75" customHeight="1" x14ac:dyDescent="0.3">
      <c r="A1427" s="8">
        <f>'Receta'!A1428</f>
        <v>0</v>
      </c>
      <c r="B1427" s="8" t="str">
        <f>IFERROR(VLOOKUP(A1427,Productos[#All],2,0),"")</f>
        <v/>
      </c>
      <c r="C1427" s="8">
        <f>SUMIF(Producción[[#All],[Producto]],A1427,Producción[[#All],[Cant]])</f>
        <v>0</v>
      </c>
      <c r="D1427" s="8">
        <f>'Receta'!E1428</f>
        <v>0</v>
      </c>
      <c r="E1427" s="8" t="str">
        <f>IFERROR(VLOOKUP(D1427,Materias_Primas[#All],2,0),"")</f>
        <v/>
      </c>
      <c r="F1427" s="8">
        <f>'Receta'!C1428</f>
        <v>0</v>
      </c>
      <c r="G1427" s="8">
        <f>'Receta'!H1428</f>
        <v>0</v>
      </c>
      <c r="H1427" s="8" t="str">
        <f t="shared" si="25"/>
        <v/>
      </c>
      <c r="I1427" s="8">
        <v>47</v>
      </c>
      <c r="J1427" s="8" t="s">
        <v>213</v>
      </c>
      <c r="K1427" s="8" t="e">
        <f t="shared" si="28"/>
        <v>#VALUE!</v>
      </c>
      <c r="L1427" s="8" t="str">
        <f>IFERROR(VLOOKUP(D1427,Materias_Primas[#All],5,0),"")</f>
        <v/>
      </c>
      <c r="M1427" s="2"/>
      <c r="N1427" s="2"/>
      <c r="O1427" s="2"/>
      <c r="P1427" s="2"/>
    </row>
    <row r="1428" spans="1:16" ht="15.75" customHeight="1" x14ac:dyDescent="0.3">
      <c r="A1428" s="8">
        <f>'Receta'!A1429</f>
        <v>0</v>
      </c>
      <c r="B1428" s="8" t="str">
        <f>IFERROR(VLOOKUP(A1428,Productos[#All],2,0),"")</f>
        <v/>
      </c>
      <c r="C1428" s="8">
        <f>SUMIF(Producción[[#All],[Producto]],A1428,Producción[[#All],[Cant]])</f>
        <v>0</v>
      </c>
      <c r="D1428" s="8">
        <f>'Receta'!E1429</f>
        <v>0</v>
      </c>
      <c r="E1428" s="8" t="str">
        <f>IFERROR(VLOOKUP(D1428,Materias_Primas[#All],2,0),"")</f>
        <v/>
      </c>
      <c r="F1428" s="8">
        <f>'Receta'!C1429</f>
        <v>0</v>
      </c>
      <c r="G1428" s="8">
        <f>'Receta'!H1429</f>
        <v>0</v>
      </c>
      <c r="H1428" s="8" t="str">
        <f t="shared" si="25"/>
        <v/>
      </c>
      <c r="I1428" s="8">
        <v>47</v>
      </c>
      <c r="J1428" s="8" t="s">
        <v>213</v>
      </c>
      <c r="K1428" s="8" t="e">
        <f t="shared" si="28"/>
        <v>#VALUE!</v>
      </c>
      <c r="L1428" s="8" t="str">
        <f>IFERROR(VLOOKUP(D1428,Materias_Primas[#All],5,0),"")</f>
        <v/>
      </c>
      <c r="M1428" s="2"/>
      <c r="N1428" s="2"/>
      <c r="O1428" s="2"/>
      <c r="P1428" s="2"/>
    </row>
    <row r="1429" spans="1:16" ht="15.75" customHeight="1" x14ac:dyDescent="0.3">
      <c r="A1429" s="8">
        <f>'Receta'!A1430</f>
        <v>0</v>
      </c>
      <c r="B1429" s="8" t="str">
        <f>IFERROR(VLOOKUP(A1429,Productos[#All],2,0),"")</f>
        <v/>
      </c>
      <c r="C1429" s="8">
        <f>SUMIF(Producción[[#All],[Producto]],A1429,Producción[[#All],[Cant]])</f>
        <v>0</v>
      </c>
      <c r="D1429" s="8">
        <f>'Receta'!E1430</f>
        <v>0</v>
      </c>
      <c r="E1429" s="8" t="str">
        <f>IFERROR(VLOOKUP(D1429,Materias_Primas[#All],2,0),"")</f>
        <v/>
      </c>
      <c r="F1429" s="8">
        <f>'Receta'!C1430</f>
        <v>0</v>
      </c>
      <c r="G1429" s="8">
        <f>'Receta'!H1430</f>
        <v>0</v>
      </c>
      <c r="H1429" s="8" t="str">
        <f t="shared" si="25"/>
        <v/>
      </c>
      <c r="I1429" s="8">
        <v>47</v>
      </c>
      <c r="J1429" s="8" t="s">
        <v>213</v>
      </c>
      <c r="K1429" s="8" t="e">
        <f t="shared" si="28"/>
        <v>#VALUE!</v>
      </c>
      <c r="L1429" s="8" t="str">
        <f>IFERROR(VLOOKUP(D1429,Materias_Primas[#All],5,0),"")</f>
        <v/>
      </c>
      <c r="M1429" s="2"/>
      <c r="N1429" s="2"/>
      <c r="O1429" s="2"/>
      <c r="P1429" s="2"/>
    </row>
    <row r="1430" spans="1:16" ht="15.75" customHeight="1" x14ac:dyDescent="0.3">
      <c r="A1430" s="8">
        <f>'Receta'!A1431</f>
        <v>0</v>
      </c>
      <c r="B1430" s="8" t="str">
        <f>IFERROR(VLOOKUP(A1430,Productos[#All],2,0),"")</f>
        <v/>
      </c>
      <c r="C1430" s="8">
        <f>SUMIF(Producción[[#All],[Producto]],A1430,Producción[[#All],[Cant]])</f>
        <v>0</v>
      </c>
      <c r="D1430" s="8">
        <f>'Receta'!E1431</f>
        <v>0</v>
      </c>
      <c r="E1430" s="8" t="str">
        <f>IFERROR(VLOOKUP(D1430,Materias_Primas[#All],2,0),"")</f>
        <v/>
      </c>
      <c r="F1430" s="8">
        <f>'Receta'!C1431</f>
        <v>0</v>
      </c>
      <c r="G1430" s="8">
        <f>'Receta'!H1431</f>
        <v>0</v>
      </c>
      <c r="H1430" s="8" t="str">
        <f t="shared" si="25"/>
        <v/>
      </c>
      <c r="I1430" s="8">
        <v>47</v>
      </c>
      <c r="J1430" s="8" t="s">
        <v>213</v>
      </c>
      <c r="K1430" s="8" t="e">
        <f t="shared" si="28"/>
        <v>#VALUE!</v>
      </c>
      <c r="L1430" s="8" t="str">
        <f>IFERROR(VLOOKUP(D1430,Materias_Primas[#All],5,0),"")</f>
        <v/>
      </c>
      <c r="M1430" s="2"/>
      <c r="N1430" s="2"/>
      <c r="O1430" s="2"/>
      <c r="P1430" s="2"/>
    </row>
    <row r="1431" spans="1:16" ht="15.75" customHeight="1" x14ac:dyDescent="0.3">
      <c r="A1431" s="8">
        <f>'Receta'!A1432</f>
        <v>0</v>
      </c>
      <c r="B1431" s="8" t="str">
        <f>IFERROR(VLOOKUP(A1431,Productos[#All],2,0),"")</f>
        <v/>
      </c>
      <c r="C1431" s="8">
        <f>SUMIF(Producción[[#All],[Producto]],A1431,Producción[[#All],[Cant]])</f>
        <v>0</v>
      </c>
      <c r="D1431" s="8">
        <f>'Receta'!E1432</f>
        <v>0</v>
      </c>
      <c r="E1431" s="8" t="str">
        <f>IFERROR(VLOOKUP(D1431,Materias_Primas[#All],2,0),"")</f>
        <v/>
      </c>
      <c r="F1431" s="8">
        <f>'Receta'!C1432</f>
        <v>0</v>
      </c>
      <c r="G1431" s="8">
        <f>'Receta'!H1432</f>
        <v>0</v>
      </c>
      <c r="H1431" s="8" t="str">
        <f t="shared" si="25"/>
        <v/>
      </c>
      <c r="I1431" s="8">
        <v>47</v>
      </c>
      <c r="J1431" s="8" t="s">
        <v>213</v>
      </c>
      <c r="K1431" s="8" t="e">
        <f t="shared" si="28"/>
        <v>#VALUE!</v>
      </c>
      <c r="L1431" s="8" t="str">
        <f>IFERROR(VLOOKUP(D1431,Materias_Primas[#All],5,0),"")</f>
        <v/>
      </c>
      <c r="M1431" s="2"/>
      <c r="N1431" s="2"/>
      <c r="O1431" s="2"/>
      <c r="P1431" s="2"/>
    </row>
    <row r="1432" spans="1:16" ht="15.75" customHeight="1" x14ac:dyDescent="0.3">
      <c r="A1432" s="8">
        <f>'Receta'!A1433</f>
        <v>0</v>
      </c>
      <c r="B1432" s="8" t="str">
        <f>IFERROR(VLOOKUP(A1432,Productos[#All],2,0),"")</f>
        <v/>
      </c>
      <c r="C1432" s="8">
        <f>SUMIF(Producción[[#All],[Producto]],A1432,Producción[[#All],[Cant]])</f>
        <v>0</v>
      </c>
      <c r="D1432" s="8">
        <f>'Receta'!E1433</f>
        <v>0</v>
      </c>
      <c r="E1432" s="8" t="str">
        <f>IFERROR(VLOOKUP(D1432,Materias_Primas[#All],2,0),"")</f>
        <v/>
      </c>
      <c r="F1432" s="8">
        <f>'Receta'!C1433</f>
        <v>0</v>
      </c>
      <c r="G1432" s="8">
        <f>'Receta'!H1433</f>
        <v>0</v>
      </c>
      <c r="H1432" s="8" t="str">
        <f t="shared" si="25"/>
        <v/>
      </c>
      <c r="I1432" s="8">
        <v>47</v>
      </c>
      <c r="J1432" s="8" t="s">
        <v>213</v>
      </c>
      <c r="K1432" s="8" t="e">
        <f t="shared" si="28"/>
        <v>#VALUE!</v>
      </c>
      <c r="L1432" s="8" t="str">
        <f>IFERROR(VLOOKUP(D1432,Materias_Primas[#All],5,0),"")</f>
        <v/>
      </c>
      <c r="M1432" s="2"/>
      <c r="N1432" s="2"/>
      <c r="O1432" s="2"/>
      <c r="P1432" s="2"/>
    </row>
    <row r="1433" spans="1:16" ht="15.75" customHeight="1" x14ac:dyDescent="0.3">
      <c r="A1433" s="8">
        <f>'Receta'!A1434</f>
        <v>0</v>
      </c>
      <c r="B1433" s="8" t="str">
        <f>IFERROR(VLOOKUP(A1433,Productos[#All],2,0),"")</f>
        <v/>
      </c>
      <c r="C1433" s="8">
        <f>SUMIF(Producción[[#All],[Producto]],A1433,Producción[[#All],[Cant]])</f>
        <v>0</v>
      </c>
      <c r="D1433" s="8">
        <f>'Receta'!E1434</f>
        <v>0</v>
      </c>
      <c r="E1433" s="8" t="str">
        <f>IFERROR(VLOOKUP(D1433,Materias_Primas[#All],2,0),"")</f>
        <v/>
      </c>
      <c r="F1433" s="8">
        <f>'Receta'!C1434</f>
        <v>0</v>
      </c>
      <c r="G1433" s="8">
        <f>'Receta'!H1434</f>
        <v>0</v>
      </c>
      <c r="H1433" s="8" t="str">
        <f t="shared" si="25"/>
        <v/>
      </c>
      <c r="I1433" s="8">
        <v>47</v>
      </c>
      <c r="J1433" s="8" t="s">
        <v>213</v>
      </c>
      <c r="K1433" s="8" t="e">
        <f t="shared" si="28"/>
        <v>#VALUE!</v>
      </c>
      <c r="L1433" s="8" t="str">
        <f>IFERROR(VLOOKUP(D1433,Materias_Primas[#All],5,0),"")</f>
        <v/>
      </c>
      <c r="M1433" s="2"/>
      <c r="N1433" s="2"/>
      <c r="O1433" s="2"/>
      <c r="P1433" s="2"/>
    </row>
    <row r="1434" spans="1:16" ht="15.75" customHeight="1" x14ac:dyDescent="0.3">
      <c r="A1434" s="8">
        <f>'Receta'!A1435</f>
        <v>0</v>
      </c>
      <c r="B1434" s="8" t="str">
        <f>IFERROR(VLOOKUP(A1434,Productos[#All],2,0),"")</f>
        <v/>
      </c>
      <c r="C1434" s="8">
        <f>SUMIF(Producción[[#All],[Producto]],A1434,Producción[[#All],[Cant]])</f>
        <v>0</v>
      </c>
      <c r="D1434" s="8">
        <f>'Receta'!E1435</f>
        <v>0</v>
      </c>
      <c r="E1434" s="8" t="str">
        <f>IFERROR(VLOOKUP(D1434,Materias_Primas[#All],2,0),"")</f>
        <v/>
      </c>
      <c r="F1434" s="8">
        <f>'Receta'!C1435</f>
        <v>0</v>
      </c>
      <c r="G1434" s="8">
        <f>'Receta'!H1435</f>
        <v>0</v>
      </c>
      <c r="H1434" s="8" t="str">
        <f t="shared" si="25"/>
        <v/>
      </c>
      <c r="I1434" s="8">
        <v>47</v>
      </c>
      <c r="J1434" s="8" t="s">
        <v>213</v>
      </c>
      <c r="K1434" s="8" t="e">
        <f t="shared" si="28"/>
        <v>#VALUE!</v>
      </c>
      <c r="L1434" s="8" t="str">
        <f>IFERROR(VLOOKUP(D1434,Materias_Primas[#All],5,0),"")</f>
        <v/>
      </c>
      <c r="M1434" s="2"/>
      <c r="N1434" s="2"/>
      <c r="O1434" s="2"/>
      <c r="P1434" s="2"/>
    </row>
    <row r="1435" spans="1:16" ht="15.75" customHeight="1" x14ac:dyDescent="0.3">
      <c r="A1435" s="8">
        <f>'Receta'!A1436</f>
        <v>0</v>
      </c>
      <c r="B1435" s="8" t="str">
        <f>IFERROR(VLOOKUP(A1435,Productos[#All],2,0),"")</f>
        <v/>
      </c>
      <c r="C1435" s="8">
        <f>SUMIF(Producción[[#All],[Producto]],A1435,Producción[[#All],[Cant]])</f>
        <v>0</v>
      </c>
      <c r="D1435" s="8">
        <f>'Receta'!E1436</f>
        <v>0</v>
      </c>
      <c r="E1435" s="8" t="str">
        <f>IFERROR(VLOOKUP(D1435,Materias_Primas[#All],2,0),"")</f>
        <v/>
      </c>
      <c r="F1435" s="8">
        <f>'Receta'!C1436</f>
        <v>0</v>
      </c>
      <c r="G1435" s="8">
        <f>'Receta'!H1436</f>
        <v>0</v>
      </c>
      <c r="H1435" s="8" t="str">
        <f t="shared" si="25"/>
        <v/>
      </c>
      <c r="I1435" s="8">
        <v>47</v>
      </c>
      <c r="J1435" s="8" t="s">
        <v>213</v>
      </c>
      <c r="K1435" s="8" t="e">
        <f t="shared" si="28"/>
        <v>#VALUE!</v>
      </c>
      <c r="L1435" s="8" t="str">
        <f>IFERROR(VLOOKUP(D1435,Materias_Primas[#All],5,0),"")</f>
        <v/>
      </c>
      <c r="M1435" s="2"/>
      <c r="N1435" s="2"/>
      <c r="O1435" s="2"/>
      <c r="P1435" s="2"/>
    </row>
    <row r="1436" spans="1:16" ht="15.75" customHeight="1" x14ac:dyDescent="0.3">
      <c r="A1436" s="8">
        <f>'Receta'!A1437</f>
        <v>0</v>
      </c>
      <c r="B1436" s="8" t="str">
        <f>IFERROR(VLOOKUP(A1436,Productos[#All],2,0),"")</f>
        <v/>
      </c>
      <c r="C1436" s="8">
        <f>SUMIF(Producción[[#All],[Producto]],A1436,Producción[[#All],[Cant]])</f>
        <v>0</v>
      </c>
      <c r="D1436" s="8">
        <f>'Receta'!E1437</f>
        <v>0</v>
      </c>
      <c r="E1436" s="8" t="str">
        <f>IFERROR(VLOOKUP(D1436,Materias_Primas[#All],2,0),"")</f>
        <v/>
      </c>
      <c r="F1436" s="8">
        <f>'Receta'!C1437</f>
        <v>0</v>
      </c>
      <c r="G1436" s="8">
        <f>'Receta'!H1437</f>
        <v>0</v>
      </c>
      <c r="H1436" s="8" t="str">
        <f t="shared" si="25"/>
        <v/>
      </c>
      <c r="I1436" s="8">
        <v>47</v>
      </c>
      <c r="J1436" s="8" t="s">
        <v>213</v>
      </c>
      <c r="K1436" s="8" t="e">
        <f t="shared" si="28"/>
        <v>#VALUE!</v>
      </c>
      <c r="L1436" s="8" t="str">
        <f>IFERROR(VLOOKUP(D1436,Materias_Primas[#All],5,0),"")</f>
        <v/>
      </c>
      <c r="M1436" s="2"/>
      <c r="N1436" s="2"/>
      <c r="O1436" s="2"/>
      <c r="P1436" s="2"/>
    </row>
    <row r="1437" spans="1:16" ht="15.75" customHeight="1" x14ac:dyDescent="0.3">
      <c r="A1437" s="8">
        <f>'Receta'!A1438</f>
        <v>0</v>
      </c>
      <c r="B1437" s="8" t="str">
        <f>IFERROR(VLOOKUP(A1437,Productos[#All],2,0),"")</f>
        <v/>
      </c>
      <c r="C1437" s="8">
        <f>SUMIF(Producción[[#All],[Producto]],A1437,Producción[[#All],[Cant]])</f>
        <v>0</v>
      </c>
      <c r="D1437" s="8">
        <f>'Receta'!E1438</f>
        <v>0</v>
      </c>
      <c r="E1437" s="8" t="str">
        <f>IFERROR(VLOOKUP(D1437,Materias_Primas[#All],2,0),"")</f>
        <v/>
      </c>
      <c r="F1437" s="8">
        <f>'Receta'!C1438</f>
        <v>0</v>
      </c>
      <c r="G1437" s="8">
        <f>'Receta'!H1438</f>
        <v>0</v>
      </c>
      <c r="H1437" s="8" t="str">
        <f t="shared" si="25"/>
        <v/>
      </c>
      <c r="I1437" s="8">
        <v>47</v>
      </c>
      <c r="J1437" s="8" t="s">
        <v>213</v>
      </c>
      <c r="K1437" s="8" t="e">
        <f t="shared" si="28"/>
        <v>#VALUE!</v>
      </c>
      <c r="L1437" s="8" t="str">
        <f>IFERROR(VLOOKUP(D1437,Materias_Primas[#All],5,0),"")</f>
        <v/>
      </c>
      <c r="M1437" s="2"/>
      <c r="N1437" s="2"/>
      <c r="O1437" s="2"/>
      <c r="P1437" s="2"/>
    </row>
    <row r="1438" spans="1:16" ht="15.75" customHeight="1" x14ac:dyDescent="0.3">
      <c r="A1438" s="8">
        <f>'Receta'!A1439</f>
        <v>0</v>
      </c>
      <c r="B1438" s="8" t="str">
        <f>IFERROR(VLOOKUP(A1438,Productos[#All],2,0),"")</f>
        <v/>
      </c>
      <c r="C1438" s="8">
        <f>SUMIF(Producción[[#All],[Producto]],A1438,Producción[[#All],[Cant]])</f>
        <v>0</v>
      </c>
      <c r="D1438" s="8">
        <f>'Receta'!E1439</f>
        <v>0</v>
      </c>
      <c r="E1438" s="8" t="str">
        <f>IFERROR(VLOOKUP(D1438,Materias_Primas[#All],2,0),"")</f>
        <v/>
      </c>
      <c r="F1438" s="8">
        <f>'Receta'!C1439</f>
        <v>0</v>
      </c>
      <c r="G1438" s="8">
        <f>'Receta'!H1439</f>
        <v>0</v>
      </c>
      <c r="H1438" s="8" t="str">
        <f t="shared" si="25"/>
        <v/>
      </c>
      <c r="I1438" s="8">
        <v>47</v>
      </c>
      <c r="J1438" s="8" t="s">
        <v>213</v>
      </c>
      <c r="K1438" s="8" t="e">
        <f t="shared" si="28"/>
        <v>#VALUE!</v>
      </c>
      <c r="L1438" s="8" t="str">
        <f>IFERROR(VLOOKUP(D1438,Materias_Primas[#All],5,0),"")</f>
        <v/>
      </c>
      <c r="M1438" s="2"/>
      <c r="N1438" s="2"/>
      <c r="O1438" s="2"/>
      <c r="P1438" s="2"/>
    </row>
    <row r="1439" spans="1:16" ht="15.75" customHeight="1" x14ac:dyDescent="0.3">
      <c r="A1439" s="8">
        <f>'Receta'!A1440</f>
        <v>0</v>
      </c>
      <c r="B1439" s="8" t="str">
        <f>IFERROR(VLOOKUP(A1439,Productos[#All],2,0),"")</f>
        <v/>
      </c>
      <c r="C1439" s="8">
        <f>SUMIF(Producción[[#All],[Producto]],A1439,Producción[[#All],[Cant]])</f>
        <v>0</v>
      </c>
      <c r="D1439" s="8">
        <f>'Receta'!E1440</f>
        <v>0</v>
      </c>
      <c r="E1439" s="8" t="str">
        <f>IFERROR(VLOOKUP(D1439,Materias_Primas[#All],2,0),"")</f>
        <v/>
      </c>
      <c r="F1439" s="8">
        <f>'Receta'!C1440</f>
        <v>0</v>
      </c>
      <c r="G1439" s="8">
        <f>'Receta'!H1440</f>
        <v>0</v>
      </c>
      <c r="H1439" s="8" t="str">
        <f t="shared" si="25"/>
        <v/>
      </c>
      <c r="I1439" s="8">
        <v>47</v>
      </c>
      <c r="J1439" s="8" t="s">
        <v>213</v>
      </c>
      <c r="K1439" s="8" t="e">
        <f t="shared" si="28"/>
        <v>#VALUE!</v>
      </c>
      <c r="L1439" s="8" t="str">
        <f>IFERROR(VLOOKUP(D1439,Materias_Primas[#All],5,0),"")</f>
        <v/>
      </c>
      <c r="M1439" s="2"/>
      <c r="N1439" s="2"/>
      <c r="O1439" s="2"/>
      <c r="P1439" s="2"/>
    </row>
    <row r="1440" spans="1:16" ht="15.75" customHeight="1" x14ac:dyDescent="0.3">
      <c r="A1440" s="8">
        <f>'Receta'!A1441</f>
        <v>0</v>
      </c>
      <c r="B1440" s="8" t="str">
        <f>IFERROR(VLOOKUP(A1440,Productos[#All],2,0),"")</f>
        <v/>
      </c>
      <c r="C1440" s="8">
        <f>SUMIF(Producción[[#All],[Producto]],A1440,Producción[[#All],[Cant]])</f>
        <v>0</v>
      </c>
      <c r="D1440" s="8">
        <f>'Receta'!E1441</f>
        <v>0</v>
      </c>
      <c r="E1440" s="8" t="str">
        <f>IFERROR(VLOOKUP(D1440,Materias_Primas[#All],2,0),"")</f>
        <v/>
      </c>
      <c r="F1440" s="8">
        <f>'Receta'!C1441</f>
        <v>0</v>
      </c>
      <c r="G1440" s="8">
        <f>'Receta'!H1441</f>
        <v>0</v>
      </c>
      <c r="H1440" s="8" t="str">
        <f t="shared" si="25"/>
        <v/>
      </c>
      <c r="I1440" s="8">
        <v>47</v>
      </c>
      <c r="J1440" s="8" t="s">
        <v>213</v>
      </c>
      <c r="K1440" s="8" t="e">
        <f t="shared" si="28"/>
        <v>#VALUE!</v>
      </c>
      <c r="L1440" s="8" t="str">
        <f>IFERROR(VLOOKUP(D1440,Materias_Primas[#All],5,0),"")</f>
        <v/>
      </c>
      <c r="M1440" s="2"/>
      <c r="N1440" s="2"/>
      <c r="O1440" s="2"/>
      <c r="P1440" s="2"/>
    </row>
    <row r="1441" spans="1:16" ht="15.75" customHeight="1" x14ac:dyDescent="0.3">
      <c r="A1441" s="8">
        <f>'Receta'!A1442</f>
        <v>0</v>
      </c>
      <c r="B1441" s="8" t="str">
        <f>IFERROR(VLOOKUP(A1441,Productos[#All],2,0),"")</f>
        <v/>
      </c>
      <c r="C1441" s="8">
        <f>SUMIF(Producción[[#All],[Producto]],A1441,Producción[[#All],[Cant]])</f>
        <v>0</v>
      </c>
      <c r="D1441" s="8">
        <f>'Receta'!E1442</f>
        <v>0</v>
      </c>
      <c r="E1441" s="8" t="str">
        <f>IFERROR(VLOOKUP(D1441,Materias_Primas[#All],2,0),"")</f>
        <v/>
      </c>
      <c r="F1441" s="8">
        <f>'Receta'!C1442</f>
        <v>0</v>
      </c>
      <c r="G1441" s="8">
        <f>'Receta'!H1442</f>
        <v>0</v>
      </c>
      <c r="H1441" s="8" t="str">
        <f t="shared" si="25"/>
        <v/>
      </c>
      <c r="I1441" s="8">
        <v>47</v>
      </c>
      <c r="J1441" s="8" t="s">
        <v>213</v>
      </c>
      <c r="K1441" s="8" t="e">
        <f t="shared" si="28"/>
        <v>#VALUE!</v>
      </c>
      <c r="L1441" s="8" t="str">
        <f>IFERROR(VLOOKUP(D1441,Materias_Primas[#All],5,0),"")</f>
        <v/>
      </c>
      <c r="M1441" s="2"/>
      <c r="N1441" s="2"/>
      <c r="O1441" s="2"/>
      <c r="P1441" s="2"/>
    </row>
    <row r="1442" spans="1:16" ht="15.75" customHeight="1" x14ac:dyDescent="0.3">
      <c r="A1442" s="8">
        <f>'Receta'!A1443</f>
        <v>0</v>
      </c>
      <c r="B1442" s="8" t="str">
        <f>IFERROR(VLOOKUP(A1442,Productos[#All],2,0),"")</f>
        <v/>
      </c>
      <c r="C1442" s="8">
        <f>SUMIF(Producción[[#All],[Producto]],A1442,Producción[[#All],[Cant]])</f>
        <v>0</v>
      </c>
      <c r="D1442" s="8">
        <f>'Receta'!E1443</f>
        <v>0</v>
      </c>
      <c r="E1442" s="8" t="str">
        <f>IFERROR(VLOOKUP(D1442,Materias_Primas[#All],2,0),"")</f>
        <v/>
      </c>
      <c r="F1442" s="8">
        <f>'Receta'!C1443</f>
        <v>0</v>
      </c>
      <c r="G1442" s="8">
        <f>'Receta'!H1443</f>
        <v>0</v>
      </c>
      <c r="H1442" s="8" t="str">
        <f t="shared" si="25"/>
        <v/>
      </c>
      <c r="I1442" s="8">
        <v>47</v>
      </c>
      <c r="J1442" s="8" t="s">
        <v>213</v>
      </c>
      <c r="K1442" s="8" t="e">
        <f t="shared" si="28"/>
        <v>#VALUE!</v>
      </c>
      <c r="L1442" s="8" t="str">
        <f>IFERROR(VLOOKUP(D1442,Materias_Primas[#All],5,0),"")</f>
        <v/>
      </c>
      <c r="M1442" s="2"/>
      <c r="N1442" s="2"/>
      <c r="O1442" s="2"/>
      <c r="P1442" s="2"/>
    </row>
    <row r="1443" spans="1:16" ht="15.75" customHeight="1" x14ac:dyDescent="0.3">
      <c r="A1443" s="8">
        <f>'Receta'!A1444</f>
        <v>0</v>
      </c>
      <c r="B1443" s="8" t="str">
        <f>IFERROR(VLOOKUP(A1443,Productos[#All],2,0),"")</f>
        <v/>
      </c>
      <c r="C1443" s="8">
        <f>SUMIF(Producción[[#All],[Producto]],A1443,Producción[[#All],[Cant]])</f>
        <v>0</v>
      </c>
      <c r="D1443" s="8">
        <f>'Receta'!E1444</f>
        <v>0</v>
      </c>
      <c r="E1443" s="8" t="str">
        <f>IFERROR(VLOOKUP(D1443,Materias_Primas[#All],2,0),"")</f>
        <v/>
      </c>
      <c r="F1443" s="8">
        <f>'Receta'!C1444</f>
        <v>0</v>
      </c>
      <c r="G1443" s="8">
        <f>'Receta'!H1444</f>
        <v>0</v>
      </c>
      <c r="H1443" s="8" t="str">
        <f t="shared" si="25"/>
        <v/>
      </c>
      <c r="I1443" s="8">
        <v>47</v>
      </c>
      <c r="J1443" s="8" t="s">
        <v>213</v>
      </c>
      <c r="K1443" s="8" t="e">
        <f t="shared" si="28"/>
        <v>#VALUE!</v>
      </c>
      <c r="L1443" s="8" t="str">
        <f>IFERROR(VLOOKUP(D1443,Materias_Primas[#All],5,0),"")</f>
        <v/>
      </c>
      <c r="M1443" s="2"/>
      <c r="N1443" s="2"/>
      <c r="O1443" s="2"/>
      <c r="P1443" s="2"/>
    </row>
    <row r="1444" spans="1:16" ht="15.75" customHeight="1" x14ac:dyDescent="0.3">
      <c r="A1444" s="8">
        <f>'Receta'!A1445</f>
        <v>0</v>
      </c>
      <c r="B1444" s="8" t="str">
        <f>IFERROR(VLOOKUP(A1444,Productos[#All],2,0),"")</f>
        <v/>
      </c>
      <c r="C1444" s="8">
        <f>SUMIF(Producción[[#All],[Producto]],A1444,Producción[[#All],[Cant]])</f>
        <v>0</v>
      </c>
      <c r="D1444" s="8">
        <f>'Receta'!E1445</f>
        <v>0</v>
      </c>
      <c r="E1444" s="8" t="str">
        <f>IFERROR(VLOOKUP(D1444,Materias_Primas[#All],2,0),"")</f>
        <v/>
      </c>
      <c r="F1444" s="8">
        <f>'Receta'!C1445</f>
        <v>0</v>
      </c>
      <c r="G1444" s="8">
        <f>'Receta'!H1445</f>
        <v>0</v>
      </c>
      <c r="H1444" s="8" t="str">
        <f t="shared" si="25"/>
        <v/>
      </c>
      <c r="I1444" s="8">
        <v>47</v>
      </c>
      <c r="J1444" s="8" t="s">
        <v>213</v>
      </c>
      <c r="K1444" s="8" t="e">
        <f t="shared" si="28"/>
        <v>#VALUE!</v>
      </c>
      <c r="L1444" s="8" t="str">
        <f>IFERROR(VLOOKUP(D1444,Materias_Primas[#All],5,0),"")</f>
        <v/>
      </c>
      <c r="M1444" s="2"/>
      <c r="N1444" s="2"/>
      <c r="O1444" s="2"/>
      <c r="P1444" s="2"/>
    </row>
    <row r="1445" spans="1:16" ht="15.75" customHeight="1" x14ac:dyDescent="0.3">
      <c r="A1445" s="8">
        <f>'Receta'!A1446</f>
        <v>0</v>
      </c>
      <c r="B1445" s="8" t="str">
        <f>IFERROR(VLOOKUP(A1445,Productos[#All],2,0),"")</f>
        <v/>
      </c>
      <c r="C1445" s="8">
        <f>SUMIF(Producción[[#All],[Producto]],A1445,Producción[[#All],[Cant]])</f>
        <v>0</v>
      </c>
      <c r="D1445" s="8">
        <f>'Receta'!E1446</f>
        <v>0</v>
      </c>
      <c r="E1445" s="8" t="str">
        <f>IFERROR(VLOOKUP(D1445,Materias_Primas[#All],2,0),"")</f>
        <v/>
      </c>
      <c r="F1445" s="8">
        <f>'Receta'!C1446</f>
        <v>0</v>
      </c>
      <c r="G1445" s="8">
        <f>'Receta'!H1446</f>
        <v>0</v>
      </c>
      <c r="H1445" s="8" t="str">
        <f t="shared" si="25"/>
        <v/>
      </c>
      <c r="I1445" s="8">
        <v>47</v>
      </c>
      <c r="J1445" s="8" t="s">
        <v>213</v>
      </c>
      <c r="K1445" s="8" t="e">
        <f t="shared" si="28"/>
        <v>#VALUE!</v>
      </c>
      <c r="L1445" s="8" t="str">
        <f>IFERROR(VLOOKUP(D1445,Materias_Primas[#All],5,0),"")</f>
        <v/>
      </c>
      <c r="M1445" s="2"/>
      <c r="N1445" s="2"/>
      <c r="O1445" s="2"/>
      <c r="P1445" s="2"/>
    </row>
    <row r="1446" spans="1:16" ht="15.75" customHeight="1" x14ac:dyDescent="0.3">
      <c r="A1446" s="8">
        <f>'Receta'!A1447</f>
        <v>0</v>
      </c>
      <c r="B1446" s="8" t="str">
        <f>IFERROR(VLOOKUP(A1446,Productos[#All],2,0),"")</f>
        <v/>
      </c>
      <c r="C1446" s="8">
        <f>SUMIF(Producción[[#All],[Producto]],A1446,Producción[[#All],[Cant]])</f>
        <v>0</v>
      </c>
      <c r="D1446" s="8">
        <f>'Receta'!E1447</f>
        <v>0</v>
      </c>
      <c r="E1446" s="8" t="str">
        <f>IFERROR(VLOOKUP(D1446,Materias_Primas[#All],2,0),"")</f>
        <v/>
      </c>
      <c r="F1446" s="8">
        <f>'Receta'!C1447</f>
        <v>0</v>
      </c>
      <c r="G1446" s="8">
        <f>'Receta'!H1447</f>
        <v>0</v>
      </c>
      <c r="H1446" s="8" t="str">
        <f t="shared" si="25"/>
        <v/>
      </c>
      <c r="I1446" s="8">
        <v>47</v>
      </c>
      <c r="J1446" s="8" t="s">
        <v>213</v>
      </c>
      <c r="K1446" s="8" t="e">
        <f t="shared" si="28"/>
        <v>#VALUE!</v>
      </c>
      <c r="L1446" s="8" t="str">
        <f>IFERROR(VLOOKUP(D1446,Materias_Primas[#All],5,0),"")</f>
        <v/>
      </c>
      <c r="M1446" s="2"/>
      <c r="N1446" s="2"/>
      <c r="O1446" s="2"/>
      <c r="P1446" s="2"/>
    </row>
    <row r="1447" spans="1:16" ht="15.75" customHeight="1" x14ac:dyDescent="0.3">
      <c r="A1447" s="8">
        <f>'Receta'!A1448</f>
        <v>0</v>
      </c>
      <c r="B1447" s="8" t="str">
        <f>IFERROR(VLOOKUP(A1447,Productos[#All],2,0),"")</f>
        <v/>
      </c>
      <c r="C1447" s="8">
        <f>SUMIF(Producción[[#All],[Producto]],A1447,Producción[[#All],[Cant]])</f>
        <v>0</v>
      </c>
      <c r="D1447" s="8">
        <f>'Receta'!E1448</f>
        <v>0</v>
      </c>
      <c r="E1447" s="8" t="str">
        <f>IFERROR(VLOOKUP(D1447,Materias_Primas[#All],2,0),"")</f>
        <v/>
      </c>
      <c r="F1447" s="8">
        <f>'Receta'!C1448</f>
        <v>0</v>
      </c>
      <c r="G1447" s="8">
        <f>'Receta'!H1448</f>
        <v>0</v>
      </c>
      <c r="H1447" s="8" t="str">
        <f t="shared" si="25"/>
        <v/>
      </c>
      <c r="I1447" s="8">
        <v>47</v>
      </c>
      <c r="J1447" s="8" t="s">
        <v>213</v>
      </c>
      <c r="K1447" s="8" t="e">
        <f t="shared" si="28"/>
        <v>#VALUE!</v>
      </c>
      <c r="L1447" s="8" t="str">
        <f>IFERROR(VLOOKUP(D1447,Materias_Primas[#All],5,0),"")</f>
        <v/>
      </c>
      <c r="M1447" s="2"/>
      <c r="N1447" s="2"/>
      <c r="O1447" s="2"/>
      <c r="P1447" s="2"/>
    </row>
    <row r="1448" spans="1:16" ht="15.75" customHeight="1" x14ac:dyDescent="0.3">
      <c r="A1448" s="8">
        <f>'Receta'!A1449</f>
        <v>0</v>
      </c>
      <c r="B1448" s="8" t="str">
        <f>IFERROR(VLOOKUP(A1448,Productos[#All],2,0),"")</f>
        <v/>
      </c>
      <c r="C1448" s="8">
        <f>SUMIF(Producción[[#All],[Producto]],A1448,Producción[[#All],[Cant]])</f>
        <v>0</v>
      </c>
      <c r="D1448" s="8">
        <f>'Receta'!E1449</f>
        <v>0</v>
      </c>
      <c r="E1448" s="8" t="str">
        <f>IFERROR(VLOOKUP(D1448,Materias_Primas[#All],2,0),"")</f>
        <v/>
      </c>
      <c r="F1448" s="8">
        <f>'Receta'!C1449</f>
        <v>0</v>
      </c>
      <c r="G1448" s="8">
        <f>'Receta'!H1449</f>
        <v>0</v>
      </c>
      <c r="H1448" s="8" t="str">
        <f t="shared" si="25"/>
        <v/>
      </c>
      <c r="I1448" s="8">
        <v>48</v>
      </c>
      <c r="J1448" s="8" t="s">
        <v>213</v>
      </c>
      <c r="K1448" s="8" t="e">
        <f t="shared" si="28"/>
        <v>#VALUE!</v>
      </c>
      <c r="L1448" s="8" t="str">
        <f>IFERROR(VLOOKUP(D1448,Materias_Primas[#All],5,0),"")</f>
        <v/>
      </c>
      <c r="M1448" s="2"/>
      <c r="N1448" s="2"/>
      <c r="O1448" s="2"/>
      <c r="P1448" s="2"/>
    </row>
    <row r="1449" spans="1:16" ht="15.75" customHeight="1" x14ac:dyDescent="0.3">
      <c r="A1449" s="8">
        <f>'Receta'!A1450</f>
        <v>0</v>
      </c>
      <c r="B1449" s="8" t="str">
        <f>IFERROR(VLOOKUP(A1449,Productos[#All],2,0),"")</f>
        <v/>
      </c>
      <c r="C1449" s="8">
        <f>SUMIF(Producción[[#All],[Producto]],A1449,Producción[[#All],[Cant]])</f>
        <v>0</v>
      </c>
      <c r="D1449" s="8">
        <f>'Receta'!E1450</f>
        <v>0</v>
      </c>
      <c r="E1449" s="8" t="str">
        <f>IFERROR(VLOOKUP(D1449,Materias_Primas[#All],2,0),"")</f>
        <v/>
      </c>
      <c r="F1449" s="8">
        <f>'Receta'!C1450</f>
        <v>0</v>
      </c>
      <c r="G1449" s="8">
        <f>'Receta'!H1450</f>
        <v>0</v>
      </c>
      <c r="H1449" s="8" t="str">
        <f t="shared" si="25"/>
        <v/>
      </c>
      <c r="I1449" s="8">
        <v>48</v>
      </c>
      <c r="J1449" s="8" t="s">
        <v>213</v>
      </c>
      <c r="K1449" s="8" t="e">
        <f t="shared" si="28"/>
        <v>#VALUE!</v>
      </c>
      <c r="L1449" s="8" t="str">
        <f>IFERROR(VLOOKUP(D1449,Materias_Primas[#All],5,0),"")</f>
        <v/>
      </c>
      <c r="M1449" s="2"/>
      <c r="N1449" s="2"/>
      <c r="O1449" s="2"/>
      <c r="P1449" s="2"/>
    </row>
    <row r="1450" spans="1:16" ht="15.75" customHeight="1" x14ac:dyDescent="0.3">
      <c r="A1450" s="8">
        <f>'Receta'!A1451</f>
        <v>0</v>
      </c>
      <c r="B1450" s="8" t="str">
        <f>IFERROR(VLOOKUP(A1450,Productos[#All],2,0),"")</f>
        <v/>
      </c>
      <c r="C1450" s="8">
        <f>SUMIF(Producción[[#All],[Producto]],A1450,Producción[[#All],[Cant]])</f>
        <v>0</v>
      </c>
      <c r="D1450" s="8">
        <f>'Receta'!E1451</f>
        <v>0</v>
      </c>
      <c r="E1450" s="8" t="str">
        <f>IFERROR(VLOOKUP(D1450,Materias_Primas[#All],2,0),"")</f>
        <v/>
      </c>
      <c r="F1450" s="8">
        <f>'Receta'!C1451</f>
        <v>0</v>
      </c>
      <c r="G1450" s="8">
        <f>'Receta'!H1451</f>
        <v>0</v>
      </c>
      <c r="H1450" s="8" t="str">
        <f t="shared" si="25"/>
        <v/>
      </c>
      <c r="I1450" s="8">
        <v>48</v>
      </c>
      <c r="J1450" s="8" t="s">
        <v>213</v>
      </c>
      <c r="K1450" s="8" t="e">
        <f t="shared" si="28"/>
        <v>#VALUE!</v>
      </c>
      <c r="L1450" s="8" t="str">
        <f>IFERROR(VLOOKUP(D1450,Materias_Primas[#All],5,0),"")</f>
        <v/>
      </c>
      <c r="M1450" s="2"/>
      <c r="N1450" s="2"/>
      <c r="O1450" s="2"/>
      <c r="P1450" s="2"/>
    </row>
    <row r="1451" spans="1:16" ht="15.75" customHeight="1" x14ac:dyDescent="0.3">
      <c r="A1451" s="8">
        <f>'Receta'!A1452</f>
        <v>0</v>
      </c>
      <c r="B1451" s="8" t="str">
        <f>IFERROR(VLOOKUP(A1451,Productos[#All],2,0),"")</f>
        <v/>
      </c>
      <c r="C1451" s="8">
        <f>SUMIF(Producción[[#All],[Producto]],A1451,Producción[[#All],[Cant]])</f>
        <v>0</v>
      </c>
      <c r="D1451" s="8">
        <f>'Receta'!E1452</f>
        <v>0</v>
      </c>
      <c r="E1451" s="8" t="str">
        <f>IFERROR(VLOOKUP(D1451,Materias_Primas[#All],2,0),"")</f>
        <v/>
      </c>
      <c r="F1451" s="8">
        <f>'Receta'!C1452</f>
        <v>0</v>
      </c>
      <c r="G1451" s="8">
        <f>'Receta'!H1452</f>
        <v>0</v>
      </c>
      <c r="H1451" s="8" t="str">
        <f t="shared" si="25"/>
        <v/>
      </c>
      <c r="I1451" s="8">
        <v>48</v>
      </c>
      <c r="J1451" s="8" t="s">
        <v>213</v>
      </c>
      <c r="K1451" s="8" t="e">
        <f t="shared" si="28"/>
        <v>#VALUE!</v>
      </c>
      <c r="L1451" s="8" t="str">
        <f>IFERROR(VLOOKUP(D1451,Materias_Primas[#All],5,0),"")</f>
        <v/>
      </c>
      <c r="M1451" s="2"/>
      <c r="N1451" s="2"/>
      <c r="O1451" s="2"/>
      <c r="P1451" s="2"/>
    </row>
    <row r="1452" spans="1:16" ht="15.75" customHeight="1" x14ac:dyDescent="0.3">
      <c r="A1452" s="8">
        <f>'Receta'!A1453</f>
        <v>0</v>
      </c>
      <c r="B1452" s="8" t="str">
        <f>IFERROR(VLOOKUP(A1452,Productos[#All],2,0),"")</f>
        <v/>
      </c>
      <c r="C1452" s="8">
        <f>SUMIF(Producción[[#All],[Producto]],A1452,Producción[[#All],[Cant]])</f>
        <v>0</v>
      </c>
      <c r="D1452" s="8">
        <f>'Receta'!E1453</f>
        <v>0</v>
      </c>
      <c r="E1452" s="8" t="str">
        <f>IFERROR(VLOOKUP(D1452,Materias_Primas[#All],2,0),"")</f>
        <v/>
      </c>
      <c r="F1452" s="8">
        <f>'Receta'!C1453</f>
        <v>0</v>
      </c>
      <c r="G1452" s="8">
        <f>'Receta'!H1453</f>
        <v>0</v>
      </c>
      <c r="H1452" s="8" t="str">
        <f t="shared" si="25"/>
        <v/>
      </c>
      <c r="I1452" s="8">
        <v>48</v>
      </c>
      <c r="J1452" s="8" t="s">
        <v>213</v>
      </c>
      <c r="K1452" s="8" t="e">
        <f t="shared" si="28"/>
        <v>#VALUE!</v>
      </c>
      <c r="L1452" s="8" t="str">
        <f>IFERROR(VLOOKUP(D1452,Materias_Primas[#All],5,0),"")</f>
        <v/>
      </c>
      <c r="M1452" s="2"/>
      <c r="N1452" s="2"/>
      <c r="O1452" s="2"/>
      <c r="P1452" s="2"/>
    </row>
    <row r="1453" spans="1:16" ht="15.75" customHeight="1" x14ac:dyDescent="0.3">
      <c r="A1453" s="8">
        <f>'Receta'!A1454</f>
        <v>0</v>
      </c>
      <c r="B1453" s="8" t="str">
        <f>IFERROR(VLOOKUP(A1453,Productos[#All],2,0),"")</f>
        <v/>
      </c>
      <c r="C1453" s="8">
        <f>SUMIF(Producción[[#All],[Producto]],A1453,Producción[[#All],[Cant]])</f>
        <v>0</v>
      </c>
      <c r="D1453" s="8">
        <f>'Receta'!E1454</f>
        <v>0</v>
      </c>
      <c r="E1453" s="8" t="str">
        <f>IFERROR(VLOOKUP(D1453,Materias_Primas[#All],2,0),"")</f>
        <v/>
      </c>
      <c r="F1453" s="8">
        <f>'Receta'!C1454</f>
        <v>0</v>
      </c>
      <c r="G1453" s="8">
        <f>'Receta'!H1454</f>
        <v>0</v>
      </c>
      <c r="H1453" s="8" t="str">
        <f t="shared" si="25"/>
        <v/>
      </c>
      <c r="I1453" s="8">
        <v>48</v>
      </c>
      <c r="J1453" s="8" t="s">
        <v>213</v>
      </c>
      <c r="K1453" s="8" t="e">
        <f t="shared" si="28"/>
        <v>#VALUE!</v>
      </c>
      <c r="L1453" s="8" t="str">
        <f>IFERROR(VLOOKUP(D1453,Materias_Primas[#All],5,0),"")</f>
        <v/>
      </c>
      <c r="M1453" s="2"/>
      <c r="N1453" s="2"/>
      <c r="O1453" s="2"/>
      <c r="P1453" s="2"/>
    </row>
    <row r="1454" spans="1:16" ht="15.75" customHeight="1" x14ac:dyDescent="0.3">
      <c r="A1454" s="8">
        <f>'Receta'!A1455</f>
        <v>0</v>
      </c>
      <c r="B1454" s="8" t="str">
        <f>IFERROR(VLOOKUP(A1454,Productos[#All],2,0),"")</f>
        <v/>
      </c>
      <c r="C1454" s="8">
        <f>SUMIF(Producción[[#All],[Producto]],A1454,Producción[[#All],[Cant]])</f>
        <v>0</v>
      </c>
      <c r="D1454" s="8">
        <f>'Receta'!E1455</f>
        <v>0</v>
      </c>
      <c r="E1454" s="8" t="str">
        <f>IFERROR(VLOOKUP(D1454,Materias_Primas[#All],2,0),"")</f>
        <v/>
      </c>
      <c r="F1454" s="8">
        <f>'Receta'!C1455</f>
        <v>0</v>
      </c>
      <c r="G1454" s="8">
        <f>'Receta'!H1455</f>
        <v>0</v>
      </c>
      <c r="H1454" s="8" t="str">
        <f t="shared" si="25"/>
        <v/>
      </c>
      <c r="I1454" s="8">
        <v>48</v>
      </c>
      <c r="J1454" s="8" t="s">
        <v>213</v>
      </c>
      <c r="K1454" s="8" t="e">
        <f t="shared" si="28"/>
        <v>#VALUE!</v>
      </c>
      <c r="L1454" s="8" t="str">
        <f>IFERROR(VLOOKUP(D1454,Materias_Primas[#All],5,0),"")</f>
        <v/>
      </c>
      <c r="M1454" s="2"/>
      <c r="N1454" s="2"/>
      <c r="O1454" s="2"/>
      <c r="P1454" s="2"/>
    </row>
    <row r="1455" spans="1:16" ht="15.75" customHeight="1" x14ac:dyDescent="0.3">
      <c r="A1455" s="8">
        <f>'Receta'!A1456</f>
        <v>0</v>
      </c>
      <c r="B1455" s="8" t="str">
        <f>IFERROR(VLOOKUP(A1455,Productos[#All],2,0),"")</f>
        <v/>
      </c>
      <c r="C1455" s="8">
        <f>SUMIF(Producción[[#All],[Producto]],A1455,Producción[[#All],[Cant]])</f>
        <v>0</v>
      </c>
      <c r="D1455" s="8">
        <f>'Receta'!E1456</f>
        <v>0</v>
      </c>
      <c r="E1455" s="8" t="str">
        <f>IFERROR(VLOOKUP(D1455,Materias_Primas[#All],2,0),"")</f>
        <v/>
      </c>
      <c r="F1455" s="8">
        <f>'Receta'!C1456</f>
        <v>0</v>
      </c>
      <c r="G1455" s="8">
        <f>'Receta'!H1456</f>
        <v>0</v>
      </c>
      <c r="H1455" s="8" t="str">
        <f t="shared" si="25"/>
        <v/>
      </c>
      <c r="I1455" s="8">
        <v>48</v>
      </c>
      <c r="J1455" s="8" t="s">
        <v>213</v>
      </c>
      <c r="K1455" s="8" t="e">
        <f t="shared" si="28"/>
        <v>#VALUE!</v>
      </c>
      <c r="L1455" s="8" t="str">
        <f>IFERROR(VLOOKUP(D1455,Materias_Primas[#All],5,0),"")</f>
        <v/>
      </c>
      <c r="M1455" s="2"/>
      <c r="N1455" s="2"/>
      <c r="O1455" s="2"/>
      <c r="P1455" s="2"/>
    </row>
    <row r="1456" spans="1:16" ht="15.75" customHeight="1" x14ac:dyDescent="0.3">
      <c r="A1456" s="8">
        <f>'Receta'!A1457</f>
        <v>0</v>
      </c>
      <c r="B1456" s="8" t="str">
        <f>IFERROR(VLOOKUP(A1456,Productos[#All],2,0),"")</f>
        <v/>
      </c>
      <c r="C1456" s="8">
        <f>SUMIF(Producción[[#All],[Producto]],A1456,Producción[[#All],[Cant]])</f>
        <v>0</v>
      </c>
      <c r="D1456" s="8">
        <f>'Receta'!E1457</f>
        <v>0</v>
      </c>
      <c r="E1456" s="8" t="str">
        <f>IFERROR(VLOOKUP(D1456,Materias_Primas[#All],2,0),"")</f>
        <v/>
      </c>
      <c r="F1456" s="8">
        <f>'Receta'!C1457</f>
        <v>0</v>
      </c>
      <c r="G1456" s="8">
        <f>'Receta'!H1457</f>
        <v>0</v>
      </c>
      <c r="H1456" s="8" t="str">
        <f t="shared" si="25"/>
        <v/>
      </c>
      <c r="I1456" s="8">
        <v>48</v>
      </c>
      <c r="J1456" s="8" t="s">
        <v>213</v>
      </c>
      <c r="K1456" s="8" t="e">
        <f t="shared" si="28"/>
        <v>#VALUE!</v>
      </c>
      <c r="L1456" s="8" t="str">
        <f>IFERROR(VLOOKUP(D1456,Materias_Primas[#All],5,0),"")</f>
        <v/>
      </c>
      <c r="M1456" s="2"/>
      <c r="N1456" s="2"/>
      <c r="O1456" s="2"/>
      <c r="P1456" s="2"/>
    </row>
    <row r="1457" spans="1:16" ht="15.75" customHeight="1" x14ac:dyDescent="0.3">
      <c r="A1457" s="8">
        <f>'Receta'!A1458</f>
        <v>0</v>
      </c>
      <c r="B1457" s="8" t="str">
        <f>IFERROR(VLOOKUP(A1457,Productos[#All],2,0),"")</f>
        <v/>
      </c>
      <c r="C1457" s="8">
        <f>SUMIF(Producción[[#All],[Producto]],A1457,Producción[[#All],[Cant]])</f>
        <v>0</v>
      </c>
      <c r="D1457" s="8">
        <f>'Receta'!E1458</f>
        <v>0</v>
      </c>
      <c r="E1457" s="8" t="str">
        <f>IFERROR(VLOOKUP(D1457,Materias_Primas[#All],2,0),"")</f>
        <v/>
      </c>
      <c r="F1457" s="8">
        <f>'Receta'!C1458</f>
        <v>0</v>
      </c>
      <c r="G1457" s="8">
        <f>'Receta'!H1458</f>
        <v>0</v>
      </c>
      <c r="H1457" s="8" t="str">
        <f t="shared" si="25"/>
        <v/>
      </c>
      <c r="I1457" s="8">
        <v>48</v>
      </c>
      <c r="J1457" s="8" t="s">
        <v>213</v>
      </c>
      <c r="K1457" s="8" t="e">
        <f t="shared" si="28"/>
        <v>#VALUE!</v>
      </c>
      <c r="L1457" s="8" t="str">
        <f>IFERROR(VLOOKUP(D1457,Materias_Primas[#All],5,0),"")</f>
        <v/>
      </c>
      <c r="M1457" s="2"/>
      <c r="N1457" s="2"/>
      <c r="O1457" s="2"/>
      <c r="P1457" s="2"/>
    </row>
    <row r="1458" spans="1:16" ht="15.75" customHeight="1" x14ac:dyDescent="0.3">
      <c r="A1458" s="8">
        <f>'Receta'!A1459</f>
        <v>0</v>
      </c>
      <c r="B1458" s="8" t="str">
        <f>IFERROR(VLOOKUP(A1458,Productos[#All],2,0),"")</f>
        <v/>
      </c>
      <c r="C1458" s="8">
        <f>SUMIF(Producción[[#All],[Producto]],A1458,Producción[[#All],[Cant]])</f>
        <v>0</v>
      </c>
      <c r="D1458" s="8">
        <f>'Receta'!E1459</f>
        <v>0</v>
      </c>
      <c r="E1458" s="8" t="str">
        <f>IFERROR(VLOOKUP(D1458,Materias_Primas[#All],2,0),"")</f>
        <v/>
      </c>
      <c r="F1458" s="8">
        <f>'Receta'!C1459</f>
        <v>0</v>
      </c>
      <c r="G1458" s="8">
        <f>'Receta'!H1459</f>
        <v>0</v>
      </c>
      <c r="H1458" s="8" t="str">
        <f t="shared" si="25"/>
        <v/>
      </c>
      <c r="I1458" s="8">
        <v>48</v>
      </c>
      <c r="J1458" s="8" t="s">
        <v>213</v>
      </c>
      <c r="K1458" s="8" t="e">
        <f t="shared" si="28"/>
        <v>#VALUE!</v>
      </c>
      <c r="L1458" s="8" t="str">
        <f>IFERROR(VLOOKUP(D1458,Materias_Primas[#All],5,0),"")</f>
        <v/>
      </c>
      <c r="M1458" s="2"/>
      <c r="N1458" s="2"/>
      <c r="O1458" s="2"/>
      <c r="P1458" s="2"/>
    </row>
    <row r="1459" spans="1:16" ht="15.75" customHeight="1" x14ac:dyDescent="0.3">
      <c r="A1459" s="8">
        <f>'Receta'!A1460</f>
        <v>0</v>
      </c>
      <c r="B1459" s="8" t="str">
        <f>IFERROR(VLOOKUP(A1459,Productos[#All],2,0),"")</f>
        <v/>
      </c>
      <c r="C1459" s="8">
        <f>SUMIF(Producción[[#All],[Producto]],A1459,Producción[[#All],[Cant]])</f>
        <v>0</v>
      </c>
      <c r="D1459" s="8">
        <f>'Receta'!E1460</f>
        <v>0</v>
      </c>
      <c r="E1459" s="8" t="str">
        <f>IFERROR(VLOOKUP(D1459,Materias_Primas[#All],2,0),"")</f>
        <v/>
      </c>
      <c r="F1459" s="8">
        <f>'Receta'!C1460</f>
        <v>0</v>
      </c>
      <c r="G1459" s="8">
        <f>'Receta'!H1460</f>
        <v>0</v>
      </c>
      <c r="H1459" s="8" t="str">
        <f t="shared" si="25"/>
        <v/>
      </c>
      <c r="I1459" s="8">
        <v>48</v>
      </c>
      <c r="J1459" s="8" t="s">
        <v>213</v>
      </c>
      <c r="K1459" s="8" t="e">
        <f t="shared" si="28"/>
        <v>#VALUE!</v>
      </c>
      <c r="L1459" s="8" t="str">
        <f>IFERROR(VLOOKUP(D1459,Materias_Primas[#All],5,0),"")</f>
        <v/>
      </c>
      <c r="M1459" s="2"/>
      <c r="N1459" s="2"/>
      <c r="O1459" s="2"/>
      <c r="P1459" s="2"/>
    </row>
    <row r="1460" spans="1:16" ht="15.75" customHeight="1" x14ac:dyDescent="0.3">
      <c r="A1460" s="8">
        <f>'Receta'!A1461</f>
        <v>0</v>
      </c>
      <c r="B1460" s="8" t="str">
        <f>IFERROR(VLOOKUP(A1460,Productos[#All],2,0),"")</f>
        <v/>
      </c>
      <c r="C1460" s="8">
        <f>SUMIF(Producción[[#All],[Producto]],A1460,Producción[[#All],[Cant]])</f>
        <v>0</v>
      </c>
      <c r="D1460" s="8">
        <f>'Receta'!E1461</f>
        <v>0</v>
      </c>
      <c r="E1460" s="8" t="str">
        <f>IFERROR(VLOOKUP(D1460,Materias_Primas[#All],2,0),"")</f>
        <v/>
      </c>
      <c r="F1460" s="8">
        <f>'Receta'!C1461</f>
        <v>0</v>
      </c>
      <c r="G1460" s="8">
        <f>'Receta'!H1461</f>
        <v>0</v>
      </c>
      <c r="H1460" s="8" t="str">
        <f t="shared" si="25"/>
        <v/>
      </c>
      <c r="I1460" s="8">
        <v>48</v>
      </c>
      <c r="J1460" s="8" t="s">
        <v>213</v>
      </c>
      <c r="K1460" s="8" t="e">
        <f t="shared" si="28"/>
        <v>#VALUE!</v>
      </c>
      <c r="L1460" s="8" t="str">
        <f>IFERROR(VLOOKUP(D1460,Materias_Primas[#All],5,0),"")</f>
        <v/>
      </c>
      <c r="M1460" s="2"/>
      <c r="N1460" s="2"/>
      <c r="O1460" s="2"/>
      <c r="P1460" s="2"/>
    </row>
    <row r="1461" spans="1:16" ht="15.75" customHeight="1" x14ac:dyDescent="0.3">
      <c r="A1461" s="8">
        <f>'Receta'!A1462</f>
        <v>0</v>
      </c>
      <c r="B1461" s="8" t="str">
        <f>IFERROR(VLOOKUP(A1461,Productos[#All],2,0),"")</f>
        <v/>
      </c>
      <c r="C1461" s="8">
        <f>SUMIF(Producción[[#All],[Producto]],A1461,Producción[[#All],[Cant]])</f>
        <v>0</v>
      </c>
      <c r="D1461" s="8">
        <f>'Receta'!E1462</f>
        <v>0</v>
      </c>
      <c r="E1461" s="8" t="str">
        <f>IFERROR(VLOOKUP(D1461,Materias_Primas[#All],2,0),"")</f>
        <v/>
      </c>
      <c r="F1461" s="8">
        <f>'Receta'!C1462</f>
        <v>0</v>
      </c>
      <c r="G1461" s="8">
        <f>'Receta'!H1462</f>
        <v>0</v>
      </c>
      <c r="H1461" s="8" t="str">
        <f t="shared" si="25"/>
        <v/>
      </c>
      <c r="I1461" s="8">
        <v>48</v>
      </c>
      <c r="J1461" s="8" t="s">
        <v>213</v>
      </c>
      <c r="K1461" s="8" t="e">
        <f t="shared" si="28"/>
        <v>#VALUE!</v>
      </c>
      <c r="L1461" s="8" t="str">
        <f>IFERROR(VLOOKUP(D1461,Materias_Primas[#All],5,0),"")</f>
        <v/>
      </c>
      <c r="M1461" s="2"/>
      <c r="N1461" s="2"/>
      <c r="O1461" s="2"/>
      <c r="P1461" s="2"/>
    </row>
    <row r="1462" spans="1:16" ht="15.75" customHeight="1" x14ac:dyDescent="0.3">
      <c r="A1462" s="8">
        <f>'Receta'!A1463</f>
        <v>0</v>
      </c>
      <c r="B1462" s="8" t="str">
        <f>IFERROR(VLOOKUP(A1462,Productos[#All],2,0),"")</f>
        <v/>
      </c>
      <c r="C1462" s="8">
        <f>SUMIF(Producción[[#All],[Producto]],A1462,Producción[[#All],[Cant]])</f>
        <v>0</v>
      </c>
      <c r="D1462" s="8">
        <f>'Receta'!E1463</f>
        <v>0</v>
      </c>
      <c r="E1462" s="8" t="str">
        <f>IFERROR(VLOOKUP(D1462,Materias_Primas[#All],2,0),"")</f>
        <v/>
      </c>
      <c r="F1462" s="8">
        <f>'Receta'!C1463</f>
        <v>0</v>
      </c>
      <c r="G1462" s="8">
        <f>'Receta'!H1463</f>
        <v>0</v>
      </c>
      <c r="H1462" s="8" t="str">
        <f t="shared" si="25"/>
        <v/>
      </c>
      <c r="I1462" s="8">
        <v>48</v>
      </c>
      <c r="J1462" s="8" t="s">
        <v>213</v>
      </c>
      <c r="K1462" s="8" t="e">
        <f t="shared" si="28"/>
        <v>#VALUE!</v>
      </c>
      <c r="L1462" s="8" t="str">
        <f>IFERROR(VLOOKUP(D1462,Materias_Primas[#All],5,0),"")</f>
        <v/>
      </c>
      <c r="M1462" s="2"/>
      <c r="N1462" s="2"/>
      <c r="O1462" s="2"/>
      <c r="P1462" s="2"/>
    </row>
    <row r="1463" spans="1:16" ht="15.75" customHeight="1" x14ac:dyDescent="0.3">
      <c r="A1463" s="8">
        <f>'Receta'!A1464</f>
        <v>0</v>
      </c>
      <c r="B1463" s="8" t="str">
        <f>IFERROR(VLOOKUP(A1463,Productos[#All],2,0),"")</f>
        <v/>
      </c>
      <c r="C1463" s="8">
        <f>SUMIF(Producción[[#All],[Producto]],A1463,Producción[[#All],[Cant]])</f>
        <v>0</v>
      </c>
      <c r="D1463" s="8">
        <f>'Receta'!E1464</f>
        <v>0</v>
      </c>
      <c r="E1463" s="8" t="str">
        <f>IFERROR(VLOOKUP(D1463,Materias_Primas[#All],2,0),"")</f>
        <v/>
      </c>
      <c r="F1463" s="8">
        <f>'Receta'!C1464</f>
        <v>0</v>
      </c>
      <c r="G1463" s="8">
        <f>'Receta'!H1464</f>
        <v>0</v>
      </c>
      <c r="H1463" s="8" t="str">
        <f t="shared" si="25"/>
        <v/>
      </c>
      <c r="I1463" s="8">
        <v>48</v>
      </c>
      <c r="J1463" s="8" t="s">
        <v>213</v>
      </c>
      <c r="K1463" s="8" t="e">
        <f t="shared" si="28"/>
        <v>#VALUE!</v>
      </c>
      <c r="L1463" s="8" t="str">
        <f>IFERROR(VLOOKUP(D1463,Materias_Primas[#All],5,0),"")</f>
        <v/>
      </c>
      <c r="M1463" s="2"/>
      <c r="N1463" s="2"/>
      <c r="O1463" s="2"/>
      <c r="P1463" s="2"/>
    </row>
    <row r="1464" spans="1:16" ht="15.75" customHeight="1" x14ac:dyDescent="0.3">
      <c r="A1464" s="8">
        <f>'Receta'!A1465</f>
        <v>0</v>
      </c>
      <c r="B1464" s="8" t="str">
        <f>IFERROR(VLOOKUP(A1464,Productos[#All],2,0),"")</f>
        <v/>
      </c>
      <c r="C1464" s="8">
        <f>SUMIF(Producción[[#All],[Producto]],A1464,Producción[[#All],[Cant]])</f>
        <v>0</v>
      </c>
      <c r="D1464" s="8">
        <f>'Receta'!E1465</f>
        <v>0</v>
      </c>
      <c r="E1464" s="8" t="str">
        <f>IFERROR(VLOOKUP(D1464,Materias_Primas[#All],2,0),"")</f>
        <v/>
      </c>
      <c r="F1464" s="8">
        <f>'Receta'!C1465</f>
        <v>0</v>
      </c>
      <c r="G1464" s="8">
        <f>'Receta'!H1465</f>
        <v>0</v>
      </c>
      <c r="H1464" s="8" t="str">
        <f t="shared" si="25"/>
        <v/>
      </c>
      <c r="I1464" s="8">
        <v>48</v>
      </c>
      <c r="J1464" s="8" t="s">
        <v>213</v>
      </c>
      <c r="K1464" s="8" t="e">
        <f t="shared" si="28"/>
        <v>#VALUE!</v>
      </c>
      <c r="L1464" s="8" t="str">
        <f>IFERROR(VLOOKUP(D1464,Materias_Primas[#All],5,0),"")</f>
        <v/>
      </c>
      <c r="M1464" s="2"/>
      <c r="N1464" s="2"/>
      <c r="O1464" s="2"/>
      <c r="P1464" s="2"/>
    </row>
    <row r="1465" spans="1:16" ht="15.75" customHeight="1" x14ac:dyDescent="0.3">
      <c r="A1465" s="8">
        <f>'Receta'!A1466</f>
        <v>0</v>
      </c>
      <c r="B1465" s="8" t="str">
        <f>IFERROR(VLOOKUP(A1465,Productos[#All],2,0),"")</f>
        <v/>
      </c>
      <c r="C1465" s="8">
        <f>SUMIF(Producción[[#All],[Producto]],A1465,Producción[[#All],[Cant]])</f>
        <v>0</v>
      </c>
      <c r="D1465" s="8">
        <f>'Receta'!E1466</f>
        <v>0</v>
      </c>
      <c r="E1465" s="8" t="str">
        <f>IFERROR(VLOOKUP(D1465,Materias_Primas[#All],2,0),"")</f>
        <v/>
      </c>
      <c r="F1465" s="8">
        <f>'Receta'!C1466</f>
        <v>0</v>
      </c>
      <c r="G1465" s="8">
        <f>'Receta'!H1466</f>
        <v>0</v>
      </c>
      <c r="H1465" s="8" t="str">
        <f t="shared" si="25"/>
        <v/>
      </c>
      <c r="I1465" s="8">
        <v>48</v>
      </c>
      <c r="J1465" s="8" t="s">
        <v>213</v>
      </c>
      <c r="K1465" s="8" t="e">
        <f t="shared" si="28"/>
        <v>#VALUE!</v>
      </c>
      <c r="L1465" s="8" t="str">
        <f>IFERROR(VLOOKUP(D1465,Materias_Primas[#All],5,0),"")</f>
        <v/>
      </c>
      <c r="M1465" s="2"/>
      <c r="N1465" s="2"/>
      <c r="O1465" s="2"/>
      <c r="P1465" s="2"/>
    </row>
    <row r="1466" spans="1:16" ht="15.75" customHeight="1" x14ac:dyDescent="0.3">
      <c r="A1466" s="8">
        <f>'Receta'!A1467</f>
        <v>0</v>
      </c>
      <c r="B1466" s="8" t="str">
        <f>IFERROR(VLOOKUP(A1466,Productos[#All],2,0),"")</f>
        <v/>
      </c>
      <c r="C1466" s="8">
        <f>SUMIF(Producción[[#All],[Producto]],A1466,Producción[[#All],[Cant]])</f>
        <v>0</v>
      </c>
      <c r="D1466" s="8">
        <f>'Receta'!E1467</f>
        <v>0</v>
      </c>
      <c r="E1466" s="8" t="str">
        <f>IFERROR(VLOOKUP(D1466,Materias_Primas[#All],2,0),"")</f>
        <v/>
      </c>
      <c r="F1466" s="8">
        <f>'Receta'!C1467</f>
        <v>0</v>
      </c>
      <c r="G1466" s="8">
        <f>'Receta'!H1467</f>
        <v>0</v>
      </c>
      <c r="H1466" s="8" t="str">
        <f t="shared" si="25"/>
        <v/>
      </c>
      <c r="I1466" s="8">
        <v>48</v>
      </c>
      <c r="J1466" s="8" t="s">
        <v>213</v>
      </c>
      <c r="K1466" s="8" t="e">
        <f t="shared" si="28"/>
        <v>#VALUE!</v>
      </c>
      <c r="L1466" s="8" t="str">
        <f>IFERROR(VLOOKUP(D1466,Materias_Primas[#All],5,0),"")</f>
        <v/>
      </c>
      <c r="M1466" s="2"/>
      <c r="N1466" s="2"/>
      <c r="O1466" s="2"/>
      <c r="P1466" s="2"/>
    </row>
    <row r="1467" spans="1:16" ht="15.75" customHeight="1" x14ac:dyDescent="0.3">
      <c r="A1467" s="8">
        <f>'Receta'!A1468</f>
        <v>0</v>
      </c>
      <c r="B1467" s="8" t="str">
        <f>IFERROR(VLOOKUP(A1467,Productos[#All],2,0),"")</f>
        <v/>
      </c>
      <c r="C1467" s="8">
        <f>SUMIF(Producción[[#All],[Producto]],A1467,Producción[[#All],[Cant]])</f>
        <v>0</v>
      </c>
      <c r="D1467" s="8">
        <f>'Receta'!E1468</f>
        <v>0</v>
      </c>
      <c r="E1467" s="8" t="str">
        <f>IFERROR(VLOOKUP(D1467,Materias_Primas[#All],2,0),"")</f>
        <v/>
      </c>
      <c r="F1467" s="8">
        <f>'Receta'!C1468</f>
        <v>0</v>
      </c>
      <c r="G1467" s="8">
        <f>'Receta'!H1468</f>
        <v>0</v>
      </c>
      <c r="H1467" s="8" t="str">
        <f t="shared" si="25"/>
        <v/>
      </c>
      <c r="I1467" s="8">
        <v>48</v>
      </c>
      <c r="J1467" s="8" t="s">
        <v>213</v>
      </c>
      <c r="K1467" s="8" t="e">
        <f t="shared" si="28"/>
        <v>#VALUE!</v>
      </c>
      <c r="L1467" s="8" t="str">
        <f>IFERROR(VLOOKUP(D1467,Materias_Primas[#All],5,0),"")</f>
        <v/>
      </c>
      <c r="M1467" s="2"/>
      <c r="N1467" s="2"/>
      <c r="O1467" s="2"/>
      <c r="P1467" s="2"/>
    </row>
    <row r="1468" spans="1:16" ht="15.75" customHeight="1" x14ac:dyDescent="0.3">
      <c r="A1468" s="8">
        <f>'Receta'!A1469</f>
        <v>0</v>
      </c>
      <c r="B1468" s="8" t="str">
        <f>IFERROR(VLOOKUP(A1468,Productos[#All],2,0),"")</f>
        <v/>
      </c>
      <c r="C1468" s="8">
        <f>SUMIF(Producción[[#All],[Producto]],A1468,Producción[[#All],[Cant]])</f>
        <v>0</v>
      </c>
      <c r="D1468" s="8">
        <f>'Receta'!E1469</f>
        <v>0</v>
      </c>
      <c r="E1468" s="8" t="str">
        <f>IFERROR(VLOOKUP(D1468,Materias_Primas[#All],2,0),"")</f>
        <v/>
      </c>
      <c r="F1468" s="8">
        <f>'Receta'!C1469</f>
        <v>0</v>
      </c>
      <c r="G1468" s="8">
        <f>'Receta'!H1469</f>
        <v>0</v>
      </c>
      <c r="H1468" s="8" t="str">
        <f t="shared" si="25"/>
        <v/>
      </c>
      <c r="I1468" s="8">
        <v>48</v>
      </c>
      <c r="J1468" s="8" t="s">
        <v>213</v>
      </c>
      <c r="K1468" s="8" t="e">
        <f t="shared" si="28"/>
        <v>#VALUE!</v>
      </c>
      <c r="L1468" s="8" t="str">
        <f>IFERROR(VLOOKUP(D1468,Materias_Primas[#All],5,0),"")</f>
        <v/>
      </c>
      <c r="M1468" s="2"/>
      <c r="N1468" s="2"/>
      <c r="O1468" s="2"/>
      <c r="P1468" s="2"/>
    </row>
    <row r="1469" spans="1:16" ht="15.75" customHeight="1" x14ac:dyDescent="0.3">
      <c r="A1469" s="8">
        <f>'Receta'!A1470</f>
        <v>0</v>
      </c>
      <c r="B1469" s="8" t="str">
        <f>IFERROR(VLOOKUP(A1469,Productos[#All],2,0),"")</f>
        <v/>
      </c>
      <c r="C1469" s="8">
        <f>SUMIF(Producción[[#All],[Producto]],A1469,Producción[[#All],[Cant]])</f>
        <v>0</v>
      </c>
      <c r="D1469" s="8">
        <f>'Receta'!E1470</f>
        <v>0</v>
      </c>
      <c r="E1469" s="8" t="str">
        <f>IFERROR(VLOOKUP(D1469,Materias_Primas[#All],2,0),"")</f>
        <v/>
      </c>
      <c r="F1469" s="8">
        <f>'Receta'!C1470</f>
        <v>0</v>
      </c>
      <c r="G1469" s="8">
        <f>'Receta'!H1470</f>
        <v>0</v>
      </c>
      <c r="H1469" s="8" t="str">
        <f t="shared" si="25"/>
        <v/>
      </c>
      <c r="I1469" s="8">
        <v>48</v>
      </c>
      <c r="J1469" s="8" t="s">
        <v>213</v>
      </c>
      <c r="K1469" s="8" t="e">
        <f t="shared" si="28"/>
        <v>#VALUE!</v>
      </c>
      <c r="L1469" s="8" t="str">
        <f>IFERROR(VLOOKUP(D1469,Materias_Primas[#All],5,0),"")</f>
        <v/>
      </c>
      <c r="M1469" s="2"/>
      <c r="N1469" s="2"/>
      <c r="O1469" s="2"/>
      <c r="P1469" s="2"/>
    </row>
    <row r="1470" spans="1:16" ht="15.75" customHeight="1" x14ac:dyDescent="0.3">
      <c r="A1470" s="8">
        <f>'Receta'!A1471</f>
        <v>0</v>
      </c>
      <c r="B1470" s="8" t="str">
        <f>IFERROR(VLOOKUP(A1470,Productos[#All],2,0),"")</f>
        <v/>
      </c>
      <c r="C1470" s="8">
        <f>SUMIF(Producción[[#All],[Producto]],A1470,Producción[[#All],[Cant]])</f>
        <v>0</v>
      </c>
      <c r="D1470" s="8">
        <f>'Receta'!E1471</f>
        <v>0</v>
      </c>
      <c r="E1470" s="8" t="str">
        <f>IFERROR(VLOOKUP(D1470,Materias_Primas[#All],2,0),"")</f>
        <v/>
      </c>
      <c r="F1470" s="8">
        <f>'Receta'!C1471</f>
        <v>0</v>
      </c>
      <c r="G1470" s="8">
        <f>'Receta'!H1471</f>
        <v>0</v>
      </c>
      <c r="H1470" s="8" t="str">
        <f t="shared" si="25"/>
        <v/>
      </c>
      <c r="I1470" s="8">
        <v>48</v>
      </c>
      <c r="J1470" s="8" t="s">
        <v>213</v>
      </c>
      <c r="K1470" s="8" t="e">
        <f t="shared" si="28"/>
        <v>#VALUE!</v>
      </c>
      <c r="L1470" s="8" t="str">
        <f>IFERROR(VLOOKUP(D1470,Materias_Primas[#All],5,0),"")</f>
        <v/>
      </c>
      <c r="M1470" s="2"/>
      <c r="N1470" s="2"/>
      <c r="O1470" s="2"/>
      <c r="P1470" s="2"/>
    </row>
    <row r="1471" spans="1:16" ht="15.75" customHeight="1" x14ac:dyDescent="0.3">
      <c r="A1471" s="8">
        <f>'Receta'!A1472</f>
        <v>0</v>
      </c>
      <c r="B1471" s="8" t="str">
        <f>IFERROR(VLOOKUP(A1471,Productos[#All],2,0),"")</f>
        <v/>
      </c>
      <c r="C1471" s="8">
        <f>SUMIF(Producción[[#All],[Producto]],A1471,Producción[[#All],[Cant]])</f>
        <v>0</v>
      </c>
      <c r="D1471" s="8">
        <f>'Receta'!E1472</f>
        <v>0</v>
      </c>
      <c r="E1471" s="8" t="str">
        <f>IFERROR(VLOOKUP(D1471,Materias_Primas[#All],2,0),"")</f>
        <v/>
      </c>
      <c r="F1471" s="8">
        <f>'Receta'!C1472</f>
        <v>0</v>
      </c>
      <c r="G1471" s="8">
        <f>'Receta'!H1472</f>
        <v>0</v>
      </c>
      <c r="H1471" s="8" t="str">
        <f t="shared" si="25"/>
        <v/>
      </c>
      <c r="I1471" s="8">
        <v>48</v>
      </c>
      <c r="J1471" s="8" t="s">
        <v>213</v>
      </c>
      <c r="K1471" s="8" t="e">
        <f t="shared" si="28"/>
        <v>#VALUE!</v>
      </c>
      <c r="L1471" s="8" t="str">
        <f>IFERROR(VLOOKUP(D1471,Materias_Primas[#All],5,0),"")</f>
        <v/>
      </c>
      <c r="M1471" s="2"/>
      <c r="N1471" s="2"/>
      <c r="O1471" s="2"/>
      <c r="P1471" s="2"/>
    </row>
    <row r="1472" spans="1:16" ht="15.75" customHeight="1" x14ac:dyDescent="0.3">
      <c r="A1472" s="8">
        <f>'Receta'!A1473</f>
        <v>0</v>
      </c>
      <c r="B1472" s="8" t="str">
        <f>IFERROR(VLOOKUP(A1472,Productos[#All],2,0),"")</f>
        <v/>
      </c>
      <c r="C1472" s="8">
        <f>SUMIF(Producción[[#All],[Producto]],A1472,Producción[[#All],[Cant]])</f>
        <v>0</v>
      </c>
      <c r="D1472" s="8">
        <f>'Receta'!E1473</f>
        <v>0</v>
      </c>
      <c r="E1472" s="8" t="str">
        <f>IFERROR(VLOOKUP(D1472,Materias_Primas[#All],2,0),"")</f>
        <v/>
      </c>
      <c r="F1472" s="8">
        <f>'Receta'!C1473</f>
        <v>0</v>
      </c>
      <c r="G1472" s="8">
        <f>'Receta'!H1473</f>
        <v>0</v>
      </c>
      <c r="H1472" s="8" t="str">
        <f t="shared" si="25"/>
        <v/>
      </c>
      <c r="I1472" s="8">
        <v>48</v>
      </c>
      <c r="J1472" s="8" t="s">
        <v>213</v>
      </c>
      <c r="K1472" s="8" t="e">
        <f t="shared" si="28"/>
        <v>#VALUE!</v>
      </c>
      <c r="L1472" s="8" t="str">
        <f>IFERROR(VLOOKUP(D1472,Materias_Primas[#All],5,0),"")</f>
        <v/>
      </c>
      <c r="M1472" s="2"/>
      <c r="N1472" s="2"/>
      <c r="O1472" s="2"/>
      <c r="P1472" s="2"/>
    </row>
    <row r="1473" spans="1:16" ht="15.75" customHeight="1" x14ac:dyDescent="0.3">
      <c r="A1473" s="8">
        <f>'Receta'!A1474</f>
        <v>0</v>
      </c>
      <c r="B1473" s="8" t="str">
        <f>IFERROR(VLOOKUP(A1473,Productos[#All],2,0),"")</f>
        <v/>
      </c>
      <c r="C1473" s="8">
        <f>SUMIF(Producción[[#All],[Producto]],A1473,Producción[[#All],[Cant]])</f>
        <v>0</v>
      </c>
      <c r="D1473" s="8">
        <f>'Receta'!E1474</f>
        <v>0</v>
      </c>
      <c r="E1473" s="8" t="str">
        <f>IFERROR(VLOOKUP(D1473,Materias_Primas[#All],2,0),"")</f>
        <v/>
      </c>
      <c r="F1473" s="8">
        <f>'Receta'!C1474</f>
        <v>0</v>
      </c>
      <c r="G1473" s="8">
        <f>'Receta'!H1474</f>
        <v>0</v>
      </c>
      <c r="H1473" s="8" t="str">
        <f t="shared" si="25"/>
        <v/>
      </c>
      <c r="I1473" s="8">
        <v>48</v>
      </c>
      <c r="J1473" s="8" t="s">
        <v>213</v>
      </c>
      <c r="K1473" s="8" t="e">
        <f t="shared" si="28"/>
        <v>#VALUE!</v>
      </c>
      <c r="L1473" s="8" t="str">
        <f>IFERROR(VLOOKUP(D1473,Materias_Primas[#All],5,0),"")</f>
        <v/>
      </c>
      <c r="M1473" s="2"/>
      <c r="N1473" s="2"/>
      <c r="O1473" s="2"/>
      <c r="P1473" s="2"/>
    </row>
    <row r="1474" spans="1:16" ht="15.75" customHeight="1" x14ac:dyDescent="0.3">
      <c r="A1474" s="8">
        <f>'Receta'!A1475</f>
        <v>0</v>
      </c>
      <c r="B1474" s="8" t="str">
        <f>IFERROR(VLOOKUP(A1474,Productos[#All],2,0),"")</f>
        <v/>
      </c>
      <c r="C1474" s="8">
        <f>SUMIF(Producción[[#All],[Producto]],A1474,Producción[[#All],[Cant]])</f>
        <v>0</v>
      </c>
      <c r="D1474" s="8">
        <f>'Receta'!E1475</f>
        <v>0</v>
      </c>
      <c r="E1474" s="8" t="str">
        <f>IFERROR(VLOOKUP(D1474,Materias_Primas[#All],2,0),"")</f>
        <v/>
      </c>
      <c r="F1474" s="8">
        <f>'Receta'!C1475</f>
        <v>0</v>
      </c>
      <c r="G1474" s="8">
        <f>'Receta'!H1475</f>
        <v>0</v>
      </c>
      <c r="H1474" s="8" t="str">
        <f t="shared" si="25"/>
        <v/>
      </c>
      <c r="I1474" s="8">
        <v>48</v>
      </c>
      <c r="J1474" s="8" t="s">
        <v>213</v>
      </c>
      <c r="K1474" s="8" t="e">
        <f t="shared" ref="K1474:K1537" si="29">C1474*H1474</f>
        <v>#VALUE!</v>
      </c>
      <c r="L1474" s="8" t="str">
        <f>IFERROR(VLOOKUP(D1474,Materias_Primas[#All],5,0),"")</f>
        <v/>
      </c>
      <c r="M1474" s="2"/>
      <c r="N1474" s="2"/>
      <c r="O1474" s="2"/>
      <c r="P1474" s="2"/>
    </row>
    <row r="1475" spans="1:16" ht="15.75" customHeight="1" x14ac:dyDescent="0.3">
      <c r="A1475" s="8">
        <f>'Receta'!A1476</f>
        <v>0</v>
      </c>
      <c r="B1475" s="8" t="str">
        <f>IFERROR(VLOOKUP(A1475,Productos[#All],2,0),"")</f>
        <v/>
      </c>
      <c r="C1475" s="8">
        <f>SUMIF(Producción[[#All],[Producto]],A1475,Producción[[#All],[Cant]])</f>
        <v>0</v>
      </c>
      <c r="D1475" s="8">
        <f>'Receta'!E1476</f>
        <v>0</v>
      </c>
      <c r="E1475" s="8" t="str">
        <f>IFERROR(VLOOKUP(D1475,Materias_Primas[#All],2,0),"")</f>
        <v/>
      </c>
      <c r="F1475" s="8">
        <f>'Receta'!C1476</f>
        <v>0</v>
      </c>
      <c r="G1475" s="8">
        <f>'Receta'!H1476</f>
        <v>0</v>
      </c>
      <c r="H1475" s="8" t="str">
        <f t="shared" si="25"/>
        <v/>
      </c>
      <c r="I1475" s="8">
        <v>48</v>
      </c>
      <c r="J1475" s="8" t="s">
        <v>213</v>
      </c>
      <c r="K1475" s="8" t="e">
        <f t="shared" si="29"/>
        <v>#VALUE!</v>
      </c>
      <c r="L1475" s="8" t="str">
        <f>IFERROR(VLOOKUP(D1475,Materias_Primas[#All],5,0),"")</f>
        <v/>
      </c>
      <c r="M1475" s="2"/>
      <c r="N1475" s="2"/>
      <c r="O1475" s="2"/>
      <c r="P1475" s="2"/>
    </row>
    <row r="1476" spans="1:16" ht="15.75" customHeight="1" x14ac:dyDescent="0.3">
      <c r="A1476" s="8">
        <f>'Receta'!A1477</f>
        <v>0</v>
      </c>
      <c r="B1476" s="8" t="str">
        <f>IFERROR(VLOOKUP(A1476,Productos[#All],2,0),"")</f>
        <v/>
      </c>
      <c r="C1476" s="8">
        <f>SUMIF(Producción[[#All],[Producto]],A1476,Producción[[#All],[Cant]])</f>
        <v>0</v>
      </c>
      <c r="D1476" s="8">
        <f>'Receta'!E1477</f>
        <v>0</v>
      </c>
      <c r="E1476" s="8" t="str">
        <f>IFERROR(VLOOKUP(D1476,Materias_Primas[#All],2,0),"")</f>
        <v/>
      </c>
      <c r="F1476" s="8">
        <f>'Receta'!C1477</f>
        <v>0</v>
      </c>
      <c r="G1476" s="8">
        <f>'Receta'!H1477</f>
        <v>0</v>
      </c>
      <c r="H1476" s="8" t="str">
        <f t="shared" si="25"/>
        <v/>
      </c>
      <c r="I1476" s="8">
        <v>48</v>
      </c>
      <c r="J1476" s="8" t="s">
        <v>213</v>
      </c>
      <c r="K1476" s="8" t="e">
        <f t="shared" si="29"/>
        <v>#VALUE!</v>
      </c>
      <c r="L1476" s="8" t="str">
        <f>IFERROR(VLOOKUP(D1476,Materias_Primas[#All],5,0),"")</f>
        <v/>
      </c>
      <c r="M1476" s="2"/>
      <c r="N1476" s="2"/>
      <c r="O1476" s="2"/>
      <c r="P1476" s="2"/>
    </row>
    <row r="1477" spans="1:16" ht="15.75" customHeight="1" x14ac:dyDescent="0.3">
      <c r="A1477" s="8">
        <f>'Receta'!A1478</f>
        <v>0</v>
      </c>
      <c r="B1477" s="8" t="str">
        <f>IFERROR(VLOOKUP(A1477,Productos[#All],2,0),"")</f>
        <v/>
      </c>
      <c r="C1477" s="8">
        <f>SUMIF(Producción[[#All],[Producto]],A1477,Producción[[#All],[Cant]])</f>
        <v>0</v>
      </c>
      <c r="D1477" s="8">
        <f>'Receta'!E1478</f>
        <v>0</v>
      </c>
      <c r="E1477" s="8" t="str">
        <f>IFERROR(VLOOKUP(D1477,Materias_Primas[#All],2,0),"")</f>
        <v/>
      </c>
      <c r="F1477" s="8">
        <f>'Receta'!C1478</f>
        <v>0</v>
      </c>
      <c r="G1477" s="8">
        <f>'Receta'!H1478</f>
        <v>0</v>
      </c>
      <c r="H1477" s="8" t="str">
        <f t="shared" si="25"/>
        <v/>
      </c>
      <c r="I1477" s="8">
        <v>48</v>
      </c>
      <c r="J1477" s="8" t="s">
        <v>213</v>
      </c>
      <c r="K1477" s="8" t="e">
        <f t="shared" si="29"/>
        <v>#VALUE!</v>
      </c>
      <c r="L1477" s="8" t="str">
        <f>IFERROR(VLOOKUP(D1477,Materias_Primas[#All],5,0),"")</f>
        <v/>
      </c>
      <c r="M1477" s="2"/>
      <c r="N1477" s="2"/>
      <c r="O1477" s="2"/>
      <c r="P1477" s="2"/>
    </row>
    <row r="1478" spans="1:16" ht="15.75" customHeight="1" x14ac:dyDescent="0.3">
      <c r="A1478" s="8">
        <f>'Receta'!A1479</f>
        <v>0</v>
      </c>
      <c r="B1478" s="8" t="str">
        <f>IFERROR(VLOOKUP(A1478,Productos[#All],2,0),"")</f>
        <v/>
      </c>
      <c r="C1478" s="8">
        <f>SUMIF(Producción[[#All],[Producto]],A1478,Producción[[#All],[Cant]])</f>
        <v>0</v>
      </c>
      <c r="D1478" s="8">
        <f>'Receta'!E1479</f>
        <v>0</v>
      </c>
      <c r="E1478" s="8" t="str">
        <f>IFERROR(VLOOKUP(D1478,Materias_Primas[#All],2,0),"")</f>
        <v/>
      </c>
      <c r="F1478" s="8">
        <f>'Receta'!C1479</f>
        <v>0</v>
      </c>
      <c r="G1478" s="8">
        <f>'Receta'!H1479</f>
        <v>0</v>
      </c>
      <c r="H1478" s="8" t="str">
        <f t="shared" si="25"/>
        <v/>
      </c>
      <c r="I1478" s="8">
        <v>49</v>
      </c>
      <c r="J1478" s="8" t="s">
        <v>213</v>
      </c>
      <c r="K1478" s="8" t="e">
        <f t="shared" si="29"/>
        <v>#VALUE!</v>
      </c>
      <c r="L1478" s="8" t="str">
        <f>IFERROR(VLOOKUP(D1478,Materias_Primas[#All],5,0),"")</f>
        <v/>
      </c>
      <c r="M1478" s="2"/>
      <c r="N1478" s="2"/>
      <c r="O1478" s="2"/>
      <c r="P1478" s="2"/>
    </row>
    <row r="1479" spans="1:16" ht="15.75" customHeight="1" x14ac:dyDescent="0.3">
      <c r="A1479" s="8">
        <f>'Receta'!A1480</f>
        <v>0</v>
      </c>
      <c r="B1479" s="8" t="str">
        <f>IFERROR(VLOOKUP(A1479,Productos[#All],2,0),"")</f>
        <v/>
      </c>
      <c r="C1479" s="8">
        <f>SUMIF(Producción[[#All],[Producto]],A1479,Producción[[#All],[Cant]])</f>
        <v>0</v>
      </c>
      <c r="D1479" s="8">
        <f>'Receta'!E1480</f>
        <v>0</v>
      </c>
      <c r="E1479" s="8" t="str">
        <f>IFERROR(VLOOKUP(D1479,Materias_Primas[#All],2,0),"")</f>
        <v/>
      </c>
      <c r="F1479" s="8">
        <f>'Receta'!C1480</f>
        <v>0</v>
      </c>
      <c r="G1479" s="8">
        <f>'Receta'!H1480</f>
        <v>0</v>
      </c>
      <c r="H1479" s="8" t="str">
        <f t="shared" si="25"/>
        <v/>
      </c>
      <c r="I1479" s="8">
        <v>49</v>
      </c>
      <c r="J1479" s="8" t="s">
        <v>213</v>
      </c>
      <c r="K1479" s="8" t="e">
        <f t="shared" si="29"/>
        <v>#VALUE!</v>
      </c>
      <c r="L1479" s="8" t="str">
        <f>IFERROR(VLOOKUP(D1479,Materias_Primas[#All],5,0),"")</f>
        <v/>
      </c>
      <c r="M1479" s="2"/>
      <c r="N1479" s="2"/>
      <c r="O1479" s="2"/>
      <c r="P1479" s="2"/>
    </row>
    <row r="1480" spans="1:16" ht="15.75" customHeight="1" x14ac:dyDescent="0.3">
      <c r="A1480" s="8">
        <f>'Receta'!A1481</f>
        <v>0</v>
      </c>
      <c r="B1480" s="8" t="str">
        <f>IFERROR(VLOOKUP(A1480,Productos[#All],2,0),"")</f>
        <v/>
      </c>
      <c r="C1480" s="8">
        <f>SUMIF(Producción[[#All],[Producto]],A1480,Producción[[#All],[Cant]])</f>
        <v>0</v>
      </c>
      <c r="D1480" s="8">
        <f>'Receta'!E1481</f>
        <v>0</v>
      </c>
      <c r="E1480" s="8" t="str">
        <f>IFERROR(VLOOKUP(D1480,Materias_Primas[#All],2,0),"")</f>
        <v/>
      </c>
      <c r="F1480" s="8">
        <f>'Receta'!C1481</f>
        <v>0</v>
      </c>
      <c r="G1480" s="8">
        <f>'Receta'!H1481</f>
        <v>0</v>
      </c>
      <c r="H1480" s="8" t="str">
        <f t="shared" si="25"/>
        <v/>
      </c>
      <c r="I1480" s="8">
        <v>49</v>
      </c>
      <c r="J1480" s="8" t="s">
        <v>213</v>
      </c>
      <c r="K1480" s="8" t="e">
        <f t="shared" si="29"/>
        <v>#VALUE!</v>
      </c>
      <c r="L1480" s="8" t="str">
        <f>IFERROR(VLOOKUP(D1480,Materias_Primas[#All],5,0),"")</f>
        <v/>
      </c>
      <c r="M1480" s="2"/>
      <c r="N1480" s="2"/>
      <c r="O1480" s="2"/>
      <c r="P1480" s="2"/>
    </row>
    <row r="1481" spans="1:16" ht="15.75" customHeight="1" x14ac:dyDescent="0.3">
      <c r="A1481" s="8">
        <f>'Receta'!A1482</f>
        <v>0</v>
      </c>
      <c r="B1481" s="8" t="str">
        <f>IFERROR(VLOOKUP(A1481,Productos[#All],2,0),"")</f>
        <v/>
      </c>
      <c r="C1481" s="8">
        <f>SUMIF(Producción[[#All],[Producto]],A1481,Producción[[#All],[Cant]])</f>
        <v>0</v>
      </c>
      <c r="D1481" s="8">
        <f>'Receta'!E1482</f>
        <v>0</v>
      </c>
      <c r="E1481" s="8" t="str">
        <f>IFERROR(VLOOKUP(D1481,Materias_Primas[#All],2,0),"")</f>
        <v/>
      </c>
      <c r="F1481" s="8">
        <f>'Receta'!C1482</f>
        <v>0</v>
      </c>
      <c r="G1481" s="8">
        <f>'Receta'!H1482</f>
        <v>0</v>
      </c>
      <c r="H1481" s="8" t="str">
        <f t="shared" si="25"/>
        <v/>
      </c>
      <c r="I1481" s="8">
        <v>49</v>
      </c>
      <c r="J1481" s="8" t="s">
        <v>213</v>
      </c>
      <c r="K1481" s="8" t="e">
        <f t="shared" si="29"/>
        <v>#VALUE!</v>
      </c>
      <c r="L1481" s="8" t="str">
        <f>IFERROR(VLOOKUP(D1481,Materias_Primas[#All],5,0),"")</f>
        <v/>
      </c>
      <c r="M1481" s="2"/>
      <c r="N1481" s="2"/>
      <c r="O1481" s="2"/>
      <c r="P1481" s="2"/>
    </row>
    <row r="1482" spans="1:16" ht="15.75" customHeight="1" x14ac:dyDescent="0.3">
      <c r="A1482" s="8">
        <f>'Receta'!A1483</f>
        <v>0</v>
      </c>
      <c r="B1482" s="8" t="str">
        <f>IFERROR(VLOOKUP(A1482,Productos[#All],2,0),"")</f>
        <v/>
      </c>
      <c r="C1482" s="8">
        <f>SUMIF(Producción[[#All],[Producto]],A1482,Producción[[#All],[Cant]])</f>
        <v>0</v>
      </c>
      <c r="D1482" s="8">
        <f>'Receta'!E1483</f>
        <v>0</v>
      </c>
      <c r="E1482" s="8" t="str">
        <f>IFERROR(VLOOKUP(D1482,Materias_Primas[#All],2,0),"")</f>
        <v/>
      </c>
      <c r="F1482" s="8">
        <f>'Receta'!C1483</f>
        <v>0</v>
      </c>
      <c r="G1482" s="8">
        <f>'Receta'!H1483</f>
        <v>0</v>
      </c>
      <c r="H1482" s="8" t="str">
        <f t="shared" si="25"/>
        <v/>
      </c>
      <c r="I1482" s="8">
        <v>49</v>
      </c>
      <c r="J1482" s="8" t="s">
        <v>213</v>
      </c>
      <c r="K1482" s="8" t="e">
        <f t="shared" si="29"/>
        <v>#VALUE!</v>
      </c>
      <c r="L1482" s="8" t="str">
        <f>IFERROR(VLOOKUP(D1482,Materias_Primas[#All],5,0),"")</f>
        <v/>
      </c>
      <c r="M1482" s="2"/>
      <c r="N1482" s="2"/>
      <c r="O1482" s="2"/>
      <c r="P1482" s="2"/>
    </row>
    <row r="1483" spans="1:16" ht="15.75" customHeight="1" x14ac:dyDescent="0.3">
      <c r="A1483" s="8">
        <f>'Receta'!A1484</f>
        <v>0</v>
      </c>
      <c r="B1483" s="8" t="str">
        <f>IFERROR(VLOOKUP(A1483,Productos[#All],2,0),"")</f>
        <v/>
      </c>
      <c r="C1483" s="8">
        <f>SUMIF(Producción[[#All],[Producto]],A1483,Producción[[#All],[Cant]])</f>
        <v>0</v>
      </c>
      <c r="D1483" s="8">
        <f>'Receta'!E1484</f>
        <v>0</v>
      </c>
      <c r="E1483" s="8" t="str">
        <f>IFERROR(VLOOKUP(D1483,Materias_Primas[#All],2,0),"")</f>
        <v/>
      </c>
      <c r="F1483" s="8">
        <f>'Receta'!C1484</f>
        <v>0</v>
      </c>
      <c r="G1483" s="8">
        <f>'Receta'!H1484</f>
        <v>0</v>
      </c>
      <c r="H1483" s="8" t="str">
        <f t="shared" si="25"/>
        <v/>
      </c>
      <c r="I1483" s="8">
        <v>49</v>
      </c>
      <c r="J1483" s="8" t="s">
        <v>213</v>
      </c>
      <c r="K1483" s="8" t="e">
        <f t="shared" si="29"/>
        <v>#VALUE!</v>
      </c>
      <c r="L1483" s="8" t="str">
        <f>IFERROR(VLOOKUP(D1483,Materias_Primas[#All],5,0),"")</f>
        <v/>
      </c>
      <c r="M1483" s="2"/>
      <c r="N1483" s="2"/>
      <c r="O1483" s="2"/>
      <c r="P1483" s="2"/>
    </row>
    <row r="1484" spans="1:16" ht="15.75" customHeight="1" x14ac:dyDescent="0.3">
      <c r="A1484" s="8">
        <f>'Receta'!A1485</f>
        <v>0</v>
      </c>
      <c r="B1484" s="8" t="str">
        <f>IFERROR(VLOOKUP(A1484,Productos[#All],2,0),"")</f>
        <v/>
      </c>
      <c r="C1484" s="8">
        <f>SUMIF(Producción[[#All],[Producto]],A1484,Producción[[#All],[Cant]])</f>
        <v>0</v>
      </c>
      <c r="D1484" s="8">
        <f>'Receta'!E1485</f>
        <v>0</v>
      </c>
      <c r="E1484" s="8" t="str">
        <f>IFERROR(VLOOKUP(D1484,Materias_Primas[#All],2,0),"")</f>
        <v/>
      </c>
      <c r="F1484" s="8">
        <f>'Receta'!C1485</f>
        <v>0</v>
      </c>
      <c r="G1484" s="8">
        <f>'Receta'!H1485</f>
        <v>0</v>
      </c>
      <c r="H1484" s="8" t="str">
        <f t="shared" si="25"/>
        <v/>
      </c>
      <c r="I1484" s="8">
        <v>49</v>
      </c>
      <c r="J1484" s="8" t="s">
        <v>213</v>
      </c>
      <c r="K1484" s="8" t="e">
        <f t="shared" si="29"/>
        <v>#VALUE!</v>
      </c>
      <c r="L1484" s="8" t="str">
        <f>IFERROR(VLOOKUP(D1484,Materias_Primas[#All],5,0),"")</f>
        <v/>
      </c>
      <c r="M1484" s="2"/>
      <c r="N1484" s="2"/>
      <c r="O1484" s="2"/>
      <c r="P1484" s="2"/>
    </row>
    <row r="1485" spans="1:16" ht="15.75" customHeight="1" x14ac:dyDescent="0.3">
      <c r="A1485" s="8">
        <f>'Receta'!A1486</f>
        <v>0</v>
      </c>
      <c r="B1485" s="8" t="str">
        <f>IFERROR(VLOOKUP(A1485,Productos[#All],2,0),"")</f>
        <v/>
      </c>
      <c r="C1485" s="8">
        <f>SUMIF(Producción[[#All],[Producto]],A1485,Producción[[#All],[Cant]])</f>
        <v>0</v>
      </c>
      <c r="D1485" s="8">
        <f>'Receta'!E1486</f>
        <v>0</v>
      </c>
      <c r="E1485" s="8" t="str">
        <f>IFERROR(VLOOKUP(D1485,Materias_Primas[#All],2,0),"")</f>
        <v/>
      </c>
      <c r="F1485" s="8">
        <f>'Receta'!C1486</f>
        <v>0</v>
      </c>
      <c r="G1485" s="8">
        <f>'Receta'!H1486</f>
        <v>0</v>
      </c>
      <c r="H1485" s="8" t="str">
        <f t="shared" si="25"/>
        <v/>
      </c>
      <c r="I1485" s="8">
        <v>49</v>
      </c>
      <c r="J1485" s="8" t="s">
        <v>213</v>
      </c>
      <c r="K1485" s="8" t="e">
        <f t="shared" si="29"/>
        <v>#VALUE!</v>
      </c>
      <c r="L1485" s="8" t="str">
        <f>IFERROR(VLOOKUP(D1485,Materias_Primas[#All],5,0),"")</f>
        <v/>
      </c>
      <c r="M1485" s="2"/>
      <c r="N1485" s="2"/>
      <c r="O1485" s="2"/>
      <c r="P1485" s="2"/>
    </row>
    <row r="1486" spans="1:16" ht="15.75" customHeight="1" x14ac:dyDescent="0.3">
      <c r="A1486" s="8">
        <f>'Receta'!A1487</f>
        <v>0</v>
      </c>
      <c r="B1486" s="8" t="str">
        <f>IFERROR(VLOOKUP(A1486,Productos[#All],2,0),"")</f>
        <v/>
      </c>
      <c r="C1486" s="8">
        <f>SUMIF(Producción[[#All],[Producto]],A1486,Producción[[#All],[Cant]])</f>
        <v>0</v>
      </c>
      <c r="D1486" s="8">
        <f>'Receta'!E1487</f>
        <v>0</v>
      </c>
      <c r="E1486" s="8" t="str">
        <f>IFERROR(VLOOKUP(D1486,Materias_Primas[#All],2,0),"")</f>
        <v/>
      </c>
      <c r="F1486" s="8">
        <f>'Receta'!C1487</f>
        <v>0</v>
      </c>
      <c r="G1486" s="8">
        <f>'Receta'!H1487</f>
        <v>0</v>
      </c>
      <c r="H1486" s="8" t="str">
        <f t="shared" si="25"/>
        <v/>
      </c>
      <c r="I1486" s="8">
        <v>49</v>
      </c>
      <c r="J1486" s="8" t="s">
        <v>213</v>
      </c>
      <c r="K1486" s="8" t="e">
        <f t="shared" si="29"/>
        <v>#VALUE!</v>
      </c>
      <c r="L1486" s="8" t="str">
        <f>IFERROR(VLOOKUP(D1486,Materias_Primas[#All],5,0),"")</f>
        <v/>
      </c>
      <c r="M1486" s="2"/>
      <c r="N1486" s="2"/>
      <c r="O1486" s="2"/>
      <c r="P1486" s="2"/>
    </row>
    <row r="1487" spans="1:16" ht="15.75" customHeight="1" x14ac:dyDescent="0.3">
      <c r="A1487" s="8">
        <f>'Receta'!A1488</f>
        <v>0</v>
      </c>
      <c r="B1487" s="8" t="str">
        <f>IFERROR(VLOOKUP(A1487,Productos[#All],2,0),"")</f>
        <v/>
      </c>
      <c r="C1487" s="8">
        <f>SUMIF(Producción[[#All],[Producto]],A1487,Producción[[#All],[Cant]])</f>
        <v>0</v>
      </c>
      <c r="D1487" s="8">
        <f>'Receta'!E1488</f>
        <v>0</v>
      </c>
      <c r="E1487" s="8" t="str">
        <f>IFERROR(VLOOKUP(D1487,Materias_Primas[#All],2,0),"")</f>
        <v/>
      </c>
      <c r="F1487" s="8">
        <f>'Receta'!C1488</f>
        <v>0</v>
      </c>
      <c r="G1487" s="8">
        <f>'Receta'!H1488</f>
        <v>0</v>
      </c>
      <c r="H1487" s="8" t="str">
        <f t="shared" si="25"/>
        <v/>
      </c>
      <c r="I1487" s="8">
        <v>49</v>
      </c>
      <c r="J1487" s="8" t="s">
        <v>213</v>
      </c>
      <c r="K1487" s="8" t="e">
        <f t="shared" si="29"/>
        <v>#VALUE!</v>
      </c>
      <c r="L1487" s="8" t="str">
        <f>IFERROR(VLOOKUP(D1487,Materias_Primas[#All],5,0),"")</f>
        <v/>
      </c>
      <c r="M1487" s="2"/>
      <c r="N1487" s="2"/>
      <c r="O1487" s="2"/>
      <c r="P1487" s="2"/>
    </row>
    <row r="1488" spans="1:16" ht="15.75" customHeight="1" x14ac:dyDescent="0.3">
      <c r="A1488" s="8">
        <f>'Receta'!A1489</f>
        <v>0</v>
      </c>
      <c r="B1488" s="8" t="str">
        <f>IFERROR(VLOOKUP(A1488,Productos[#All],2,0),"")</f>
        <v/>
      </c>
      <c r="C1488" s="8">
        <f>SUMIF(Producción[[#All],[Producto]],A1488,Producción[[#All],[Cant]])</f>
        <v>0</v>
      </c>
      <c r="D1488" s="8">
        <f>'Receta'!E1489</f>
        <v>0</v>
      </c>
      <c r="E1488" s="8" t="str">
        <f>IFERROR(VLOOKUP(D1488,Materias_Primas[#All],2,0),"")</f>
        <v/>
      </c>
      <c r="F1488" s="8">
        <f>'Receta'!C1489</f>
        <v>0</v>
      </c>
      <c r="G1488" s="8">
        <f>'Receta'!H1489</f>
        <v>0</v>
      </c>
      <c r="H1488" s="8" t="str">
        <f t="shared" si="25"/>
        <v/>
      </c>
      <c r="I1488" s="8">
        <v>49</v>
      </c>
      <c r="J1488" s="8" t="s">
        <v>213</v>
      </c>
      <c r="K1488" s="8" t="e">
        <f t="shared" si="29"/>
        <v>#VALUE!</v>
      </c>
      <c r="L1488" s="8" t="str">
        <f>IFERROR(VLOOKUP(D1488,Materias_Primas[#All],5,0),"")</f>
        <v/>
      </c>
      <c r="M1488" s="2"/>
      <c r="N1488" s="2"/>
      <c r="O1488" s="2"/>
      <c r="P1488" s="2"/>
    </row>
    <row r="1489" spans="1:16" ht="15.75" customHeight="1" x14ac:dyDescent="0.3">
      <c r="A1489" s="8">
        <f>'Receta'!A1490</f>
        <v>0</v>
      </c>
      <c r="B1489" s="8" t="str">
        <f>IFERROR(VLOOKUP(A1489,Productos[#All],2,0),"")</f>
        <v/>
      </c>
      <c r="C1489" s="8">
        <f>SUMIF(Producción[[#All],[Producto]],A1489,Producción[[#All],[Cant]])</f>
        <v>0</v>
      </c>
      <c r="D1489" s="8">
        <f>'Receta'!E1490</f>
        <v>0</v>
      </c>
      <c r="E1489" s="8" t="str">
        <f>IFERROR(VLOOKUP(D1489,Materias_Primas[#All],2,0),"")</f>
        <v/>
      </c>
      <c r="F1489" s="8">
        <f>'Receta'!C1490</f>
        <v>0</v>
      </c>
      <c r="G1489" s="8">
        <f>'Receta'!H1490</f>
        <v>0</v>
      </c>
      <c r="H1489" s="8" t="str">
        <f t="shared" si="25"/>
        <v/>
      </c>
      <c r="I1489" s="8">
        <v>49</v>
      </c>
      <c r="J1489" s="8" t="s">
        <v>213</v>
      </c>
      <c r="K1489" s="8" t="e">
        <f t="shared" si="29"/>
        <v>#VALUE!</v>
      </c>
      <c r="L1489" s="8" t="str">
        <f>IFERROR(VLOOKUP(D1489,Materias_Primas[#All],5,0),"")</f>
        <v/>
      </c>
      <c r="M1489" s="2"/>
      <c r="N1489" s="2"/>
      <c r="O1489" s="2"/>
      <c r="P1489" s="2"/>
    </row>
    <row r="1490" spans="1:16" ht="15.75" customHeight="1" x14ac:dyDescent="0.3">
      <c r="A1490" s="8">
        <f>'Receta'!A1491</f>
        <v>0</v>
      </c>
      <c r="B1490" s="8" t="str">
        <f>IFERROR(VLOOKUP(A1490,Productos[#All],2,0),"")</f>
        <v/>
      </c>
      <c r="C1490" s="8">
        <f>SUMIF(Producción[[#All],[Producto]],A1490,Producción[[#All],[Cant]])</f>
        <v>0</v>
      </c>
      <c r="D1490" s="8">
        <f>'Receta'!E1491</f>
        <v>0</v>
      </c>
      <c r="E1490" s="8" t="str">
        <f>IFERROR(VLOOKUP(D1490,Materias_Primas[#All],2,0),"")</f>
        <v/>
      </c>
      <c r="F1490" s="8">
        <f>'Receta'!C1491</f>
        <v>0</v>
      </c>
      <c r="G1490" s="8">
        <f>'Receta'!H1491</f>
        <v>0</v>
      </c>
      <c r="H1490" s="8" t="str">
        <f t="shared" si="25"/>
        <v/>
      </c>
      <c r="I1490" s="8">
        <v>49</v>
      </c>
      <c r="J1490" s="8" t="s">
        <v>213</v>
      </c>
      <c r="K1490" s="8" t="e">
        <f t="shared" si="29"/>
        <v>#VALUE!</v>
      </c>
      <c r="L1490" s="8" t="str">
        <f>IFERROR(VLOOKUP(D1490,Materias_Primas[#All],5,0),"")</f>
        <v/>
      </c>
      <c r="M1490" s="2"/>
      <c r="N1490" s="2"/>
      <c r="O1490" s="2"/>
      <c r="P1490" s="2"/>
    </row>
    <row r="1491" spans="1:16" ht="15.75" customHeight="1" x14ac:dyDescent="0.3">
      <c r="A1491" s="8">
        <f>'Receta'!A1492</f>
        <v>0</v>
      </c>
      <c r="B1491" s="8" t="str">
        <f>IFERROR(VLOOKUP(A1491,Productos[#All],2,0),"")</f>
        <v/>
      </c>
      <c r="C1491" s="8">
        <f>SUMIF(Producción[[#All],[Producto]],A1491,Producción[[#All],[Cant]])</f>
        <v>0</v>
      </c>
      <c r="D1491" s="8">
        <f>'Receta'!E1492</f>
        <v>0</v>
      </c>
      <c r="E1491" s="8" t="str">
        <f>IFERROR(VLOOKUP(D1491,Materias_Primas[#All],2,0),"")</f>
        <v/>
      </c>
      <c r="F1491" s="8">
        <f>'Receta'!C1492</f>
        <v>0</v>
      </c>
      <c r="G1491" s="8">
        <f>'Receta'!H1492</f>
        <v>0</v>
      </c>
      <c r="H1491" s="8" t="str">
        <f t="shared" si="25"/>
        <v/>
      </c>
      <c r="I1491" s="8">
        <v>49</v>
      </c>
      <c r="J1491" s="8" t="s">
        <v>213</v>
      </c>
      <c r="K1491" s="8" t="e">
        <f t="shared" si="29"/>
        <v>#VALUE!</v>
      </c>
      <c r="L1491" s="8" t="str">
        <f>IFERROR(VLOOKUP(D1491,Materias_Primas[#All],5,0),"")</f>
        <v/>
      </c>
      <c r="M1491" s="2"/>
      <c r="N1491" s="2"/>
      <c r="O1491" s="2"/>
      <c r="P1491" s="2"/>
    </row>
    <row r="1492" spans="1:16" ht="15.75" customHeight="1" x14ac:dyDescent="0.3">
      <c r="A1492" s="8">
        <f>'Receta'!A1493</f>
        <v>0</v>
      </c>
      <c r="B1492" s="8" t="str">
        <f>IFERROR(VLOOKUP(A1492,Productos[#All],2,0),"")</f>
        <v/>
      </c>
      <c r="C1492" s="8">
        <f>SUMIF(Producción[[#All],[Producto]],A1492,Producción[[#All],[Cant]])</f>
        <v>0</v>
      </c>
      <c r="D1492" s="8">
        <f>'Receta'!E1493</f>
        <v>0</v>
      </c>
      <c r="E1492" s="8" t="str">
        <f>IFERROR(VLOOKUP(D1492,Materias_Primas[#All],2,0),"")</f>
        <v/>
      </c>
      <c r="F1492" s="8">
        <f>'Receta'!C1493</f>
        <v>0</v>
      </c>
      <c r="G1492" s="8">
        <f>'Receta'!H1493</f>
        <v>0</v>
      </c>
      <c r="H1492" s="8" t="str">
        <f t="shared" si="25"/>
        <v/>
      </c>
      <c r="I1492" s="8">
        <v>49</v>
      </c>
      <c r="J1492" s="8" t="s">
        <v>213</v>
      </c>
      <c r="K1492" s="8" t="e">
        <f t="shared" si="29"/>
        <v>#VALUE!</v>
      </c>
      <c r="L1492" s="8" t="str">
        <f>IFERROR(VLOOKUP(D1492,Materias_Primas[#All],5,0),"")</f>
        <v/>
      </c>
      <c r="M1492" s="2"/>
      <c r="N1492" s="2"/>
      <c r="O1492" s="2"/>
      <c r="P1492" s="2"/>
    </row>
    <row r="1493" spans="1:16" ht="15.75" customHeight="1" x14ac:dyDescent="0.3">
      <c r="A1493" s="8">
        <f>'Receta'!A1494</f>
        <v>0</v>
      </c>
      <c r="B1493" s="8" t="str">
        <f>IFERROR(VLOOKUP(A1493,Productos[#All],2,0),"")</f>
        <v/>
      </c>
      <c r="C1493" s="8">
        <f>SUMIF(Producción[[#All],[Producto]],A1493,Producción[[#All],[Cant]])</f>
        <v>0</v>
      </c>
      <c r="D1493" s="8">
        <f>'Receta'!E1494</f>
        <v>0</v>
      </c>
      <c r="E1493" s="8" t="str">
        <f>IFERROR(VLOOKUP(D1493,Materias_Primas[#All],2,0),"")</f>
        <v/>
      </c>
      <c r="F1493" s="8">
        <f>'Receta'!C1494</f>
        <v>0</v>
      </c>
      <c r="G1493" s="8">
        <f>'Receta'!H1494</f>
        <v>0</v>
      </c>
      <c r="H1493" s="8" t="str">
        <f t="shared" si="25"/>
        <v/>
      </c>
      <c r="I1493" s="8">
        <v>49</v>
      </c>
      <c r="J1493" s="8" t="s">
        <v>214</v>
      </c>
      <c r="K1493" s="8" t="e">
        <f t="shared" si="29"/>
        <v>#VALUE!</v>
      </c>
      <c r="L1493" s="8" t="str">
        <f>IFERROR(VLOOKUP(D1493,Materias_Primas[#All],5,0),"")</f>
        <v/>
      </c>
      <c r="M1493" s="2"/>
      <c r="N1493" s="2"/>
      <c r="O1493" s="2"/>
      <c r="P1493" s="2"/>
    </row>
    <row r="1494" spans="1:16" ht="15.75" customHeight="1" x14ac:dyDescent="0.3">
      <c r="A1494" s="8">
        <f>'Receta'!A1495</f>
        <v>0</v>
      </c>
      <c r="B1494" s="8" t="str">
        <f>IFERROR(VLOOKUP(A1494,Productos[#All],2,0),"")</f>
        <v/>
      </c>
      <c r="C1494" s="8">
        <f>SUMIF(Producción[[#All],[Producto]],A1494,Producción[[#All],[Cant]])</f>
        <v>0</v>
      </c>
      <c r="D1494" s="8">
        <f>'Receta'!E1495</f>
        <v>0</v>
      </c>
      <c r="E1494" s="8" t="str">
        <f>IFERROR(VLOOKUP(D1494,Materias_Primas[#All],2,0),"")</f>
        <v/>
      </c>
      <c r="F1494" s="8">
        <f>'Receta'!C1495</f>
        <v>0</v>
      </c>
      <c r="G1494" s="8">
        <f>'Receta'!H1495</f>
        <v>0</v>
      </c>
      <c r="H1494" s="8" t="str">
        <f t="shared" si="25"/>
        <v/>
      </c>
      <c r="I1494" s="8">
        <v>49</v>
      </c>
      <c r="J1494" s="8" t="s">
        <v>214</v>
      </c>
      <c r="K1494" s="8" t="e">
        <f t="shared" si="29"/>
        <v>#VALUE!</v>
      </c>
      <c r="L1494" s="8" t="str">
        <f>IFERROR(VLOOKUP(D1494,Materias_Primas[#All],5,0),"")</f>
        <v/>
      </c>
      <c r="M1494" s="2"/>
      <c r="N1494" s="2"/>
      <c r="O1494" s="2"/>
      <c r="P1494" s="2"/>
    </row>
    <row r="1495" spans="1:16" ht="15.75" customHeight="1" x14ac:dyDescent="0.3">
      <c r="A1495" s="8">
        <f>'Receta'!A1496</f>
        <v>0</v>
      </c>
      <c r="B1495" s="8" t="str">
        <f>IFERROR(VLOOKUP(A1495,Productos[#All],2,0),"")</f>
        <v/>
      </c>
      <c r="C1495" s="8">
        <f>SUMIF(Producción[[#All],[Producto]],A1495,Producción[[#All],[Cant]])</f>
        <v>0</v>
      </c>
      <c r="D1495" s="8">
        <f>'Receta'!E1496</f>
        <v>0</v>
      </c>
      <c r="E1495" s="8" t="str">
        <f>IFERROR(VLOOKUP(D1495,Materias_Primas[#All],2,0),"")</f>
        <v/>
      </c>
      <c r="F1495" s="8">
        <f>'Receta'!C1496</f>
        <v>0</v>
      </c>
      <c r="G1495" s="8">
        <f>'Receta'!H1496</f>
        <v>0</v>
      </c>
      <c r="H1495" s="8" t="str">
        <f t="shared" si="25"/>
        <v/>
      </c>
      <c r="I1495" s="8">
        <v>49</v>
      </c>
      <c r="J1495" s="8" t="s">
        <v>214</v>
      </c>
      <c r="K1495" s="8" t="e">
        <f t="shared" si="29"/>
        <v>#VALUE!</v>
      </c>
      <c r="L1495" s="8" t="str">
        <f>IFERROR(VLOOKUP(D1495,Materias_Primas[#All],5,0),"")</f>
        <v/>
      </c>
      <c r="M1495" s="2"/>
      <c r="N1495" s="2"/>
      <c r="O1495" s="2"/>
      <c r="P1495" s="2"/>
    </row>
    <row r="1496" spans="1:16" ht="15.75" customHeight="1" x14ac:dyDescent="0.3">
      <c r="A1496" s="8">
        <f>'Receta'!A1497</f>
        <v>0</v>
      </c>
      <c r="B1496" s="8" t="str">
        <f>IFERROR(VLOOKUP(A1496,Productos[#All],2,0),"")</f>
        <v/>
      </c>
      <c r="C1496" s="8">
        <f>SUMIF(Producción[[#All],[Producto]],A1496,Producción[[#All],[Cant]])</f>
        <v>0</v>
      </c>
      <c r="D1496" s="8">
        <f>'Receta'!E1497</f>
        <v>0</v>
      </c>
      <c r="E1496" s="8" t="str">
        <f>IFERROR(VLOOKUP(D1496,Materias_Primas[#All],2,0),"")</f>
        <v/>
      </c>
      <c r="F1496" s="8">
        <f>'Receta'!C1497</f>
        <v>0</v>
      </c>
      <c r="G1496" s="8">
        <f>'Receta'!H1497</f>
        <v>0</v>
      </c>
      <c r="H1496" s="8" t="str">
        <f t="shared" si="25"/>
        <v/>
      </c>
      <c r="I1496" s="8">
        <v>49</v>
      </c>
      <c r="J1496" s="8" t="s">
        <v>214</v>
      </c>
      <c r="K1496" s="8" t="e">
        <f t="shared" si="29"/>
        <v>#VALUE!</v>
      </c>
      <c r="L1496" s="8" t="str">
        <f>IFERROR(VLOOKUP(D1496,Materias_Primas[#All],5,0),"")</f>
        <v/>
      </c>
      <c r="M1496" s="2"/>
      <c r="N1496" s="2"/>
      <c r="O1496" s="2"/>
      <c r="P1496" s="2"/>
    </row>
    <row r="1497" spans="1:16" ht="15.75" customHeight="1" x14ac:dyDescent="0.3">
      <c r="A1497" s="8">
        <f>'Receta'!A1498</f>
        <v>0</v>
      </c>
      <c r="B1497" s="8" t="str">
        <f>IFERROR(VLOOKUP(A1497,Productos[#All],2,0),"")</f>
        <v/>
      </c>
      <c r="C1497" s="8">
        <f>SUMIF(Producción[[#All],[Producto]],A1497,Producción[[#All],[Cant]])</f>
        <v>0</v>
      </c>
      <c r="D1497" s="8">
        <f>'Receta'!E1498</f>
        <v>0</v>
      </c>
      <c r="E1497" s="8" t="str">
        <f>IFERROR(VLOOKUP(D1497,Materias_Primas[#All],2,0),"")</f>
        <v/>
      </c>
      <c r="F1497" s="8">
        <f>'Receta'!C1498</f>
        <v>0</v>
      </c>
      <c r="G1497" s="8">
        <f>'Receta'!H1498</f>
        <v>0</v>
      </c>
      <c r="H1497" s="8" t="str">
        <f t="shared" si="25"/>
        <v/>
      </c>
      <c r="I1497" s="8">
        <v>49</v>
      </c>
      <c r="J1497" s="8" t="s">
        <v>214</v>
      </c>
      <c r="K1497" s="8" t="e">
        <f t="shared" si="29"/>
        <v>#VALUE!</v>
      </c>
      <c r="L1497" s="8" t="str">
        <f>IFERROR(VLOOKUP(D1497,Materias_Primas[#All],5,0),"")</f>
        <v/>
      </c>
      <c r="M1497" s="2"/>
      <c r="N1497" s="2"/>
      <c r="O1497" s="2"/>
      <c r="P1497" s="2"/>
    </row>
    <row r="1498" spans="1:16" ht="15.75" customHeight="1" x14ac:dyDescent="0.3">
      <c r="A1498" s="8">
        <f>'Receta'!A1499</f>
        <v>0</v>
      </c>
      <c r="B1498" s="8" t="str">
        <f>IFERROR(VLOOKUP(A1498,Productos[#All],2,0),"")</f>
        <v/>
      </c>
      <c r="C1498" s="8">
        <f>SUMIF(Producción[[#All],[Producto]],A1498,Producción[[#All],[Cant]])</f>
        <v>0</v>
      </c>
      <c r="D1498" s="8">
        <f>'Receta'!E1499</f>
        <v>0</v>
      </c>
      <c r="E1498" s="8" t="str">
        <f>IFERROR(VLOOKUP(D1498,Materias_Primas[#All],2,0),"")</f>
        <v/>
      </c>
      <c r="F1498" s="8">
        <f>'Receta'!C1499</f>
        <v>0</v>
      </c>
      <c r="G1498" s="8">
        <f>'Receta'!H1499</f>
        <v>0</v>
      </c>
      <c r="H1498" s="8" t="str">
        <f t="shared" si="25"/>
        <v/>
      </c>
      <c r="I1498" s="8">
        <v>49</v>
      </c>
      <c r="J1498" s="8" t="s">
        <v>214</v>
      </c>
      <c r="K1498" s="8" t="e">
        <f t="shared" si="29"/>
        <v>#VALUE!</v>
      </c>
      <c r="L1498" s="8" t="str">
        <f>IFERROR(VLOOKUP(D1498,Materias_Primas[#All],5,0),"")</f>
        <v/>
      </c>
      <c r="M1498" s="2"/>
      <c r="N1498" s="2"/>
      <c r="O1498" s="2"/>
      <c r="P1498" s="2"/>
    </row>
    <row r="1499" spans="1:16" ht="15.75" customHeight="1" x14ac:dyDescent="0.3">
      <c r="A1499" s="8">
        <f>'Receta'!A1500</f>
        <v>0</v>
      </c>
      <c r="B1499" s="8" t="str">
        <f>IFERROR(VLOOKUP(A1499,Productos[#All],2,0),"")</f>
        <v/>
      </c>
      <c r="C1499" s="8">
        <f>SUMIF(Producción[[#All],[Producto]],A1499,Producción[[#All],[Cant]])</f>
        <v>0</v>
      </c>
      <c r="D1499" s="8">
        <f>'Receta'!E1500</f>
        <v>0</v>
      </c>
      <c r="E1499" s="8" t="str">
        <f>IFERROR(VLOOKUP(D1499,Materias_Primas[#All],2,0),"")</f>
        <v/>
      </c>
      <c r="F1499" s="8">
        <f>'Receta'!C1500</f>
        <v>0</v>
      </c>
      <c r="G1499" s="8">
        <f>'Receta'!H1500</f>
        <v>0</v>
      </c>
      <c r="H1499" s="8" t="str">
        <f t="shared" si="25"/>
        <v/>
      </c>
      <c r="I1499" s="8">
        <v>49</v>
      </c>
      <c r="J1499" s="8" t="s">
        <v>214</v>
      </c>
      <c r="K1499" s="8" t="e">
        <f t="shared" si="29"/>
        <v>#VALUE!</v>
      </c>
      <c r="L1499" s="8" t="str">
        <f>IFERROR(VLOOKUP(D1499,Materias_Primas[#All],5,0),"")</f>
        <v/>
      </c>
      <c r="M1499" s="2"/>
      <c r="N1499" s="2"/>
      <c r="O1499" s="2"/>
      <c r="P1499" s="2"/>
    </row>
    <row r="1500" spans="1:16" ht="15.75" customHeight="1" x14ac:dyDescent="0.3">
      <c r="A1500" s="8">
        <f>'Receta'!A1501</f>
        <v>0</v>
      </c>
      <c r="B1500" s="8" t="str">
        <f>IFERROR(VLOOKUP(A1500,Productos[#All],2,0),"")</f>
        <v/>
      </c>
      <c r="C1500" s="8">
        <f>SUMIF(Producción[[#All],[Producto]],A1500,Producción[[#All],[Cant]])</f>
        <v>0</v>
      </c>
      <c r="D1500" s="8">
        <f>'Receta'!E1501</f>
        <v>0</v>
      </c>
      <c r="E1500" s="8" t="str">
        <f>IFERROR(VLOOKUP(D1500,Materias_Primas[#All],2,0),"")</f>
        <v/>
      </c>
      <c r="F1500" s="8">
        <f>'Receta'!C1501</f>
        <v>0</v>
      </c>
      <c r="G1500" s="8">
        <f>'Receta'!H1501</f>
        <v>0</v>
      </c>
      <c r="H1500" s="8" t="str">
        <f t="shared" si="25"/>
        <v/>
      </c>
      <c r="I1500" s="8">
        <v>49</v>
      </c>
      <c r="J1500" s="8" t="s">
        <v>214</v>
      </c>
      <c r="K1500" s="8" t="e">
        <f t="shared" si="29"/>
        <v>#VALUE!</v>
      </c>
      <c r="L1500" s="8" t="str">
        <f>IFERROR(VLOOKUP(D1500,Materias_Primas[#All],5,0),"")</f>
        <v/>
      </c>
      <c r="M1500" s="2"/>
      <c r="N1500" s="2"/>
      <c r="O1500" s="2"/>
      <c r="P1500" s="2"/>
    </row>
    <row r="1501" spans="1:16" ht="15.75" customHeight="1" x14ac:dyDescent="0.3">
      <c r="A1501" s="8">
        <f>'Receta'!A1502</f>
        <v>0</v>
      </c>
      <c r="B1501" s="8" t="str">
        <f>IFERROR(VLOOKUP(A1501,Productos[#All],2,0),"")</f>
        <v/>
      </c>
      <c r="C1501" s="8">
        <f>SUMIF(Producción[[#All],[Producto]],A1501,Producción[[#All],[Cant]])</f>
        <v>0</v>
      </c>
      <c r="D1501" s="8">
        <f>'Receta'!E1502</f>
        <v>0</v>
      </c>
      <c r="E1501" s="8" t="str">
        <f>IFERROR(VLOOKUP(D1501,Materias_Primas[#All],2,0),"")</f>
        <v/>
      </c>
      <c r="F1501" s="8">
        <f>'Receta'!C1502</f>
        <v>0</v>
      </c>
      <c r="G1501" s="8">
        <f>'Receta'!H1502</f>
        <v>0</v>
      </c>
      <c r="H1501" s="8" t="str">
        <f t="shared" si="25"/>
        <v/>
      </c>
      <c r="I1501" s="8">
        <v>49</v>
      </c>
      <c r="J1501" s="8" t="s">
        <v>214</v>
      </c>
      <c r="K1501" s="8" t="e">
        <f t="shared" si="29"/>
        <v>#VALUE!</v>
      </c>
      <c r="L1501" s="8" t="str">
        <f>IFERROR(VLOOKUP(D1501,Materias_Primas[#All],5,0),"")</f>
        <v/>
      </c>
      <c r="M1501" s="2"/>
      <c r="N1501" s="2"/>
      <c r="O1501" s="2"/>
      <c r="P1501" s="2"/>
    </row>
    <row r="1502" spans="1:16" ht="15.75" customHeight="1" x14ac:dyDescent="0.3">
      <c r="A1502" s="8">
        <f>'Receta'!A1503</f>
        <v>0</v>
      </c>
      <c r="B1502" s="8" t="str">
        <f>IFERROR(VLOOKUP(A1502,Productos[#All],2,0),"")</f>
        <v/>
      </c>
      <c r="C1502" s="8">
        <f>SUMIF(Producción[[#All],[Producto]],A1502,Producción[[#All],[Cant]])</f>
        <v>0</v>
      </c>
      <c r="D1502" s="8">
        <f>'Receta'!E1503</f>
        <v>0</v>
      </c>
      <c r="E1502" s="8" t="str">
        <f>IFERROR(VLOOKUP(D1502,Materias_Primas[#All],2,0),"")</f>
        <v/>
      </c>
      <c r="F1502" s="8">
        <f>'Receta'!C1503</f>
        <v>0</v>
      </c>
      <c r="G1502" s="8">
        <f>'Receta'!H1503</f>
        <v>0</v>
      </c>
      <c r="H1502" s="8" t="str">
        <f t="shared" si="25"/>
        <v/>
      </c>
      <c r="I1502" s="8">
        <v>49</v>
      </c>
      <c r="J1502" s="8" t="s">
        <v>214</v>
      </c>
      <c r="K1502" s="8" t="e">
        <f t="shared" si="29"/>
        <v>#VALUE!</v>
      </c>
      <c r="L1502" s="8" t="str">
        <f>IFERROR(VLOOKUP(D1502,Materias_Primas[#All],5,0),"")</f>
        <v/>
      </c>
      <c r="M1502" s="2"/>
      <c r="N1502" s="2"/>
      <c r="O1502" s="2"/>
      <c r="P1502" s="2"/>
    </row>
    <row r="1503" spans="1:16" ht="15.75" customHeight="1" x14ac:dyDescent="0.3">
      <c r="A1503" s="8">
        <f>'Receta'!A1504</f>
        <v>0</v>
      </c>
      <c r="B1503" s="8" t="str">
        <f>IFERROR(VLOOKUP(A1503,Productos[#All],2,0),"")</f>
        <v/>
      </c>
      <c r="C1503" s="8">
        <f>SUMIF(Producción[[#All],[Producto]],A1503,Producción[[#All],[Cant]])</f>
        <v>0</v>
      </c>
      <c r="D1503" s="8">
        <f>'Receta'!E1504</f>
        <v>0</v>
      </c>
      <c r="E1503" s="8" t="str">
        <f>IFERROR(VLOOKUP(D1503,Materias_Primas[#All],2,0),"")</f>
        <v/>
      </c>
      <c r="F1503" s="8">
        <f>'Receta'!C1504</f>
        <v>0</v>
      </c>
      <c r="G1503" s="8">
        <f>'Receta'!H1504</f>
        <v>0</v>
      </c>
      <c r="H1503" s="8" t="str">
        <f t="shared" si="25"/>
        <v/>
      </c>
      <c r="I1503" s="8">
        <v>49</v>
      </c>
      <c r="J1503" s="8" t="s">
        <v>214</v>
      </c>
      <c r="K1503" s="8" t="e">
        <f t="shared" si="29"/>
        <v>#VALUE!</v>
      </c>
      <c r="L1503" s="8" t="str">
        <f>IFERROR(VLOOKUP(D1503,Materias_Primas[#All],5,0),"")</f>
        <v/>
      </c>
      <c r="M1503" s="2"/>
      <c r="N1503" s="2"/>
      <c r="O1503" s="2"/>
      <c r="P1503" s="2"/>
    </row>
    <row r="1504" spans="1:16" ht="15.75" customHeight="1" x14ac:dyDescent="0.3">
      <c r="A1504" s="8">
        <f>'Receta'!A1505</f>
        <v>0</v>
      </c>
      <c r="B1504" s="8" t="str">
        <f>IFERROR(VLOOKUP(A1504,Productos[#All],2,0),"")</f>
        <v/>
      </c>
      <c r="C1504" s="8">
        <f>SUMIF(Producción[[#All],[Producto]],A1504,Producción[[#All],[Cant]])</f>
        <v>0</v>
      </c>
      <c r="D1504" s="8">
        <f>'Receta'!E1505</f>
        <v>0</v>
      </c>
      <c r="E1504" s="8" t="str">
        <f>IFERROR(VLOOKUP(D1504,Materias_Primas[#All],2,0),"")</f>
        <v/>
      </c>
      <c r="F1504" s="8">
        <f>'Receta'!C1505</f>
        <v>0</v>
      </c>
      <c r="G1504" s="8">
        <f>'Receta'!H1505</f>
        <v>0</v>
      </c>
      <c r="H1504" s="8" t="str">
        <f t="shared" si="25"/>
        <v/>
      </c>
      <c r="I1504" s="8">
        <v>49</v>
      </c>
      <c r="J1504" s="8" t="s">
        <v>214</v>
      </c>
      <c r="K1504" s="8" t="e">
        <f t="shared" si="29"/>
        <v>#VALUE!</v>
      </c>
      <c r="L1504" s="8" t="str">
        <f>IFERROR(VLOOKUP(D1504,Materias_Primas[#All],5,0),"")</f>
        <v/>
      </c>
      <c r="M1504" s="2"/>
      <c r="N1504" s="2"/>
      <c r="O1504" s="2"/>
      <c r="P1504" s="2"/>
    </row>
    <row r="1505" spans="1:16" ht="15.75" customHeight="1" x14ac:dyDescent="0.3">
      <c r="A1505" s="8">
        <f>'Receta'!A1506</f>
        <v>0</v>
      </c>
      <c r="B1505" s="8" t="str">
        <f>IFERROR(VLOOKUP(A1505,Productos[#All],2,0),"")</f>
        <v/>
      </c>
      <c r="C1505" s="8">
        <f>SUMIF(Producción[[#All],[Producto]],A1505,Producción[[#All],[Cant]])</f>
        <v>0</v>
      </c>
      <c r="D1505" s="8">
        <f>'Receta'!E1506</f>
        <v>0</v>
      </c>
      <c r="E1505" s="8" t="str">
        <f>IFERROR(VLOOKUP(D1505,Materias_Primas[#All],2,0),"")</f>
        <v/>
      </c>
      <c r="F1505" s="8">
        <f>'Receta'!C1506</f>
        <v>0</v>
      </c>
      <c r="G1505" s="8">
        <f>'Receta'!H1506</f>
        <v>0</v>
      </c>
      <c r="H1505" s="8" t="str">
        <f t="shared" si="25"/>
        <v/>
      </c>
      <c r="I1505" s="8">
        <v>49</v>
      </c>
      <c r="J1505" s="8" t="s">
        <v>214</v>
      </c>
      <c r="K1505" s="8" t="e">
        <f t="shared" si="29"/>
        <v>#VALUE!</v>
      </c>
      <c r="L1505" s="8" t="str">
        <f>IFERROR(VLOOKUP(D1505,Materias_Primas[#All],5,0),"")</f>
        <v/>
      </c>
      <c r="M1505" s="2"/>
      <c r="N1505" s="2"/>
      <c r="O1505" s="2"/>
      <c r="P1505" s="2"/>
    </row>
    <row r="1506" spans="1:16" ht="15.75" customHeight="1" x14ac:dyDescent="0.3">
      <c r="A1506" s="8">
        <f>'Receta'!A1507</f>
        <v>0</v>
      </c>
      <c r="B1506" s="8" t="str">
        <f>IFERROR(VLOOKUP(A1506,Productos[#All],2,0),"")</f>
        <v/>
      </c>
      <c r="C1506" s="8">
        <f>SUMIF(Producción[[#All],[Producto]],A1506,Producción[[#All],[Cant]])</f>
        <v>0</v>
      </c>
      <c r="D1506" s="8">
        <f>'Receta'!E1507</f>
        <v>0</v>
      </c>
      <c r="E1506" s="8" t="str">
        <f>IFERROR(VLOOKUP(D1506,Materias_Primas[#All],2,0),"")</f>
        <v/>
      </c>
      <c r="F1506" s="8">
        <f>'Receta'!C1507</f>
        <v>0</v>
      </c>
      <c r="G1506" s="8">
        <f>'Receta'!H1507</f>
        <v>0</v>
      </c>
      <c r="H1506" s="8" t="str">
        <f t="shared" si="25"/>
        <v/>
      </c>
      <c r="I1506" s="8">
        <v>49</v>
      </c>
      <c r="J1506" s="8" t="s">
        <v>214</v>
      </c>
      <c r="K1506" s="8" t="e">
        <f t="shared" si="29"/>
        <v>#VALUE!</v>
      </c>
      <c r="L1506" s="8" t="str">
        <f>IFERROR(VLOOKUP(D1506,Materias_Primas[#All],5,0),"")</f>
        <v/>
      </c>
      <c r="M1506" s="2"/>
      <c r="N1506" s="2"/>
      <c r="O1506" s="2"/>
      <c r="P1506" s="2"/>
    </row>
    <row r="1507" spans="1:16" ht="15.75" customHeight="1" x14ac:dyDescent="0.3">
      <c r="A1507" s="8">
        <f>'Receta'!A1508</f>
        <v>0</v>
      </c>
      <c r="B1507" s="8" t="str">
        <f>IFERROR(VLOOKUP(A1507,Productos[#All],2,0),"")</f>
        <v/>
      </c>
      <c r="C1507" s="8">
        <f>SUMIF(Producción[[#All],[Producto]],A1507,Producción[[#All],[Cant]])</f>
        <v>0</v>
      </c>
      <c r="D1507" s="8">
        <f>'Receta'!E1508</f>
        <v>0</v>
      </c>
      <c r="E1507" s="8" t="str">
        <f>IFERROR(VLOOKUP(D1507,Materias_Primas[#All],2,0),"")</f>
        <v/>
      </c>
      <c r="F1507" s="8">
        <f>'Receta'!C1508</f>
        <v>0</v>
      </c>
      <c r="G1507" s="8">
        <f>'Receta'!H1508</f>
        <v>0</v>
      </c>
      <c r="H1507" s="8" t="str">
        <f t="shared" si="25"/>
        <v/>
      </c>
      <c r="I1507" s="8">
        <v>50</v>
      </c>
      <c r="J1507" s="8" t="s">
        <v>213</v>
      </c>
      <c r="K1507" s="8" t="e">
        <f t="shared" si="29"/>
        <v>#VALUE!</v>
      </c>
      <c r="L1507" s="8" t="str">
        <f>IFERROR(VLOOKUP(D1507,Materias_Primas[#All],5,0),"")</f>
        <v/>
      </c>
      <c r="M1507" s="2"/>
      <c r="N1507" s="2"/>
      <c r="O1507" s="2"/>
      <c r="P1507" s="2"/>
    </row>
    <row r="1508" spans="1:16" ht="15.75" customHeight="1" x14ac:dyDescent="0.3">
      <c r="A1508" s="8">
        <f>'Receta'!A1509</f>
        <v>0</v>
      </c>
      <c r="B1508" s="8" t="str">
        <f>IFERROR(VLOOKUP(A1508,Productos[#All],2,0),"")</f>
        <v/>
      </c>
      <c r="C1508" s="8">
        <f>SUMIF(Producción[[#All],[Producto]],A1508,Producción[[#All],[Cant]])</f>
        <v>0</v>
      </c>
      <c r="D1508" s="8">
        <f>'Receta'!E1509</f>
        <v>0</v>
      </c>
      <c r="E1508" s="8" t="str">
        <f>IFERROR(VLOOKUP(D1508,Materias_Primas[#All],2,0),"")</f>
        <v/>
      </c>
      <c r="F1508" s="8">
        <f>'Receta'!C1509</f>
        <v>0</v>
      </c>
      <c r="G1508" s="8">
        <f>'Receta'!H1509</f>
        <v>0</v>
      </c>
      <c r="H1508" s="8" t="str">
        <f t="shared" si="25"/>
        <v/>
      </c>
      <c r="I1508" s="8">
        <v>50</v>
      </c>
      <c r="J1508" s="8" t="s">
        <v>213</v>
      </c>
      <c r="K1508" s="8" t="e">
        <f t="shared" si="29"/>
        <v>#VALUE!</v>
      </c>
      <c r="L1508" s="8" t="str">
        <f>IFERROR(VLOOKUP(D1508,Materias_Primas[#All],5,0),"")</f>
        <v/>
      </c>
      <c r="M1508" s="2"/>
      <c r="N1508" s="2"/>
      <c r="O1508" s="2"/>
      <c r="P1508" s="2"/>
    </row>
    <row r="1509" spans="1:16" ht="15.75" customHeight="1" x14ac:dyDescent="0.3">
      <c r="A1509" s="8">
        <f>'Receta'!A1510</f>
        <v>0</v>
      </c>
      <c r="B1509" s="8" t="str">
        <f>IFERROR(VLOOKUP(A1509,Productos[#All],2,0),"")</f>
        <v/>
      </c>
      <c r="C1509" s="8">
        <f>SUMIF(Producción[[#All],[Producto]],A1509,Producción[[#All],[Cant]])</f>
        <v>0</v>
      </c>
      <c r="D1509" s="8">
        <f>'Receta'!E1510</f>
        <v>0</v>
      </c>
      <c r="E1509" s="8" t="str">
        <f>IFERROR(VLOOKUP(D1509,Materias_Primas[#All],2,0),"")</f>
        <v/>
      </c>
      <c r="F1509" s="8">
        <f>'Receta'!C1510</f>
        <v>0</v>
      </c>
      <c r="G1509" s="8">
        <f>'Receta'!H1510</f>
        <v>0</v>
      </c>
      <c r="H1509" s="8" t="str">
        <f t="shared" si="25"/>
        <v/>
      </c>
      <c r="I1509" s="8">
        <v>50</v>
      </c>
      <c r="J1509" s="8" t="s">
        <v>213</v>
      </c>
      <c r="K1509" s="8" t="e">
        <f t="shared" si="29"/>
        <v>#VALUE!</v>
      </c>
      <c r="L1509" s="8" t="str">
        <f>IFERROR(VLOOKUP(D1509,Materias_Primas[#All],5,0),"")</f>
        <v/>
      </c>
      <c r="M1509" s="2"/>
      <c r="N1509" s="2"/>
      <c r="O1509" s="2"/>
      <c r="P1509" s="2"/>
    </row>
    <row r="1510" spans="1:16" ht="15.75" customHeight="1" x14ac:dyDescent="0.3">
      <c r="A1510" s="8">
        <f>'Receta'!A1511</f>
        <v>0</v>
      </c>
      <c r="B1510" s="8" t="str">
        <f>IFERROR(VLOOKUP(A1510,Productos[#All],2,0),"")</f>
        <v/>
      </c>
      <c r="C1510" s="8">
        <f>SUMIF(Producción[[#All],[Producto]],A1510,Producción[[#All],[Cant]])</f>
        <v>0</v>
      </c>
      <c r="D1510" s="8">
        <f>'Receta'!E1511</f>
        <v>0</v>
      </c>
      <c r="E1510" s="8" t="str">
        <f>IFERROR(VLOOKUP(D1510,Materias_Primas[#All],2,0),"")</f>
        <v/>
      </c>
      <c r="F1510" s="8">
        <f>'Receta'!C1511</f>
        <v>0</v>
      </c>
      <c r="G1510" s="8">
        <f>'Receta'!H1511</f>
        <v>0</v>
      </c>
      <c r="H1510" s="8" t="str">
        <f t="shared" si="25"/>
        <v/>
      </c>
      <c r="I1510" s="8">
        <v>50</v>
      </c>
      <c r="J1510" s="8" t="s">
        <v>213</v>
      </c>
      <c r="K1510" s="8" t="e">
        <f t="shared" si="29"/>
        <v>#VALUE!</v>
      </c>
      <c r="L1510" s="8" t="str">
        <f>IFERROR(VLOOKUP(D1510,Materias_Primas[#All],5,0),"")</f>
        <v/>
      </c>
      <c r="M1510" s="2"/>
      <c r="N1510" s="2"/>
      <c r="O1510" s="2"/>
      <c r="P1510" s="2"/>
    </row>
    <row r="1511" spans="1:16" ht="15.75" customHeight="1" x14ac:dyDescent="0.3">
      <c r="A1511" s="8">
        <f>'Receta'!A1512</f>
        <v>0</v>
      </c>
      <c r="B1511" s="8" t="str">
        <f>IFERROR(VLOOKUP(A1511,Productos[#All],2,0),"")</f>
        <v/>
      </c>
      <c r="C1511" s="8">
        <f>SUMIF(Producción[[#All],[Producto]],A1511,Producción[[#All],[Cant]])</f>
        <v>0</v>
      </c>
      <c r="D1511" s="8">
        <f>'Receta'!E1512</f>
        <v>0</v>
      </c>
      <c r="E1511" s="8" t="str">
        <f>IFERROR(VLOOKUP(D1511,Materias_Primas[#All],2,0),"")</f>
        <v/>
      </c>
      <c r="F1511" s="8">
        <f>'Receta'!C1512</f>
        <v>0</v>
      </c>
      <c r="G1511" s="8">
        <f>'Receta'!H1512</f>
        <v>0</v>
      </c>
      <c r="H1511" s="8" t="str">
        <f t="shared" si="25"/>
        <v/>
      </c>
      <c r="I1511" s="8">
        <v>50</v>
      </c>
      <c r="J1511" s="8" t="s">
        <v>213</v>
      </c>
      <c r="K1511" s="8" t="e">
        <f t="shared" si="29"/>
        <v>#VALUE!</v>
      </c>
      <c r="L1511" s="8" t="str">
        <f>IFERROR(VLOOKUP(D1511,Materias_Primas[#All],5,0),"")</f>
        <v/>
      </c>
      <c r="M1511" s="2"/>
      <c r="N1511" s="2"/>
      <c r="O1511" s="2"/>
      <c r="P1511" s="2"/>
    </row>
    <row r="1512" spans="1:16" ht="15.75" customHeight="1" x14ac:dyDescent="0.3">
      <c r="A1512" s="8">
        <f>'Receta'!A1513</f>
        <v>0</v>
      </c>
      <c r="B1512" s="8" t="str">
        <f>IFERROR(VLOOKUP(A1512,Productos[#All],2,0),"")</f>
        <v/>
      </c>
      <c r="C1512" s="8">
        <f>SUMIF(Producción[[#All],[Producto]],A1512,Producción[[#All],[Cant]])</f>
        <v>0</v>
      </c>
      <c r="D1512" s="8">
        <f>'Receta'!E1513</f>
        <v>0</v>
      </c>
      <c r="E1512" s="8" t="str">
        <f>IFERROR(VLOOKUP(D1512,Materias_Primas[#All],2,0),"")</f>
        <v/>
      </c>
      <c r="F1512" s="8">
        <f>'Receta'!C1513</f>
        <v>0</v>
      </c>
      <c r="G1512" s="8">
        <f>'Receta'!H1513</f>
        <v>0</v>
      </c>
      <c r="H1512" s="8" t="str">
        <f t="shared" si="25"/>
        <v/>
      </c>
      <c r="I1512" s="8">
        <v>50</v>
      </c>
      <c r="J1512" s="8" t="s">
        <v>213</v>
      </c>
      <c r="K1512" s="8" t="e">
        <f t="shared" si="29"/>
        <v>#VALUE!</v>
      </c>
      <c r="L1512" s="8" t="str">
        <f>IFERROR(VLOOKUP(D1512,Materias_Primas[#All],5,0),"")</f>
        <v/>
      </c>
      <c r="M1512" s="2"/>
      <c r="N1512" s="2"/>
      <c r="O1512" s="2"/>
      <c r="P1512" s="2"/>
    </row>
    <row r="1513" spans="1:16" ht="15.75" customHeight="1" x14ac:dyDescent="0.3">
      <c r="A1513" s="8">
        <f>'Receta'!A1514</f>
        <v>0</v>
      </c>
      <c r="B1513" s="8" t="str">
        <f>IFERROR(VLOOKUP(A1513,Productos[#All],2,0),"")</f>
        <v/>
      </c>
      <c r="C1513" s="8">
        <f>SUMIF(Producción[[#All],[Producto]],A1513,Producción[[#All],[Cant]])</f>
        <v>0</v>
      </c>
      <c r="D1513" s="8">
        <f>'Receta'!E1514</f>
        <v>0</v>
      </c>
      <c r="E1513" s="8" t="str">
        <f>IFERROR(VLOOKUP(D1513,Materias_Primas[#All],2,0),"")</f>
        <v/>
      </c>
      <c r="F1513" s="8">
        <f>'Receta'!C1514</f>
        <v>0</v>
      </c>
      <c r="G1513" s="8">
        <f>'Receta'!H1514</f>
        <v>0</v>
      </c>
      <c r="H1513" s="8" t="str">
        <f t="shared" si="25"/>
        <v/>
      </c>
      <c r="I1513" s="8">
        <v>50</v>
      </c>
      <c r="J1513" s="8" t="s">
        <v>213</v>
      </c>
      <c r="K1513" s="8" t="e">
        <f t="shared" si="29"/>
        <v>#VALUE!</v>
      </c>
      <c r="L1513" s="8" t="str">
        <f>IFERROR(VLOOKUP(D1513,Materias_Primas[#All],5,0),"")</f>
        <v/>
      </c>
      <c r="M1513" s="2"/>
      <c r="N1513" s="2"/>
      <c r="O1513" s="2"/>
      <c r="P1513" s="2"/>
    </row>
    <row r="1514" spans="1:16" ht="15.75" customHeight="1" x14ac:dyDescent="0.3">
      <c r="A1514" s="8">
        <f>'Receta'!A1515</f>
        <v>0</v>
      </c>
      <c r="B1514" s="8" t="str">
        <f>IFERROR(VLOOKUP(A1514,Productos[#All],2,0),"")</f>
        <v/>
      </c>
      <c r="C1514" s="8">
        <f>SUMIF(Producción[[#All],[Producto]],A1514,Producción[[#All],[Cant]])</f>
        <v>0</v>
      </c>
      <c r="D1514" s="8">
        <f>'Receta'!E1515</f>
        <v>0</v>
      </c>
      <c r="E1514" s="8" t="str">
        <f>IFERROR(VLOOKUP(D1514,Materias_Primas[#All],2,0),"")</f>
        <v/>
      </c>
      <c r="F1514" s="8">
        <f>'Receta'!C1515</f>
        <v>0</v>
      </c>
      <c r="G1514" s="8">
        <f>'Receta'!H1515</f>
        <v>0</v>
      </c>
      <c r="H1514" s="8" t="str">
        <f t="shared" si="25"/>
        <v/>
      </c>
      <c r="I1514" s="8">
        <v>50</v>
      </c>
      <c r="J1514" s="8" t="s">
        <v>213</v>
      </c>
      <c r="K1514" s="8" t="e">
        <f t="shared" si="29"/>
        <v>#VALUE!</v>
      </c>
      <c r="L1514" s="8" t="str">
        <f>IFERROR(VLOOKUP(D1514,Materias_Primas[#All],5,0),"")</f>
        <v/>
      </c>
      <c r="M1514" s="2"/>
      <c r="N1514" s="2"/>
      <c r="O1514" s="2"/>
      <c r="P1514" s="2"/>
    </row>
    <row r="1515" spans="1:16" ht="15.75" customHeight="1" x14ac:dyDescent="0.3">
      <c r="A1515" s="8">
        <f>'Receta'!A1516</f>
        <v>0</v>
      </c>
      <c r="B1515" s="8" t="str">
        <f>IFERROR(VLOOKUP(A1515,Productos[#All],2,0),"")</f>
        <v/>
      </c>
      <c r="C1515" s="8">
        <f>SUMIF(Producción[[#All],[Producto]],A1515,Producción[[#All],[Cant]])</f>
        <v>0</v>
      </c>
      <c r="D1515" s="8">
        <f>'Receta'!E1516</f>
        <v>0</v>
      </c>
      <c r="E1515" s="8" t="str">
        <f>IFERROR(VLOOKUP(D1515,Materias_Primas[#All],2,0),"")</f>
        <v/>
      </c>
      <c r="F1515" s="8">
        <f>'Receta'!C1516</f>
        <v>0</v>
      </c>
      <c r="G1515" s="8">
        <f>'Receta'!H1516</f>
        <v>0</v>
      </c>
      <c r="H1515" s="8" t="str">
        <f t="shared" si="25"/>
        <v/>
      </c>
      <c r="I1515" s="8">
        <v>50</v>
      </c>
      <c r="J1515" s="8" t="s">
        <v>213</v>
      </c>
      <c r="K1515" s="8" t="e">
        <f t="shared" si="29"/>
        <v>#VALUE!</v>
      </c>
      <c r="L1515" s="8" t="str">
        <f>IFERROR(VLOOKUP(D1515,Materias_Primas[#All],5,0),"")</f>
        <v/>
      </c>
      <c r="M1515" s="2"/>
      <c r="N1515" s="2"/>
      <c r="O1515" s="2"/>
      <c r="P1515" s="2"/>
    </row>
    <row r="1516" spans="1:16" ht="15.75" customHeight="1" x14ac:dyDescent="0.3">
      <c r="A1516" s="8">
        <f>'Receta'!A1517</f>
        <v>0</v>
      </c>
      <c r="B1516" s="8" t="str">
        <f>IFERROR(VLOOKUP(A1516,Productos[#All],2,0),"")</f>
        <v/>
      </c>
      <c r="C1516" s="8">
        <f>SUMIF(Producción[[#All],[Producto]],A1516,Producción[[#All],[Cant]])</f>
        <v>0</v>
      </c>
      <c r="D1516" s="8">
        <f>'Receta'!E1517</f>
        <v>0</v>
      </c>
      <c r="E1516" s="8" t="str">
        <f>IFERROR(VLOOKUP(D1516,Materias_Primas[#All],2,0),"")</f>
        <v/>
      </c>
      <c r="F1516" s="8">
        <f>'Receta'!C1517</f>
        <v>0</v>
      </c>
      <c r="G1516" s="8">
        <f>'Receta'!H1517</f>
        <v>0</v>
      </c>
      <c r="H1516" s="8" t="str">
        <f t="shared" si="25"/>
        <v/>
      </c>
      <c r="I1516" s="8">
        <v>50</v>
      </c>
      <c r="J1516" s="8" t="s">
        <v>213</v>
      </c>
      <c r="K1516" s="8" t="e">
        <f t="shared" si="29"/>
        <v>#VALUE!</v>
      </c>
      <c r="L1516" s="8" t="str">
        <f>IFERROR(VLOOKUP(D1516,Materias_Primas[#All],5,0),"")</f>
        <v/>
      </c>
      <c r="M1516" s="2"/>
      <c r="N1516" s="2"/>
      <c r="O1516" s="2"/>
      <c r="P1516" s="2"/>
    </row>
    <row r="1517" spans="1:16" ht="15.75" customHeight="1" x14ac:dyDescent="0.3">
      <c r="A1517" s="8">
        <f>'Receta'!A1518</f>
        <v>0</v>
      </c>
      <c r="B1517" s="8" t="str">
        <f>IFERROR(VLOOKUP(A1517,Productos[#All],2,0),"")</f>
        <v/>
      </c>
      <c r="C1517" s="8">
        <f>SUMIF(Producción[[#All],[Producto]],A1517,Producción[[#All],[Cant]])</f>
        <v>0</v>
      </c>
      <c r="D1517" s="8">
        <f>'Receta'!E1518</f>
        <v>0</v>
      </c>
      <c r="E1517" s="8" t="str">
        <f>IFERROR(VLOOKUP(D1517,Materias_Primas[#All],2,0),"")</f>
        <v/>
      </c>
      <c r="F1517" s="8">
        <f>'Receta'!C1518</f>
        <v>0</v>
      </c>
      <c r="G1517" s="8">
        <f>'Receta'!H1518</f>
        <v>0</v>
      </c>
      <c r="H1517" s="8" t="str">
        <f t="shared" si="25"/>
        <v/>
      </c>
      <c r="I1517" s="8">
        <v>50</v>
      </c>
      <c r="J1517" s="8" t="s">
        <v>213</v>
      </c>
      <c r="K1517" s="8" t="e">
        <f t="shared" si="29"/>
        <v>#VALUE!</v>
      </c>
      <c r="L1517" s="8" t="str">
        <f>IFERROR(VLOOKUP(D1517,Materias_Primas[#All],5,0),"")</f>
        <v/>
      </c>
      <c r="M1517" s="2"/>
      <c r="N1517" s="2"/>
      <c r="O1517" s="2"/>
      <c r="P1517" s="2"/>
    </row>
    <row r="1518" spans="1:16" ht="15.75" customHeight="1" x14ac:dyDescent="0.3">
      <c r="A1518" s="8">
        <f>'Receta'!A1519</f>
        <v>0</v>
      </c>
      <c r="B1518" s="8" t="str">
        <f>IFERROR(VLOOKUP(A1518,Productos[#All],2,0),"")</f>
        <v/>
      </c>
      <c r="C1518" s="8">
        <f>SUMIF(Producción[[#All],[Producto]],A1518,Producción[[#All],[Cant]])</f>
        <v>0</v>
      </c>
      <c r="D1518" s="8">
        <f>'Receta'!E1519</f>
        <v>0</v>
      </c>
      <c r="E1518" s="8" t="str">
        <f>IFERROR(VLOOKUP(D1518,Materias_Primas[#All],2,0),"")</f>
        <v/>
      </c>
      <c r="F1518" s="8">
        <f>'Receta'!C1519</f>
        <v>0</v>
      </c>
      <c r="G1518" s="8">
        <f>'Receta'!H1519</f>
        <v>0</v>
      </c>
      <c r="H1518" s="8" t="str">
        <f t="shared" si="25"/>
        <v/>
      </c>
      <c r="I1518" s="8">
        <v>50</v>
      </c>
      <c r="J1518" s="8" t="s">
        <v>213</v>
      </c>
      <c r="K1518" s="8" t="e">
        <f t="shared" si="29"/>
        <v>#VALUE!</v>
      </c>
      <c r="L1518" s="8" t="str">
        <f>IFERROR(VLOOKUP(D1518,Materias_Primas[#All],5,0),"")</f>
        <v/>
      </c>
      <c r="M1518" s="2"/>
      <c r="N1518" s="2"/>
      <c r="O1518" s="2"/>
      <c r="P1518" s="2"/>
    </row>
    <row r="1519" spans="1:16" ht="15.75" customHeight="1" x14ac:dyDescent="0.3">
      <c r="A1519" s="8">
        <f>'Receta'!A1520</f>
        <v>0</v>
      </c>
      <c r="B1519" s="8" t="str">
        <f>IFERROR(VLOOKUP(A1519,Productos[#All],2,0),"")</f>
        <v/>
      </c>
      <c r="C1519" s="8">
        <f>SUMIF(Producción[[#All],[Producto]],A1519,Producción[[#All],[Cant]])</f>
        <v>0</v>
      </c>
      <c r="D1519" s="8">
        <f>'Receta'!E1520</f>
        <v>0</v>
      </c>
      <c r="E1519" s="8" t="str">
        <f>IFERROR(VLOOKUP(D1519,Materias_Primas[#All],2,0),"")</f>
        <v/>
      </c>
      <c r="F1519" s="8">
        <f>'Receta'!C1520</f>
        <v>0</v>
      </c>
      <c r="G1519" s="8">
        <f>'Receta'!H1520</f>
        <v>0</v>
      </c>
      <c r="H1519" s="8" t="str">
        <f t="shared" si="25"/>
        <v/>
      </c>
      <c r="I1519" s="8">
        <v>50</v>
      </c>
      <c r="J1519" s="8" t="s">
        <v>213</v>
      </c>
      <c r="K1519" s="8" t="e">
        <f t="shared" si="29"/>
        <v>#VALUE!</v>
      </c>
      <c r="L1519" s="8" t="str">
        <f>IFERROR(VLOOKUP(D1519,Materias_Primas[#All],5,0),"")</f>
        <v/>
      </c>
      <c r="M1519" s="2"/>
      <c r="N1519" s="2"/>
      <c r="O1519" s="2"/>
      <c r="P1519" s="2"/>
    </row>
    <row r="1520" spans="1:16" ht="15.75" customHeight="1" x14ac:dyDescent="0.3">
      <c r="A1520" s="8">
        <f>'Receta'!A1521</f>
        <v>0</v>
      </c>
      <c r="B1520" s="8" t="str">
        <f>IFERROR(VLOOKUP(A1520,Productos[#All],2,0),"")</f>
        <v/>
      </c>
      <c r="C1520" s="8">
        <f>SUMIF(Producción[[#All],[Producto]],A1520,Producción[[#All],[Cant]])</f>
        <v>0</v>
      </c>
      <c r="D1520" s="8">
        <f>'Receta'!E1521</f>
        <v>0</v>
      </c>
      <c r="E1520" s="8" t="str">
        <f>IFERROR(VLOOKUP(D1520,Materias_Primas[#All],2,0),"")</f>
        <v/>
      </c>
      <c r="F1520" s="8">
        <f>'Receta'!C1521</f>
        <v>0</v>
      </c>
      <c r="G1520" s="8">
        <f>'Receta'!H1521</f>
        <v>0</v>
      </c>
      <c r="H1520" s="8" t="str">
        <f t="shared" si="25"/>
        <v/>
      </c>
      <c r="I1520" s="8">
        <v>50</v>
      </c>
      <c r="J1520" s="8" t="s">
        <v>213</v>
      </c>
      <c r="K1520" s="8" t="e">
        <f t="shared" si="29"/>
        <v>#VALUE!</v>
      </c>
      <c r="L1520" s="8" t="str">
        <f>IFERROR(VLOOKUP(D1520,Materias_Primas[#All],5,0),"")</f>
        <v/>
      </c>
      <c r="M1520" s="2"/>
      <c r="N1520" s="2"/>
      <c r="O1520" s="2"/>
      <c r="P1520" s="2"/>
    </row>
    <row r="1521" spans="1:16" ht="15.75" customHeight="1" x14ac:dyDescent="0.3">
      <c r="A1521" s="8">
        <f>'Receta'!A1522</f>
        <v>0</v>
      </c>
      <c r="B1521" s="8" t="str">
        <f>IFERROR(VLOOKUP(A1521,Productos[#All],2,0),"")</f>
        <v/>
      </c>
      <c r="C1521" s="8">
        <f>SUMIF(Producción[[#All],[Producto]],A1521,Producción[[#All],[Cant]])</f>
        <v>0</v>
      </c>
      <c r="D1521" s="8">
        <f>'Receta'!E1522</f>
        <v>0</v>
      </c>
      <c r="E1521" s="8" t="str">
        <f>IFERROR(VLOOKUP(D1521,Materias_Primas[#All],2,0),"")</f>
        <v/>
      </c>
      <c r="F1521" s="8">
        <f>'Receta'!C1522</f>
        <v>0</v>
      </c>
      <c r="G1521" s="8">
        <f>'Receta'!H1522</f>
        <v>0</v>
      </c>
      <c r="H1521" s="8" t="str">
        <f t="shared" si="25"/>
        <v/>
      </c>
      <c r="I1521" s="8">
        <v>50</v>
      </c>
      <c r="J1521" s="8" t="s">
        <v>213</v>
      </c>
      <c r="K1521" s="8" t="e">
        <f t="shared" si="29"/>
        <v>#VALUE!</v>
      </c>
      <c r="L1521" s="8" t="str">
        <f>IFERROR(VLOOKUP(D1521,Materias_Primas[#All],5,0),"")</f>
        <v/>
      </c>
      <c r="M1521" s="2"/>
      <c r="N1521" s="2"/>
      <c r="O1521" s="2"/>
      <c r="P1521" s="2"/>
    </row>
    <row r="1522" spans="1:16" ht="15.75" customHeight="1" x14ac:dyDescent="0.3">
      <c r="A1522" s="8">
        <f>'Receta'!A1523</f>
        <v>0</v>
      </c>
      <c r="B1522" s="8" t="str">
        <f>IFERROR(VLOOKUP(A1522,Productos[#All],2,0),"")</f>
        <v/>
      </c>
      <c r="C1522" s="8">
        <f>SUMIF(Producción[[#All],[Producto]],A1522,Producción[[#All],[Cant]])</f>
        <v>0</v>
      </c>
      <c r="D1522" s="8">
        <f>'Receta'!E1523</f>
        <v>0</v>
      </c>
      <c r="E1522" s="8" t="str">
        <f>IFERROR(VLOOKUP(D1522,Materias_Primas[#All],2,0),"")</f>
        <v/>
      </c>
      <c r="F1522" s="8">
        <f>'Receta'!C1523</f>
        <v>0</v>
      </c>
      <c r="G1522" s="8">
        <f>'Receta'!H1523</f>
        <v>0</v>
      </c>
      <c r="H1522" s="8" t="str">
        <f t="shared" si="25"/>
        <v/>
      </c>
      <c r="I1522" s="8">
        <v>50</v>
      </c>
      <c r="J1522" s="8" t="s">
        <v>213</v>
      </c>
      <c r="K1522" s="8" t="e">
        <f t="shared" si="29"/>
        <v>#VALUE!</v>
      </c>
      <c r="L1522" s="8" t="str">
        <f>IFERROR(VLOOKUP(D1522,Materias_Primas[#All],5,0),"")</f>
        <v/>
      </c>
      <c r="M1522" s="2"/>
      <c r="N1522" s="2"/>
      <c r="O1522" s="2"/>
      <c r="P1522" s="2"/>
    </row>
    <row r="1523" spans="1:16" ht="15.75" customHeight="1" x14ac:dyDescent="0.3">
      <c r="A1523" s="8">
        <f>'Receta'!A1524</f>
        <v>0</v>
      </c>
      <c r="B1523" s="8" t="str">
        <f>IFERROR(VLOOKUP(A1523,Productos[#All],2,0),"")</f>
        <v/>
      </c>
      <c r="C1523" s="8">
        <f>SUMIF(Producción[[#All],[Producto]],A1523,Producción[[#All],[Cant]])</f>
        <v>0</v>
      </c>
      <c r="D1523" s="8">
        <f>'Receta'!E1524</f>
        <v>0</v>
      </c>
      <c r="E1523" s="8" t="str">
        <f>IFERROR(VLOOKUP(D1523,Materias_Primas[#All],2,0),"")</f>
        <v/>
      </c>
      <c r="F1523" s="8">
        <f>'Receta'!C1524</f>
        <v>0</v>
      </c>
      <c r="G1523" s="8">
        <f>'Receta'!H1524</f>
        <v>0</v>
      </c>
      <c r="H1523" s="8" t="str">
        <f t="shared" si="25"/>
        <v/>
      </c>
      <c r="I1523" s="8">
        <v>50</v>
      </c>
      <c r="J1523" s="8" t="s">
        <v>213</v>
      </c>
      <c r="K1523" s="8" t="e">
        <f t="shared" si="29"/>
        <v>#VALUE!</v>
      </c>
      <c r="L1523" s="8" t="str">
        <f>IFERROR(VLOOKUP(D1523,Materias_Primas[#All],5,0),"")</f>
        <v/>
      </c>
      <c r="M1523" s="2"/>
      <c r="N1523" s="2"/>
      <c r="O1523" s="2"/>
      <c r="P1523" s="2"/>
    </row>
    <row r="1524" spans="1:16" ht="15.75" customHeight="1" x14ac:dyDescent="0.3">
      <c r="A1524" s="8">
        <f>'Receta'!A1525</f>
        <v>0</v>
      </c>
      <c r="B1524" s="8" t="str">
        <f>IFERROR(VLOOKUP(A1524,Productos[#All],2,0),"")</f>
        <v/>
      </c>
      <c r="C1524" s="8">
        <f>SUMIF(Producción[[#All],[Producto]],A1524,Producción[[#All],[Cant]])</f>
        <v>0</v>
      </c>
      <c r="D1524" s="8">
        <f>'Receta'!E1525</f>
        <v>0</v>
      </c>
      <c r="E1524" s="8" t="str">
        <f>IFERROR(VLOOKUP(D1524,Materias_Primas[#All],2,0),"")</f>
        <v/>
      </c>
      <c r="F1524" s="8">
        <f>'Receta'!C1525</f>
        <v>0</v>
      </c>
      <c r="G1524" s="8">
        <f>'Receta'!H1525</f>
        <v>0</v>
      </c>
      <c r="H1524" s="8" t="str">
        <f t="shared" si="25"/>
        <v/>
      </c>
      <c r="I1524" s="8">
        <v>50</v>
      </c>
      <c r="J1524" s="8" t="s">
        <v>213</v>
      </c>
      <c r="K1524" s="8" t="e">
        <f t="shared" si="29"/>
        <v>#VALUE!</v>
      </c>
      <c r="L1524" s="8" t="str">
        <f>IFERROR(VLOOKUP(D1524,Materias_Primas[#All],5,0),"")</f>
        <v/>
      </c>
      <c r="M1524" s="2"/>
      <c r="N1524" s="2"/>
      <c r="O1524" s="2"/>
      <c r="P1524" s="2"/>
    </row>
    <row r="1525" spans="1:16" ht="15.75" customHeight="1" x14ac:dyDescent="0.3">
      <c r="A1525" s="8">
        <f>'Receta'!A1526</f>
        <v>0</v>
      </c>
      <c r="B1525" s="8" t="str">
        <f>IFERROR(VLOOKUP(A1525,Productos[#All],2,0),"")</f>
        <v/>
      </c>
      <c r="C1525" s="8">
        <f>SUMIF(Producción[[#All],[Producto]],A1525,Producción[[#All],[Cant]])</f>
        <v>0</v>
      </c>
      <c r="D1525" s="8">
        <f>'Receta'!E1526</f>
        <v>0</v>
      </c>
      <c r="E1525" s="8" t="str">
        <f>IFERROR(VLOOKUP(D1525,Materias_Primas[#All],2,0),"")</f>
        <v/>
      </c>
      <c r="F1525" s="8">
        <f>'Receta'!C1526</f>
        <v>0</v>
      </c>
      <c r="G1525" s="8">
        <f>'Receta'!H1526</f>
        <v>0</v>
      </c>
      <c r="H1525" s="8" t="str">
        <f t="shared" si="25"/>
        <v/>
      </c>
      <c r="I1525" s="8">
        <v>50</v>
      </c>
      <c r="J1525" s="8" t="s">
        <v>213</v>
      </c>
      <c r="K1525" s="8" t="e">
        <f t="shared" si="29"/>
        <v>#VALUE!</v>
      </c>
      <c r="L1525" s="8" t="str">
        <f>IFERROR(VLOOKUP(D1525,Materias_Primas[#All],5,0),"")</f>
        <v/>
      </c>
      <c r="M1525" s="2"/>
      <c r="N1525" s="2"/>
      <c r="O1525" s="2"/>
      <c r="P1525" s="2"/>
    </row>
    <row r="1526" spans="1:16" ht="15.75" customHeight="1" x14ac:dyDescent="0.3">
      <c r="A1526" s="8">
        <f>'Receta'!A1527</f>
        <v>0</v>
      </c>
      <c r="B1526" s="8" t="str">
        <f>IFERROR(VLOOKUP(A1526,Productos[#All],2,0),"")</f>
        <v/>
      </c>
      <c r="C1526" s="8">
        <f>SUMIF(Producción[[#All],[Producto]],A1526,Producción[[#All],[Cant]])</f>
        <v>0</v>
      </c>
      <c r="D1526" s="8">
        <f>'Receta'!E1527</f>
        <v>0</v>
      </c>
      <c r="E1526" s="8" t="str">
        <f>IFERROR(VLOOKUP(D1526,Materias_Primas[#All],2,0),"")</f>
        <v/>
      </c>
      <c r="F1526" s="8">
        <f>'Receta'!C1527</f>
        <v>0</v>
      </c>
      <c r="G1526" s="8">
        <f>'Receta'!H1527</f>
        <v>0</v>
      </c>
      <c r="H1526" s="8" t="str">
        <f t="shared" si="25"/>
        <v/>
      </c>
      <c r="I1526" s="8">
        <v>50</v>
      </c>
      <c r="J1526" s="8" t="s">
        <v>213</v>
      </c>
      <c r="K1526" s="8" t="e">
        <f t="shared" si="29"/>
        <v>#VALUE!</v>
      </c>
      <c r="L1526" s="8" t="str">
        <f>IFERROR(VLOOKUP(D1526,Materias_Primas[#All],5,0),"")</f>
        <v/>
      </c>
      <c r="M1526" s="2"/>
      <c r="N1526" s="2"/>
      <c r="O1526" s="2"/>
      <c r="P1526" s="2"/>
    </row>
    <row r="1527" spans="1:16" ht="15.75" customHeight="1" x14ac:dyDescent="0.3">
      <c r="A1527" s="8">
        <f>'Receta'!A1528</f>
        <v>0</v>
      </c>
      <c r="B1527" s="8" t="str">
        <f>IFERROR(VLOOKUP(A1527,Productos[#All],2,0),"")</f>
        <v/>
      </c>
      <c r="C1527" s="8">
        <f>SUMIF(Producción[[#All],[Producto]],A1527,Producción[[#All],[Cant]])</f>
        <v>0</v>
      </c>
      <c r="D1527" s="8">
        <f>'Receta'!E1528</f>
        <v>0</v>
      </c>
      <c r="E1527" s="8" t="str">
        <f>IFERROR(VLOOKUP(D1527,Materias_Primas[#All],2,0),"")</f>
        <v/>
      </c>
      <c r="F1527" s="8">
        <f>'Receta'!C1528</f>
        <v>0</v>
      </c>
      <c r="G1527" s="8">
        <f>'Receta'!H1528</f>
        <v>0</v>
      </c>
      <c r="H1527" s="8" t="str">
        <f t="shared" si="25"/>
        <v/>
      </c>
      <c r="I1527" s="8">
        <v>50</v>
      </c>
      <c r="J1527" s="8" t="s">
        <v>213</v>
      </c>
      <c r="K1527" s="8" t="e">
        <f t="shared" si="29"/>
        <v>#VALUE!</v>
      </c>
      <c r="L1527" s="8" t="str">
        <f>IFERROR(VLOOKUP(D1527,Materias_Primas[#All],5,0),"")</f>
        <v/>
      </c>
      <c r="M1527" s="2"/>
      <c r="N1527" s="2"/>
      <c r="O1527" s="2"/>
      <c r="P1527" s="2"/>
    </row>
    <row r="1528" spans="1:16" ht="15.75" customHeight="1" x14ac:dyDescent="0.3">
      <c r="A1528" s="8">
        <f>'Receta'!A1529</f>
        <v>0</v>
      </c>
      <c r="B1528" s="8" t="str">
        <f>IFERROR(VLOOKUP(A1528,Productos[#All],2,0),"")</f>
        <v/>
      </c>
      <c r="C1528" s="8">
        <f>SUMIF(Producción[[#All],[Producto]],A1528,Producción[[#All],[Cant]])</f>
        <v>0</v>
      </c>
      <c r="D1528" s="8">
        <f>'Receta'!E1529</f>
        <v>0</v>
      </c>
      <c r="E1528" s="8" t="str">
        <f>IFERROR(VLOOKUP(D1528,Materias_Primas[#All],2,0),"")</f>
        <v/>
      </c>
      <c r="F1528" s="8">
        <f>'Receta'!C1529</f>
        <v>0</v>
      </c>
      <c r="G1528" s="8">
        <f>'Receta'!H1529</f>
        <v>0</v>
      </c>
      <c r="H1528" s="8" t="str">
        <f t="shared" si="25"/>
        <v/>
      </c>
      <c r="I1528" s="8">
        <v>50</v>
      </c>
      <c r="J1528" s="8" t="s">
        <v>213</v>
      </c>
      <c r="K1528" s="8" t="e">
        <f t="shared" si="29"/>
        <v>#VALUE!</v>
      </c>
      <c r="L1528" s="8" t="str">
        <f>IFERROR(VLOOKUP(D1528,Materias_Primas[#All],5,0),"")</f>
        <v/>
      </c>
      <c r="M1528" s="2"/>
      <c r="N1528" s="2"/>
      <c r="O1528" s="2"/>
      <c r="P1528" s="2"/>
    </row>
    <row r="1529" spans="1:16" ht="15.75" customHeight="1" x14ac:dyDescent="0.3">
      <c r="A1529" s="8">
        <f>'Receta'!A1530</f>
        <v>0</v>
      </c>
      <c r="B1529" s="8" t="str">
        <f>IFERROR(VLOOKUP(A1529,Productos[#All],2,0),"")</f>
        <v/>
      </c>
      <c r="C1529" s="8">
        <f>SUMIF(Producción[[#All],[Producto]],A1529,Producción[[#All],[Cant]])</f>
        <v>0</v>
      </c>
      <c r="D1529" s="8">
        <f>'Receta'!E1530</f>
        <v>0</v>
      </c>
      <c r="E1529" s="8" t="str">
        <f>IFERROR(VLOOKUP(D1529,Materias_Primas[#All],2,0),"")</f>
        <v/>
      </c>
      <c r="F1529" s="8">
        <f>'Receta'!C1530</f>
        <v>0</v>
      </c>
      <c r="G1529" s="8">
        <f>'Receta'!H1530</f>
        <v>0</v>
      </c>
      <c r="H1529" s="8" t="str">
        <f t="shared" si="25"/>
        <v/>
      </c>
      <c r="I1529" s="8">
        <v>50</v>
      </c>
      <c r="J1529" s="8" t="s">
        <v>213</v>
      </c>
      <c r="K1529" s="8" t="e">
        <f t="shared" si="29"/>
        <v>#VALUE!</v>
      </c>
      <c r="L1529" s="8" t="str">
        <f>IFERROR(VLOOKUP(D1529,Materias_Primas[#All],5,0),"")</f>
        <v/>
      </c>
      <c r="M1529" s="2"/>
      <c r="N1529" s="2"/>
      <c r="O1529" s="2"/>
      <c r="P1529" s="2"/>
    </row>
    <row r="1530" spans="1:16" ht="15.75" customHeight="1" x14ac:dyDescent="0.3">
      <c r="A1530" s="8">
        <f>'Receta'!A1531</f>
        <v>0</v>
      </c>
      <c r="B1530" s="8" t="str">
        <f>IFERROR(VLOOKUP(A1530,Productos[#All],2,0),"")</f>
        <v/>
      </c>
      <c r="C1530" s="8">
        <f>SUMIF(Producción[[#All],[Producto]],A1530,Producción[[#All],[Cant]])</f>
        <v>0</v>
      </c>
      <c r="D1530" s="8">
        <f>'Receta'!E1531</f>
        <v>0</v>
      </c>
      <c r="E1530" s="8" t="str">
        <f>IFERROR(VLOOKUP(D1530,Materias_Primas[#All],2,0),"")</f>
        <v/>
      </c>
      <c r="F1530" s="8">
        <f>'Receta'!C1531</f>
        <v>0</v>
      </c>
      <c r="G1530" s="8">
        <f>'Receta'!H1531</f>
        <v>0</v>
      </c>
      <c r="H1530" s="8" t="str">
        <f t="shared" si="25"/>
        <v/>
      </c>
      <c r="I1530" s="8">
        <v>51</v>
      </c>
      <c r="J1530" s="8" t="s">
        <v>213</v>
      </c>
      <c r="K1530" s="8" t="e">
        <f t="shared" si="29"/>
        <v>#VALUE!</v>
      </c>
      <c r="L1530" s="8" t="str">
        <f>IFERROR(VLOOKUP(D1530,Materias_Primas[#All],5,0),"")</f>
        <v/>
      </c>
      <c r="M1530" s="2"/>
      <c r="N1530" s="2"/>
      <c r="O1530" s="2"/>
      <c r="P1530" s="2"/>
    </row>
    <row r="1531" spans="1:16" ht="15.75" customHeight="1" x14ac:dyDescent="0.3">
      <c r="A1531" s="8">
        <f>'Receta'!A1532</f>
        <v>0</v>
      </c>
      <c r="B1531" s="8" t="str">
        <f>IFERROR(VLOOKUP(A1531,Productos[#All],2,0),"")</f>
        <v/>
      </c>
      <c r="C1531" s="8">
        <f>SUMIF(Producción[[#All],[Producto]],A1531,Producción[[#All],[Cant]])</f>
        <v>0</v>
      </c>
      <c r="D1531" s="8">
        <f>'Receta'!E1532</f>
        <v>0</v>
      </c>
      <c r="E1531" s="8" t="str">
        <f>IFERROR(VLOOKUP(D1531,Materias_Primas[#All],2,0),"")</f>
        <v/>
      </c>
      <c r="F1531" s="8">
        <f>'Receta'!C1532</f>
        <v>0</v>
      </c>
      <c r="G1531" s="8">
        <f>'Receta'!H1532</f>
        <v>0</v>
      </c>
      <c r="H1531" s="8" t="str">
        <f t="shared" si="25"/>
        <v/>
      </c>
      <c r="I1531" s="8">
        <v>51</v>
      </c>
      <c r="J1531" s="8" t="s">
        <v>213</v>
      </c>
      <c r="K1531" s="8" t="e">
        <f t="shared" si="29"/>
        <v>#VALUE!</v>
      </c>
      <c r="L1531" s="8" t="str">
        <f>IFERROR(VLOOKUP(D1531,Materias_Primas[#All],5,0),"")</f>
        <v/>
      </c>
      <c r="M1531" s="2"/>
      <c r="N1531" s="2"/>
      <c r="O1531" s="2"/>
      <c r="P1531" s="2"/>
    </row>
    <row r="1532" spans="1:16" ht="15.75" customHeight="1" x14ac:dyDescent="0.3">
      <c r="A1532" s="8">
        <f>'Receta'!A1533</f>
        <v>0</v>
      </c>
      <c r="B1532" s="8" t="str">
        <f>IFERROR(VLOOKUP(A1532,Productos[#All],2,0),"")</f>
        <v/>
      </c>
      <c r="C1532" s="8">
        <f>SUMIF(Producción[[#All],[Producto]],A1532,Producción[[#All],[Cant]])</f>
        <v>0</v>
      </c>
      <c r="D1532" s="8">
        <f>'Receta'!E1533</f>
        <v>0</v>
      </c>
      <c r="E1532" s="8" t="str">
        <f>IFERROR(VLOOKUP(D1532,Materias_Primas[#All],2,0),"")</f>
        <v/>
      </c>
      <c r="F1532" s="8">
        <f>'Receta'!C1533</f>
        <v>0</v>
      </c>
      <c r="G1532" s="8">
        <f>'Receta'!H1533</f>
        <v>0</v>
      </c>
      <c r="H1532" s="8" t="str">
        <f t="shared" ref="H1532:H1786" si="30">IFERROR(G1532/F1532,"")</f>
        <v/>
      </c>
      <c r="I1532" s="8">
        <v>51</v>
      </c>
      <c r="J1532" s="8" t="s">
        <v>213</v>
      </c>
      <c r="K1532" s="8" t="e">
        <f t="shared" si="29"/>
        <v>#VALUE!</v>
      </c>
      <c r="L1532" s="8" t="str">
        <f>IFERROR(VLOOKUP(D1532,Materias_Primas[#All],5,0),"")</f>
        <v/>
      </c>
      <c r="M1532" s="2"/>
      <c r="N1532" s="2"/>
      <c r="O1532" s="2"/>
      <c r="P1532" s="2"/>
    </row>
    <row r="1533" spans="1:16" ht="15.75" customHeight="1" x14ac:dyDescent="0.3">
      <c r="A1533" s="8">
        <f>'Receta'!A1534</f>
        <v>0</v>
      </c>
      <c r="B1533" s="8" t="str">
        <f>IFERROR(VLOOKUP(A1533,Productos[#All],2,0),"")</f>
        <v/>
      </c>
      <c r="C1533" s="8">
        <f>SUMIF(Producción[[#All],[Producto]],A1533,Producción[[#All],[Cant]])</f>
        <v>0</v>
      </c>
      <c r="D1533" s="8">
        <f>'Receta'!E1534</f>
        <v>0</v>
      </c>
      <c r="E1533" s="8" t="str">
        <f>IFERROR(VLOOKUP(D1533,Materias_Primas[#All],2,0),"")</f>
        <v/>
      </c>
      <c r="F1533" s="8">
        <f>'Receta'!C1534</f>
        <v>0</v>
      </c>
      <c r="G1533" s="8">
        <f>'Receta'!H1534</f>
        <v>0</v>
      </c>
      <c r="H1533" s="8" t="str">
        <f t="shared" si="30"/>
        <v/>
      </c>
      <c r="I1533" s="8">
        <v>51</v>
      </c>
      <c r="J1533" s="8" t="s">
        <v>213</v>
      </c>
      <c r="K1533" s="8" t="e">
        <f t="shared" si="29"/>
        <v>#VALUE!</v>
      </c>
      <c r="L1533" s="8" t="str">
        <f>IFERROR(VLOOKUP(D1533,Materias_Primas[#All],5,0),"")</f>
        <v/>
      </c>
      <c r="M1533" s="2"/>
      <c r="N1533" s="2"/>
      <c r="O1533" s="2"/>
      <c r="P1533" s="2"/>
    </row>
    <row r="1534" spans="1:16" ht="15.75" customHeight="1" x14ac:dyDescent="0.3">
      <c r="A1534" s="8">
        <f>'Receta'!A1535</f>
        <v>0</v>
      </c>
      <c r="B1534" s="8" t="str">
        <f>IFERROR(VLOOKUP(A1534,Productos[#All],2,0),"")</f>
        <v/>
      </c>
      <c r="C1534" s="8">
        <f>SUMIF(Producción[[#All],[Producto]],A1534,Producción[[#All],[Cant]])</f>
        <v>0</v>
      </c>
      <c r="D1534" s="8">
        <f>'Receta'!E1535</f>
        <v>0</v>
      </c>
      <c r="E1534" s="8" t="str">
        <f>IFERROR(VLOOKUP(D1534,Materias_Primas[#All],2,0),"")</f>
        <v/>
      </c>
      <c r="F1534" s="8">
        <f>'Receta'!C1535</f>
        <v>0</v>
      </c>
      <c r="G1534" s="8">
        <f>'Receta'!H1535</f>
        <v>0</v>
      </c>
      <c r="H1534" s="8" t="str">
        <f t="shared" si="30"/>
        <v/>
      </c>
      <c r="I1534" s="8">
        <v>51</v>
      </c>
      <c r="J1534" s="8" t="s">
        <v>213</v>
      </c>
      <c r="K1534" s="8" t="e">
        <f t="shared" si="29"/>
        <v>#VALUE!</v>
      </c>
      <c r="L1534" s="8" t="str">
        <f>IFERROR(VLOOKUP(D1534,Materias_Primas[#All],5,0),"")</f>
        <v/>
      </c>
      <c r="M1534" s="2"/>
      <c r="N1534" s="2"/>
      <c r="O1534" s="2"/>
      <c r="P1534" s="2"/>
    </row>
    <row r="1535" spans="1:16" ht="15.75" customHeight="1" x14ac:dyDescent="0.3">
      <c r="A1535" s="8">
        <f>'Receta'!A1536</f>
        <v>0</v>
      </c>
      <c r="B1535" s="8" t="str">
        <f>IFERROR(VLOOKUP(A1535,Productos[#All],2,0),"")</f>
        <v/>
      </c>
      <c r="C1535" s="8">
        <f>SUMIF(Producción[[#All],[Producto]],A1535,Producción[[#All],[Cant]])</f>
        <v>0</v>
      </c>
      <c r="D1535" s="8">
        <f>'Receta'!E1536</f>
        <v>0</v>
      </c>
      <c r="E1535" s="8" t="str">
        <f>IFERROR(VLOOKUP(D1535,Materias_Primas[#All],2,0),"")</f>
        <v/>
      </c>
      <c r="F1535" s="8">
        <f>'Receta'!C1536</f>
        <v>0</v>
      </c>
      <c r="G1535" s="8">
        <f>'Receta'!H1536</f>
        <v>0</v>
      </c>
      <c r="H1535" s="8" t="str">
        <f t="shared" si="30"/>
        <v/>
      </c>
      <c r="I1535" s="8">
        <v>51</v>
      </c>
      <c r="J1535" s="8" t="s">
        <v>213</v>
      </c>
      <c r="K1535" s="8" t="e">
        <f t="shared" si="29"/>
        <v>#VALUE!</v>
      </c>
      <c r="L1535" s="8" t="str">
        <f>IFERROR(VLOOKUP(D1535,Materias_Primas[#All],5,0),"")</f>
        <v/>
      </c>
      <c r="M1535" s="2"/>
      <c r="N1535" s="2"/>
      <c r="O1535" s="2"/>
      <c r="P1535" s="2"/>
    </row>
    <row r="1536" spans="1:16" ht="15.75" customHeight="1" x14ac:dyDescent="0.3">
      <c r="A1536" s="8">
        <f>'Receta'!A1537</f>
        <v>0</v>
      </c>
      <c r="B1536" s="8" t="str">
        <f>IFERROR(VLOOKUP(A1536,Productos[#All],2,0),"")</f>
        <v/>
      </c>
      <c r="C1536" s="8">
        <f>SUMIF(Producción[[#All],[Producto]],A1536,Producción[[#All],[Cant]])</f>
        <v>0</v>
      </c>
      <c r="D1536" s="8">
        <f>'Receta'!E1537</f>
        <v>0</v>
      </c>
      <c r="E1536" s="8" t="str">
        <f>IFERROR(VLOOKUP(D1536,Materias_Primas[#All],2,0),"")</f>
        <v/>
      </c>
      <c r="F1536" s="8">
        <f>'Receta'!C1537</f>
        <v>0</v>
      </c>
      <c r="G1536" s="8">
        <f>'Receta'!H1537</f>
        <v>0</v>
      </c>
      <c r="H1536" s="8" t="str">
        <f t="shared" si="30"/>
        <v/>
      </c>
      <c r="I1536" s="8">
        <v>51</v>
      </c>
      <c r="J1536" s="8" t="s">
        <v>213</v>
      </c>
      <c r="K1536" s="8" t="e">
        <f t="shared" si="29"/>
        <v>#VALUE!</v>
      </c>
      <c r="L1536" s="8" t="str">
        <f>IFERROR(VLOOKUP(D1536,Materias_Primas[#All],5,0),"")</f>
        <v/>
      </c>
      <c r="M1536" s="2"/>
      <c r="N1536" s="2"/>
      <c r="O1536" s="2"/>
      <c r="P1536" s="2"/>
    </row>
    <row r="1537" spans="1:16" ht="15.75" customHeight="1" x14ac:dyDescent="0.3">
      <c r="A1537" s="8">
        <f>'Receta'!A1538</f>
        <v>0</v>
      </c>
      <c r="B1537" s="8" t="str">
        <f>IFERROR(VLOOKUP(A1537,Productos[#All],2,0),"")</f>
        <v/>
      </c>
      <c r="C1537" s="8">
        <f>SUMIF(Producción[[#All],[Producto]],A1537,Producción[[#All],[Cant]])</f>
        <v>0</v>
      </c>
      <c r="D1537" s="8">
        <f>'Receta'!E1538</f>
        <v>0</v>
      </c>
      <c r="E1537" s="8" t="str">
        <f>IFERROR(VLOOKUP(D1537,Materias_Primas[#All],2,0),"")</f>
        <v/>
      </c>
      <c r="F1537" s="8">
        <f>'Receta'!C1538</f>
        <v>0</v>
      </c>
      <c r="G1537" s="8">
        <f>'Receta'!H1538</f>
        <v>0</v>
      </c>
      <c r="H1537" s="8" t="str">
        <f t="shared" si="30"/>
        <v/>
      </c>
      <c r="I1537" s="8">
        <v>51</v>
      </c>
      <c r="J1537" s="8" t="s">
        <v>213</v>
      </c>
      <c r="K1537" s="8" t="e">
        <f t="shared" si="29"/>
        <v>#VALUE!</v>
      </c>
      <c r="L1537" s="8" t="str">
        <f>IFERROR(VLOOKUP(D1537,Materias_Primas[#All],5,0),"")</f>
        <v/>
      </c>
      <c r="M1537" s="2"/>
      <c r="N1537" s="2"/>
      <c r="O1537" s="2"/>
      <c r="P1537" s="2"/>
    </row>
    <row r="1538" spans="1:16" ht="15.75" customHeight="1" x14ac:dyDescent="0.3">
      <c r="A1538" s="8">
        <f>'Receta'!A1539</f>
        <v>0</v>
      </c>
      <c r="B1538" s="8" t="str">
        <f>IFERROR(VLOOKUP(A1538,Productos[#All],2,0),"")</f>
        <v/>
      </c>
      <c r="C1538" s="8">
        <f>SUMIF(Producción[[#All],[Producto]],A1538,Producción[[#All],[Cant]])</f>
        <v>0</v>
      </c>
      <c r="D1538" s="8">
        <f>'Receta'!E1539</f>
        <v>0</v>
      </c>
      <c r="E1538" s="8" t="str">
        <f>IFERROR(VLOOKUP(D1538,Materias_Primas[#All],2,0),"")</f>
        <v/>
      </c>
      <c r="F1538" s="8">
        <f>'Receta'!C1539</f>
        <v>0</v>
      </c>
      <c r="G1538" s="8">
        <f>'Receta'!H1539</f>
        <v>0</v>
      </c>
      <c r="H1538" s="8" t="str">
        <f t="shared" si="30"/>
        <v/>
      </c>
      <c r="I1538" s="8">
        <v>51</v>
      </c>
      <c r="J1538" s="8" t="s">
        <v>213</v>
      </c>
      <c r="K1538" s="8" t="e">
        <f t="shared" ref="K1538:K1601" si="31">C1538*H1538</f>
        <v>#VALUE!</v>
      </c>
      <c r="L1538" s="8" t="str">
        <f>IFERROR(VLOOKUP(D1538,Materias_Primas[#All],5,0),"")</f>
        <v/>
      </c>
      <c r="M1538" s="2"/>
      <c r="N1538" s="2"/>
      <c r="O1538" s="2"/>
      <c r="P1538" s="2"/>
    </row>
    <row r="1539" spans="1:16" ht="15.75" customHeight="1" x14ac:dyDescent="0.3">
      <c r="A1539" s="8">
        <f>'Receta'!A1540</f>
        <v>0</v>
      </c>
      <c r="B1539" s="8" t="str">
        <f>IFERROR(VLOOKUP(A1539,Productos[#All],2,0),"")</f>
        <v/>
      </c>
      <c r="C1539" s="8">
        <f>SUMIF(Producción[[#All],[Producto]],A1539,Producción[[#All],[Cant]])</f>
        <v>0</v>
      </c>
      <c r="D1539" s="8">
        <f>'Receta'!E1540</f>
        <v>0</v>
      </c>
      <c r="E1539" s="8" t="str">
        <f>IFERROR(VLOOKUP(D1539,Materias_Primas[#All],2,0),"")</f>
        <v/>
      </c>
      <c r="F1539" s="8">
        <f>'Receta'!C1540</f>
        <v>0</v>
      </c>
      <c r="G1539" s="8">
        <f>'Receta'!H1540</f>
        <v>0</v>
      </c>
      <c r="H1539" s="8" t="str">
        <f t="shared" si="30"/>
        <v/>
      </c>
      <c r="I1539" s="8">
        <v>51</v>
      </c>
      <c r="J1539" s="8" t="s">
        <v>213</v>
      </c>
      <c r="K1539" s="8" t="e">
        <f t="shared" si="31"/>
        <v>#VALUE!</v>
      </c>
      <c r="L1539" s="8" t="str">
        <f>IFERROR(VLOOKUP(D1539,Materias_Primas[#All],5,0),"")</f>
        <v/>
      </c>
      <c r="M1539" s="2"/>
      <c r="N1539" s="2"/>
      <c r="O1539" s="2"/>
      <c r="P1539" s="2"/>
    </row>
    <row r="1540" spans="1:16" ht="15.75" customHeight="1" x14ac:dyDescent="0.3">
      <c r="A1540" s="8">
        <f>'Receta'!A1541</f>
        <v>0</v>
      </c>
      <c r="B1540" s="8" t="str">
        <f>IFERROR(VLOOKUP(A1540,Productos[#All],2,0),"")</f>
        <v/>
      </c>
      <c r="C1540" s="8">
        <f>SUMIF(Producción[[#All],[Producto]],A1540,Producción[[#All],[Cant]])</f>
        <v>0</v>
      </c>
      <c r="D1540" s="8">
        <f>'Receta'!E1541</f>
        <v>0</v>
      </c>
      <c r="E1540" s="8" t="str">
        <f>IFERROR(VLOOKUP(D1540,Materias_Primas[#All],2,0),"")</f>
        <v/>
      </c>
      <c r="F1540" s="8">
        <f>'Receta'!C1541</f>
        <v>0</v>
      </c>
      <c r="G1540" s="8">
        <f>'Receta'!H1541</f>
        <v>0</v>
      </c>
      <c r="H1540" s="8" t="str">
        <f t="shared" si="30"/>
        <v/>
      </c>
      <c r="I1540" s="8">
        <v>51</v>
      </c>
      <c r="J1540" s="8" t="s">
        <v>213</v>
      </c>
      <c r="K1540" s="8" t="e">
        <f t="shared" si="31"/>
        <v>#VALUE!</v>
      </c>
      <c r="L1540" s="8" t="str">
        <f>IFERROR(VLOOKUP(D1540,Materias_Primas[#All],5,0),"")</f>
        <v/>
      </c>
      <c r="M1540" s="2"/>
      <c r="N1540" s="2"/>
      <c r="O1540" s="2"/>
      <c r="P1540" s="2"/>
    </row>
    <row r="1541" spans="1:16" ht="15.75" customHeight="1" x14ac:dyDescent="0.3">
      <c r="A1541" s="8">
        <f>'Receta'!A1542</f>
        <v>0</v>
      </c>
      <c r="B1541" s="8" t="str">
        <f>IFERROR(VLOOKUP(A1541,Productos[#All],2,0),"")</f>
        <v/>
      </c>
      <c r="C1541" s="8">
        <f>SUMIF(Producción[[#All],[Producto]],A1541,Producción[[#All],[Cant]])</f>
        <v>0</v>
      </c>
      <c r="D1541" s="8">
        <f>'Receta'!E1542</f>
        <v>0</v>
      </c>
      <c r="E1541" s="8" t="str">
        <f>IFERROR(VLOOKUP(D1541,Materias_Primas[#All],2,0),"")</f>
        <v/>
      </c>
      <c r="F1541" s="8">
        <f>'Receta'!C1542</f>
        <v>0</v>
      </c>
      <c r="G1541" s="8">
        <f>'Receta'!H1542</f>
        <v>0</v>
      </c>
      <c r="H1541" s="8" t="str">
        <f t="shared" si="30"/>
        <v/>
      </c>
      <c r="I1541" s="8">
        <v>51</v>
      </c>
      <c r="J1541" s="8" t="s">
        <v>213</v>
      </c>
      <c r="K1541" s="8" t="e">
        <f t="shared" si="31"/>
        <v>#VALUE!</v>
      </c>
      <c r="L1541" s="8" t="str">
        <f>IFERROR(VLOOKUP(D1541,Materias_Primas[#All],5,0),"")</f>
        <v/>
      </c>
      <c r="M1541" s="2"/>
      <c r="N1541" s="2"/>
      <c r="O1541" s="2"/>
      <c r="P1541" s="2"/>
    </row>
    <row r="1542" spans="1:16" ht="15.75" customHeight="1" x14ac:dyDescent="0.3">
      <c r="A1542" s="8">
        <f>'Receta'!A1543</f>
        <v>0</v>
      </c>
      <c r="B1542" s="8" t="str">
        <f>IFERROR(VLOOKUP(A1542,Productos[#All],2,0),"")</f>
        <v/>
      </c>
      <c r="C1542" s="8">
        <f>SUMIF(Producción[[#All],[Producto]],A1542,Producción[[#All],[Cant]])</f>
        <v>0</v>
      </c>
      <c r="D1542" s="8">
        <f>'Receta'!E1543</f>
        <v>0</v>
      </c>
      <c r="E1542" s="8" t="str">
        <f>IFERROR(VLOOKUP(D1542,Materias_Primas[#All],2,0),"")</f>
        <v/>
      </c>
      <c r="F1542" s="8">
        <f>'Receta'!C1543</f>
        <v>0</v>
      </c>
      <c r="G1542" s="8">
        <f>'Receta'!H1543</f>
        <v>0</v>
      </c>
      <c r="H1542" s="8" t="str">
        <f t="shared" si="30"/>
        <v/>
      </c>
      <c r="I1542" s="8">
        <v>51</v>
      </c>
      <c r="J1542" s="8" t="s">
        <v>213</v>
      </c>
      <c r="K1542" s="8" t="e">
        <f t="shared" si="31"/>
        <v>#VALUE!</v>
      </c>
      <c r="L1542" s="8" t="str">
        <f>IFERROR(VLOOKUP(D1542,Materias_Primas[#All],5,0),"")</f>
        <v/>
      </c>
      <c r="M1542" s="2"/>
      <c r="N1542" s="2"/>
      <c r="O1542" s="2"/>
      <c r="P1542" s="2"/>
    </row>
    <row r="1543" spans="1:16" ht="15.75" customHeight="1" x14ac:dyDescent="0.3">
      <c r="A1543" s="8">
        <f>'Receta'!A1544</f>
        <v>0</v>
      </c>
      <c r="B1543" s="8" t="str">
        <f>IFERROR(VLOOKUP(A1543,Productos[#All],2,0),"")</f>
        <v/>
      </c>
      <c r="C1543" s="8">
        <f>SUMIF(Producción[[#All],[Producto]],A1543,Producción[[#All],[Cant]])</f>
        <v>0</v>
      </c>
      <c r="D1543" s="8">
        <f>'Receta'!E1544</f>
        <v>0</v>
      </c>
      <c r="E1543" s="8" t="str">
        <f>IFERROR(VLOOKUP(D1543,Materias_Primas[#All],2,0),"")</f>
        <v/>
      </c>
      <c r="F1543" s="8">
        <f>'Receta'!C1544</f>
        <v>0</v>
      </c>
      <c r="G1543" s="8">
        <f>'Receta'!H1544</f>
        <v>0</v>
      </c>
      <c r="H1543" s="8" t="str">
        <f t="shared" si="30"/>
        <v/>
      </c>
      <c r="I1543" s="8">
        <v>51</v>
      </c>
      <c r="J1543" s="8" t="s">
        <v>213</v>
      </c>
      <c r="K1543" s="8" t="e">
        <f t="shared" si="31"/>
        <v>#VALUE!</v>
      </c>
      <c r="L1543" s="8" t="str">
        <f>IFERROR(VLOOKUP(D1543,Materias_Primas[#All],5,0),"")</f>
        <v/>
      </c>
      <c r="M1543" s="2"/>
      <c r="N1543" s="2"/>
      <c r="O1543" s="2"/>
      <c r="P1543" s="2"/>
    </row>
    <row r="1544" spans="1:16" ht="15.75" customHeight="1" x14ac:dyDescent="0.3">
      <c r="A1544" s="8">
        <f>'Receta'!A1545</f>
        <v>0</v>
      </c>
      <c r="B1544" s="8" t="str">
        <f>IFERROR(VLOOKUP(A1544,Productos[#All],2,0),"")</f>
        <v/>
      </c>
      <c r="C1544" s="8">
        <f>SUMIF(Producción[[#All],[Producto]],A1544,Producción[[#All],[Cant]])</f>
        <v>0</v>
      </c>
      <c r="D1544" s="8">
        <f>'Receta'!E1545</f>
        <v>0</v>
      </c>
      <c r="E1544" s="8" t="str">
        <f>IFERROR(VLOOKUP(D1544,Materias_Primas[#All],2,0),"")</f>
        <v/>
      </c>
      <c r="F1544" s="8">
        <f>'Receta'!C1545</f>
        <v>0</v>
      </c>
      <c r="G1544" s="8">
        <f>'Receta'!H1545</f>
        <v>0</v>
      </c>
      <c r="H1544" s="8" t="str">
        <f t="shared" si="30"/>
        <v/>
      </c>
      <c r="I1544" s="8">
        <v>51</v>
      </c>
      <c r="J1544" s="8" t="s">
        <v>213</v>
      </c>
      <c r="K1544" s="8" t="e">
        <f t="shared" si="31"/>
        <v>#VALUE!</v>
      </c>
      <c r="L1544" s="8" t="str">
        <f>IFERROR(VLOOKUP(D1544,Materias_Primas[#All],5,0),"")</f>
        <v/>
      </c>
      <c r="M1544" s="2"/>
      <c r="N1544" s="2"/>
      <c r="O1544" s="2"/>
      <c r="P1544" s="2"/>
    </row>
    <row r="1545" spans="1:16" ht="15.75" customHeight="1" x14ac:dyDescent="0.3">
      <c r="A1545" s="8">
        <f>'Receta'!A1546</f>
        <v>0</v>
      </c>
      <c r="B1545" s="8" t="str">
        <f>IFERROR(VLOOKUP(A1545,Productos[#All],2,0),"")</f>
        <v/>
      </c>
      <c r="C1545" s="8">
        <f>SUMIF(Producción[[#All],[Producto]],A1545,Producción[[#All],[Cant]])</f>
        <v>0</v>
      </c>
      <c r="D1545" s="8">
        <f>'Receta'!E1546</f>
        <v>0</v>
      </c>
      <c r="E1545" s="8" t="str">
        <f>IFERROR(VLOOKUP(D1545,Materias_Primas[#All],2,0),"")</f>
        <v/>
      </c>
      <c r="F1545" s="8">
        <f>'Receta'!C1546</f>
        <v>0</v>
      </c>
      <c r="G1545" s="8">
        <f>'Receta'!H1546</f>
        <v>0</v>
      </c>
      <c r="H1545" s="8" t="str">
        <f t="shared" si="30"/>
        <v/>
      </c>
      <c r="I1545" s="8">
        <v>51</v>
      </c>
      <c r="J1545" s="8" t="s">
        <v>213</v>
      </c>
      <c r="K1545" s="8" t="e">
        <f t="shared" si="31"/>
        <v>#VALUE!</v>
      </c>
      <c r="L1545" s="8" t="str">
        <f>IFERROR(VLOOKUP(D1545,Materias_Primas[#All],5,0),"")</f>
        <v/>
      </c>
      <c r="M1545" s="2"/>
      <c r="N1545" s="2"/>
      <c r="O1545" s="2"/>
      <c r="P1545" s="2"/>
    </row>
    <row r="1546" spans="1:16" ht="15.75" customHeight="1" x14ac:dyDescent="0.3">
      <c r="A1546" s="8">
        <f>'Receta'!A1547</f>
        <v>0</v>
      </c>
      <c r="B1546" s="8" t="str">
        <f>IFERROR(VLOOKUP(A1546,Productos[#All],2,0),"")</f>
        <v/>
      </c>
      <c r="C1546" s="8">
        <f>SUMIF(Producción[[#All],[Producto]],A1546,Producción[[#All],[Cant]])</f>
        <v>0</v>
      </c>
      <c r="D1546" s="8">
        <f>'Receta'!E1547</f>
        <v>0</v>
      </c>
      <c r="E1546" s="8" t="str">
        <f>IFERROR(VLOOKUP(D1546,Materias_Primas[#All],2,0),"")</f>
        <v/>
      </c>
      <c r="F1546" s="8">
        <f>'Receta'!C1547</f>
        <v>0</v>
      </c>
      <c r="G1546" s="8">
        <f>'Receta'!H1547</f>
        <v>0</v>
      </c>
      <c r="H1546" s="8" t="str">
        <f t="shared" si="30"/>
        <v/>
      </c>
      <c r="I1546" s="8">
        <v>52</v>
      </c>
      <c r="J1546" s="8" t="s">
        <v>214</v>
      </c>
      <c r="K1546" s="8" t="e">
        <f t="shared" si="31"/>
        <v>#VALUE!</v>
      </c>
      <c r="L1546" s="8" t="str">
        <f>IFERROR(VLOOKUP(D1546,Materias_Primas[#All],5,0),"")</f>
        <v/>
      </c>
      <c r="M1546" s="2"/>
      <c r="N1546" s="2"/>
      <c r="O1546" s="2"/>
      <c r="P1546" s="2"/>
    </row>
    <row r="1547" spans="1:16" ht="15.75" customHeight="1" x14ac:dyDescent="0.3">
      <c r="A1547" s="8">
        <f>'Receta'!A1548</f>
        <v>0</v>
      </c>
      <c r="B1547" s="8" t="str">
        <f>IFERROR(VLOOKUP(A1547,Productos[#All],2,0),"")</f>
        <v/>
      </c>
      <c r="C1547" s="8">
        <f>SUMIF(Producción[[#All],[Producto]],A1547,Producción[[#All],[Cant]])</f>
        <v>0</v>
      </c>
      <c r="D1547" s="8">
        <f>'Receta'!E1548</f>
        <v>0</v>
      </c>
      <c r="E1547" s="8" t="str">
        <f>IFERROR(VLOOKUP(D1547,Materias_Primas[#All],2,0),"")</f>
        <v/>
      </c>
      <c r="F1547" s="8">
        <f>'Receta'!C1548</f>
        <v>0</v>
      </c>
      <c r="G1547" s="8">
        <f>'Receta'!H1548</f>
        <v>0</v>
      </c>
      <c r="H1547" s="8" t="str">
        <f t="shared" si="30"/>
        <v/>
      </c>
      <c r="I1547" s="8">
        <v>52</v>
      </c>
      <c r="J1547" s="8" t="s">
        <v>214</v>
      </c>
      <c r="K1547" s="8" t="e">
        <f t="shared" si="31"/>
        <v>#VALUE!</v>
      </c>
      <c r="L1547" s="8" t="str">
        <f>IFERROR(VLOOKUP(D1547,Materias_Primas[#All],5,0),"")</f>
        <v/>
      </c>
      <c r="M1547" s="2"/>
      <c r="N1547" s="2"/>
      <c r="O1547" s="2"/>
      <c r="P1547" s="2"/>
    </row>
    <row r="1548" spans="1:16" ht="15.75" customHeight="1" x14ac:dyDescent="0.3">
      <c r="A1548" s="8">
        <f>'Receta'!A1549</f>
        <v>0</v>
      </c>
      <c r="B1548" s="8" t="str">
        <f>IFERROR(VLOOKUP(A1548,Productos[#All],2,0),"")</f>
        <v/>
      </c>
      <c r="C1548" s="8">
        <f>SUMIF(Producción[[#All],[Producto]],A1548,Producción[[#All],[Cant]])</f>
        <v>0</v>
      </c>
      <c r="D1548" s="8">
        <f>'Receta'!E1549</f>
        <v>0</v>
      </c>
      <c r="E1548" s="8" t="str">
        <f>IFERROR(VLOOKUP(D1548,Materias_Primas[#All],2,0),"")</f>
        <v/>
      </c>
      <c r="F1548" s="8">
        <f>'Receta'!C1549</f>
        <v>0</v>
      </c>
      <c r="G1548" s="8">
        <f>'Receta'!H1549</f>
        <v>0</v>
      </c>
      <c r="H1548" s="8" t="str">
        <f t="shared" si="30"/>
        <v/>
      </c>
      <c r="I1548" s="8">
        <v>52</v>
      </c>
      <c r="J1548" s="8" t="s">
        <v>214</v>
      </c>
      <c r="K1548" s="8" t="e">
        <f t="shared" si="31"/>
        <v>#VALUE!</v>
      </c>
      <c r="L1548" s="8" t="str">
        <f>IFERROR(VLOOKUP(D1548,Materias_Primas[#All],5,0),"")</f>
        <v/>
      </c>
      <c r="M1548" s="2"/>
      <c r="N1548" s="2"/>
      <c r="O1548" s="2"/>
      <c r="P1548" s="2"/>
    </row>
    <row r="1549" spans="1:16" ht="15.75" customHeight="1" x14ac:dyDescent="0.3">
      <c r="A1549" s="8">
        <f>'Receta'!A1550</f>
        <v>0</v>
      </c>
      <c r="B1549" s="8" t="str">
        <f>IFERROR(VLOOKUP(A1549,Productos[#All],2,0),"")</f>
        <v/>
      </c>
      <c r="C1549" s="8">
        <f>SUMIF(Producción[[#All],[Producto]],A1549,Producción[[#All],[Cant]])</f>
        <v>0</v>
      </c>
      <c r="D1549" s="8">
        <f>'Receta'!E1550</f>
        <v>0</v>
      </c>
      <c r="E1549" s="8" t="str">
        <f>IFERROR(VLOOKUP(D1549,Materias_Primas[#All],2,0),"")</f>
        <v/>
      </c>
      <c r="F1549" s="8">
        <f>'Receta'!C1550</f>
        <v>0</v>
      </c>
      <c r="G1549" s="8">
        <f>'Receta'!H1550</f>
        <v>0</v>
      </c>
      <c r="H1549" s="8" t="str">
        <f t="shared" si="30"/>
        <v/>
      </c>
      <c r="I1549" s="8">
        <v>52</v>
      </c>
      <c r="J1549" s="8" t="s">
        <v>214</v>
      </c>
      <c r="K1549" s="8" t="e">
        <f t="shared" si="31"/>
        <v>#VALUE!</v>
      </c>
      <c r="L1549" s="8" t="str">
        <f>IFERROR(VLOOKUP(D1549,Materias_Primas[#All],5,0),"")</f>
        <v/>
      </c>
      <c r="M1549" s="2"/>
      <c r="N1549" s="2"/>
      <c r="O1549" s="2"/>
      <c r="P1549" s="2"/>
    </row>
    <row r="1550" spans="1:16" ht="15.75" customHeight="1" x14ac:dyDescent="0.3">
      <c r="A1550" s="8">
        <f>'Receta'!A1551</f>
        <v>0</v>
      </c>
      <c r="B1550" s="8" t="str">
        <f>IFERROR(VLOOKUP(A1550,Productos[#All],2,0),"")</f>
        <v/>
      </c>
      <c r="C1550" s="8">
        <f>SUMIF(Producción[[#All],[Producto]],A1550,Producción[[#All],[Cant]])</f>
        <v>0</v>
      </c>
      <c r="D1550" s="8">
        <f>'Receta'!E1551</f>
        <v>0</v>
      </c>
      <c r="E1550" s="8" t="str">
        <f>IFERROR(VLOOKUP(D1550,Materias_Primas[#All],2,0),"")</f>
        <v/>
      </c>
      <c r="F1550" s="8">
        <f>'Receta'!C1551</f>
        <v>0</v>
      </c>
      <c r="G1550" s="8">
        <f>'Receta'!H1551</f>
        <v>0</v>
      </c>
      <c r="H1550" s="8" t="str">
        <f t="shared" si="30"/>
        <v/>
      </c>
      <c r="I1550" s="8">
        <v>52</v>
      </c>
      <c r="J1550" s="8" t="s">
        <v>214</v>
      </c>
      <c r="K1550" s="8" t="e">
        <f t="shared" si="31"/>
        <v>#VALUE!</v>
      </c>
      <c r="L1550" s="8" t="str">
        <f>IFERROR(VLOOKUP(D1550,Materias_Primas[#All],5,0),"")</f>
        <v/>
      </c>
      <c r="M1550" s="2"/>
      <c r="N1550" s="2"/>
      <c r="O1550" s="2"/>
      <c r="P1550" s="2"/>
    </row>
    <row r="1551" spans="1:16" ht="15.75" customHeight="1" x14ac:dyDescent="0.3">
      <c r="A1551" s="8">
        <f>'Receta'!A1552</f>
        <v>0</v>
      </c>
      <c r="B1551" s="8" t="str">
        <f>IFERROR(VLOOKUP(A1551,Productos[#All],2,0),"")</f>
        <v/>
      </c>
      <c r="C1551" s="8">
        <f>SUMIF(Producción[[#All],[Producto]],A1551,Producción[[#All],[Cant]])</f>
        <v>0</v>
      </c>
      <c r="D1551" s="8">
        <f>'Receta'!E1552</f>
        <v>0</v>
      </c>
      <c r="E1551" s="8" t="str">
        <f>IFERROR(VLOOKUP(D1551,Materias_Primas[#All],2,0),"")</f>
        <v/>
      </c>
      <c r="F1551" s="8">
        <f>'Receta'!C1552</f>
        <v>0</v>
      </c>
      <c r="G1551" s="8">
        <f>'Receta'!H1552</f>
        <v>0</v>
      </c>
      <c r="H1551" s="8" t="str">
        <f t="shared" si="30"/>
        <v/>
      </c>
      <c r="I1551" s="8">
        <v>52</v>
      </c>
      <c r="J1551" s="8" t="s">
        <v>214</v>
      </c>
      <c r="K1551" s="8" t="e">
        <f t="shared" si="31"/>
        <v>#VALUE!</v>
      </c>
      <c r="L1551" s="8" t="str">
        <f>IFERROR(VLOOKUP(D1551,Materias_Primas[#All],5,0),"")</f>
        <v/>
      </c>
      <c r="M1551" s="2"/>
      <c r="N1551" s="2"/>
      <c r="O1551" s="2"/>
      <c r="P1551" s="2"/>
    </row>
    <row r="1552" spans="1:16" ht="15.75" customHeight="1" x14ac:dyDescent="0.3">
      <c r="A1552" s="8">
        <f>'Receta'!A1553</f>
        <v>0</v>
      </c>
      <c r="B1552" s="8" t="str">
        <f>IFERROR(VLOOKUP(A1552,Productos[#All],2,0),"")</f>
        <v/>
      </c>
      <c r="C1552" s="8">
        <f>SUMIF(Producción[[#All],[Producto]],A1552,Producción[[#All],[Cant]])</f>
        <v>0</v>
      </c>
      <c r="D1552" s="8">
        <f>'Receta'!E1553</f>
        <v>0</v>
      </c>
      <c r="E1552" s="8" t="str">
        <f>IFERROR(VLOOKUP(D1552,Materias_Primas[#All],2,0),"")</f>
        <v/>
      </c>
      <c r="F1552" s="8">
        <f>'Receta'!C1553</f>
        <v>0</v>
      </c>
      <c r="G1552" s="8">
        <f>'Receta'!H1553</f>
        <v>0</v>
      </c>
      <c r="H1552" s="8" t="str">
        <f t="shared" si="30"/>
        <v/>
      </c>
      <c r="I1552" s="8">
        <v>52</v>
      </c>
      <c r="J1552" s="8" t="s">
        <v>214</v>
      </c>
      <c r="K1552" s="8" t="e">
        <f t="shared" si="31"/>
        <v>#VALUE!</v>
      </c>
      <c r="L1552" s="8" t="str">
        <f>IFERROR(VLOOKUP(D1552,Materias_Primas[#All],5,0),"")</f>
        <v/>
      </c>
      <c r="M1552" s="2"/>
      <c r="N1552" s="2"/>
      <c r="O1552" s="2"/>
      <c r="P1552" s="2"/>
    </row>
    <row r="1553" spans="1:16" ht="15.75" customHeight="1" x14ac:dyDescent="0.3">
      <c r="A1553" s="8">
        <f>'Receta'!A1554</f>
        <v>0</v>
      </c>
      <c r="B1553" s="8" t="str">
        <f>IFERROR(VLOOKUP(A1553,Productos[#All],2,0),"")</f>
        <v/>
      </c>
      <c r="C1553" s="8">
        <f>SUMIF(Producción[[#All],[Producto]],A1553,Producción[[#All],[Cant]])</f>
        <v>0</v>
      </c>
      <c r="D1553" s="8">
        <f>'Receta'!E1554</f>
        <v>0</v>
      </c>
      <c r="E1553" s="8" t="str">
        <f>IFERROR(VLOOKUP(D1553,Materias_Primas[#All],2,0),"")</f>
        <v/>
      </c>
      <c r="F1553" s="8">
        <f>'Receta'!C1554</f>
        <v>0</v>
      </c>
      <c r="G1553" s="8">
        <f>'Receta'!H1554</f>
        <v>0</v>
      </c>
      <c r="H1553" s="8" t="str">
        <f t="shared" si="30"/>
        <v/>
      </c>
      <c r="I1553" s="8">
        <v>52</v>
      </c>
      <c r="J1553" s="8" t="s">
        <v>214</v>
      </c>
      <c r="K1553" s="8" t="e">
        <f t="shared" si="31"/>
        <v>#VALUE!</v>
      </c>
      <c r="L1553" s="8" t="str">
        <f>IFERROR(VLOOKUP(D1553,Materias_Primas[#All],5,0),"")</f>
        <v/>
      </c>
      <c r="M1553" s="2"/>
      <c r="N1553" s="2"/>
      <c r="O1553" s="2"/>
      <c r="P1553" s="2"/>
    </row>
    <row r="1554" spans="1:16" ht="15.75" customHeight="1" x14ac:dyDescent="0.3">
      <c r="A1554" s="8">
        <f>'Receta'!A1555</f>
        <v>0</v>
      </c>
      <c r="B1554" s="8" t="str">
        <f>IFERROR(VLOOKUP(A1554,Productos[#All],2,0),"")</f>
        <v/>
      </c>
      <c r="C1554" s="8">
        <f>SUMIF(Producción[[#All],[Producto]],A1554,Producción[[#All],[Cant]])</f>
        <v>0</v>
      </c>
      <c r="D1554" s="8">
        <f>'Receta'!E1555</f>
        <v>0</v>
      </c>
      <c r="E1554" s="8" t="str">
        <f>IFERROR(VLOOKUP(D1554,Materias_Primas[#All],2,0),"")</f>
        <v/>
      </c>
      <c r="F1554" s="8">
        <f>'Receta'!C1555</f>
        <v>0</v>
      </c>
      <c r="G1554" s="8">
        <f>'Receta'!H1555</f>
        <v>0</v>
      </c>
      <c r="H1554" s="8" t="str">
        <f t="shared" si="30"/>
        <v/>
      </c>
      <c r="I1554" s="8">
        <v>52</v>
      </c>
      <c r="J1554" s="8" t="s">
        <v>214</v>
      </c>
      <c r="K1554" s="8" t="e">
        <f t="shared" si="31"/>
        <v>#VALUE!</v>
      </c>
      <c r="L1554" s="8" t="str">
        <f>IFERROR(VLOOKUP(D1554,Materias_Primas[#All],5,0),"")</f>
        <v/>
      </c>
      <c r="M1554" s="2"/>
      <c r="N1554" s="2"/>
      <c r="O1554" s="2"/>
      <c r="P1554" s="2"/>
    </row>
    <row r="1555" spans="1:16" ht="15.75" customHeight="1" x14ac:dyDescent="0.3">
      <c r="A1555" s="8">
        <f>'Receta'!A1556</f>
        <v>0</v>
      </c>
      <c r="B1555" s="8" t="str">
        <f>IFERROR(VLOOKUP(A1555,Productos[#All],2,0),"")</f>
        <v/>
      </c>
      <c r="C1555" s="8">
        <f>SUMIF(Producción[[#All],[Producto]],A1555,Producción[[#All],[Cant]])</f>
        <v>0</v>
      </c>
      <c r="D1555" s="8">
        <f>'Receta'!E1556</f>
        <v>0</v>
      </c>
      <c r="E1555" s="8" t="str">
        <f>IFERROR(VLOOKUP(D1555,Materias_Primas[#All],2,0),"")</f>
        <v/>
      </c>
      <c r="F1555" s="8">
        <f>'Receta'!C1556</f>
        <v>0</v>
      </c>
      <c r="G1555" s="8">
        <f>'Receta'!H1556</f>
        <v>0</v>
      </c>
      <c r="H1555" s="8" t="str">
        <f t="shared" si="30"/>
        <v/>
      </c>
      <c r="I1555" s="8">
        <v>52</v>
      </c>
      <c r="J1555" s="8" t="s">
        <v>214</v>
      </c>
      <c r="K1555" s="8" t="e">
        <f t="shared" si="31"/>
        <v>#VALUE!</v>
      </c>
      <c r="L1555" s="8" t="str">
        <f>IFERROR(VLOOKUP(D1555,Materias_Primas[#All],5,0),"")</f>
        <v/>
      </c>
      <c r="M1555" s="2"/>
      <c r="N1555" s="2"/>
      <c r="O1555" s="2"/>
      <c r="P1555" s="2"/>
    </row>
    <row r="1556" spans="1:16" ht="15.75" customHeight="1" x14ac:dyDescent="0.3">
      <c r="A1556" s="8">
        <f>'Receta'!A1557</f>
        <v>0</v>
      </c>
      <c r="B1556" s="8" t="str">
        <f>IFERROR(VLOOKUP(A1556,Productos[#All],2,0),"")</f>
        <v/>
      </c>
      <c r="C1556" s="8">
        <f>SUMIF(Producción[[#All],[Producto]],A1556,Producción[[#All],[Cant]])</f>
        <v>0</v>
      </c>
      <c r="D1556" s="8">
        <f>'Receta'!E1557</f>
        <v>0</v>
      </c>
      <c r="E1556" s="8" t="str">
        <f>IFERROR(VLOOKUP(D1556,Materias_Primas[#All],2,0),"")</f>
        <v/>
      </c>
      <c r="F1556" s="8">
        <f>'Receta'!C1557</f>
        <v>0</v>
      </c>
      <c r="G1556" s="8">
        <f>'Receta'!H1557</f>
        <v>0</v>
      </c>
      <c r="H1556" s="8" t="str">
        <f t="shared" si="30"/>
        <v/>
      </c>
      <c r="I1556" s="8">
        <v>52</v>
      </c>
      <c r="J1556" s="8" t="s">
        <v>214</v>
      </c>
      <c r="K1556" s="8" t="e">
        <f t="shared" si="31"/>
        <v>#VALUE!</v>
      </c>
      <c r="L1556" s="8" t="str">
        <f>IFERROR(VLOOKUP(D1556,Materias_Primas[#All],5,0),"")</f>
        <v/>
      </c>
      <c r="M1556" s="2"/>
      <c r="N1556" s="2"/>
      <c r="O1556" s="2"/>
      <c r="P1556" s="2"/>
    </row>
    <row r="1557" spans="1:16" ht="15.75" customHeight="1" x14ac:dyDescent="0.3">
      <c r="A1557" s="8">
        <f>'Receta'!A1558</f>
        <v>0</v>
      </c>
      <c r="B1557" s="8" t="str">
        <f>IFERROR(VLOOKUP(A1557,Productos[#All],2,0),"")</f>
        <v/>
      </c>
      <c r="C1557" s="8">
        <f>SUMIF(Producción[[#All],[Producto]],A1557,Producción[[#All],[Cant]])</f>
        <v>0</v>
      </c>
      <c r="D1557" s="8">
        <f>'Receta'!E1558</f>
        <v>0</v>
      </c>
      <c r="E1557" s="8" t="str">
        <f>IFERROR(VLOOKUP(D1557,Materias_Primas[#All],2,0),"")</f>
        <v/>
      </c>
      <c r="F1557" s="8">
        <f>'Receta'!C1558</f>
        <v>0</v>
      </c>
      <c r="G1557" s="8">
        <f>'Receta'!H1558</f>
        <v>0</v>
      </c>
      <c r="H1557" s="8" t="str">
        <f t="shared" si="30"/>
        <v/>
      </c>
      <c r="I1557" s="8">
        <v>52</v>
      </c>
      <c r="J1557" s="8" t="s">
        <v>214</v>
      </c>
      <c r="K1557" s="8" t="e">
        <f t="shared" si="31"/>
        <v>#VALUE!</v>
      </c>
      <c r="L1557" s="8" t="str">
        <f>IFERROR(VLOOKUP(D1557,Materias_Primas[#All],5,0),"")</f>
        <v/>
      </c>
      <c r="M1557" s="2"/>
      <c r="N1557" s="2"/>
      <c r="O1557" s="2"/>
      <c r="P1557" s="2"/>
    </row>
    <row r="1558" spans="1:16" ht="15.75" customHeight="1" x14ac:dyDescent="0.3">
      <c r="A1558" s="8">
        <f>'Receta'!A1559</f>
        <v>0</v>
      </c>
      <c r="B1558" s="8" t="str">
        <f>IFERROR(VLOOKUP(A1558,Productos[#All],2,0),"")</f>
        <v/>
      </c>
      <c r="C1558" s="8">
        <f>SUMIF(Producción[[#All],[Producto]],A1558,Producción[[#All],[Cant]])</f>
        <v>0</v>
      </c>
      <c r="D1558" s="8">
        <f>'Receta'!E1559</f>
        <v>0</v>
      </c>
      <c r="E1558" s="8" t="str">
        <f>IFERROR(VLOOKUP(D1558,Materias_Primas[#All],2,0),"")</f>
        <v/>
      </c>
      <c r="F1558" s="8">
        <f>'Receta'!C1559</f>
        <v>0</v>
      </c>
      <c r="G1558" s="8">
        <f>'Receta'!H1559</f>
        <v>0</v>
      </c>
      <c r="H1558" s="8" t="str">
        <f t="shared" si="30"/>
        <v/>
      </c>
      <c r="I1558" s="8">
        <v>52</v>
      </c>
      <c r="J1558" s="8" t="s">
        <v>214</v>
      </c>
      <c r="K1558" s="8" t="e">
        <f t="shared" si="31"/>
        <v>#VALUE!</v>
      </c>
      <c r="L1558" s="8" t="str">
        <f>IFERROR(VLOOKUP(D1558,Materias_Primas[#All],5,0),"")</f>
        <v/>
      </c>
      <c r="M1558" s="2"/>
      <c r="N1558" s="2"/>
      <c r="O1558" s="2"/>
      <c r="P1558" s="2"/>
    </row>
    <row r="1559" spans="1:16" ht="15.75" customHeight="1" x14ac:dyDescent="0.3">
      <c r="A1559" s="8">
        <f>'Receta'!A1560</f>
        <v>0</v>
      </c>
      <c r="B1559" s="8" t="str">
        <f>IFERROR(VLOOKUP(A1559,Productos[#All],2,0),"")</f>
        <v/>
      </c>
      <c r="C1559" s="8">
        <f>SUMIF(Producción[[#All],[Producto]],A1559,Producción[[#All],[Cant]])</f>
        <v>0</v>
      </c>
      <c r="D1559" s="8">
        <f>'Receta'!E1560</f>
        <v>0</v>
      </c>
      <c r="E1559" s="8" t="str">
        <f>IFERROR(VLOOKUP(D1559,Materias_Primas[#All],2,0),"")</f>
        <v/>
      </c>
      <c r="F1559" s="8">
        <f>'Receta'!C1560</f>
        <v>0</v>
      </c>
      <c r="G1559" s="8">
        <f>'Receta'!H1560</f>
        <v>0</v>
      </c>
      <c r="H1559" s="8" t="str">
        <f t="shared" si="30"/>
        <v/>
      </c>
      <c r="I1559" s="8">
        <v>52</v>
      </c>
      <c r="J1559" s="8" t="s">
        <v>214</v>
      </c>
      <c r="K1559" s="8" t="e">
        <f t="shared" si="31"/>
        <v>#VALUE!</v>
      </c>
      <c r="L1559" s="8" t="str">
        <f>IFERROR(VLOOKUP(D1559,Materias_Primas[#All],5,0),"")</f>
        <v/>
      </c>
      <c r="M1559" s="2"/>
      <c r="N1559" s="2"/>
      <c r="O1559" s="2"/>
      <c r="P1559" s="2"/>
    </row>
    <row r="1560" spans="1:16" ht="15.75" customHeight="1" x14ac:dyDescent="0.3">
      <c r="A1560" s="8">
        <f>'Receta'!A1561</f>
        <v>0</v>
      </c>
      <c r="B1560" s="8" t="str">
        <f>IFERROR(VLOOKUP(A1560,Productos[#All],2,0),"")</f>
        <v/>
      </c>
      <c r="C1560" s="8">
        <f>SUMIF(Producción[[#All],[Producto]],A1560,Producción[[#All],[Cant]])</f>
        <v>0</v>
      </c>
      <c r="D1560" s="8">
        <f>'Receta'!E1561</f>
        <v>0</v>
      </c>
      <c r="E1560" s="8" t="str">
        <f>IFERROR(VLOOKUP(D1560,Materias_Primas[#All],2,0),"")</f>
        <v/>
      </c>
      <c r="F1560" s="8">
        <f>'Receta'!C1561</f>
        <v>0</v>
      </c>
      <c r="G1560" s="8">
        <f>'Receta'!H1561</f>
        <v>0</v>
      </c>
      <c r="H1560" s="8" t="str">
        <f t="shared" si="30"/>
        <v/>
      </c>
      <c r="I1560" s="8">
        <v>52</v>
      </c>
      <c r="J1560" s="8" t="s">
        <v>214</v>
      </c>
      <c r="K1560" s="8" t="e">
        <f t="shared" si="31"/>
        <v>#VALUE!</v>
      </c>
      <c r="L1560" s="8" t="str">
        <f>IFERROR(VLOOKUP(D1560,Materias_Primas[#All],5,0),"")</f>
        <v/>
      </c>
      <c r="M1560" s="2"/>
      <c r="N1560" s="2"/>
      <c r="O1560" s="2"/>
      <c r="P1560" s="2"/>
    </row>
    <row r="1561" spans="1:16" ht="15.75" customHeight="1" x14ac:dyDescent="0.3">
      <c r="A1561" s="8">
        <f>'Receta'!A1562</f>
        <v>0</v>
      </c>
      <c r="B1561" s="8" t="str">
        <f>IFERROR(VLOOKUP(A1561,Productos[#All],2,0),"")</f>
        <v/>
      </c>
      <c r="C1561" s="8">
        <f>SUMIF(Producción[[#All],[Producto]],A1561,Producción[[#All],[Cant]])</f>
        <v>0</v>
      </c>
      <c r="D1561" s="8">
        <f>'Receta'!E1562</f>
        <v>0</v>
      </c>
      <c r="E1561" s="8" t="str">
        <f>IFERROR(VLOOKUP(D1561,Materias_Primas[#All],2,0),"")</f>
        <v/>
      </c>
      <c r="F1561" s="8">
        <f>'Receta'!C1562</f>
        <v>0</v>
      </c>
      <c r="G1561" s="8">
        <f>'Receta'!H1562</f>
        <v>0</v>
      </c>
      <c r="H1561" s="8" t="str">
        <f t="shared" si="30"/>
        <v/>
      </c>
      <c r="I1561" s="8">
        <v>52</v>
      </c>
      <c r="J1561" s="8" t="s">
        <v>214</v>
      </c>
      <c r="K1561" s="8" t="e">
        <f t="shared" si="31"/>
        <v>#VALUE!</v>
      </c>
      <c r="L1561" s="8" t="str">
        <f>IFERROR(VLOOKUP(D1561,Materias_Primas[#All],5,0),"")</f>
        <v/>
      </c>
      <c r="M1561" s="2"/>
      <c r="N1561" s="2"/>
      <c r="O1561" s="2"/>
      <c r="P1561" s="2"/>
    </row>
    <row r="1562" spans="1:16" ht="15.75" customHeight="1" x14ac:dyDescent="0.3">
      <c r="A1562" s="8">
        <f>'Receta'!A1563</f>
        <v>0</v>
      </c>
      <c r="B1562" s="8" t="str">
        <f>IFERROR(VLOOKUP(A1562,Productos[#All],2,0),"")</f>
        <v/>
      </c>
      <c r="C1562" s="8">
        <f>SUMIF(Producción[[#All],[Producto]],A1562,Producción[[#All],[Cant]])</f>
        <v>0</v>
      </c>
      <c r="D1562" s="8">
        <f>'Receta'!E1563</f>
        <v>0</v>
      </c>
      <c r="E1562" s="8" t="str">
        <f>IFERROR(VLOOKUP(D1562,Materias_Primas[#All],2,0),"")</f>
        <v/>
      </c>
      <c r="F1562" s="8">
        <f>'Receta'!C1563</f>
        <v>0</v>
      </c>
      <c r="G1562" s="8">
        <f>'Receta'!H1563</f>
        <v>0</v>
      </c>
      <c r="H1562" s="8" t="str">
        <f t="shared" si="30"/>
        <v/>
      </c>
      <c r="I1562" s="8">
        <v>52</v>
      </c>
      <c r="J1562" s="8" t="s">
        <v>214</v>
      </c>
      <c r="K1562" s="8" t="e">
        <f t="shared" si="31"/>
        <v>#VALUE!</v>
      </c>
      <c r="L1562" s="8" t="str">
        <f>IFERROR(VLOOKUP(D1562,Materias_Primas[#All],5,0),"")</f>
        <v/>
      </c>
      <c r="M1562" s="2"/>
      <c r="N1562" s="2"/>
      <c r="O1562" s="2"/>
      <c r="P1562" s="2"/>
    </row>
    <row r="1563" spans="1:16" ht="15.75" customHeight="1" x14ac:dyDescent="0.3">
      <c r="A1563" s="8">
        <f>'Receta'!A1564</f>
        <v>0</v>
      </c>
      <c r="B1563" s="8" t="str">
        <f>IFERROR(VLOOKUP(A1563,Productos[#All],2,0),"")</f>
        <v/>
      </c>
      <c r="C1563" s="8">
        <f>SUMIF(Producción[[#All],[Producto]],A1563,Producción[[#All],[Cant]])</f>
        <v>0</v>
      </c>
      <c r="D1563" s="8">
        <f>'Receta'!E1564</f>
        <v>0</v>
      </c>
      <c r="E1563" s="8" t="str">
        <f>IFERROR(VLOOKUP(D1563,Materias_Primas[#All],2,0),"")</f>
        <v/>
      </c>
      <c r="F1563" s="8">
        <f>'Receta'!C1564</f>
        <v>0</v>
      </c>
      <c r="G1563" s="8">
        <f>'Receta'!H1564</f>
        <v>0</v>
      </c>
      <c r="H1563" s="8" t="str">
        <f t="shared" si="30"/>
        <v/>
      </c>
      <c r="I1563" s="8">
        <v>52</v>
      </c>
      <c r="J1563" s="8" t="s">
        <v>214</v>
      </c>
      <c r="K1563" s="8" t="e">
        <f t="shared" si="31"/>
        <v>#VALUE!</v>
      </c>
      <c r="L1563" s="8" t="str">
        <f>IFERROR(VLOOKUP(D1563,Materias_Primas[#All],5,0),"")</f>
        <v/>
      </c>
      <c r="M1563" s="2"/>
      <c r="N1563" s="2"/>
      <c r="O1563" s="2"/>
      <c r="P1563" s="2"/>
    </row>
    <row r="1564" spans="1:16" ht="15.75" customHeight="1" x14ac:dyDescent="0.3">
      <c r="A1564" s="8">
        <f>'Receta'!A1565</f>
        <v>0</v>
      </c>
      <c r="B1564" s="8" t="str">
        <f>IFERROR(VLOOKUP(A1564,Productos[#All],2,0),"")</f>
        <v/>
      </c>
      <c r="C1564" s="8">
        <f>SUMIF(Producción[[#All],[Producto]],A1564,Producción[[#All],[Cant]])</f>
        <v>0</v>
      </c>
      <c r="D1564" s="8">
        <f>'Receta'!E1565</f>
        <v>0</v>
      </c>
      <c r="E1564" s="8" t="str">
        <f>IFERROR(VLOOKUP(D1564,Materias_Primas[#All],2,0),"")</f>
        <v/>
      </c>
      <c r="F1564" s="8">
        <f>'Receta'!C1565</f>
        <v>0</v>
      </c>
      <c r="G1564" s="8">
        <f>'Receta'!H1565</f>
        <v>0</v>
      </c>
      <c r="H1564" s="8" t="str">
        <f t="shared" si="30"/>
        <v/>
      </c>
      <c r="I1564" s="8">
        <v>52</v>
      </c>
      <c r="J1564" s="8" t="s">
        <v>214</v>
      </c>
      <c r="K1564" s="8" t="e">
        <f t="shared" si="31"/>
        <v>#VALUE!</v>
      </c>
      <c r="L1564" s="8" t="str">
        <f>IFERROR(VLOOKUP(D1564,Materias_Primas[#All],5,0),"")</f>
        <v/>
      </c>
      <c r="M1564" s="2"/>
      <c r="N1564" s="2"/>
      <c r="O1564" s="2"/>
      <c r="P1564" s="2"/>
    </row>
    <row r="1565" spans="1:16" ht="15.75" customHeight="1" x14ac:dyDescent="0.3">
      <c r="A1565" s="8">
        <f>'Receta'!A1566</f>
        <v>0</v>
      </c>
      <c r="B1565" s="8" t="str">
        <f>IFERROR(VLOOKUP(A1565,Productos[#All],2,0),"")</f>
        <v/>
      </c>
      <c r="C1565" s="8">
        <f>SUMIF(Producción[[#All],[Producto]],A1565,Producción[[#All],[Cant]])</f>
        <v>0</v>
      </c>
      <c r="D1565" s="8">
        <f>'Receta'!E1566</f>
        <v>0</v>
      </c>
      <c r="E1565" s="8" t="str">
        <f>IFERROR(VLOOKUP(D1565,Materias_Primas[#All],2,0),"")</f>
        <v/>
      </c>
      <c r="F1565" s="8">
        <f>'Receta'!C1566</f>
        <v>0</v>
      </c>
      <c r="G1565" s="8">
        <f>'Receta'!H1566</f>
        <v>0</v>
      </c>
      <c r="H1565" s="8" t="str">
        <f t="shared" si="30"/>
        <v/>
      </c>
      <c r="I1565" s="8">
        <v>52</v>
      </c>
      <c r="J1565" s="8" t="s">
        <v>214</v>
      </c>
      <c r="K1565" s="8" t="e">
        <f t="shared" si="31"/>
        <v>#VALUE!</v>
      </c>
      <c r="L1565" s="8" t="str">
        <f>IFERROR(VLOOKUP(D1565,Materias_Primas[#All],5,0),"")</f>
        <v/>
      </c>
      <c r="M1565" s="2"/>
      <c r="N1565" s="2"/>
      <c r="O1565" s="2"/>
      <c r="P1565" s="2"/>
    </row>
    <row r="1566" spans="1:16" ht="15.75" customHeight="1" x14ac:dyDescent="0.3">
      <c r="A1566" s="8">
        <f>'Receta'!A1567</f>
        <v>0</v>
      </c>
      <c r="B1566" s="8" t="str">
        <f>IFERROR(VLOOKUP(A1566,Productos[#All],2,0),"")</f>
        <v/>
      </c>
      <c r="C1566" s="8">
        <f>SUMIF(Producción[[#All],[Producto]],A1566,Producción[[#All],[Cant]])</f>
        <v>0</v>
      </c>
      <c r="D1566" s="8">
        <f>'Receta'!E1567</f>
        <v>0</v>
      </c>
      <c r="E1566" s="8" t="str">
        <f>IFERROR(VLOOKUP(D1566,Materias_Primas[#All],2,0),"")</f>
        <v/>
      </c>
      <c r="F1566" s="8">
        <f>'Receta'!C1567</f>
        <v>0</v>
      </c>
      <c r="G1566" s="8">
        <f>'Receta'!H1567</f>
        <v>0</v>
      </c>
      <c r="H1566" s="8" t="str">
        <f t="shared" si="30"/>
        <v/>
      </c>
      <c r="I1566" s="8">
        <v>52</v>
      </c>
      <c r="J1566" s="8" t="s">
        <v>214</v>
      </c>
      <c r="K1566" s="8" t="e">
        <f t="shared" si="31"/>
        <v>#VALUE!</v>
      </c>
      <c r="L1566" s="8" t="str">
        <f>IFERROR(VLOOKUP(D1566,Materias_Primas[#All],5,0),"")</f>
        <v/>
      </c>
      <c r="M1566" s="2"/>
      <c r="N1566" s="2"/>
      <c r="O1566" s="2"/>
      <c r="P1566" s="2"/>
    </row>
    <row r="1567" spans="1:16" ht="15.75" customHeight="1" x14ac:dyDescent="0.3">
      <c r="A1567" s="8">
        <f>'Receta'!A1568</f>
        <v>0</v>
      </c>
      <c r="B1567" s="8" t="str">
        <f>IFERROR(VLOOKUP(A1567,Productos[#All],2,0),"")</f>
        <v/>
      </c>
      <c r="C1567" s="8">
        <f>SUMIF(Producción[[#All],[Producto]],A1567,Producción[[#All],[Cant]])</f>
        <v>0</v>
      </c>
      <c r="D1567" s="8">
        <f>'Receta'!E1568</f>
        <v>0</v>
      </c>
      <c r="E1567" s="8" t="str">
        <f>IFERROR(VLOOKUP(D1567,Materias_Primas[#All],2,0),"")</f>
        <v/>
      </c>
      <c r="F1567" s="8">
        <f>'Receta'!C1568</f>
        <v>0</v>
      </c>
      <c r="G1567" s="8">
        <f>'Receta'!H1568</f>
        <v>0</v>
      </c>
      <c r="H1567" s="8" t="str">
        <f t="shared" si="30"/>
        <v/>
      </c>
      <c r="I1567" s="8">
        <v>52</v>
      </c>
      <c r="J1567" s="8" t="s">
        <v>214</v>
      </c>
      <c r="K1567" s="8" t="e">
        <f t="shared" si="31"/>
        <v>#VALUE!</v>
      </c>
      <c r="L1567" s="8" t="str">
        <f>IFERROR(VLOOKUP(D1567,Materias_Primas[#All],5,0),"")</f>
        <v/>
      </c>
      <c r="M1567" s="2"/>
      <c r="N1567" s="2"/>
      <c r="O1567" s="2"/>
      <c r="P1567" s="2"/>
    </row>
    <row r="1568" spans="1:16" ht="15.75" customHeight="1" x14ac:dyDescent="0.3">
      <c r="A1568" s="8">
        <f>'Receta'!A1569</f>
        <v>0</v>
      </c>
      <c r="B1568" s="8" t="str">
        <f>IFERROR(VLOOKUP(A1568,Productos[#All],2,0),"")</f>
        <v/>
      </c>
      <c r="C1568" s="8">
        <f>SUMIF(Producción[[#All],[Producto]],A1568,Producción[[#All],[Cant]])</f>
        <v>0</v>
      </c>
      <c r="D1568" s="8">
        <f>'Receta'!E1569</f>
        <v>0</v>
      </c>
      <c r="E1568" s="8" t="str">
        <f>IFERROR(VLOOKUP(D1568,Materias_Primas[#All],2,0),"")</f>
        <v/>
      </c>
      <c r="F1568" s="8">
        <f>'Receta'!C1569</f>
        <v>0</v>
      </c>
      <c r="G1568" s="8">
        <f>'Receta'!H1569</f>
        <v>0</v>
      </c>
      <c r="H1568" s="8" t="str">
        <f t="shared" si="30"/>
        <v/>
      </c>
      <c r="I1568" s="8">
        <v>52</v>
      </c>
      <c r="J1568" s="8" t="s">
        <v>214</v>
      </c>
      <c r="K1568" s="8" t="e">
        <f t="shared" si="31"/>
        <v>#VALUE!</v>
      </c>
      <c r="L1568" s="8" t="str">
        <f>IFERROR(VLOOKUP(D1568,Materias_Primas[#All],5,0),"")</f>
        <v/>
      </c>
      <c r="M1568" s="2"/>
      <c r="N1568" s="2"/>
      <c r="O1568" s="2"/>
      <c r="P1568" s="2"/>
    </row>
    <row r="1569" spans="1:16" ht="15.75" customHeight="1" x14ac:dyDescent="0.3">
      <c r="A1569" s="8">
        <f>'Receta'!A1570</f>
        <v>0</v>
      </c>
      <c r="B1569" s="8" t="str">
        <f>IFERROR(VLOOKUP(A1569,Productos[#All],2,0),"")</f>
        <v/>
      </c>
      <c r="C1569" s="8">
        <f>SUMIF(Producción[[#All],[Producto]],A1569,Producción[[#All],[Cant]])</f>
        <v>0</v>
      </c>
      <c r="D1569" s="8">
        <f>'Receta'!E1570</f>
        <v>0</v>
      </c>
      <c r="E1569" s="8" t="str">
        <f>IFERROR(VLOOKUP(D1569,Materias_Primas[#All],2,0),"")</f>
        <v/>
      </c>
      <c r="F1569" s="8">
        <f>'Receta'!C1570</f>
        <v>0</v>
      </c>
      <c r="G1569" s="8">
        <f>'Receta'!H1570</f>
        <v>0</v>
      </c>
      <c r="H1569" s="8" t="str">
        <f t="shared" si="30"/>
        <v/>
      </c>
      <c r="I1569" s="8">
        <v>52</v>
      </c>
      <c r="J1569" s="8" t="s">
        <v>214</v>
      </c>
      <c r="K1569" s="8" t="e">
        <f t="shared" si="31"/>
        <v>#VALUE!</v>
      </c>
      <c r="L1569" s="8" t="str">
        <f>IFERROR(VLOOKUP(D1569,Materias_Primas[#All],5,0),"")</f>
        <v/>
      </c>
      <c r="M1569" s="2"/>
      <c r="N1569" s="2"/>
      <c r="O1569" s="2"/>
      <c r="P1569" s="2"/>
    </row>
    <row r="1570" spans="1:16" ht="15.75" customHeight="1" x14ac:dyDescent="0.3">
      <c r="A1570" s="8">
        <f>'Receta'!A1571</f>
        <v>0</v>
      </c>
      <c r="B1570" s="8" t="str">
        <f>IFERROR(VLOOKUP(A1570,Productos[#All],2,0),"")</f>
        <v/>
      </c>
      <c r="C1570" s="8">
        <f>SUMIF(Producción[[#All],[Producto]],A1570,Producción[[#All],[Cant]])</f>
        <v>0</v>
      </c>
      <c r="D1570" s="8">
        <f>'Receta'!E1571</f>
        <v>0</v>
      </c>
      <c r="E1570" s="8" t="str">
        <f>IFERROR(VLOOKUP(D1570,Materias_Primas[#All],2,0),"")</f>
        <v/>
      </c>
      <c r="F1570" s="8">
        <f>'Receta'!C1571</f>
        <v>0</v>
      </c>
      <c r="G1570" s="8">
        <f>'Receta'!H1571</f>
        <v>0</v>
      </c>
      <c r="H1570" s="8" t="str">
        <f t="shared" si="30"/>
        <v/>
      </c>
      <c r="I1570" s="8">
        <v>52</v>
      </c>
      <c r="J1570" s="8" t="s">
        <v>214</v>
      </c>
      <c r="K1570" s="8" t="e">
        <f t="shared" si="31"/>
        <v>#VALUE!</v>
      </c>
      <c r="L1570" s="8" t="str">
        <f>IFERROR(VLOOKUP(D1570,Materias_Primas[#All],5,0),"")</f>
        <v/>
      </c>
      <c r="M1570" s="2"/>
      <c r="N1570" s="2"/>
      <c r="O1570" s="2"/>
      <c r="P1570" s="2"/>
    </row>
    <row r="1571" spans="1:16" ht="15.75" customHeight="1" x14ac:dyDescent="0.3">
      <c r="A1571" s="8">
        <f>'Receta'!A1572</f>
        <v>0</v>
      </c>
      <c r="B1571" s="8" t="str">
        <f>IFERROR(VLOOKUP(A1571,Productos[#All],2,0),"")</f>
        <v/>
      </c>
      <c r="C1571" s="8">
        <f>SUMIF(Producción[[#All],[Producto]],A1571,Producción[[#All],[Cant]])</f>
        <v>0</v>
      </c>
      <c r="D1571" s="8">
        <f>'Receta'!E1572</f>
        <v>0</v>
      </c>
      <c r="E1571" s="8" t="str">
        <f>IFERROR(VLOOKUP(D1571,Materias_Primas[#All],2,0),"")</f>
        <v/>
      </c>
      <c r="F1571" s="8">
        <f>'Receta'!C1572</f>
        <v>0</v>
      </c>
      <c r="G1571" s="8">
        <f>'Receta'!H1572</f>
        <v>0</v>
      </c>
      <c r="H1571" s="8" t="str">
        <f t="shared" si="30"/>
        <v/>
      </c>
      <c r="I1571" s="8">
        <v>52</v>
      </c>
      <c r="J1571" s="8" t="s">
        <v>214</v>
      </c>
      <c r="K1571" s="8" t="e">
        <f t="shared" si="31"/>
        <v>#VALUE!</v>
      </c>
      <c r="L1571" s="8" t="str">
        <f>IFERROR(VLOOKUP(D1571,Materias_Primas[#All],5,0),"")</f>
        <v/>
      </c>
      <c r="M1571" s="2"/>
      <c r="N1571" s="2"/>
      <c r="O1571" s="2"/>
      <c r="P1571" s="2"/>
    </row>
    <row r="1572" spans="1:16" ht="15.75" customHeight="1" x14ac:dyDescent="0.3">
      <c r="A1572" s="8">
        <f>'Receta'!A1573</f>
        <v>0</v>
      </c>
      <c r="B1572" s="8" t="str">
        <f>IFERROR(VLOOKUP(A1572,Productos[#All],2,0),"")</f>
        <v/>
      </c>
      <c r="C1572" s="8">
        <f>SUMIF(Producción[[#All],[Producto]],A1572,Producción[[#All],[Cant]])</f>
        <v>0</v>
      </c>
      <c r="D1572" s="8">
        <f>'Receta'!E1573</f>
        <v>0</v>
      </c>
      <c r="E1572" s="8" t="str">
        <f>IFERROR(VLOOKUP(D1572,Materias_Primas[#All],2,0),"")</f>
        <v/>
      </c>
      <c r="F1572" s="8">
        <f>'Receta'!C1573</f>
        <v>0</v>
      </c>
      <c r="G1572" s="8">
        <f>'Receta'!H1573</f>
        <v>0</v>
      </c>
      <c r="H1572" s="8" t="str">
        <f t="shared" si="30"/>
        <v/>
      </c>
      <c r="I1572" s="8">
        <v>52</v>
      </c>
      <c r="J1572" s="8" t="s">
        <v>214</v>
      </c>
      <c r="K1572" s="8" t="e">
        <f t="shared" si="31"/>
        <v>#VALUE!</v>
      </c>
      <c r="L1572" s="8" t="str">
        <f>IFERROR(VLOOKUP(D1572,Materias_Primas[#All],5,0),"")</f>
        <v/>
      </c>
      <c r="M1572" s="2"/>
      <c r="N1572" s="2"/>
      <c r="O1572" s="2"/>
      <c r="P1572" s="2"/>
    </row>
    <row r="1573" spans="1:16" ht="15.75" customHeight="1" x14ac:dyDescent="0.3">
      <c r="A1573" s="8">
        <f>'Receta'!A1574</f>
        <v>0</v>
      </c>
      <c r="B1573" s="8" t="str">
        <f>IFERROR(VLOOKUP(A1573,Productos[#All],2,0),"")</f>
        <v/>
      </c>
      <c r="C1573" s="8">
        <f>SUMIF(Producción[[#All],[Producto]],A1573,Producción[[#All],[Cant]])</f>
        <v>0</v>
      </c>
      <c r="D1573" s="8">
        <f>'Receta'!E1574</f>
        <v>0</v>
      </c>
      <c r="E1573" s="8" t="str">
        <f>IFERROR(VLOOKUP(D1573,Materias_Primas[#All],2,0),"")</f>
        <v/>
      </c>
      <c r="F1573" s="8">
        <f>'Receta'!C1574</f>
        <v>0</v>
      </c>
      <c r="G1573" s="8">
        <f>'Receta'!H1574</f>
        <v>0</v>
      </c>
      <c r="H1573" s="8" t="str">
        <f t="shared" si="30"/>
        <v/>
      </c>
      <c r="I1573" s="8">
        <v>52</v>
      </c>
      <c r="J1573" s="8" t="s">
        <v>214</v>
      </c>
      <c r="K1573" s="8" t="e">
        <f t="shared" si="31"/>
        <v>#VALUE!</v>
      </c>
      <c r="L1573" s="8" t="str">
        <f>IFERROR(VLOOKUP(D1573,Materias_Primas[#All],5,0),"")</f>
        <v/>
      </c>
      <c r="M1573" s="2"/>
      <c r="N1573" s="2"/>
      <c r="O1573" s="2"/>
      <c r="P1573" s="2"/>
    </row>
    <row r="1574" spans="1:16" ht="15.75" customHeight="1" x14ac:dyDescent="0.3">
      <c r="A1574" s="8">
        <f>'Receta'!A1575</f>
        <v>0</v>
      </c>
      <c r="B1574" s="8" t="str">
        <f>IFERROR(VLOOKUP(A1574,Productos[#All],2,0),"")</f>
        <v/>
      </c>
      <c r="C1574" s="8">
        <f>SUMIF(Producción[[#All],[Producto]],A1574,Producción[[#All],[Cant]])</f>
        <v>0</v>
      </c>
      <c r="D1574" s="8">
        <f>'Receta'!E1575</f>
        <v>0</v>
      </c>
      <c r="E1574" s="8" t="str">
        <f>IFERROR(VLOOKUP(D1574,Materias_Primas[#All],2,0),"")</f>
        <v/>
      </c>
      <c r="F1574" s="8">
        <f>'Receta'!C1575</f>
        <v>0</v>
      </c>
      <c r="G1574" s="8">
        <f>'Receta'!H1575</f>
        <v>0</v>
      </c>
      <c r="H1574" s="8" t="str">
        <f t="shared" si="30"/>
        <v/>
      </c>
      <c r="I1574" s="8">
        <v>52</v>
      </c>
      <c r="J1574" s="8" t="s">
        <v>214</v>
      </c>
      <c r="K1574" s="8" t="e">
        <f t="shared" si="31"/>
        <v>#VALUE!</v>
      </c>
      <c r="L1574" s="8" t="str">
        <f>IFERROR(VLOOKUP(D1574,Materias_Primas[#All],5,0),"")</f>
        <v/>
      </c>
      <c r="M1574" s="2"/>
      <c r="N1574" s="2"/>
      <c r="O1574" s="2"/>
      <c r="P1574" s="2"/>
    </row>
    <row r="1575" spans="1:16" ht="15.75" customHeight="1" x14ac:dyDescent="0.3">
      <c r="A1575" s="8">
        <f>'Receta'!A1576</f>
        <v>0</v>
      </c>
      <c r="B1575" s="8" t="str">
        <f>IFERROR(VLOOKUP(A1575,Productos[#All],2,0),"")</f>
        <v/>
      </c>
      <c r="C1575" s="8">
        <f>SUMIF(Producción[[#All],[Producto]],A1575,Producción[[#All],[Cant]])</f>
        <v>0</v>
      </c>
      <c r="D1575" s="8">
        <f>'Receta'!E1576</f>
        <v>0</v>
      </c>
      <c r="E1575" s="8" t="str">
        <f>IFERROR(VLOOKUP(D1575,Materias_Primas[#All],2,0),"")</f>
        <v/>
      </c>
      <c r="F1575" s="8">
        <f>'Receta'!C1576</f>
        <v>0</v>
      </c>
      <c r="G1575" s="8">
        <f>'Receta'!H1576</f>
        <v>0</v>
      </c>
      <c r="H1575" s="8" t="str">
        <f t="shared" si="30"/>
        <v/>
      </c>
      <c r="I1575" s="8">
        <v>52</v>
      </c>
      <c r="J1575" s="8" t="s">
        <v>214</v>
      </c>
      <c r="K1575" s="8" t="e">
        <f t="shared" si="31"/>
        <v>#VALUE!</v>
      </c>
      <c r="L1575" s="8" t="str">
        <f>IFERROR(VLOOKUP(D1575,Materias_Primas[#All],5,0),"")</f>
        <v/>
      </c>
      <c r="M1575" s="2"/>
      <c r="N1575" s="2"/>
      <c r="O1575" s="2"/>
      <c r="P1575" s="2"/>
    </row>
    <row r="1576" spans="1:16" ht="15.75" customHeight="1" x14ac:dyDescent="0.3">
      <c r="A1576" s="8">
        <f>'Receta'!A1577</f>
        <v>0</v>
      </c>
      <c r="B1576" s="8" t="str">
        <f>IFERROR(VLOOKUP(A1576,Productos[#All],2,0),"")</f>
        <v/>
      </c>
      <c r="C1576" s="8">
        <f>SUMIF(Producción[[#All],[Producto]],A1576,Producción[[#All],[Cant]])</f>
        <v>0</v>
      </c>
      <c r="D1576" s="8">
        <f>'Receta'!E1577</f>
        <v>0</v>
      </c>
      <c r="E1576" s="8" t="str">
        <f>IFERROR(VLOOKUP(D1576,Materias_Primas[#All],2,0),"")</f>
        <v/>
      </c>
      <c r="F1576" s="8">
        <f>'Receta'!C1577</f>
        <v>0</v>
      </c>
      <c r="G1576" s="8">
        <f>'Receta'!H1577</f>
        <v>0</v>
      </c>
      <c r="H1576" s="8" t="str">
        <f t="shared" si="30"/>
        <v/>
      </c>
      <c r="I1576" s="8">
        <v>52</v>
      </c>
      <c r="J1576" s="8" t="s">
        <v>214</v>
      </c>
      <c r="K1576" s="8" t="e">
        <f t="shared" si="31"/>
        <v>#VALUE!</v>
      </c>
      <c r="L1576" s="8" t="str">
        <f>IFERROR(VLOOKUP(D1576,Materias_Primas[#All],5,0),"")</f>
        <v/>
      </c>
      <c r="M1576" s="2"/>
      <c r="N1576" s="2"/>
      <c r="O1576" s="2"/>
      <c r="P1576" s="2"/>
    </row>
    <row r="1577" spans="1:16" ht="15.75" customHeight="1" x14ac:dyDescent="0.3">
      <c r="A1577" s="8">
        <f>'Receta'!A1578</f>
        <v>0</v>
      </c>
      <c r="B1577" s="8" t="str">
        <f>IFERROR(VLOOKUP(A1577,Productos[#All],2,0),"")</f>
        <v/>
      </c>
      <c r="C1577" s="8">
        <f>SUMIF(Producción[[#All],[Producto]],A1577,Producción[[#All],[Cant]])</f>
        <v>0</v>
      </c>
      <c r="D1577" s="8">
        <f>'Receta'!E1578</f>
        <v>0</v>
      </c>
      <c r="E1577" s="8" t="str">
        <f>IFERROR(VLOOKUP(D1577,Materias_Primas[#All],2,0),"")</f>
        <v/>
      </c>
      <c r="F1577" s="8">
        <f>'Receta'!C1578</f>
        <v>0</v>
      </c>
      <c r="G1577" s="8">
        <f>'Receta'!H1578</f>
        <v>0</v>
      </c>
      <c r="H1577" s="8" t="str">
        <f t="shared" si="30"/>
        <v/>
      </c>
      <c r="I1577" s="8">
        <v>52</v>
      </c>
      <c r="J1577" s="8" t="s">
        <v>213</v>
      </c>
      <c r="K1577" s="8" t="e">
        <f t="shared" si="31"/>
        <v>#VALUE!</v>
      </c>
      <c r="L1577" s="8" t="str">
        <f>IFERROR(VLOOKUP(D1577,Materias_Primas[#All],5,0),"")</f>
        <v/>
      </c>
      <c r="M1577" s="2"/>
      <c r="N1577" s="2"/>
      <c r="O1577" s="2"/>
      <c r="P1577" s="2"/>
    </row>
    <row r="1578" spans="1:16" ht="15.75" customHeight="1" x14ac:dyDescent="0.3">
      <c r="A1578" s="8">
        <f>'Receta'!A1579</f>
        <v>0</v>
      </c>
      <c r="B1578" s="8" t="str">
        <f>IFERROR(VLOOKUP(A1578,Productos[#All],2,0),"")</f>
        <v/>
      </c>
      <c r="C1578" s="8">
        <f>SUMIF(Producción[[#All],[Producto]],A1578,Producción[[#All],[Cant]])</f>
        <v>0</v>
      </c>
      <c r="D1578" s="8">
        <f>'Receta'!E1579</f>
        <v>0</v>
      </c>
      <c r="E1578" s="8" t="str">
        <f>IFERROR(VLOOKUP(D1578,Materias_Primas[#All],2,0),"")</f>
        <v/>
      </c>
      <c r="F1578" s="8">
        <f>'Receta'!C1579</f>
        <v>0</v>
      </c>
      <c r="G1578" s="8">
        <f>'Receta'!H1579</f>
        <v>0</v>
      </c>
      <c r="H1578" s="8" t="str">
        <f t="shared" si="30"/>
        <v/>
      </c>
      <c r="I1578" s="8">
        <v>52</v>
      </c>
      <c r="J1578" s="8" t="s">
        <v>213</v>
      </c>
      <c r="K1578" s="8" t="e">
        <f t="shared" si="31"/>
        <v>#VALUE!</v>
      </c>
      <c r="L1578" s="8" t="str">
        <f>IFERROR(VLOOKUP(D1578,Materias_Primas[#All],5,0),"")</f>
        <v/>
      </c>
      <c r="M1578" s="2"/>
      <c r="N1578" s="2"/>
      <c r="O1578" s="2"/>
      <c r="P1578" s="2"/>
    </row>
    <row r="1579" spans="1:16" ht="15.75" customHeight="1" x14ac:dyDescent="0.3">
      <c r="A1579" s="8">
        <f>'Receta'!A1580</f>
        <v>0</v>
      </c>
      <c r="B1579" s="8" t="str">
        <f>IFERROR(VLOOKUP(A1579,Productos[#All],2,0),"")</f>
        <v/>
      </c>
      <c r="C1579" s="8">
        <f>SUMIF(Producción[[#All],[Producto]],A1579,Producción[[#All],[Cant]])</f>
        <v>0</v>
      </c>
      <c r="D1579" s="8">
        <f>'Receta'!E1580</f>
        <v>0</v>
      </c>
      <c r="E1579" s="8" t="str">
        <f>IFERROR(VLOOKUP(D1579,Materias_Primas[#All],2,0),"")</f>
        <v/>
      </c>
      <c r="F1579" s="8">
        <f>'Receta'!C1580</f>
        <v>0</v>
      </c>
      <c r="G1579" s="8">
        <f>'Receta'!H1580</f>
        <v>0</v>
      </c>
      <c r="H1579" s="8" t="str">
        <f t="shared" si="30"/>
        <v/>
      </c>
      <c r="I1579" s="8">
        <v>52</v>
      </c>
      <c r="J1579" s="8" t="s">
        <v>213</v>
      </c>
      <c r="K1579" s="8" t="e">
        <f t="shared" si="31"/>
        <v>#VALUE!</v>
      </c>
      <c r="L1579" s="8" t="str">
        <f>IFERROR(VLOOKUP(D1579,Materias_Primas[#All],5,0),"")</f>
        <v/>
      </c>
      <c r="M1579" s="2"/>
      <c r="N1579" s="2"/>
      <c r="O1579" s="2"/>
      <c r="P1579" s="2"/>
    </row>
    <row r="1580" spans="1:16" ht="15.75" customHeight="1" x14ac:dyDescent="0.3">
      <c r="A1580" s="8">
        <f>'Receta'!A1581</f>
        <v>0</v>
      </c>
      <c r="B1580" s="8" t="str">
        <f>IFERROR(VLOOKUP(A1580,Productos[#All],2,0),"")</f>
        <v/>
      </c>
      <c r="C1580" s="8">
        <f>SUMIF(Producción[[#All],[Producto]],A1580,Producción[[#All],[Cant]])</f>
        <v>0</v>
      </c>
      <c r="D1580" s="8">
        <f>'Receta'!E1581</f>
        <v>0</v>
      </c>
      <c r="E1580" s="8" t="str">
        <f>IFERROR(VLOOKUP(D1580,Materias_Primas[#All],2,0),"")</f>
        <v/>
      </c>
      <c r="F1580" s="8">
        <f>'Receta'!C1581</f>
        <v>0</v>
      </c>
      <c r="G1580" s="8">
        <f>'Receta'!H1581</f>
        <v>0</v>
      </c>
      <c r="H1580" s="8" t="str">
        <f t="shared" si="30"/>
        <v/>
      </c>
      <c r="I1580" s="8">
        <v>52</v>
      </c>
      <c r="J1580" s="8" t="s">
        <v>213</v>
      </c>
      <c r="K1580" s="8" t="e">
        <f t="shared" si="31"/>
        <v>#VALUE!</v>
      </c>
      <c r="L1580" s="8" t="str">
        <f>IFERROR(VLOOKUP(D1580,Materias_Primas[#All],5,0),"")</f>
        <v/>
      </c>
      <c r="M1580" s="2"/>
      <c r="N1580" s="2"/>
      <c r="O1580" s="2"/>
      <c r="P1580" s="2"/>
    </row>
    <row r="1581" spans="1:16" ht="15.75" customHeight="1" x14ac:dyDescent="0.3">
      <c r="A1581" s="8">
        <f>'Receta'!A1582</f>
        <v>0</v>
      </c>
      <c r="B1581" s="8" t="str">
        <f>IFERROR(VLOOKUP(A1581,Productos[#All],2,0),"")</f>
        <v/>
      </c>
      <c r="C1581" s="8">
        <f>SUMIF(Producción[[#All],[Producto]],A1581,Producción[[#All],[Cant]])</f>
        <v>0</v>
      </c>
      <c r="D1581" s="8">
        <f>'Receta'!E1582</f>
        <v>0</v>
      </c>
      <c r="E1581" s="8" t="str">
        <f>IFERROR(VLOOKUP(D1581,Materias_Primas[#All],2,0),"")</f>
        <v/>
      </c>
      <c r="F1581" s="8">
        <f>'Receta'!C1582</f>
        <v>0</v>
      </c>
      <c r="G1581" s="8">
        <f>'Receta'!H1582</f>
        <v>0</v>
      </c>
      <c r="H1581" s="8" t="str">
        <f t="shared" si="30"/>
        <v/>
      </c>
      <c r="I1581" s="8">
        <v>52</v>
      </c>
      <c r="J1581" s="8" t="s">
        <v>213</v>
      </c>
      <c r="K1581" s="8" t="e">
        <f t="shared" si="31"/>
        <v>#VALUE!</v>
      </c>
      <c r="L1581" s="8" t="str">
        <f>IFERROR(VLOOKUP(D1581,Materias_Primas[#All],5,0),"")</f>
        <v/>
      </c>
      <c r="M1581" s="2"/>
      <c r="N1581" s="2"/>
      <c r="O1581" s="2"/>
      <c r="P1581" s="2"/>
    </row>
    <row r="1582" spans="1:16" ht="15.75" customHeight="1" x14ac:dyDescent="0.3">
      <c r="A1582" s="8">
        <f>'Receta'!A1583</f>
        <v>0</v>
      </c>
      <c r="B1582" s="8" t="str">
        <f>IFERROR(VLOOKUP(A1582,Productos[#All],2,0),"")</f>
        <v/>
      </c>
      <c r="C1582" s="8">
        <f>SUMIF(Producción[[#All],[Producto]],A1582,Producción[[#All],[Cant]])</f>
        <v>0</v>
      </c>
      <c r="D1582" s="8">
        <f>'Receta'!E1583</f>
        <v>0</v>
      </c>
      <c r="E1582" s="8" t="str">
        <f>IFERROR(VLOOKUP(D1582,Materias_Primas[#All],2,0),"")</f>
        <v/>
      </c>
      <c r="F1582" s="8">
        <f>'Receta'!C1583</f>
        <v>0</v>
      </c>
      <c r="G1582" s="8">
        <f>'Receta'!H1583</f>
        <v>0</v>
      </c>
      <c r="H1582" s="8" t="str">
        <f t="shared" si="30"/>
        <v/>
      </c>
      <c r="I1582" s="8">
        <v>52</v>
      </c>
      <c r="J1582" s="8" t="s">
        <v>213</v>
      </c>
      <c r="K1582" s="8" t="e">
        <f t="shared" si="31"/>
        <v>#VALUE!</v>
      </c>
      <c r="L1582" s="8" t="str">
        <f>IFERROR(VLOOKUP(D1582,Materias_Primas[#All],5,0),"")</f>
        <v/>
      </c>
      <c r="M1582" s="2"/>
      <c r="N1582" s="2"/>
      <c r="O1582" s="2"/>
      <c r="P1582" s="2"/>
    </row>
    <row r="1583" spans="1:16" ht="15.75" customHeight="1" x14ac:dyDescent="0.3">
      <c r="A1583" s="8">
        <f>'Receta'!A1584</f>
        <v>0</v>
      </c>
      <c r="B1583" s="8" t="str">
        <f>IFERROR(VLOOKUP(A1583,Productos[#All],2,0),"")</f>
        <v/>
      </c>
      <c r="C1583" s="8">
        <f>SUMIF(Producción[[#All],[Producto]],A1583,Producción[[#All],[Cant]])</f>
        <v>0</v>
      </c>
      <c r="D1583" s="8">
        <f>'Receta'!E1584</f>
        <v>0</v>
      </c>
      <c r="E1583" s="8" t="str">
        <f>IFERROR(VLOOKUP(D1583,Materias_Primas[#All],2,0),"")</f>
        <v/>
      </c>
      <c r="F1583" s="8">
        <f>'Receta'!C1584</f>
        <v>0</v>
      </c>
      <c r="G1583" s="8">
        <f>'Receta'!H1584</f>
        <v>0</v>
      </c>
      <c r="H1583" s="8" t="str">
        <f t="shared" si="30"/>
        <v/>
      </c>
      <c r="I1583" s="8">
        <v>52</v>
      </c>
      <c r="J1583" s="8" t="s">
        <v>213</v>
      </c>
      <c r="K1583" s="8" t="e">
        <f t="shared" si="31"/>
        <v>#VALUE!</v>
      </c>
      <c r="L1583" s="8" t="str">
        <f>IFERROR(VLOOKUP(D1583,Materias_Primas[#All],5,0),"")</f>
        <v/>
      </c>
      <c r="M1583" s="2"/>
      <c r="N1583" s="2"/>
      <c r="O1583" s="2"/>
      <c r="P1583" s="2"/>
    </row>
    <row r="1584" spans="1:16" ht="15.75" customHeight="1" x14ac:dyDescent="0.3">
      <c r="A1584" s="8">
        <f>'Receta'!A1585</f>
        <v>0</v>
      </c>
      <c r="B1584" s="8" t="str">
        <f>IFERROR(VLOOKUP(A1584,Productos[#All],2,0),"")</f>
        <v/>
      </c>
      <c r="C1584" s="8">
        <f>SUMIF(Producción[[#All],[Producto]],A1584,Producción[[#All],[Cant]])</f>
        <v>0</v>
      </c>
      <c r="D1584" s="8">
        <f>'Receta'!E1585</f>
        <v>0</v>
      </c>
      <c r="E1584" s="8" t="str">
        <f>IFERROR(VLOOKUP(D1584,Materias_Primas[#All],2,0),"")</f>
        <v/>
      </c>
      <c r="F1584" s="8">
        <f>'Receta'!C1585</f>
        <v>0</v>
      </c>
      <c r="G1584" s="8">
        <f>'Receta'!H1585</f>
        <v>0</v>
      </c>
      <c r="H1584" s="8" t="str">
        <f t="shared" si="30"/>
        <v/>
      </c>
      <c r="I1584" s="8">
        <v>52</v>
      </c>
      <c r="J1584" s="8" t="s">
        <v>213</v>
      </c>
      <c r="K1584" s="8" t="e">
        <f t="shared" si="31"/>
        <v>#VALUE!</v>
      </c>
      <c r="L1584" s="8" t="str">
        <f>IFERROR(VLOOKUP(D1584,Materias_Primas[#All],5,0),"")</f>
        <v/>
      </c>
      <c r="M1584" s="2"/>
      <c r="N1584" s="2"/>
      <c r="O1584" s="2"/>
      <c r="P1584" s="2"/>
    </row>
    <row r="1585" spans="1:16" ht="15.75" customHeight="1" x14ac:dyDescent="0.3">
      <c r="A1585" s="8">
        <f>'Receta'!A1586</f>
        <v>0</v>
      </c>
      <c r="B1585" s="8" t="str">
        <f>IFERROR(VLOOKUP(A1585,Productos[#All],2,0),"")</f>
        <v/>
      </c>
      <c r="C1585" s="8">
        <f>SUMIF(Producción[[#All],[Producto]],A1585,Producción[[#All],[Cant]])</f>
        <v>0</v>
      </c>
      <c r="D1585" s="8">
        <f>'Receta'!E1586</f>
        <v>0</v>
      </c>
      <c r="E1585" s="8" t="str">
        <f>IFERROR(VLOOKUP(D1585,Materias_Primas[#All],2,0),"")</f>
        <v/>
      </c>
      <c r="F1585" s="8">
        <f>'Receta'!C1586</f>
        <v>0</v>
      </c>
      <c r="G1585" s="8">
        <f>'Receta'!H1586</f>
        <v>0</v>
      </c>
      <c r="H1585" s="8" t="str">
        <f t="shared" si="30"/>
        <v/>
      </c>
      <c r="I1585" s="8">
        <v>52</v>
      </c>
      <c r="J1585" s="8" t="s">
        <v>213</v>
      </c>
      <c r="K1585" s="8" t="e">
        <f t="shared" si="31"/>
        <v>#VALUE!</v>
      </c>
      <c r="L1585" s="8" t="str">
        <f>IFERROR(VLOOKUP(D1585,Materias_Primas[#All],5,0),"")</f>
        <v/>
      </c>
      <c r="M1585" s="2"/>
      <c r="N1585" s="2"/>
      <c r="O1585" s="2"/>
      <c r="P1585" s="2"/>
    </row>
    <row r="1586" spans="1:16" ht="15.75" customHeight="1" x14ac:dyDescent="0.3">
      <c r="A1586" s="8">
        <f>'Receta'!A1587</f>
        <v>0</v>
      </c>
      <c r="B1586" s="8" t="str">
        <f>IFERROR(VLOOKUP(A1586,Productos[#All],2,0),"")</f>
        <v/>
      </c>
      <c r="C1586" s="8">
        <f>SUMIF(Producción[[#All],[Producto]],A1586,Producción[[#All],[Cant]])</f>
        <v>0</v>
      </c>
      <c r="D1586" s="8">
        <f>'Receta'!E1587</f>
        <v>0</v>
      </c>
      <c r="E1586" s="8" t="str">
        <f>IFERROR(VLOOKUP(D1586,Materias_Primas[#All],2,0),"")</f>
        <v/>
      </c>
      <c r="F1586" s="8">
        <f>'Receta'!C1587</f>
        <v>0</v>
      </c>
      <c r="G1586" s="8">
        <f>'Receta'!H1587</f>
        <v>0</v>
      </c>
      <c r="H1586" s="8" t="str">
        <f t="shared" si="30"/>
        <v/>
      </c>
      <c r="I1586" s="8">
        <v>52</v>
      </c>
      <c r="J1586" s="8" t="s">
        <v>213</v>
      </c>
      <c r="K1586" s="8" t="e">
        <f t="shared" si="31"/>
        <v>#VALUE!</v>
      </c>
      <c r="L1586" s="8" t="str">
        <f>IFERROR(VLOOKUP(D1586,Materias_Primas[#All],5,0),"")</f>
        <v/>
      </c>
      <c r="M1586" s="2"/>
      <c r="N1586" s="2"/>
      <c r="O1586" s="2"/>
      <c r="P1586" s="2"/>
    </row>
    <row r="1587" spans="1:16" ht="15.75" customHeight="1" x14ac:dyDescent="0.3">
      <c r="A1587" s="8">
        <f>'Receta'!A1588</f>
        <v>0</v>
      </c>
      <c r="B1587" s="8" t="str">
        <f>IFERROR(VLOOKUP(A1587,Productos[#All],2,0),"")</f>
        <v/>
      </c>
      <c r="C1587" s="8">
        <f>SUMIF(Producción[[#All],[Producto]],A1587,Producción[[#All],[Cant]])</f>
        <v>0</v>
      </c>
      <c r="D1587" s="8">
        <f>'Receta'!E1588</f>
        <v>0</v>
      </c>
      <c r="E1587" s="8" t="str">
        <f>IFERROR(VLOOKUP(D1587,Materias_Primas[#All],2,0),"")</f>
        <v/>
      </c>
      <c r="F1587" s="8">
        <f>'Receta'!C1588</f>
        <v>0</v>
      </c>
      <c r="G1587" s="8">
        <f>'Receta'!H1588</f>
        <v>0</v>
      </c>
      <c r="H1587" s="8" t="str">
        <f t="shared" si="30"/>
        <v/>
      </c>
      <c r="I1587" s="8">
        <v>52</v>
      </c>
      <c r="J1587" s="8" t="s">
        <v>213</v>
      </c>
      <c r="K1587" s="8" t="e">
        <f t="shared" si="31"/>
        <v>#VALUE!</v>
      </c>
      <c r="L1587" s="8" t="str">
        <f>IFERROR(VLOOKUP(D1587,Materias_Primas[#All],5,0),"")</f>
        <v/>
      </c>
      <c r="M1587" s="2"/>
      <c r="N1587" s="2"/>
      <c r="O1587" s="2"/>
      <c r="P1587" s="2"/>
    </row>
    <row r="1588" spans="1:16" ht="15.75" customHeight="1" x14ac:dyDescent="0.3">
      <c r="A1588" s="8">
        <f>'Receta'!A1589</f>
        <v>0</v>
      </c>
      <c r="B1588" s="8" t="str">
        <f>IFERROR(VLOOKUP(A1588,Productos[#All],2,0),"")</f>
        <v/>
      </c>
      <c r="C1588" s="8">
        <f>SUMIF(Producción[[#All],[Producto]],A1588,Producción[[#All],[Cant]])</f>
        <v>0</v>
      </c>
      <c r="D1588" s="8">
        <f>'Receta'!E1589</f>
        <v>0</v>
      </c>
      <c r="E1588" s="8" t="str">
        <f>IFERROR(VLOOKUP(D1588,Materias_Primas[#All],2,0),"")</f>
        <v/>
      </c>
      <c r="F1588" s="8">
        <f>'Receta'!C1589</f>
        <v>0</v>
      </c>
      <c r="G1588" s="8">
        <f>'Receta'!H1589</f>
        <v>0</v>
      </c>
      <c r="H1588" s="8" t="str">
        <f t="shared" si="30"/>
        <v/>
      </c>
      <c r="I1588" s="8">
        <v>52</v>
      </c>
      <c r="J1588" s="8" t="s">
        <v>213</v>
      </c>
      <c r="K1588" s="8" t="e">
        <f t="shared" si="31"/>
        <v>#VALUE!</v>
      </c>
      <c r="L1588" s="8" t="str">
        <f>IFERROR(VLOOKUP(D1588,Materias_Primas[#All],5,0),"")</f>
        <v/>
      </c>
      <c r="M1588" s="2"/>
      <c r="N1588" s="2"/>
      <c r="O1588" s="2"/>
      <c r="P1588" s="2"/>
    </row>
    <row r="1589" spans="1:16" ht="15.75" customHeight="1" x14ac:dyDescent="0.3">
      <c r="A1589" s="8">
        <f>'Receta'!A1590</f>
        <v>0</v>
      </c>
      <c r="B1589" s="8" t="str">
        <f>IFERROR(VLOOKUP(A1589,Productos[#All],2,0),"")</f>
        <v/>
      </c>
      <c r="C1589" s="8">
        <f>SUMIF(Producción[[#All],[Producto]],A1589,Producción[[#All],[Cant]])</f>
        <v>0</v>
      </c>
      <c r="D1589" s="8">
        <f>'Receta'!E1590</f>
        <v>0</v>
      </c>
      <c r="E1589" s="8" t="str">
        <f>IFERROR(VLOOKUP(D1589,Materias_Primas[#All],2,0),"")</f>
        <v/>
      </c>
      <c r="F1589" s="8">
        <f>'Receta'!C1590</f>
        <v>0</v>
      </c>
      <c r="G1589" s="8">
        <f>'Receta'!H1590</f>
        <v>0</v>
      </c>
      <c r="H1589" s="8" t="str">
        <f t="shared" si="30"/>
        <v/>
      </c>
      <c r="I1589" s="8">
        <v>52</v>
      </c>
      <c r="J1589" s="8" t="s">
        <v>213</v>
      </c>
      <c r="K1589" s="8" t="e">
        <f t="shared" si="31"/>
        <v>#VALUE!</v>
      </c>
      <c r="L1589" s="8" t="str">
        <f>IFERROR(VLOOKUP(D1589,Materias_Primas[#All],5,0),"")</f>
        <v/>
      </c>
      <c r="M1589" s="2"/>
      <c r="N1589" s="2"/>
      <c r="O1589" s="2"/>
      <c r="P1589" s="2"/>
    </row>
    <row r="1590" spans="1:16" ht="15.75" customHeight="1" x14ac:dyDescent="0.3">
      <c r="A1590" s="8">
        <f>'Receta'!A1591</f>
        <v>0</v>
      </c>
      <c r="B1590" s="8" t="str">
        <f>IFERROR(VLOOKUP(A1590,Productos[#All],2,0),"")</f>
        <v/>
      </c>
      <c r="C1590" s="8">
        <f>SUMIF(Producción[[#All],[Producto]],A1590,Producción[[#All],[Cant]])</f>
        <v>0</v>
      </c>
      <c r="D1590" s="8">
        <f>'Receta'!E1591</f>
        <v>0</v>
      </c>
      <c r="E1590" s="8" t="str">
        <f>IFERROR(VLOOKUP(D1590,Materias_Primas[#All],2,0),"")</f>
        <v/>
      </c>
      <c r="F1590" s="8">
        <f>'Receta'!C1591</f>
        <v>0</v>
      </c>
      <c r="G1590" s="8">
        <f>'Receta'!H1591</f>
        <v>0</v>
      </c>
      <c r="H1590" s="8" t="str">
        <f t="shared" si="30"/>
        <v/>
      </c>
      <c r="I1590" s="8">
        <v>52</v>
      </c>
      <c r="J1590" s="8" t="s">
        <v>213</v>
      </c>
      <c r="K1590" s="8" t="e">
        <f t="shared" si="31"/>
        <v>#VALUE!</v>
      </c>
      <c r="L1590" s="8" t="str">
        <f>IFERROR(VLOOKUP(D1590,Materias_Primas[#All],5,0),"")</f>
        <v/>
      </c>
      <c r="M1590" s="2"/>
      <c r="N1590" s="2"/>
      <c r="O1590" s="2"/>
      <c r="P1590" s="2"/>
    </row>
    <row r="1591" spans="1:16" ht="15.75" customHeight="1" x14ac:dyDescent="0.3">
      <c r="A1591" s="8">
        <f>'Receta'!A1592</f>
        <v>0</v>
      </c>
      <c r="B1591" s="8" t="str">
        <f>IFERROR(VLOOKUP(A1591,Productos[#All],2,0),"")</f>
        <v/>
      </c>
      <c r="C1591" s="8">
        <f>SUMIF(Producción[[#All],[Producto]],A1591,Producción[[#All],[Cant]])</f>
        <v>0</v>
      </c>
      <c r="D1591" s="8">
        <f>'Receta'!E1592</f>
        <v>0</v>
      </c>
      <c r="E1591" s="8" t="str">
        <f>IFERROR(VLOOKUP(D1591,Materias_Primas[#All],2,0),"")</f>
        <v/>
      </c>
      <c r="F1591" s="8">
        <f>'Receta'!C1592</f>
        <v>0</v>
      </c>
      <c r="G1591" s="8">
        <f>'Receta'!H1592</f>
        <v>0</v>
      </c>
      <c r="H1591" s="8" t="str">
        <f t="shared" si="30"/>
        <v/>
      </c>
      <c r="I1591" s="8">
        <v>52</v>
      </c>
      <c r="J1591" s="8" t="s">
        <v>213</v>
      </c>
      <c r="K1591" s="8" t="e">
        <f t="shared" si="31"/>
        <v>#VALUE!</v>
      </c>
      <c r="L1591" s="8" t="str">
        <f>IFERROR(VLOOKUP(D1591,Materias_Primas[#All],5,0),"")</f>
        <v/>
      </c>
      <c r="M1591" s="2"/>
      <c r="N1591" s="2"/>
      <c r="O1591" s="2"/>
      <c r="P1591" s="2"/>
    </row>
    <row r="1592" spans="1:16" ht="15.75" customHeight="1" x14ac:dyDescent="0.3">
      <c r="A1592" s="8">
        <f>'Receta'!A1593</f>
        <v>0</v>
      </c>
      <c r="B1592" s="8" t="str">
        <f>IFERROR(VLOOKUP(A1592,Productos[#All],2,0),"")</f>
        <v/>
      </c>
      <c r="C1592" s="8">
        <f>SUMIF(Producción[[#All],[Producto]],A1592,Producción[[#All],[Cant]])</f>
        <v>0</v>
      </c>
      <c r="D1592" s="8">
        <f>'Receta'!E1593</f>
        <v>0</v>
      </c>
      <c r="E1592" s="8" t="str">
        <f>IFERROR(VLOOKUP(D1592,Materias_Primas[#All],2,0),"")</f>
        <v/>
      </c>
      <c r="F1592" s="8">
        <f>'Receta'!C1593</f>
        <v>0</v>
      </c>
      <c r="G1592" s="8">
        <f>'Receta'!H1593</f>
        <v>0</v>
      </c>
      <c r="H1592" s="8" t="str">
        <f t="shared" si="30"/>
        <v/>
      </c>
      <c r="I1592" s="8">
        <v>52</v>
      </c>
      <c r="J1592" s="8" t="s">
        <v>213</v>
      </c>
      <c r="K1592" s="8" t="e">
        <f t="shared" si="31"/>
        <v>#VALUE!</v>
      </c>
      <c r="L1592" s="8" t="str">
        <f>IFERROR(VLOOKUP(D1592,Materias_Primas[#All],5,0),"")</f>
        <v/>
      </c>
      <c r="M1592" s="2"/>
      <c r="N1592" s="2"/>
      <c r="O1592" s="2"/>
      <c r="P1592" s="2"/>
    </row>
    <row r="1593" spans="1:16" ht="15.75" customHeight="1" x14ac:dyDescent="0.3">
      <c r="A1593" s="8">
        <f>'Receta'!A1594</f>
        <v>0</v>
      </c>
      <c r="B1593" s="8" t="str">
        <f>IFERROR(VLOOKUP(A1593,Productos[#All],2,0),"")</f>
        <v/>
      </c>
      <c r="C1593" s="8">
        <f>SUMIF(Producción[[#All],[Producto]],A1593,Producción[[#All],[Cant]])</f>
        <v>0</v>
      </c>
      <c r="D1593" s="8">
        <f>'Receta'!E1594</f>
        <v>0</v>
      </c>
      <c r="E1593" s="8" t="str">
        <f>IFERROR(VLOOKUP(D1593,Materias_Primas[#All],2,0),"")</f>
        <v/>
      </c>
      <c r="F1593" s="8">
        <f>'Receta'!C1594</f>
        <v>0</v>
      </c>
      <c r="G1593" s="8">
        <f>'Receta'!H1594</f>
        <v>0</v>
      </c>
      <c r="H1593" s="8" t="str">
        <f t="shared" si="30"/>
        <v/>
      </c>
      <c r="I1593" s="8">
        <v>52</v>
      </c>
      <c r="J1593" s="8" t="s">
        <v>213</v>
      </c>
      <c r="K1593" s="8" t="e">
        <f t="shared" si="31"/>
        <v>#VALUE!</v>
      </c>
      <c r="L1593" s="8" t="str">
        <f>IFERROR(VLOOKUP(D1593,Materias_Primas[#All],5,0),"")</f>
        <v/>
      </c>
      <c r="M1593" s="2"/>
      <c r="N1593" s="2"/>
      <c r="O1593" s="2"/>
      <c r="P1593" s="2"/>
    </row>
    <row r="1594" spans="1:16" ht="15.75" customHeight="1" x14ac:dyDescent="0.3">
      <c r="A1594" s="8">
        <f>'Receta'!A1595</f>
        <v>0</v>
      </c>
      <c r="B1594" s="8" t="str">
        <f>IFERROR(VLOOKUP(A1594,Productos[#All],2,0),"")</f>
        <v/>
      </c>
      <c r="C1594" s="8">
        <f>SUMIF(Producción[[#All],[Producto]],A1594,Producción[[#All],[Cant]])</f>
        <v>0</v>
      </c>
      <c r="D1594" s="8">
        <f>'Receta'!E1595</f>
        <v>0</v>
      </c>
      <c r="E1594" s="8" t="str">
        <f>IFERROR(VLOOKUP(D1594,Materias_Primas[#All],2,0),"")</f>
        <v/>
      </c>
      <c r="F1594" s="8">
        <f>'Receta'!C1595</f>
        <v>0</v>
      </c>
      <c r="G1594" s="8">
        <f>'Receta'!H1595</f>
        <v>0</v>
      </c>
      <c r="H1594" s="8" t="str">
        <f t="shared" si="30"/>
        <v/>
      </c>
      <c r="I1594" s="8">
        <v>52</v>
      </c>
      <c r="J1594" s="8" t="s">
        <v>213</v>
      </c>
      <c r="K1594" s="8" t="e">
        <f t="shared" si="31"/>
        <v>#VALUE!</v>
      </c>
      <c r="L1594" s="8" t="str">
        <f>IFERROR(VLOOKUP(D1594,Materias_Primas[#All],5,0),"")</f>
        <v/>
      </c>
      <c r="M1594" s="2"/>
      <c r="N1594" s="2"/>
      <c r="O1594" s="2"/>
      <c r="P1594" s="2"/>
    </row>
    <row r="1595" spans="1:16" ht="15.75" customHeight="1" x14ac:dyDescent="0.3">
      <c r="A1595" s="8">
        <f>'Receta'!A1596</f>
        <v>0</v>
      </c>
      <c r="B1595" s="8" t="str">
        <f>IFERROR(VLOOKUP(A1595,Productos[#All],2,0),"")</f>
        <v/>
      </c>
      <c r="C1595" s="8">
        <f>SUMIF(Producción[[#All],[Producto]],A1595,Producción[[#All],[Cant]])</f>
        <v>0</v>
      </c>
      <c r="D1595" s="8">
        <f>'Receta'!E1596</f>
        <v>0</v>
      </c>
      <c r="E1595" s="8" t="str">
        <f>IFERROR(VLOOKUP(D1595,Materias_Primas[#All],2,0),"")</f>
        <v/>
      </c>
      <c r="F1595" s="8">
        <f>'Receta'!C1596</f>
        <v>0</v>
      </c>
      <c r="G1595" s="8">
        <f>'Receta'!H1596</f>
        <v>0</v>
      </c>
      <c r="H1595" s="8" t="str">
        <f t="shared" si="30"/>
        <v/>
      </c>
      <c r="I1595" s="8">
        <v>52</v>
      </c>
      <c r="J1595" s="8" t="s">
        <v>213</v>
      </c>
      <c r="K1595" s="8" t="e">
        <f t="shared" si="31"/>
        <v>#VALUE!</v>
      </c>
      <c r="L1595" s="8" t="str">
        <f>IFERROR(VLOOKUP(D1595,Materias_Primas[#All],5,0),"")</f>
        <v/>
      </c>
      <c r="M1595" s="2"/>
      <c r="N1595" s="2"/>
      <c r="O1595" s="2"/>
      <c r="P1595" s="2"/>
    </row>
    <row r="1596" spans="1:16" ht="15.75" customHeight="1" x14ac:dyDescent="0.3">
      <c r="A1596" s="8">
        <f>'Receta'!A1597</f>
        <v>0</v>
      </c>
      <c r="B1596" s="8" t="str">
        <f>IFERROR(VLOOKUP(A1596,Productos[#All],2,0),"")</f>
        <v/>
      </c>
      <c r="C1596" s="8">
        <f>SUMIF(Producción[[#All],[Producto]],A1596,Producción[[#All],[Cant]])</f>
        <v>0</v>
      </c>
      <c r="D1596" s="8">
        <f>'Receta'!E1597</f>
        <v>0</v>
      </c>
      <c r="E1596" s="8" t="str">
        <f>IFERROR(VLOOKUP(D1596,Materias_Primas[#All],2,0),"")</f>
        <v/>
      </c>
      <c r="F1596" s="8">
        <f>'Receta'!C1597</f>
        <v>0</v>
      </c>
      <c r="G1596" s="8">
        <f>'Receta'!H1597</f>
        <v>0</v>
      </c>
      <c r="H1596" s="8" t="str">
        <f t="shared" si="30"/>
        <v/>
      </c>
      <c r="I1596" s="8">
        <v>52</v>
      </c>
      <c r="J1596" s="8" t="s">
        <v>213</v>
      </c>
      <c r="K1596" s="8" t="e">
        <f t="shared" si="31"/>
        <v>#VALUE!</v>
      </c>
      <c r="L1596" s="8" t="str">
        <f>IFERROR(VLOOKUP(D1596,Materias_Primas[#All],5,0),"")</f>
        <v/>
      </c>
      <c r="M1596" s="2"/>
      <c r="N1596" s="2"/>
      <c r="O1596" s="2"/>
      <c r="P1596" s="2"/>
    </row>
    <row r="1597" spans="1:16" ht="15.75" customHeight="1" x14ac:dyDescent="0.3">
      <c r="A1597" s="8">
        <f>'Receta'!A1598</f>
        <v>0</v>
      </c>
      <c r="B1597" s="8" t="str">
        <f>IFERROR(VLOOKUP(A1597,Productos[#All],2,0),"")</f>
        <v/>
      </c>
      <c r="C1597" s="8">
        <f>SUMIF(Producción[[#All],[Producto]],A1597,Producción[[#All],[Cant]])</f>
        <v>0</v>
      </c>
      <c r="D1597" s="8">
        <f>'Receta'!E1598</f>
        <v>0</v>
      </c>
      <c r="E1597" s="8" t="str">
        <f>IFERROR(VLOOKUP(D1597,Materias_Primas[#All],2,0),"")</f>
        <v/>
      </c>
      <c r="F1597" s="8">
        <f>'Receta'!C1598</f>
        <v>0</v>
      </c>
      <c r="G1597" s="8">
        <f>'Receta'!H1598</f>
        <v>0</v>
      </c>
      <c r="H1597" s="8" t="str">
        <f t="shared" si="30"/>
        <v/>
      </c>
      <c r="I1597" s="8">
        <v>52</v>
      </c>
      <c r="J1597" s="8" t="s">
        <v>213</v>
      </c>
      <c r="K1597" s="8" t="e">
        <f t="shared" si="31"/>
        <v>#VALUE!</v>
      </c>
      <c r="L1597" s="8" t="str">
        <f>IFERROR(VLOOKUP(D1597,Materias_Primas[#All],5,0),"")</f>
        <v/>
      </c>
      <c r="M1597" s="2"/>
      <c r="N1597" s="2"/>
      <c r="O1597" s="2"/>
      <c r="P1597" s="2"/>
    </row>
    <row r="1598" spans="1:16" ht="15.75" customHeight="1" x14ac:dyDescent="0.3">
      <c r="A1598" s="8">
        <f>'Receta'!A1599</f>
        <v>0</v>
      </c>
      <c r="B1598" s="8" t="str">
        <f>IFERROR(VLOOKUP(A1598,Productos[#All],2,0),"")</f>
        <v/>
      </c>
      <c r="C1598" s="8">
        <f>SUMIF(Producción[[#All],[Producto]],A1598,Producción[[#All],[Cant]])</f>
        <v>0</v>
      </c>
      <c r="D1598" s="8">
        <f>'Receta'!E1599</f>
        <v>0</v>
      </c>
      <c r="E1598" s="8" t="str">
        <f>IFERROR(VLOOKUP(D1598,Materias_Primas[#All],2,0),"")</f>
        <v/>
      </c>
      <c r="F1598" s="8">
        <f>'Receta'!C1599</f>
        <v>0</v>
      </c>
      <c r="G1598" s="8">
        <f>'Receta'!H1599</f>
        <v>0</v>
      </c>
      <c r="H1598" s="8" t="str">
        <f t="shared" si="30"/>
        <v/>
      </c>
      <c r="I1598" s="8">
        <v>52</v>
      </c>
      <c r="J1598" s="8" t="s">
        <v>213</v>
      </c>
      <c r="K1598" s="8" t="e">
        <f t="shared" si="31"/>
        <v>#VALUE!</v>
      </c>
      <c r="L1598" s="8" t="str">
        <f>IFERROR(VLOOKUP(D1598,Materias_Primas[#All],5,0),"")</f>
        <v/>
      </c>
      <c r="M1598" s="2"/>
      <c r="N1598" s="2"/>
      <c r="O1598" s="2"/>
      <c r="P1598" s="2"/>
    </row>
    <row r="1599" spans="1:16" ht="15.75" customHeight="1" x14ac:dyDescent="0.3">
      <c r="A1599" s="8">
        <f>'Receta'!A1600</f>
        <v>0</v>
      </c>
      <c r="B1599" s="8" t="str">
        <f>IFERROR(VLOOKUP(A1599,Productos[#All],2,0),"")</f>
        <v/>
      </c>
      <c r="C1599" s="8">
        <f>SUMIF(Producción[[#All],[Producto]],A1599,Producción[[#All],[Cant]])</f>
        <v>0</v>
      </c>
      <c r="D1599" s="8">
        <f>'Receta'!E1600</f>
        <v>0</v>
      </c>
      <c r="E1599" s="8" t="str">
        <f>IFERROR(VLOOKUP(D1599,Materias_Primas[#All],2,0),"")</f>
        <v/>
      </c>
      <c r="F1599" s="8">
        <f>'Receta'!C1600</f>
        <v>0</v>
      </c>
      <c r="G1599" s="8">
        <f>'Receta'!H1600</f>
        <v>0</v>
      </c>
      <c r="H1599" s="8" t="str">
        <f t="shared" si="30"/>
        <v/>
      </c>
      <c r="I1599" s="8">
        <v>52</v>
      </c>
      <c r="J1599" s="8" t="s">
        <v>213</v>
      </c>
      <c r="K1599" s="8" t="e">
        <f t="shared" si="31"/>
        <v>#VALUE!</v>
      </c>
      <c r="L1599" s="8" t="str">
        <f>IFERROR(VLOOKUP(D1599,Materias_Primas[#All],5,0),"")</f>
        <v/>
      </c>
      <c r="M1599" s="2"/>
      <c r="N1599" s="2"/>
      <c r="O1599" s="2"/>
      <c r="P1599" s="2"/>
    </row>
    <row r="1600" spans="1:16" ht="15.75" customHeight="1" x14ac:dyDescent="0.3">
      <c r="A1600" s="8">
        <f>'Receta'!A1601</f>
        <v>0</v>
      </c>
      <c r="B1600" s="8" t="str">
        <f>IFERROR(VLOOKUP(A1600,Productos[#All],2,0),"")</f>
        <v/>
      </c>
      <c r="C1600" s="8">
        <f>SUMIF(Producción[[#All],[Producto]],A1600,Producción[[#All],[Cant]])</f>
        <v>0</v>
      </c>
      <c r="D1600" s="8">
        <f>'Receta'!E1601</f>
        <v>0</v>
      </c>
      <c r="E1600" s="8" t="str">
        <f>IFERROR(VLOOKUP(D1600,Materias_Primas[#All],2,0),"")</f>
        <v/>
      </c>
      <c r="F1600" s="8">
        <f>'Receta'!C1601</f>
        <v>0</v>
      </c>
      <c r="G1600" s="8">
        <f>'Receta'!H1601</f>
        <v>0</v>
      </c>
      <c r="H1600" s="8" t="str">
        <f t="shared" si="30"/>
        <v/>
      </c>
      <c r="I1600" s="8">
        <v>53</v>
      </c>
      <c r="J1600" s="8" t="s">
        <v>214</v>
      </c>
      <c r="K1600" s="8" t="e">
        <f t="shared" si="31"/>
        <v>#VALUE!</v>
      </c>
      <c r="L1600" s="8" t="str">
        <f>IFERROR(VLOOKUP(D1600,Materias_Primas[#All],5,0),"")</f>
        <v/>
      </c>
      <c r="M1600" s="2"/>
      <c r="N1600" s="2"/>
      <c r="O1600" s="2"/>
      <c r="P1600" s="2"/>
    </row>
    <row r="1601" spans="1:16" ht="15.75" customHeight="1" x14ac:dyDescent="0.3">
      <c r="A1601" s="8">
        <f>'Receta'!A1602</f>
        <v>0</v>
      </c>
      <c r="B1601" s="8" t="str">
        <f>IFERROR(VLOOKUP(A1601,Productos[#All],2,0),"")</f>
        <v/>
      </c>
      <c r="C1601" s="8">
        <f>SUMIF(Producción[[#All],[Producto]],A1601,Producción[[#All],[Cant]])</f>
        <v>0</v>
      </c>
      <c r="D1601" s="8">
        <f>'Receta'!E1602</f>
        <v>0</v>
      </c>
      <c r="E1601" s="8" t="str">
        <f>IFERROR(VLOOKUP(D1601,Materias_Primas[#All],2,0),"")</f>
        <v/>
      </c>
      <c r="F1601" s="8">
        <f>'Receta'!C1602</f>
        <v>0</v>
      </c>
      <c r="G1601" s="8">
        <f>'Receta'!H1602</f>
        <v>0</v>
      </c>
      <c r="H1601" s="8" t="str">
        <f t="shared" si="30"/>
        <v/>
      </c>
      <c r="I1601" s="8">
        <v>53</v>
      </c>
      <c r="J1601" s="8" t="s">
        <v>214</v>
      </c>
      <c r="K1601" s="8" t="e">
        <f t="shared" si="31"/>
        <v>#VALUE!</v>
      </c>
      <c r="L1601" s="8" t="str">
        <f>IFERROR(VLOOKUP(D1601,Materias_Primas[#All],5,0),"")</f>
        <v/>
      </c>
      <c r="M1601" s="2"/>
      <c r="N1601" s="2"/>
      <c r="O1601" s="2"/>
      <c r="P1601" s="2"/>
    </row>
    <row r="1602" spans="1:16" ht="15.75" customHeight="1" x14ac:dyDescent="0.3">
      <c r="A1602" s="8">
        <f>'Receta'!A1603</f>
        <v>0</v>
      </c>
      <c r="B1602" s="8" t="str">
        <f>IFERROR(VLOOKUP(A1602,Productos[#All],2,0),"")</f>
        <v/>
      </c>
      <c r="C1602" s="8">
        <f>SUMIF(Producción[[#All],[Producto]],A1602,Producción[[#All],[Cant]])</f>
        <v>0</v>
      </c>
      <c r="D1602" s="8">
        <f>'Receta'!E1603</f>
        <v>0</v>
      </c>
      <c r="E1602" s="8" t="str">
        <f>IFERROR(VLOOKUP(D1602,Materias_Primas[#All],2,0),"")</f>
        <v/>
      </c>
      <c r="F1602" s="8">
        <f>'Receta'!C1603</f>
        <v>0</v>
      </c>
      <c r="G1602" s="8">
        <f>'Receta'!H1603</f>
        <v>0</v>
      </c>
      <c r="H1602" s="8" t="str">
        <f t="shared" si="30"/>
        <v/>
      </c>
      <c r="I1602" s="8">
        <v>53</v>
      </c>
      <c r="J1602" s="8" t="s">
        <v>214</v>
      </c>
      <c r="K1602" s="8" t="e">
        <f t="shared" ref="K1602:K1665" si="32">C1602*H1602</f>
        <v>#VALUE!</v>
      </c>
      <c r="L1602" s="8" t="str">
        <f>IFERROR(VLOOKUP(D1602,Materias_Primas[#All],5,0),"")</f>
        <v/>
      </c>
      <c r="M1602" s="2"/>
      <c r="N1602" s="2"/>
      <c r="O1602" s="2"/>
      <c r="P1602" s="2"/>
    </row>
    <row r="1603" spans="1:16" ht="15.75" customHeight="1" x14ac:dyDescent="0.3">
      <c r="A1603" s="8">
        <f>'Receta'!A1604</f>
        <v>0</v>
      </c>
      <c r="B1603" s="8" t="str">
        <f>IFERROR(VLOOKUP(A1603,Productos[#All],2,0),"")</f>
        <v/>
      </c>
      <c r="C1603" s="8">
        <f>SUMIF(Producción[[#All],[Producto]],A1603,Producción[[#All],[Cant]])</f>
        <v>0</v>
      </c>
      <c r="D1603" s="8">
        <f>'Receta'!E1604</f>
        <v>0</v>
      </c>
      <c r="E1603" s="8" t="str">
        <f>IFERROR(VLOOKUP(D1603,Materias_Primas[#All],2,0),"")</f>
        <v/>
      </c>
      <c r="F1603" s="8">
        <f>'Receta'!C1604</f>
        <v>0</v>
      </c>
      <c r="G1603" s="8">
        <f>'Receta'!H1604</f>
        <v>0</v>
      </c>
      <c r="H1603" s="8" t="str">
        <f t="shared" si="30"/>
        <v/>
      </c>
      <c r="I1603" s="8">
        <v>53</v>
      </c>
      <c r="J1603" s="8" t="s">
        <v>214</v>
      </c>
      <c r="K1603" s="8" t="e">
        <f t="shared" si="32"/>
        <v>#VALUE!</v>
      </c>
      <c r="L1603" s="8" t="str">
        <f>IFERROR(VLOOKUP(D1603,Materias_Primas[#All],5,0),"")</f>
        <v/>
      </c>
      <c r="M1603" s="2"/>
      <c r="N1603" s="2"/>
      <c r="O1603" s="2"/>
      <c r="P1603" s="2"/>
    </row>
    <row r="1604" spans="1:16" ht="15.75" customHeight="1" x14ac:dyDescent="0.3">
      <c r="A1604" s="8">
        <f>'Receta'!A1605</f>
        <v>0</v>
      </c>
      <c r="B1604" s="8" t="str">
        <f>IFERROR(VLOOKUP(A1604,Productos[#All],2,0),"")</f>
        <v/>
      </c>
      <c r="C1604" s="8">
        <f>SUMIF(Producción[[#All],[Producto]],A1604,Producción[[#All],[Cant]])</f>
        <v>0</v>
      </c>
      <c r="D1604" s="8">
        <f>'Receta'!E1605</f>
        <v>0</v>
      </c>
      <c r="E1604" s="8" t="str">
        <f>IFERROR(VLOOKUP(D1604,Materias_Primas[#All],2,0),"")</f>
        <v/>
      </c>
      <c r="F1604" s="8">
        <f>'Receta'!C1605</f>
        <v>0</v>
      </c>
      <c r="G1604" s="8">
        <f>'Receta'!H1605</f>
        <v>0</v>
      </c>
      <c r="H1604" s="8" t="str">
        <f t="shared" si="30"/>
        <v/>
      </c>
      <c r="I1604" s="8">
        <v>53</v>
      </c>
      <c r="J1604" s="8" t="s">
        <v>214</v>
      </c>
      <c r="K1604" s="8" t="e">
        <f t="shared" si="32"/>
        <v>#VALUE!</v>
      </c>
      <c r="L1604" s="8" t="str">
        <f>IFERROR(VLOOKUP(D1604,Materias_Primas[#All],5,0),"")</f>
        <v/>
      </c>
      <c r="M1604" s="2"/>
      <c r="N1604" s="2"/>
      <c r="O1604" s="2"/>
      <c r="P1604" s="2"/>
    </row>
    <row r="1605" spans="1:16" ht="15.75" customHeight="1" x14ac:dyDescent="0.3">
      <c r="A1605" s="8">
        <f>'Receta'!A1606</f>
        <v>0</v>
      </c>
      <c r="B1605" s="8" t="str">
        <f>IFERROR(VLOOKUP(A1605,Productos[#All],2,0),"")</f>
        <v/>
      </c>
      <c r="C1605" s="8">
        <f>SUMIF(Producción[[#All],[Producto]],A1605,Producción[[#All],[Cant]])</f>
        <v>0</v>
      </c>
      <c r="D1605" s="8">
        <f>'Receta'!E1606</f>
        <v>0</v>
      </c>
      <c r="E1605" s="8" t="str">
        <f>IFERROR(VLOOKUP(D1605,Materias_Primas[#All],2,0),"")</f>
        <v/>
      </c>
      <c r="F1605" s="8">
        <f>'Receta'!C1606</f>
        <v>0</v>
      </c>
      <c r="G1605" s="8">
        <f>'Receta'!H1606</f>
        <v>0</v>
      </c>
      <c r="H1605" s="8" t="str">
        <f t="shared" si="30"/>
        <v/>
      </c>
      <c r="I1605" s="8">
        <v>53</v>
      </c>
      <c r="J1605" s="8" t="s">
        <v>214</v>
      </c>
      <c r="K1605" s="8" t="e">
        <f t="shared" si="32"/>
        <v>#VALUE!</v>
      </c>
      <c r="L1605" s="8" t="str">
        <f>IFERROR(VLOOKUP(D1605,Materias_Primas[#All],5,0),"")</f>
        <v/>
      </c>
      <c r="M1605" s="2"/>
      <c r="N1605" s="2"/>
      <c r="O1605" s="2"/>
      <c r="P1605" s="2"/>
    </row>
    <row r="1606" spans="1:16" ht="15.75" customHeight="1" x14ac:dyDescent="0.3">
      <c r="A1606" s="8">
        <f>'Receta'!A1607</f>
        <v>0</v>
      </c>
      <c r="B1606" s="8" t="str">
        <f>IFERROR(VLOOKUP(A1606,Productos[#All],2,0),"")</f>
        <v/>
      </c>
      <c r="C1606" s="8">
        <f>SUMIF(Producción[[#All],[Producto]],A1606,Producción[[#All],[Cant]])</f>
        <v>0</v>
      </c>
      <c r="D1606" s="8">
        <f>'Receta'!E1607</f>
        <v>0</v>
      </c>
      <c r="E1606" s="8" t="str">
        <f>IFERROR(VLOOKUP(D1606,Materias_Primas[#All],2,0),"")</f>
        <v/>
      </c>
      <c r="F1606" s="8">
        <f>'Receta'!C1607</f>
        <v>0</v>
      </c>
      <c r="G1606" s="8">
        <f>'Receta'!H1607</f>
        <v>0</v>
      </c>
      <c r="H1606" s="8" t="str">
        <f t="shared" si="30"/>
        <v/>
      </c>
      <c r="I1606" s="8">
        <v>53</v>
      </c>
      <c r="J1606" s="8" t="s">
        <v>214</v>
      </c>
      <c r="K1606" s="8" t="e">
        <f t="shared" si="32"/>
        <v>#VALUE!</v>
      </c>
      <c r="L1606" s="8" t="str">
        <f>IFERROR(VLOOKUP(D1606,Materias_Primas[#All],5,0),"")</f>
        <v/>
      </c>
      <c r="M1606" s="2"/>
      <c r="N1606" s="2"/>
      <c r="O1606" s="2"/>
      <c r="P1606" s="2"/>
    </row>
    <row r="1607" spans="1:16" ht="15.75" customHeight="1" x14ac:dyDescent="0.3">
      <c r="A1607" s="8">
        <f>'Receta'!A1608</f>
        <v>0</v>
      </c>
      <c r="B1607" s="8" t="str">
        <f>IFERROR(VLOOKUP(A1607,Productos[#All],2,0),"")</f>
        <v/>
      </c>
      <c r="C1607" s="8">
        <f>SUMIF(Producción[[#All],[Producto]],A1607,Producción[[#All],[Cant]])</f>
        <v>0</v>
      </c>
      <c r="D1607" s="8">
        <f>'Receta'!E1608</f>
        <v>0</v>
      </c>
      <c r="E1607" s="8" t="str">
        <f>IFERROR(VLOOKUP(D1607,Materias_Primas[#All],2,0),"")</f>
        <v/>
      </c>
      <c r="F1607" s="8">
        <f>'Receta'!C1608</f>
        <v>0</v>
      </c>
      <c r="G1607" s="8">
        <f>'Receta'!H1608</f>
        <v>0</v>
      </c>
      <c r="H1607" s="8" t="str">
        <f t="shared" si="30"/>
        <v/>
      </c>
      <c r="I1607" s="8">
        <v>53</v>
      </c>
      <c r="J1607" s="8" t="s">
        <v>214</v>
      </c>
      <c r="K1607" s="8" t="e">
        <f t="shared" si="32"/>
        <v>#VALUE!</v>
      </c>
      <c r="L1607" s="8" t="str">
        <f>IFERROR(VLOOKUP(D1607,Materias_Primas[#All],5,0),"")</f>
        <v/>
      </c>
      <c r="M1607" s="2"/>
      <c r="N1607" s="2"/>
      <c r="O1607" s="2"/>
      <c r="P1607" s="2"/>
    </row>
    <row r="1608" spans="1:16" ht="15.75" customHeight="1" x14ac:dyDescent="0.3">
      <c r="A1608" s="8">
        <f>'Receta'!A1609</f>
        <v>0</v>
      </c>
      <c r="B1608" s="8" t="str">
        <f>IFERROR(VLOOKUP(A1608,Productos[#All],2,0),"")</f>
        <v/>
      </c>
      <c r="C1608" s="8">
        <f>SUMIF(Producción[[#All],[Producto]],A1608,Producción[[#All],[Cant]])</f>
        <v>0</v>
      </c>
      <c r="D1608" s="8">
        <f>'Receta'!E1609</f>
        <v>0</v>
      </c>
      <c r="E1608" s="8" t="str">
        <f>IFERROR(VLOOKUP(D1608,Materias_Primas[#All],2,0),"")</f>
        <v/>
      </c>
      <c r="F1608" s="8">
        <f>'Receta'!C1609</f>
        <v>0</v>
      </c>
      <c r="G1608" s="8">
        <f>'Receta'!H1609</f>
        <v>0</v>
      </c>
      <c r="H1608" s="8" t="str">
        <f t="shared" si="30"/>
        <v/>
      </c>
      <c r="I1608" s="8">
        <v>53</v>
      </c>
      <c r="J1608" s="8" t="s">
        <v>214</v>
      </c>
      <c r="K1608" s="8" t="e">
        <f t="shared" si="32"/>
        <v>#VALUE!</v>
      </c>
      <c r="L1608" s="8" t="str">
        <f>IFERROR(VLOOKUP(D1608,Materias_Primas[#All],5,0),"")</f>
        <v/>
      </c>
      <c r="M1608" s="2"/>
      <c r="N1608" s="2"/>
      <c r="O1608" s="2"/>
      <c r="P1608" s="2"/>
    </row>
    <row r="1609" spans="1:16" ht="15.75" customHeight="1" x14ac:dyDescent="0.3">
      <c r="A1609" s="8">
        <f>'Receta'!A1610</f>
        <v>0</v>
      </c>
      <c r="B1609" s="8" t="str">
        <f>IFERROR(VLOOKUP(A1609,Productos[#All],2,0),"")</f>
        <v/>
      </c>
      <c r="C1609" s="8">
        <f>SUMIF(Producción[[#All],[Producto]],A1609,Producción[[#All],[Cant]])</f>
        <v>0</v>
      </c>
      <c r="D1609" s="8">
        <f>'Receta'!E1610</f>
        <v>0</v>
      </c>
      <c r="E1609" s="8" t="str">
        <f>IFERROR(VLOOKUP(D1609,Materias_Primas[#All],2,0),"")</f>
        <v/>
      </c>
      <c r="F1609" s="8">
        <f>'Receta'!C1610</f>
        <v>0</v>
      </c>
      <c r="G1609" s="8">
        <f>'Receta'!H1610</f>
        <v>0</v>
      </c>
      <c r="H1609" s="8" t="str">
        <f t="shared" si="30"/>
        <v/>
      </c>
      <c r="I1609" s="8">
        <v>53</v>
      </c>
      <c r="J1609" s="8" t="s">
        <v>214</v>
      </c>
      <c r="K1609" s="8" t="e">
        <f t="shared" si="32"/>
        <v>#VALUE!</v>
      </c>
      <c r="L1609" s="8" t="str">
        <f>IFERROR(VLOOKUP(D1609,Materias_Primas[#All],5,0),"")</f>
        <v/>
      </c>
      <c r="M1609" s="2"/>
      <c r="N1609" s="2"/>
      <c r="O1609" s="2"/>
      <c r="P1609" s="2"/>
    </row>
    <row r="1610" spans="1:16" ht="15.75" customHeight="1" x14ac:dyDescent="0.3">
      <c r="A1610" s="8">
        <f>'Receta'!A1611</f>
        <v>0</v>
      </c>
      <c r="B1610" s="8" t="str">
        <f>IFERROR(VLOOKUP(A1610,Productos[#All],2,0),"")</f>
        <v/>
      </c>
      <c r="C1610" s="8">
        <f>SUMIF(Producción[[#All],[Producto]],A1610,Producción[[#All],[Cant]])</f>
        <v>0</v>
      </c>
      <c r="D1610" s="8">
        <f>'Receta'!E1611</f>
        <v>0</v>
      </c>
      <c r="E1610" s="8" t="str">
        <f>IFERROR(VLOOKUP(D1610,Materias_Primas[#All],2,0),"")</f>
        <v/>
      </c>
      <c r="F1610" s="8">
        <f>'Receta'!C1611</f>
        <v>0</v>
      </c>
      <c r="G1610" s="8">
        <f>'Receta'!H1611</f>
        <v>0</v>
      </c>
      <c r="H1610" s="8" t="str">
        <f t="shared" si="30"/>
        <v/>
      </c>
      <c r="I1610" s="8">
        <v>53</v>
      </c>
      <c r="J1610" s="8" t="s">
        <v>214</v>
      </c>
      <c r="K1610" s="8" t="e">
        <f t="shared" si="32"/>
        <v>#VALUE!</v>
      </c>
      <c r="L1610" s="8" t="str">
        <f>IFERROR(VLOOKUP(D1610,Materias_Primas[#All],5,0),"")</f>
        <v/>
      </c>
      <c r="M1610" s="2"/>
      <c r="N1610" s="2"/>
      <c r="O1610" s="2"/>
      <c r="P1610" s="2"/>
    </row>
    <row r="1611" spans="1:16" ht="15.75" customHeight="1" x14ac:dyDescent="0.3">
      <c r="A1611" s="8">
        <f>'Receta'!A1612</f>
        <v>0</v>
      </c>
      <c r="B1611" s="8" t="str">
        <f>IFERROR(VLOOKUP(A1611,Productos[#All],2,0),"")</f>
        <v/>
      </c>
      <c r="C1611" s="8">
        <f>SUMIF(Producción[[#All],[Producto]],A1611,Producción[[#All],[Cant]])</f>
        <v>0</v>
      </c>
      <c r="D1611" s="8">
        <f>'Receta'!E1612</f>
        <v>0</v>
      </c>
      <c r="E1611" s="8" t="str">
        <f>IFERROR(VLOOKUP(D1611,Materias_Primas[#All],2,0),"")</f>
        <v/>
      </c>
      <c r="F1611" s="8">
        <f>'Receta'!C1612</f>
        <v>0</v>
      </c>
      <c r="G1611" s="8">
        <f>'Receta'!H1612</f>
        <v>0</v>
      </c>
      <c r="H1611" s="8" t="str">
        <f t="shared" si="30"/>
        <v/>
      </c>
      <c r="I1611" s="8">
        <v>53</v>
      </c>
      <c r="J1611" s="8" t="s">
        <v>214</v>
      </c>
      <c r="K1611" s="8" t="e">
        <f t="shared" si="32"/>
        <v>#VALUE!</v>
      </c>
      <c r="L1611" s="8" t="str">
        <f>IFERROR(VLOOKUP(D1611,Materias_Primas[#All],5,0),"")</f>
        <v/>
      </c>
      <c r="M1611" s="2"/>
      <c r="N1611" s="2"/>
      <c r="O1611" s="2"/>
      <c r="P1611" s="2"/>
    </row>
    <row r="1612" spans="1:16" ht="15.75" customHeight="1" x14ac:dyDescent="0.3">
      <c r="A1612" s="8">
        <f>'Receta'!A1613</f>
        <v>0</v>
      </c>
      <c r="B1612" s="8" t="str">
        <f>IFERROR(VLOOKUP(A1612,Productos[#All],2,0),"")</f>
        <v/>
      </c>
      <c r="C1612" s="8">
        <f>SUMIF(Producción[[#All],[Producto]],A1612,Producción[[#All],[Cant]])</f>
        <v>0</v>
      </c>
      <c r="D1612" s="8">
        <f>'Receta'!E1613</f>
        <v>0</v>
      </c>
      <c r="E1612" s="8" t="str">
        <f>IFERROR(VLOOKUP(D1612,Materias_Primas[#All],2,0),"")</f>
        <v/>
      </c>
      <c r="F1612" s="8">
        <f>'Receta'!C1613</f>
        <v>0</v>
      </c>
      <c r="G1612" s="8">
        <f>'Receta'!H1613</f>
        <v>0</v>
      </c>
      <c r="H1612" s="8" t="str">
        <f t="shared" si="30"/>
        <v/>
      </c>
      <c r="I1612" s="8">
        <v>53</v>
      </c>
      <c r="J1612" s="8" t="s">
        <v>214</v>
      </c>
      <c r="K1612" s="8" t="e">
        <f t="shared" si="32"/>
        <v>#VALUE!</v>
      </c>
      <c r="L1612" s="8" t="str">
        <f>IFERROR(VLOOKUP(D1612,Materias_Primas[#All],5,0),"")</f>
        <v/>
      </c>
      <c r="M1612" s="2"/>
      <c r="N1612" s="2"/>
      <c r="O1612" s="2"/>
      <c r="P1612" s="2"/>
    </row>
    <row r="1613" spans="1:16" ht="15.75" customHeight="1" x14ac:dyDescent="0.3">
      <c r="A1613" s="8">
        <f>'Receta'!A1614</f>
        <v>0</v>
      </c>
      <c r="B1613" s="8" t="str">
        <f>IFERROR(VLOOKUP(A1613,Productos[#All],2,0),"")</f>
        <v/>
      </c>
      <c r="C1613" s="8">
        <f>SUMIF(Producción[[#All],[Producto]],A1613,Producción[[#All],[Cant]])</f>
        <v>0</v>
      </c>
      <c r="D1613" s="8">
        <f>'Receta'!E1614</f>
        <v>0</v>
      </c>
      <c r="E1613" s="8" t="str">
        <f>IFERROR(VLOOKUP(D1613,Materias_Primas[#All],2,0),"")</f>
        <v/>
      </c>
      <c r="F1613" s="8">
        <f>'Receta'!C1614</f>
        <v>0</v>
      </c>
      <c r="G1613" s="8">
        <f>'Receta'!H1614</f>
        <v>0</v>
      </c>
      <c r="H1613" s="8" t="str">
        <f t="shared" si="30"/>
        <v/>
      </c>
      <c r="I1613" s="8">
        <v>53</v>
      </c>
      <c r="J1613" s="8" t="s">
        <v>214</v>
      </c>
      <c r="K1613" s="8" t="e">
        <f t="shared" si="32"/>
        <v>#VALUE!</v>
      </c>
      <c r="L1613" s="8" t="str">
        <f>IFERROR(VLOOKUP(D1613,Materias_Primas[#All],5,0),"")</f>
        <v/>
      </c>
      <c r="M1613" s="2"/>
      <c r="N1613" s="2"/>
      <c r="O1613" s="2"/>
      <c r="P1613" s="2"/>
    </row>
    <row r="1614" spans="1:16" ht="15.75" customHeight="1" x14ac:dyDescent="0.3">
      <c r="A1614" s="8">
        <f>'Receta'!A1615</f>
        <v>0</v>
      </c>
      <c r="B1614" s="8" t="str">
        <f>IFERROR(VLOOKUP(A1614,Productos[#All],2,0),"")</f>
        <v/>
      </c>
      <c r="C1614" s="8">
        <f>SUMIF(Producción[[#All],[Producto]],A1614,Producción[[#All],[Cant]])</f>
        <v>0</v>
      </c>
      <c r="D1614" s="8">
        <f>'Receta'!E1615</f>
        <v>0</v>
      </c>
      <c r="E1614" s="8" t="str">
        <f>IFERROR(VLOOKUP(D1614,Materias_Primas[#All],2,0),"")</f>
        <v/>
      </c>
      <c r="F1614" s="8">
        <f>'Receta'!C1615</f>
        <v>0</v>
      </c>
      <c r="G1614" s="8">
        <f>'Receta'!H1615</f>
        <v>0</v>
      </c>
      <c r="H1614" s="8" t="str">
        <f t="shared" si="30"/>
        <v/>
      </c>
      <c r="I1614" s="8">
        <v>53</v>
      </c>
      <c r="J1614" s="8" t="s">
        <v>214</v>
      </c>
      <c r="K1614" s="8" t="e">
        <f t="shared" si="32"/>
        <v>#VALUE!</v>
      </c>
      <c r="L1614" s="8" t="str">
        <f>IFERROR(VLOOKUP(D1614,Materias_Primas[#All],5,0),"")</f>
        <v/>
      </c>
      <c r="M1614" s="2"/>
      <c r="N1614" s="2"/>
      <c r="O1614" s="2"/>
      <c r="P1614" s="2"/>
    </row>
    <row r="1615" spans="1:16" ht="15.75" customHeight="1" x14ac:dyDescent="0.3">
      <c r="A1615" s="8">
        <f>'Receta'!A1616</f>
        <v>0</v>
      </c>
      <c r="B1615" s="8" t="str">
        <f>IFERROR(VLOOKUP(A1615,Productos[#All],2,0),"")</f>
        <v/>
      </c>
      <c r="C1615" s="8">
        <f>SUMIF(Producción[[#All],[Producto]],A1615,Producción[[#All],[Cant]])</f>
        <v>0</v>
      </c>
      <c r="D1615" s="8">
        <f>'Receta'!E1616</f>
        <v>0</v>
      </c>
      <c r="E1615" s="8" t="str">
        <f>IFERROR(VLOOKUP(D1615,Materias_Primas[#All],2,0),"")</f>
        <v/>
      </c>
      <c r="F1615" s="8">
        <f>'Receta'!C1616</f>
        <v>0</v>
      </c>
      <c r="G1615" s="8">
        <f>'Receta'!H1616</f>
        <v>0</v>
      </c>
      <c r="H1615" s="8" t="str">
        <f t="shared" si="30"/>
        <v/>
      </c>
      <c r="I1615" s="8">
        <v>53</v>
      </c>
      <c r="J1615" s="8" t="s">
        <v>214</v>
      </c>
      <c r="K1615" s="8" t="e">
        <f t="shared" si="32"/>
        <v>#VALUE!</v>
      </c>
      <c r="L1615" s="8" t="str">
        <f>IFERROR(VLOOKUP(D1615,Materias_Primas[#All],5,0),"")</f>
        <v/>
      </c>
      <c r="M1615" s="2"/>
      <c r="N1615" s="2"/>
      <c r="O1615" s="2"/>
      <c r="P1615" s="2"/>
    </row>
    <row r="1616" spans="1:16" ht="15.75" customHeight="1" x14ac:dyDescent="0.3">
      <c r="A1616" s="8">
        <f>'Receta'!A1617</f>
        <v>0</v>
      </c>
      <c r="B1616" s="8" t="str">
        <f>IFERROR(VLOOKUP(A1616,Productos[#All],2,0),"")</f>
        <v/>
      </c>
      <c r="C1616" s="8">
        <f>SUMIF(Producción[[#All],[Producto]],A1616,Producción[[#All],[Cant]])</f>
        <v>0</v>
      </c>
      <c r="D1616" s="8">
        <f>'Receta'!E1617</f>
        <v>0</v>
      </c>
      <c r="E1616" s="8" t="str">
        <f>IFERROR(VLOOKUP(D1616,Materias_Primas[#All],2,0),"")</f>
        <v/>
      </c>
      <c r="F1616" s="8">
        <f>'Receta'!C1617</f>
        <v>0</v>
      </c>
      <c r="G1616" s="8">
        <f>'Receta'!H1617</f>
        <v>0</v>
      </c>
      <c r="H1616" s="8" t="str">
        <f t="shared" si="30"/>
        <v/>
      </c>
      <c r="I1616" s="8">
        <v>53</v>
      </c>
      <c r="J1616" s="8" t="s">
        <v>214</v>
      </c>
      <c r="K1616" s="8" t="e">
        <f t="shared" si="32"/>
        <v>#VALUE!</v>
      </c>
      <c r="L1616" s="8" t="str">
        <f>IFERROR(VLOOKUP(D1616,Materias_Primas[#All],5,0),"")</f>
        <v/>
      </c>
      <c r="M1616" s="2"/>
      <c r="N1616" s="2"/>
      <c r="O1616" s="2"/>
      <c r="P1616" s="2"/>
    </row>
    <row r="1617" spans="1:16" ht="15.75" customHeight="1" x14ac:dyDescent="0.3">
      <c r="A1617" s="8">
        <f>'Receta'!A1618</f>
        <v>0</v>
      </c>
      <c r="B1617" s="8" t="str">
        <f>IFERROR(VLOOKUP(A1617,Productos[#All],2,0),"")</f>
        <v/>
      </c>
      <c r="C1617" s="8">
        <f>SUMIF(Producción[[#All],[Producto]],A1617,Producción[[#All],[Cant]])</f>
        <v>0</v>
      </c>
      <c r="D1617" s="8">
        <f>'Receta'!E1618</f>
        <v>0</v>
      </c>
      <c r="E1617" s="8" t="str">
        <f>IFERROR(VLOOKUP(D1617,Materias_Primas[#All],2,0),"")</f>
        <v/>
      </c>
      <c r="F1617" s="8">
        <f>'Receta'!C1618</f>
        <v>0</v>
      </c>
      <c r="G1617" s="8">
        <f>'Receta'!H1618</f>
        <v>0</v>
      </c>
      <c r="H1617" s="8" t="str">
        <f t="shared" si="30"/>
        <v/>
      </c>
      <c r="I1617" s="8">
        <v>54</v>
      </c>
      <c r="J1617" s="8" t="s">
        <v>214</v>
      </c>
      <c r="K1617" s="8" t="e">
        <f t="shared" si="32"/>
        <v>#VALUE!</v>
      </c>
      <c r="L1617" s="8" t="str">
        <f>IFERROR(VLOOKUP(D1617,Materias_Primas[#All],5,0),"")</f>
        <v/>
      </c>
      <c r="M1617" s="2"/>
      <c r="N1617" s="2"/>
      <c r="O1617" s="2"/>
      <c r="P1617" s="2"/>
    </row>
    <row r="1618" spans="1:16" ht="15.75" customHeight="1" x14ac:dyDescent="0.3">
      <c r="A1618" s="8">
        <f>'Receta'!A1619</f>
        <v>0</v>
      </c>
      <c r="B1618" s="8" t="str">
        <f>IFERROR(VLOOKUP(A1618,Productos[#All],2,0),"")</f>
        <v/>
      </c>
      <c r="C1618" s="8">
        <f>SUMIF(Producción[[#All],[Producto]],A1618,Producción[[#All],[Cant]])</f>
        <v>0</v>
      </c>
      <c r="D1618" s="8">
        <f>'Receta'!E1619</f>
        <v>0</v>
      </c>
      <c r="E1618" s="8" t="str">
        <f>IFERROR(VLOOKUP(D1618,Materias_Primas[#All],2,0),"")</f>
        <v/>
      </c>
      <c r="F1618" s="8">
        <f>'Receta'!C1619</f>
        <v>0</v>
      </c>
      <c r="G1618" s="8">
        <f>'Receta'!H1619</f>
        <v>0</v>
      </c>
      <c r="H1618" s="8" t="str">
        <f t="shared" si="30"/>
        <v/>
      </c>
      <c r="I1618" s="8">
        <v>54</v>
      </c>
      <c r="J1618" s="8" t="s">
        <v>214</v>
      </c>
      <c r="K1618" s="8" t="e">
        <f t="shared" si="32"/>
        <v>#VALUE!</v>
      </c>
      <c r="L1618" s="8" t="str">
        <f>IFERROR(VLOOKUP(D1618,Materias_Primas[#All],5,0),"")</f>
        <v/>
      </c>
      <c r="M1618" s="2"/>
      <c r="N1618" s="2"/>
      <c r="O1618" s="2"/>
      <c r="P1618" s="2"/>
    </row>
    <row r="1619" spans="1:16" ht="15.75" customHeight="1" x14ac:dyDescent="0.3">
      <c r="A1619" s="8">
        <f>'Receta'!A1620</f>
        <v>0</v>
      </c>
      <c r="B1619" s="8" t="str">
        <f>IFERROR(VLOOKUP(A1619,Productos[#All],2,0),"")</f>
        <v/>
      </c>
      <c r="C1619" s="8">
        <f>SUMIF(Producción[[#All],[Producto]],A1619,Producción[[#All],[Cant]])</f>
        <v>0</v>
      </c>
      <c r="D1619" s="8">
        <f>'Receta'!E1620</f>
        <v>0</v>
      </c>
      <c r="E1619" s="8" t="str">
        <f>IFERROR(VLOOKUP(D1619,Materias_Primas[#All],2,0),"")</f>
        <v/>
      </c>
      <c r="F1619" s="8">
        <f>'Receta'!C1620</f>
        <v>0</v>
      </c>
      <c r="G1619" s="8">
        <f>'Receta'!H1620</f>
        <v>0</v>
      </c>
      <c r="H1619" s="8" t="str">
        <f t="shared" si="30"/>
        <v/>
      </c>
      <c r="I1619" s="8">
        <v>54</v>
      </c>
      <c r="J1619" s="8" t="s">
        <v>214</v>
      </c>
      <c r="K1619" s="8" t="e">
        <f t="shared" si="32"/>
        <v>#VALUE!</v>
      </c>
      <c r="L1619" s="8" t="str">
        <f>IFERROR(VLOOKUP(D1619,Materias_Primas[#All],5,0),"")</f>
        <v/>
      </c>
      <c r="M1619" s="2"/>
      <c r="N1619" s="2"/>
      <c r="O1619" s="2"/>
      <c r="P1619" s="2"/>
    </row>
    <row r="1620" spans="1:16" ht="15.75" customHeight="1" x14ac:dyDescent="0.3">
      <c r="A1620" s="8">
        <f>'Receta'!A1621</f>
        <v>0</v>
      </c>
      <c r="B1620" s="8" t="str">
        <f>IFERROR(VLOOKUP(A1620,Productos[#All],2,0),"")</f>
        <v/>
      </c>
      <c r="C1620" s="8">
        <f>SUMIF(Producción[[#All],[Producto]],A1620,Producción[[#All],[Cant]])</f>
        <v>0</v>
      </c>
      <c r="D1620" s="8">
        <f>'Receta'!E1621</f>
        <v>0</v>
      </c>
      <c r="E1620" s="8" t="str">
        <f>IFERROR(VLOOKUP(D1620,Materias_Primas[#All],2,0),"")</f>
        <v/>
      </c>
      <c r="F1620" s="8">
        <f>'Receta'!C1621</f>
        <v>0</v>
      </c>
      <c r="G1620" s="8">
        <f>'Receta'!H1621</f>
        <v>0</v>
      </c>
      <c r="H1620" s="8" t="str">
        <f t="shared" si="30"/>
        <v/>
      </c>
      <c r="I1620" s="8">
        <v>54</v>
      </c>
      <c r="J1620" s="8" t="s">
        <v>214</v>
      </c>
      <c r="K1620" s="8" t="e">
        <f t="shared" si="32"/>
        <v>#VALUE!</v>
      </c>
      <c r="L1620" s="8" t="str">
        <f>IFERROR(VLOOKUP(D1620,Materias_Primas[#All],5,0),"")</f>
        <v/>
      </c>
      <c r="M1620" s="2"/>
      <c r="N1620" s="2"/>
      <c r="O1620" s="2"/>
      <c r="P1620" s="2"/>
    </row>
    <row r="1621" spans="1:16" ht="15.75" customHeight="1" x14ac:dyDescent="0.3">
      <c r="A1621" s="8">
        <f>'Receta'!A1622</f>
        <v>0</v>
      </c>
      <c r="B1621" s="8" t="str">
        <f>IFERROR(VLOOKUP(A1621,Productos[#All],2,0),"")</f>
        <v/>
      </c>
      <c r="C1621" s="8">
        <f>SUMIF(Producción[[#All],[Producto]],A1621,Producción[[#All],[Cant]])</f>
        <v>0</v>
      </c>
      <c r="D1621" s="8">
        <f>'Receta'!E1622</f>
        <v>0</v>
      </c>
      <c r="E1621" s="8" t="str">
        <f>IFERROR(VLOOKUP(D1621,Materias_Primas[#All],2,0),"")</f>
        <v/>
      </c>
      <c r="F1621" s="8">
        <f>'Receta'!C1622</f>
        <v>0</v>
      </c>
      <c r="G1621" s="8">
        <f>'Receta'!H1622</f>
        <v>0</v>
      </c>
      <c r="H1621" s="8" t="str">
        <f t="shared" si="30"/>
        <v/>
      </c>
      <c r="I1621" s="8">
        <v>54</v>
      </c>
      <c r="J1621" s="8" t="s">
        <v>214</v>
      </c>
      <c r="K1621" s="8" t="e">
        <f t="shared" si="32"/>
        <v>#VALUE!</v>
      </c>
      <c r="L1621" s="8" t="str">
        <f>IFERROR(VLOOKUP(D1621,Materias_Primas[#All],5,0),"")</f>
        <v/>
      </c>
      <c r="M1621" s="2"/>
      <c r="N1621" s="2"/>
      <c r="O1621" s="2"/>
      <c r="P1621" s="2"/>
    </row>
    <row r="1622" spans="1:16" ht="15.75" customHeight="1" x14ac:dyDescent="0.3">
      <c r="A1622" s="8">
        <f>'Receta'!A1623</f>
        <v>0</v>
      </c>
      <c r="B1622" s="8" t="str">
        <f>IFERROR(VLOOKUP(A1622,Productos[#All],2,0),"")</f>
        <v/>
      </c>
      <c r="C1622" s="8">
        <f>SUMIF(Producción[[#All],[Producto]],A1622,Producción[[#All],[Cant]])</f>
        <v>0</v>
      </c>
      <c r="D1622" s="8">
        <f>'Receta'!E1623</f>
        <v>0</v>
      </c>
      <c r="E1622" s="8" t="str">
        <f>IFERROR(VLOOKUP(D1622,Materias_Primas[#All],2,0),"")</f>
        <v/>
      </c>
      <c r="F1622" s="8">
        <f>'Receta'!C1623</f>
        <v>0</v>
      </c>
      <c r="G1622" s="8">
        <f>'Receta'!H1623</f>
        <v>0</v>
      </c>
      <c r="H1622" s="8" t="str">
        <f t="shared" si="30"/>
        <v/>
      </c>
      <c r="I1622" s="8">
        <v>54</v>
      </c>
      <c r="J1622" s="8" t="s">
        <v>214</v>
      </c>
      <c r="K1622" s="8" t="e">
        <f t="shared" si="32"/>
        <v>#VALUE!</v>
      </c>
      <c r="L1622" s="8" t="str">
        <f>IFERROR(VLOOKUP(D1622,Materias_Primas[#All],5,0),"")</f>
        <v/>
      </c>
      <c r="M1622" s="2"/>
      <c r="N1622" s="2"/>
      <c r="O1622" s="2"/>
      <c r="P1622" s="2"/>
    </row>
    <row r="1623" spans="1:16" ht="15.75" customHeight="1" x14ac:dyDescent="0.3">
      <c r="A1623" s="8">
        <f>'Receta'!A1624</f>
        <v>0</v>
      </c>
      <c r="B1623" s="8" t="str">
        <f>IFERROR(VLOOKUP(A1623,Productos[#All],2,0),"")</f>
        <v/>
      </c>
      <c r="C1623" s="8">
        <f>SUMIF(Producción[[#All],[Producto]],A1623,Producción[[#All],[Cant]])</f>
        <v>0</v>
      </c>
      <c r="D1623" s="8">
        <f>'Receta'!E1624</f>
        <v>0</v>
      </c>
      <c r="E1623" s="8" t="str">
        <f>IFERROR(VLOOKUP(D1623,Materias_Primas[#All],2,0),"")</f>
        <v/>
      </c>
      <c r="F1623" s="8">
        <f>'Receta'!C1624</f>
        <v>0</v>
      </c>
      <c r="G1623" s="8">
        <f>'Receta'!H1624</f>
        <v>0</v>
      </c>
      <c r="H1623" s="8" t="str">
        <f t="shared" si="30"/>
        <v/>
      </c>
      <c r="I1623" s="8">
        <v>54</v>
      </c>
      <c r="J1623" s="8" t="s">
        <v>214</v>
      </c>
      <c r="K1623" s="8" t="e">
        <f t="shared" si="32"/>
        <v>#VALUE!</v>
      </c>
      <c r="L1623" s="8" t="str">
        <f>IFERROR(VLOOKUP(D1623,Materias_Primas[#All],5,0),"")</f>
        <v/>
      </c>
      <c r="M1623" s="2"/>
      <c r="N1623" s="2"/>
      <c r="O1623" s="2"/>
      <c r="P1623" s="2"/>
    </row>
    <row r="1624" spans="1:16" ht="15.75" customHeight="1" x14ac:dyDescent="0.3">
      <c r="A1624" s="8">
        <f>'Receta'!A1625</f>
        <v>0</v>
      </c>
      <c r="B1624" s="8" t="str">
        <f>IFERROR(VLOOKUP(A1624,Productos[#All],2,0),"")</f>
        <v/>
      </c>
      <c r="C1624" s="8">
        <f>SUMIF(Producción[[#All],[Producto]],A1624,Producción[[#All],[Cant]])</f>
        <v>0</v>
      </c>
      <c r="D1624" s="8">
        <f>'Receta'!E1625</f>
        <v>0</v>
      </c>
      <c r="E1624" s="8" t="str">
        <f>IFERROR(VLOOKUP(D1624,Materias_Primas[#All],2,0),"")</f>
        <v/>
      </c>
      <c r="F1624" s="8">
        <f>'Receta'!C1625</f>
        <v>0</v>
      </c>
      <c r="G1624" s="8">
        <f>'Receta'!H1625</f>
        <v>0</v>
      </c>
      <c r="H1624" s="8" t="str">
        <f t="shared" si="30"/>
        <v/>
      </c>
      <c r="I1624" s="8">
        <v>54</v>
      </c>
      <c r="J1624" s="8" t="s">
        <v>214</v>
      </c>
      <c r="K1624" s="8" t="e">
        <f t="shared" si="32"/>
        <v>#VALUE!</v>
      </c>
      <c r="L1624" s="8" t="str">
        <f>IFERROR(VLOOKUP(D1624,Materias_Primas[#All],5,0),"")</f>
        <v/>
      </c>
      <c r="M1624" s="2"/>
      <c r="N1624" s="2"/>
      <c r="O1624" s="2"/>
      <c r="P1624" s="2"/>
    </row>
    <row r="1625" spans="1:16" ht="15.75" customHeight="1" x14ac:dyDescent="0.3">
      <c r="A1625" s="8">
        <f>'Receta'!A1626</f>
        <v>0</v>
      </c>
      <c r="B1625" s="8" t="str">
        <f>IFERROR(VLOOKUP(A1625,Productos[#All],2,0),"")</f>
        <v/>
      </c>
      <c r="C1625" s="8">
        <f>SUMIF(Producción[[#All],[Producto]],A1625,Producción[[#All],[Cant]])</f>
        <v>0</v>
      </c>
      <c r="D1625" s="8">
        <f>'Receta'!E1626</f>
        <v>0</v>
      </c>
      <c r="E1625" s="8" t="str">
        <f>IFERROR(VLOOKUP(D1625,Materias_Primas[#All],2,0),"")</f>
        <v/>
      </c>
      <c r="F1625" s="8">
        <f>'Receta'!C1626</f>
        <v>0</v>
      </c>
      <c r="G1625" s="8">
        <f>'Receta'!H1626</f>
        <v>0</v>
      </c>
      <c r="H1625" s="8" t="str">
        <f t="shared" si="30"/>
        <v/>
      </c>
      <c r="I1625" s="8">
        <v>54</v>
      </c>
      <c r="J1625" s="8" t="s">
        <v>214</v>
      </c>
      <c r="K1625" s="8" t="e">
        <f t="shared" si="32"/>
        <v>#VALUE!</v>
      </c>
      <c r="L1625" s="8" t="str">
        <f>IFERROR(VLOOKUP(D1625,Materias_Primas[#All],5,0),"")</f>
        <v/>
      </c>
      <c r="M1625" s="2"/>
      <c r="N1625" s="2"/>
      <c r="O1625" s="2"/>
      <c r="P1625" s="2"/>
    </row>
    <row r="1626" spans="1:16" ht="15.75" customHeight="1" x14ac:dyDescent="0.3">
      <c r="A1626" s="8">
        <f>'Receta'!A1627</f>
        <v>0</v>
      </c>
      <c r="B1626" s="8" t="str">
        <f>IFERROR(VLOOKUP(A1626,Productos[#All],2,0),"")</f>
        <v/>
      </c>
      <c r="C1626" s="8">
        <f>SUMIF(Producción[[#All],[Producto]],A1626,Producción[[#All],[Cant]])</f>
        <v>0</v>
      </c>
      <c r="D1626" s="8">
        <f>'Receta'!E1627</f>
        <v>0</v>
      </c>
      <c r="E1626" s="8" t="str">
        <f>IFERROR(VLOOKUP(D1626,Materias_Primas[#All],2,0),"")</f>
        <v/>
      </c>
      <c r="F1626" s="8">
        <f>'Receta'!C1627</f>
        <v>0</v>
      </c>
      <c r="G1626" s="8">
        <f>'Receta'!H1627</f>
        <v>0</v>
      </c>
      <c r="H1626" s="8" t="str">
        <f t="shared" si="30"/>
        <v/>
      </c>
      <c r="I1626" s="8">
        <v>54</v>
      </c>
      <c r="J1626" s="8" t="s">
        <v>214</v>
      </c>
      <c r="K1626" s="8" t="e">
        <f t="shared" si="32"/>
        <v>#VALUE!</v>
      </c>
      <c r="L1626" s="8" t="str">
        <f>IFERROR(VLOOKUP(D1626,Materias_Primas[#All],5,0),"")</f>
        <v/>
      </c>
      <c r="M1626" s="2"/>
      <c r="N1626" s="2"/>
      <c r="O1626" s="2"/>
      <c r="P1626" s="2"/>
    </row>
    <row r="1627" spans="1:16" ht="15.75" customHeight="1" x14ac:dyDescent="0.3">
      <c r="A1627" s="8">
        <f>'Receta'!A1628</f>
        <v>0</v>
      </c>
      <c r="B1627" s="8" t="str">
        <f>IFERROR(VLOOKUP(A1627,Productos[#All],2,0),"")</f>
        <v/>
      </c>
      <c r="C1627" s="8">
        <f>SUMIF(Producción[[#All],[Producto]],A1627,Producción[[#All],[Cant]])</f>
        <v>0</v>
      </c>
      <c r="D1627" s="8">
        <f>'Receta'!E1628</f>
        <v>0</v>
      </c>
      <c r="E1627" s="8" t="str">
        <f>IFERROR(VLOOKUP(D1627,Materias_Primas[#All],2,0),"")</f>
        <v/>
      </c>
      <c r="F1627" s="8">
        <f>'Receta'!C1628</f>
        <v>0</v>
      </c>
      <c r="G1627" s="8">
        <f>'Receta'!H1628</f>
        <v>0</v>
      </c>
      <c r="H1627" s="8" t="str">
        <f t="shared" si="30"/>
        <v/>
      </c>
      <c r="I1627" s="8">
        <v>54</v>
      </c>
      <c r="J1627" s="8" t="s">
        <v>214</v>
      </c>
      <c r="K1627" s="8" t="e">
        <f t="shared" si="32"/>
        <v>#VALUE!</v>
      </c>
      <c r="L1627" s="8" t="str">
        <f>IFERROR(VLOOKUP(D1627,Materias_Primas[#All],5,0),"")</f>
        <v/>
      </c>
      <c r="M1627" s="2"/>
      <c r="N1627" s="2"/>
      <c r="O1627" s="2"/>
      <c r="P1627" s="2"/>
    </row>
    <row r="1628" spans="1:16" ht="15.75" customHeight="1" x14ac:dyDescent="0.3">
      <c r="A1628" s="8">
        <f>'Receta'!A1629</f>
        <v>0</v>
      </c>
      <c r="B1628" s="8" t="str">
        <f>IFERROR(VLOOKUP(A1628,Productos[#All],2,0),"")</f>
        <v/>
      </c>
      <c r="C1628" s="8">
        <f>SUMIF(Producción[[#All],[Producto]],A1628,Producción[[#All],[Cant]])</f>
        <v>0</v>
      </c>
      <c r="D1628" s="8">
        <f>'Receta'!E1629</f>
        <v>0</v>
      </c>
      <c r="E1628" s="8" t="str">
        <f>IFERROR(VLOOKUP(D1628,Materias_Primas[#All],2,0),"")</f>
        <v/>
      </c>
      <c r="F1628" s="8">
        <f>'Receta'!C1629</f>
        <v>0</v>
      </c>
      <c r="G1628" s="8">
        <f>'Receta'!H1629</f>
        <v>0</v>
      </c>
      <c r="H1628" s="8" t="str">
        <f t="shared" si="30"/>
        <v/>
      </c>
      <c r="I1628" s="8">
        <v>54</v>
      </c>
      <c r="J1628" s="8" t="s">
        <v>214</v>
      </c>
      <c r="K1628" s="8" t="e">
        <f t="shared" si="32"/>
        <v>#VALUE!</v>
      </c>
      <c r="L1628" s="8" t="str">
        <f>IFERROR(VLOOKUP(D1628,Materias_Primas[#All],5,0),"")</f>
        <v/>
      </c>
      <c r="M1628" s="2"/>
      <c r="N1628" s="2"/>
      <c r="O1628" s="2"/>
      <c r="P1628" s="2"/>
    </row>
    <row r="1629" spans="1:16" ht="15.75" customHeight="1" x14ac:dyDescent="0.3">
      <c r="A1629" s="8">
        <f>'Receta'!A1630</f>
        <v>0</v>
      </c>
      <c r="B1629" s="8" t="str">
        <f>IFERROR(VLOOKUP(A1629,Productos[#All],2,0),"")</f>
        <v/>
      </c>
      <c r="C1629" s="8">
        <f>SUMIF(Producción[[#All],[Producto]],A1629,Producción[[#All],[Cant]])</f>
        <v>0</v>
      </c>
      <c r="D1629" s="8">
        <f>'Receta'!E1630</f>
        <v>0</v>
      </c>
      <c r="E1629" s="8" t="str">
        <f>IFERROR(VLOOKUP(D1629,Materias_Primas[#All],2,0),"")</f>
        <v/>
      </c>
      <c r="F1629" s="8">
        <f>'Receta'!C1630</f>
        <v>0</v>
      </c>
      <c r="G1629" s="8">
        <f>'Receta'!H1630</f>
        <v>0</v>
      </c>
      <c r="H1629" s="8" t="str">
        <f t="shared" si="30"/>
        <v/>
      </c>
      <c r="I1629" s="8">
        <v>54</v>
      </c>
      <c r="J1629" s="8" t="s">
        <v>214</v>
      </c>
      <c r="K1629" s="8" t="e">
        <f t="shared" si="32"/>
        <v>#VALUE!</v>
      </c>
      <c r="L1629" s="8" t="str">
        <f>IFERROR(VLOOKUP(D1629,Materias_Primas[#All],5,0),"")</f>
        <v/>
      </c>
      <c r="M1629" s="2"/>
      <c r="N1629" s="2"/>
      <c r="O1629" s="2"/>
      <c r="P1629" s="2"/>
    </row>
    <row r="1630" spans="1:16" ht="15.75" customHeight="1" x14ac:dyDescent="0.3">
      <c r="A1630" s="8">
        <f>'Receta'!A1631</f>
        <v>0</v>
      </c>
      <c r="B1630" s="8" t="str">
        <f>IFERROR(VLOOKUP(A1630,Productos[#All],2,0),"")</f>
        <v/>
      </c>
      <c r="C1630" s="8">
        <f>SUMIF(Producción[[#All],[Producto]],A1630,Producción[[#All],[Cant]])</f>
        <v>0</v>
      </c>
      <c r="D1630" s="8">
        <f>'Receta'!E1631</f>
        <v>0</v>
      </c>
      <c r="E1630" s="8" t="str">
        <f>IFERROR(VLOOKUP(D1630,Materias_Primas[#All],2,0),"")</f>
        <v/>
      </c>
      <c r="F1630" s="8">
        <f>'Receta'!C1631</f>
        <v>0</v>
      </c>
      <c r="G1630" s="8">
        <f>'Receta'!H1631</f>
        <v>0</v>
      </c>
      <c r="H1630" s="8" t="str">
        <f t="shared" si="30"/>
        <v/>
      </c>
      <c r="I1630" s="8">
        <v>54</v>
      </c>
      <c r="J1630" s="8" t="s">
        <v>214</v>
      </c>
      <c r="K1630" s="8" t="e">
        <f t="shared" si="32"/>
        <v>#VALUE!</v>
      </c>
      <c r="L1630" s="8" t="str">
        <f>IFERROR(VLOOKUP(D1630,Materias_Primas[#All],5,0),"")</f>
        <v/>
      </c>
      <c r="M1630" s="2"/>
      <c r="N1630" s="2"/>
      <c r="O1630" s="2"/>
      <c r="P1630" s="2"/>
    </row>
    <row r="1631" spans="1:16" ht="15.75" customHeight="1" x14ac:dyDescent="0.3">
      <c r="A1631" s="8">
        <f>'Receta'!A1632</f>
        <v>0</v>
      </c>
      <c r="B1631" s="8" t="str">
        <f>IFERROR(VLOOKUP(A1631,Productos[#All],2,0),"")</f>
        <v/>
      </c>
      <c r="C1631" s="8">
        <f>SUMIF(Producción[[#All],[Producto]],A1631,Producción[[#All],[Cant]])</f>
        <v>0</v>
      </c>
      <c r="D1631" s="8">
        <f>'Receta'!E1632</f>
        <v>0</v>
      </c>
      <c r="E1631" s="8" t="str">
        <f>IFERROR(VLOOKUP(D1631,Materias_Primas[#All],2,0),"")</f>
        <v/>
      </c>
      <c r="F1631" s="8">
        <f>'Receta'!C1632</f>
        <v>0</v>
      </c>
      <c r="G1631" s="8">
        <f>'Receta'!H1632</f>
        <v>0</v>
      </c>
      <c r="H1631" s="8" t="str">
        <f t="shared" si="30"/>
        <v/>
      </c>
      <c r="I1631" s="8">
        <v>55</v>
      </c>
      <c r="J1631" s="8" t="s">
        <v>214</v>
      </c>
      <c r="K1631" s="8" t="e">
        <f t="shared" si="32"/>
        <v>#VALUE!</v>
      </c>
      <c r="L1631" s="8" t="str">
        <f>IFERROR(VLOOKUP(D1631,Materias_Primas[#All],5,0),"")</f>
        <v/>
      </c>
      <c r="M1631" s="2"/>
      <c r="N1631" s="2"/>
      <c r="O1631" s="2"/>
      <c r="P1631" s="2"/>
    </row>
    <row r="1632" spans="1:16" ht="15.75" customHeight="1" x14ac:dyDescent="0.3">
      <c r="A1632" s="8">
        <f>'Receta'!A1633</f>
        <v>0</v>
      </c>
      <c r="B1632" s="8" t="str">
        <f>IFERROR(VLOOKUP(A1632,Productos[#All],2,0),"")</f>
        <v/>
      </c>
      <c r="C1632" s="8">
        <f>SUMIF(Producción[[#All],[Producto]],A1632,Producción[[#All],[Cant]])</f>
        <v>0</v>
      </c>
      <c r="D1632" s="8">
        <f>'Receta'!E1633</f>
        <v>0</v>
      </c>
      <c r="E1632" s="8" t="str">
        <f>IFERROR(VLOOKUP(D1632,Materias_Primas[#All],2,0),"")</f>
        <v/>
      </c>
      <c r="F1632" s="8">
        <f>'Receta'!C1633</f>
        <v>0</v>
      </c>
      <c r="G1632" s="8">
        <f>'Receta'!H1633</f>
        <v>0</v>
      </c>
      <c r="H1632" s="8" t="str">
        <f t="shared" si="30"/>
        <v/>
      </c>
      <c r="I1632" s="8">
        <v>55</v>
      </c>
      <c r="J1632" s="8" t="s">
        <v>214</v>
      </c>
      <c r="K1632" s="8" t="e">
        <f t="shared" si="32"/>
        <v>#VALUE!</v>
      </c>
      <c r="L1632" s="8" t="str">
        <f>IFERROR(VLOOKUP(D1632,Materias_Primas[#All],5,0),"")</f>
        <v/>
      </c>
      <c r="M1632" s="2"/>
      <c r="N1632" s="2"/>
      <c r="O1632" s="2"/>
      <c r="P1632" s="2"/>
    </row>
    <row r="1633" spans="1:16" ht="15.75" customHeight="1" x14ac:dyDescent="0.3">
      <c r="A1633" s="8">
        <f>'Receta'!A1634</f>
        <v>0</v>
      </c>
      <c r="B1633" s="8" t="str">
        <f>IFERROR(VLOOKUP(A1633,Productos[#All],2,0),"")</f>
        <v/>
      </c>
      <c r="C1633" s="8">
        <f>SUMIF(Producción[[#All],[Producto]],A1633,Producción[[#All],[Cant]])</f>
        <v>0</v>
      </c>
      <c r="D1633" s="8">
        <f>'Receta'!E1634</f>
        <v>0</v>
      </c>
      <c r="E1633" s="8" t="str">
        <f>IFERROR(VLOOKUP(D1633,Materias_Primas[#All],2,0),"")</f>
        <v/>
      </c>
      <c r="F1633" s="8">
        <f>'Receta'!C1634</f>
        <v>0</v>
      </c>
      <c r="G1633" s="8">
        <f>'Receta'!H1634</f>
        <v>0</v>
      </c>
      <c r="H1633" s="8" t="str">
        <f t="shared" si="30"/>
        <v/>
      </c>
      <c r="I1633" s="8">
        <v>55</v>
      </c>
      <c r="J1633" s="8" t="s">
        <v>214</v>
      </c>
      <c r="K1633" s="8" t="e">
        <f t="shared" si="32"/>
        <v>#VALUE!</v>
      </c>
      <c r="L1633" s="8" t="str">
        <f>IFERROR(VLOOKUP(D1633,Materias_Primas[#All],5,0),"")</f>
        <v/>
      </c>
      <c r="M1633" s="2"/>
      <c r="N1633" s="2"/>
      <c r="O1633" s="2"/>
      <c r="P1633" s="2"/>
    </row>
    <row r="1634" spans="1:16" ht="15.75" customHeight="1" x14ac:dyDescent="0.3">
      <c r="A1634" s="8">
        <f>'Receta'!A1635</f>
        <v>0</v>
      </c>
      <c r="B1634" s="8" t="str">
        <f>IFERROR(VLOOKUP(A1634,Productos[#All],2,0),"")</f>
        <v/>
      </c>
      <c r="C1634" s="8">
        <f>SUMIF(Producción[[#All],[Producto]],A1634,Producción[[#All],[Cant]])</f>
        <v>0</v>
      </c>
      <c r="D1634" s="8">
        <f>'Receta'!E1635</f>
        <v>0</v>
      </c>
      <c r="E1634" s="8" t="str">
        <f>IFERROR(VLOOKUP(D1634,Materias_Primas[#All],2,0),"")</f>
        <v/>
      </c>
      <c r="F1634" s="8">
        <f>'Receta'!C1635</f>
        <v>0</v>
      </c>
      <c r="G1634" s="8">
        <f>'Receta'!H1635</f>
        <v>0</v>
      </c>
      <c r="H1634" s="8" t="str">
        <f t="shared" si="30"/>
        <v/>
      </c>
      <c r="I1634" s="8">
        <v>55</v>
      </c>
      <c r="J1634" s="8" t="s">
        <v>214</v>
      </c>
      <c r="K1634" s="8" t="e">
        <f t="shared" si="32"/>
        <v>#VALUE!</v>
      </c>
      <c r="L1634" s="8" t="str">
        <f>IFERROR(VLOOKUP(D1634,Materias_Primas[#All],5,0),"")</f>
        <v/>
      </c>
      <c r="M1634" s="2"/>
      <c r="N1634" s="2"/>
      <c r="O1634" s="2"/>
      <c r="P1634" s="2"/>
    </row>
    <row r="1635" spans="1:16" ht="15.75" customHeight="1" x14ac:dyDescent="0.3">
      <c r="A1635" s="8">
        <f>'Receta'!A1636</f>
        <v>0</v>
      </c>
      <c r="B1635" s="8" t="str">
        <f>IFERROR(VLOOKUP(A1635,Productos[#All],2,0),"")</f>
        <v/>
      </c>
      <c r="C1635" s="8">
        <f>SUMIF(Producción[[#All],[Producto]],A1635,Producción[[#All],[Cant]])</f>
        <v>0</v>
      </c>
      <c r="D1635" s="8">
        <f>'Receta'!E1636</f>
        <v>0</v>
      </c>
      <c r="E1635" s="8" t="str">
        <f>IFERROR(VLOOKUP(D1635,Materias_Primas[#All],2,0),"")</f>
        <v/>
      </c>
      <c r="F1635" s="8">
        <f>'Receta'!C1636</f>
        <v>0</v>
      </c>
      <c r="G1635" s="8">
        <f>'Receta'!H1636</f>
        <v>0</v>
      </c>
      <c r="H1635" s="8" t="str">
        <f t="shared" si="30"/>
        <v/>
      </c>
      <c r="I1635" s="8">
        <v>55</v>
      </c>
      <c r="J1635" s="8" t="s">
        <v>214</v>
      </c>
      <c r="K1635" s="8" t="e">
        <f t="shared" si="32"/>
        <v>#VALUE!</v>
      </c>
      <c r="L1635" s="8" t="str">
        <f>IFERROR(VLOOKUP(D1635,Materias_Primas[#All],5,0),"")</f>
        <v/>
      </c>
      <c r="M1635" s="2"/>
      <c r="N1635" s="2"/>
      <c r="O1635" s="2"/>
      <c r="P1635" s="2"/>
    </row>
    <row r="1636" spans="1:16" ht="15.75" customHeight="1" x14ac:dyDescent="0.3">
      <c r="A1636" s="8">
        <f>'Receta'!A1637</f>
        <v>0</v>
      </c>
      <c r="B1636" s="8" t="str">
        <f>IFERROR(VLOOKUP(A1636,Productos[#All],2,0),"")</f>
        <v/>
      </c>
      <c r="C1636" s="8">
        <f>SUMIF(Producción[[#All],[Producto]],A1636,Producción[[#All],[Cant]])</f>
        <v>0</v>
      </c>
      <c r="D1636" s="8">
        <f>'Receta'!E1637</f>
        <v>0</v>
      </c>
      <c r="E1636" s="8" t="str">
        <f>IFERROR(VLOOKUP(D1636,Materias_Primas[#All],2,0),"")</f>
        <v/>
      </c>
      <c r="F1636" s="8">
        <f>'Receta'!C1637</f>
        <v>0</v>
      </c>
      <c r="G1636" s="8">
        <f>'Receta'!H1637</f>
        <v>0</v>
      </c>
      <c r="H1636" s="8" t="str">
        <f t="shared" si="30"/>
        <v/>
      </c>
      <c r="I1636" s="8">
        <v>55</v>
      </c>
      <c r="J1636" s="8" t="s">
        <v>214</v>
      </c>
      <c r="K1636" s="8" t="e">
        <f t="shared" si="32"/>
        <v>#VALUE!</v>
      </c>
      <c r="L1636" s="8" t="str">
        <f>IFERROR(VLOOKUP(D1636,Materias_Primas[#All],5,0),"")</f>
        <v/>
      </c>
      <c r="M1636" s="2"/>
      <c r="N1636" s="2"/>
      <c r="O1636" s="2"/>
      <c r="P1636" s="2"/>
    </row>
    <row r="1637" spans="1:16" ht="15.75" customHeight="1" x14ac:dyDescent="0.3">
      <c r="A1637" s="8">
        <f>'Receta'!A1638</f>
        <v>0</v>
      </c>
      <c r="B1637" s="8" t="str">
        <f>IFERROR(VLOOKUP(A1637,Productos[#All],2,0),"")</f>
        <v/>
      </c>
      <c r="C1637" s="8">
        <f>SUMIF(Producción[[#All],[Producto]],A1637,Producción[[#All],[Cant]])</f>
        <v>0</v>
      </c>
      <c r="D1637" s="8">
        <f>'Receta'!E1638</f>
        <v>0</v>
      </c>
      <c r="E1637" s="8" t="str">
        <f>IFERROR(VLOOKUP(D1637,Materias_Primas[#All],2,0),"")</f>
        <v/>
      </c>
      <c r="F1637" s="8">
        <f>'Receta'!C1638</f>
        <v>0</v>
      </c>
      <c r="G1637" s="8">
        <f>'Receta'!H1638</f>
        <v>0</v>
      </c>
      <c r="H1637" s="8" t="str">
        <f t="shared" si="30"/>
        <v/>
      </c>
      <c r="I1637" s="8">
        <v>55</v>
      </c>
      <c r="J1637" s="8" t="s">
        <v>214</v>
      </c>
      <c r="K1637" s="8" t="e">
        <f t="shared" si="32"/>
        <v>#VALUE!</v>
      </c>
      <c r="L1637" s="8" t="str">
        <f>IFERROR(VLOOKUP(D1637,Materias_Primas[#All],5,0),"")</f>
        <v/>
      </c>
      <c r="M1637" s="2"/>
      <c r="N1637" s="2"/>
      <c r="O1637" s="2"/>
      <c r="P1637" s="2"/>
    </row>
    <row r="1638" spans="1:16" ht="15.75" customHeight="1" x14ac:dyDescent="0.3">
      <c r="A1638" s="8">
        <f>'Receta'!A1639</f>
        <v>0</v>
      </c>
      <c r="B1638" s="8" t="str">
        <f>IFERROR(VLOOKUP(A1638,Productos[#All],2,0),"")</f>
        <v/>
      </c>
      <c r="C1638" s="8">
        <f>SUMIF(Producción[[#All],[Producto]],A1638,Producción[[#All],[Cant]])</f>
        <v>0</v>
      </c>
      <c r="D1638" s="8">
        <f>'Receta'!E1639</f>
        <v>0</v>
      </c>
      <c r="E1638" s="8" t="str">
        <f>IFERROR(VLOOKUP(D1638,Materias_Primas[#All],2,0),"")</f>
        <v/>
      </c>
      <c r="F1638" s="8">
        <f>'Receta'!C1639</f>
        <v>0</v>
      </c>
      <c r="G1638" s="8">
        <f>'Receta'!H1639</f>
        <v>0</v>
      </c>
      <c r="H1638" s="8" t="str">
        <f t="shared" si="30"/>
        <v/>
      </c>
      <c r="I1638" s="8">
        <v>55</v>
      </c>
      <c r="J1638" s="8" t="s">
        <v>214</v>
      </c>
      <c r="K1638" s="8" t="e">
        <f t="shared" si="32"/>
        <v>#VALUE!</v>
      </c>
      <c r="L1638" s="8" t="str">
        <f>IFERROR(VLOOKUP(D1638,Materias_Primas[#All],5,0),"")</f>
        <v/>
      </c>
      <c r="M1638" s="2"/>
      <c r="N1638" s="2"/>
      <c r="O1638" s="2"/>
      <c r="P1638" s="2"/>
    </row>
    <row r="1639" spans="1:16" ht="15.75" customHeight="1" x14ac:dyDescent="0.3">
      <c r="A1639" s="8">
        <f>'Receta'!A1640</f>
        <v>0</v>
      </c>
      <c r="B1639" s="8" t="str">
        <f>IFERROR(VLOOKUP(A1639,Productos[#All],2,0),"")</f>
        <v/>
      </c>
      <c r="C1639" s="8">
        <f>SUMIF(Producción[[#All],[Producto]],A1639,Producción[[#All],[Cant]])</f>
        <v>0</v>
      </c>
      <c r="D1639" s="8">
        <f>'Receta'!E1640</f>
        <v>0</v>
      </c>
      <c r="E1639" s="8" t="str">
        <f>IFERROR(VLOOKUP(D1639,Materias_Primas[#All],2,0),"")</f>
        <v/>
      </c>
      <c r="F1639" s="8">
        <f>'Receta'!C1640</f>
        <v>0</v>
      </c>
      <c r="G1639" s="8">
        <f>'Receta'!H1640</f>
        <v>0</v>
      </c>
      <c r="H1639" s="8" t="str">
        <f t="shared" si="30"/>
        <v/>
      </c>
      <c r="I1639" s="8">
        <v>55</v>
      </c>
      <c r="J1639" s="8" t="s">
        <v>214</v>
      </c>
      <c r="K1639" s="8" t="e">
        <f t="shared" si="32"/>
        <v>#VALUE!</v>
      </c>
      <c r="L1639" s="8" t="str">
        <f>IFERROR(VLOOKUP(D1639,Materias_Primas[#All],5,0),"")</f>
        <v/>
      </c>
      <c r="M1639" s="2"/>
      <c r="N1639" s="2"/>
      <c r="O1639" s="2"/>
      <c r="P1639" s="2"/>
    </row>
    <row r="1640" spans="1:16" ht="15.75" customHeight="1" x14ac:dyDescent="0.3">
      <c r="A1640" s="8">
        <f>'Receta'!A1641</f>
        <v>0</v>
      </c>
      <c r="B1640" s="8" t="str">
        <f>IFERROR(VLOOKUP(A1640,Productos[#All],2,0),"")</f>
        <v/>
      </c>
      <c r="C1640" s="8">
        <f>SUMIF(Producción[[#All],[Producto]],A1640,Producción[[#All],[Cant]])</f>
        <v>0</v>
      </c>
      <c r="D1640" s="8">
        <f>'Receta'!E1641</f>
        <v>0</v>
      </c>
      <c r="E1640" s="8" t="str">
        <f>IFERROR(VLOOKUP(D1640,Materias_Primas[#All],2,0),"")</f>
        <v/>
      </c>
      <c r="F1640" s="8">
        <f>'Receta'!C1641</f>
        <v>0</v>
      </c>
      <c r="G1640" s="8">
        <f>'Receta'!H1641</f>
        <v>0</v>
      </c>
      <c r="H1640" s="8" t="str">
        <f t="shared" si="30"/>
        <v/>
      </c>
      <c r="I1640" s="8">
        <v>55</v>
      </c>
      <c r="J1640" s="8" t="s">
        <v>214</v>
      </c>
      <c r="K1640" s="8" t="e">
        <f t="shared" si="32"/>
        <v>#VALUE!</v>
      </c>
      <c r="L1640" s="8" t="str">
        <f>IFERROR(VLOOKUP(D1640,Materias_Primas[#All],5,0),"")</f>
        <v/>
      </c>
      <c r="M1640" s="2"/>
      <c r="N1640" s="2"/>
      <c r="O1640" s="2"/>
      <c r="P1640" s="2"/>
    </row>
    <row r="1641" spans="1:16" ht="15.75" customHeight="1" x14ac:dyDescent="0.3">
      <c r="A1641" s="8">
        <f>'Receta'!A1642</f>
        <v>0</v>
      </c>
      <c r="B1641" s="8" t="str">
        <f>IFERROR(VLOOKUP(A1641,Productos[#All],2,0),"")</f>
        <v/>
      </c>
      <c r="C1641" s="8">
        <f>SUMIF(Producción[[#All],[Producto]],A1641,Producción[[#All],[Cant]])</f>
        <v>0</v>
      </c>
      <c r="D1641" s="8">
        <f>'Receta'!E1642</f>
        <v>0</v>
      </c>
      <c r="E1641" s="8" t="str">
        <f>IFERROR(VLOOKUP(D1641,Materias_Primas[#All],2,0),"")</f>
        <v/>
      </c>
      <c r="F1641" s="8">
        <f>'Receta'!C1642</f>
        <v>0</v>
      </c>
      <c r="G1641" s="8">
        <f>'Receta'!H1642</f>
        <v>0</v>
      </c>
      <c r="H1641" s="8" t="str">
        <f t="shared" si="30"/>
        <v/>
      </c>
      <c r="I1641" s="8">
        <v>55</v>
      </c>
      <c r="J1641" s="8" t="s">
        <v>214</v>
      </c>
      <c r="K1641" s="8" t="e">
        <f t="shared" si="32"/>
        <v>#VALUE!</v>
      </c>
      <c r="L1641" s="8" t="str">
        <f>IFERROR(VLOOKUP(D1641,Materias_Primas[#All],5,0),"")</f>
        <v/>
      </c>
      <c r="M1641" s="2"/>
      <c r="N1641" s="2"/>
      <c r="O1641" s="2"/>
      <c r="P1641" s="2"/>
    </row>
    <row r="1642" spans="1:16" ht="15.75" customHeight="1" x14ac:dyDescent="0.3">
      <c r="A1642" s="8">
        <f>'Receta'!A1643</f>
        <v>0</v>
      </c>
      <c r="B1642" s="8" t="str">
        <f>IFERROR(VLOOKUP(A1642,Productos[#All],2,0),"")</f>
        <v/>
      </c>
      <c r="C1642" s="8">
        <f>SUMIF(Producción[[#All],[Producto]],A1642,Producción[[#All],[Cant]])</f>
        <v>0</v>
      </c>
      <c r="D1642" s="8">
        <f>'Receta'!E1643</f>
        <v>0</v>
      </c>
      <c r="E1642" s="8" t="str">
        <f>IFERROR(VLOOKUP(D1642,Materias_Primas[#All],2,0),"")</f>
        <v/>
      </c>
      <c r="F1642" s="8">
        <f>'Receta'!C1643</f>
        <v>0</v>
      </c>
      <c r="G1642" s="8">
        <f>'Receta'!H1643</f>
        <v>0</v>
      </c>
      <c r="H1642" s="8" t="str">
        <f t="shared" si="30"/>
        <v/>
      </c>
      <c r="I1642" s="8">
        <v>55</v>
      </c>
      <c r="J1642" s="8" t="s">
        <v>214</v>
      </c>
      <c r="K1642" s="8" t="e">
        <f t="shared" si="32"/>
        <v>#VALUE!</v>
      </c>
      <c r="L1642" s="8" t="str">
        <f>IFERROR(VLOOKUP(D1642,Materias_Primas[#All],5,0),"")</f>
        <v/>
      </c>
      <c r="M1642" s="2"/>
      <c r="N1642" s="2"/>
      <c r="O1642" s="2"/>
      <c r="P1642" s="2"/>
    </row>
    <row r="1643" spans="1:16" ht="15.75" customHeight="1" x14ac:dyDescent="0.3">
      <c r="A1643" s="8">
        <f>'Receta'!A1644</f>
        <v>0</v>
      </c>
      <c r="B1643" s="8" t="str">
        <f>IFERROR(VLOOKUP(A1643,Productos[#All],2,0),"")</f>
        <v/>
      </c>
      <c r="C1643" s="8">
        <f>SUMIF(Producción[[#All],[Producto]],A1643,Producción[[#All],[Cant]])</f>
        <v>0</v>
      </c>
      <c r="D1643" s="8">
        <f>'Receta'!E1644</f>
        <v>0</v>
      </c>
      <c r="E1643" s="8" t="str">
        <f>IFERROR(VLOOKUP(D1643,Materias_Primas[#All],2,0),"")</f>
        <v/>
      </c>
      <c r="F1643" s="8">
        <f>'Receta'!C1644</f>
        <v>0</v>
      </c>
      <c r="G1643" s="8">
        <f>'Receta'!H1644</f>
        <v>0</v>
      </c>
      <c r="H1643" s="8" t="str">
        <f t="shared" si="30"/>
        <v/>
      </c>
      <c r="I1643" s="8">
        <v>55</v>
      </c>
      <c r="J1643" s="8" t="s">
        <v>214</v>
      </c>
      <c r="K1643" s="8" t="e">
        <f t="shared" si="32"/>
        <v>#VALUE!</v>
      </c>
      <c r="L1643" s="8" t="str">
        <f>IFERROR(VLOOKUP(D1643,Materias_Primas[#All],5,0),"")</f>
        <v/>
      </c>
      <c r="M1643" s="2"/>
      <c r="N1643" s="2"/>
      <c r="O1643" s="2"/>
      <c r="P1643" s="2"/>
    </row>
    <row r="1644" spans="1:16" ht="15.75" customHeight="1" x14ac:dyDescent="0.3">
      <c r="A1644" s="8">
        <f>'Receta'!A1645</f>
        <v>0</v>
      </c>
      <c r="B1644" s="8" t="str">
        <f>IFERROR(VLOOKUP(A1644,Productos[#All],2,0),"")</f>
        <v/>
      </c>
      <c r="C1644" s="8">
        <f>SUMIF(Producción[[#All],[Producto]],A1644,Producción[[#All],[Cant]])</f>
        <v>0</v>
      </c>
      <c r="D1644" s="8">
        <f>'Receta'!E1645</f>
        <v>0</v>
      </c>
      <c r="E1644" s="8" t="str">
        <f>IFERROR(VLOOKUP(D1644,Materias_Primas[#All],2,0),"")</f>
        <v/>
      </c>
      <c r="F1644" s="8">
        <f>'Receta'!C1645</f>
        <v>0</v>
      </c>
      <c r="G1644" s="8">
        <f>'Receta'!H1645</f>
        <v>0</v>
      </c>
      <c r="H1644" s="8" t="str">
        <f t="shared" si="30"/>
        <v/>
      </c>
      <c r="I1644" s="8">
        <v>55</v>
      </c>
      <c r="J1644" s="8" t="s">
        <v>214</v>
      </c>
      <c r="K1644" s="8" t="e">
        <f t="shared" si="32"/>
        <v>#VALUE!</v>
      </c>
      <c r="L1644" s="8" t="str">
        <f>IFERROR(VLOOKUP(D1644,Materias_Primas[#All],5,0),"")</f>
        <v/>
      </c>
      <c r="M1644" s="2"/>
      <c r="N1644" s="2"/>
      <c r="O1644" s="2"/>
      <c r="P1644" s="2"/>
    </row>
    <row r="1645" spans="1:16" ht="15.75" customHeight="1" x14ac:dyDescent="0.3">
      <c r="A1645" s="8">
        <f>'Receta'!A1646</f>
        <v>0</v>
      </c>
      <c r="B1645" s="8" t="str">
        <f>IFERROR(VLOOKUP(A1645,Productos[#All],2,0),"")</f>
        <v/>
      </c>
      <c r="C1645" s="8">
        <f>SUMIF(Producción[[#All],[Producto]],A1645,Producción[[#All],[Cant]])</f>
        <v>0</v>
      </c>
      <c r="D1645" s="8">
        <f>'Receta'!E1646</f>
        <v>0</v>
      </c>
      <c r="E1645" s="8" t="str">
        <f>IFERROR(VLOOKUP(D1645,Materias_Primas[#All],2,0),"")</f>
        <v/>
      </c>
      <c r="F1645" s="8">
        <f>'Receta'!C1646</f>
        <v>0</v>
      </c>
      <c r="G1645" s="8">
        <f>'Receta'!H1646</f>
        <v>0</v>
      </c>
      <c r="H1645" s="8" t="str">
        <f t="shared" si="30"/>
        <v/>
      </c>
      <c r="I1645" s="8">
        <v>55</v>
      </c>
      <c r="J1645" s="8" t="s">
        <v>215</v>
      </c>
      <c r="K1645" s="8" t="e">
        <f t="shared" si="32"/>
        <v>#VALUE!</v>
      </c>
      <c r="L1645" s="8" t="str">
        <f>IFERROR(VLOOKUP(D1645,Materias_Primas[#All],5,0),"")</f>
        <v/>
      </c>
      <c r="M1645" s="2"/>
      <c r="N1645" s="2"/>
      <c r="O1645" s="2"/>
      <c r="P1645" s="2"/>
    </row>
    <row r="1646" spans="1:16" ht="15.75" customHeight="1" x14ac:dyDescent="0.3">
      <c r="A1646" s="8">
        <f>'Receta'!A1647</f>
        <v>0</v>
      </c>
      <c r="B1646" s="8" t="str">
        <f>IFERROR(VLOOKUP(A1646,Productos[#All],2,0),"")</f>
        <v/>
      </c>
      <c r="C1646" s="8">
        <f>SUMIF(Producción[[#All],[Producto]],A1646,Producción[[#All],[Cant]])</f>
        <v>0</v>
      </c>
      <c r="D1646" s="8">
        <f>'Receta'!E1647</f>
        <v>0</v>
      </c>
      <c r="E1646" s="8" t="str">
        <f>IFERROR(VLOOKUP(D1646,Materias_Primas[#All],2,0),"")</f>
        <v/>
      </c>
      <c r="F1646" s="8">
        <f>'Receta'!C1647</f>
        <v>0</v>
      </c>
      <c r="G1646" s="8">
        <f>'Receta'!H1647</f>
        <v>0</v>
      </c>
      <c r="H1646" s="8" t="str">
        <f t="shared" si="30"/>
        <v/>
      </c>
      <c r="I1646" s="8">
        <v>55</v>
      </c>
      <c r="J1646" s="8" t="s">
        <v>215</v>
      </c>
      <c r="K1646" s="8" t="e">
        <f t="shared" si="32"/>
        <v>#VALUE!</v>
      </c>
      <c r="L1646" s="8" t="str">
        <f>IFERROR(VLOOKUP(D1646,Materias_Primas[#All],5,0),"")</f>
        <v/>
      </c>
      <c r="M1646" s="2"/>
      <c r="N1646" s="2"/>
      <c r="O1646" s="2"/>
      <c r="P1646" s="2"/>
    </row>
    <row r="1647" spans="1:16" ht="15.75" customHeight="1" x14ac:dyDescent="0.3">
      <c r="A1647" s="8">
        <f>'Receta'!A1648</f>
        <v>0</v>
      </c>
      <c r="B1647" s="8" t="str">
        <f>IFERROR(VLOOKUP(A1647,Productos[#All],2,0),"")</f>
        <v/>
      </c>
      <c r="C1647" s="8">
        <f>SUMIF(Producción[[#All],[Producto]],A1647,Producción[[#All],[Cant]])</f>
        <v>0</v>
      </c>
      <c r="D1647" s="8">
        <f>'Receta'!E1648</f>
        <v>0</v>
      </c>
      <c r="E1647" s="8" t="str">
        <f>IFERROR(VLOOKUP(D1647,Materias_Primas[#All],2,0),"")</f>
        <v/>
      </c>
      <c r="F1647" s="8">
        <f>'Receta'!C1648</f>
        <v>0</v>
      </c>
      <c r="G1647" s="8">
        <f>'Receta'!H1648</f>
        <v>0</v>
      </c>
      <c r="H1647" s="8" t="str">
        <f t="shared" si="30"/>
        <v/>
      </c>
      <c r="I1647" s="8">
        <v>55</v>
      </c>
      <c r="J1647" s="8" t="s">
        <v>215</v>
      </c>
      <c r="K1647" s="8" t="e">
        <f t="shared" si="32"/>
        <v>#VALUE!</v>
      </c>
      <c r="L1647" s="8" t="str">
        <f>IFERROR(VLOOKUP(D1647,Materias_Primas[#All],5,0),"")</f>
        <v/>
      </c>
      <c r="M1647" s="2"/>
      <c r="N1647" s="2"/>
      <c r="O1647" s="2"/>
      <c r="P1647" s="2"/>
    </row>
    <row r="1648" spans="1:16" ht="15.75" customHeight="1" x14ac:dyDescent="0.3">
      <c r="A1648" s="8">
        <f>'Receta'!A1649</f>
        <v>0</v>
      </c>
      <c r="B1648" s="8" t="str">
        <f>IFERROR(VLOOKUP(A1648,Productos[#All],2,0),"")</f>
        <v/>
      </c>
      <c r="C1648" s="8">
        <f>SUMIF(Producción[[#All],[Producto]],A1648,Producción[[#All],[Cant]])</f>
        <v>0</v>
      </c>
      <c r="D1648" s="8">
        <f>'Receta'!E1649</f>
        <v>0</v>
      </c>
      <c r="E1648" s="8" t="str">
        <f>IFERROR(VLOOKUP(D1648,Materias_Primas[#All],2,0),"")</f>
        <v/>
      </c>
      <c r="F1648" s="8">
        <f>'Receta'!C1649</f>
        <v>0</v>
      </c>
      <c r="G1648" s="8">
        <f>'Receta'!H1649</f>
        <v>0</v>
      </c>
      <c r="H1648" s="8" t="str">
        <f t="shared" si="30"/>
        <v/>
      </c>
      <c r="I1648" s="8">
        <v>55</v>
      </c>
      <c r="J1648" s="8" t="s">
        <v>215</v>
      </c>
      <c r="K1648" s="8" t="e">
        <f t="shared" si="32"/>
        <v>#VALUE!</v>
      </c>
      <c r="L1648" s="8" t="str">
        <f>IFERROR(VLOOKUP(D1648,Materias_Primas[#All],5,0),"")</f>
        <v/>
      </c>
      <c r="M1648" s="2"/>
      <c r="N1648" s="2"/>
      <c r="O1648" s="2"/>
      <c r="P1648" s="2"/>
    </row>
    <row r="1649" spans="1:16" ht="15.75" customHeight="1" x14ac:dyDescent="0.3">
      <c r="A1649" s="8">
        <f>'Receta'!A1650</f>
        <v>0</v>
      </c>
      <c r="B1649" s="8" t="str">
        <f>IFERROR(VLOOKUP(A1649,Productos[#All],2,0),"")</f>
        <v/>
      </c>
      <c r="C1649" s="8">
        <f>SUMIF(Producción[[#All],[Producto]],A1649,Producción[[#All],[Cant]])</f>
        <v>0</v>
      </c>
      <c r="D1649" s="8">
        <f>'Receta'!E1650</f>
        <v>0</v>
      </c>
      <c r="E1649" s="8" t="str">
        <f>IFERROR(VLOOKUP(D1649,Materias_Primas[#All],2,0),"")</f>
        <v/>
      </c>
      <c r="F1649" s="8">
        <f>'Receta'!C1650</f>
        <v>0</v>
      </c>
      <c r="G1649" s="8">
        <f>'Receta'!H1650</f>
        <v>0</v>
      </c>
      <c r="H1649" s="8" t="str">
        <f t="shared" si="30"/>
        <v/>
      </c>
      <c r="I1649" s="8">
        <v>55</v>
      </c>
      <c r="J1649" s="8" t="s">
        <v>215</v>
      </c>
      <c r="K1649" s="8" t="e">
        <f t="shared" si="32"/>
        <v>#VALUE!</v>
      </c>
      <c r="L1649" s="8" t="str">
        <f>IFERROR(VLOOKUP(D1649,Materias_Primas[#All],5,0),"")</f>
        <v/>
      </c>
      <c r="M1649" s="2"/>
      <c r="N1649" s="2"/>
      <c r="O1649" s="2"/>
      <c r="P1649" s="2"/>
    </row>
    <row r="1650" spans="1:16" ht="15.75" customHeight="1" x14ac:dyDescent="0.3">
      <c r="A1650" s="8">
        <f>'Receta'!A1651</f>
        <v>0</v>
      </c>
      <c r="B1650" s="8" t="str">
        <f>IFERROR(VLOOKUP(A1650,Productos[#All],2,0),"")</f>
        <v/>
      </c>
      <c r="C1650" s="8">
        <f>SUMIF(Producción[[#All],[Producto]],A1650,Producción[[#All],[Cant]])</f>
        <v>0</v>
      </c>
      <c r="D1650" s="8">
        <f>'Receta'!E1651</f>
        <v>0</v>
      </c>
      <c r="E1650" s="8" t="str">
        <f>IFERROR(VLOOKUP(D1650,Materias_Primas[#All],2,0),"")</f>
        <v/>
      </c>
      <c r="F1650" s="8">
        <f>'Receta'!C1651</f>
        <v>0</v>
      </c>
      <c r="G1650" s="8">
        <f>'Receta'!H1651</f>
        <v>0</v>
      </c>
      <c r="H1650" s="8" t="str">
        <f t="shared" si="30"/>
        <v/>
      </c>
      <c r="I1650" s="8">
        <v>55</v>
      </c>
      <c r="J1650" s="8" t="s">
        <v>215</v>
      </c>
      <c r="K1650" s="8" t="e">
        <f t="shared" si="32"/>
        <v>#VALUE!</v>
      </c>
      <c r="L1650" s="8" t="str">
        <f>IFERROR(VLOOKUP(D1650,Materias_Primas[#All],5,0),"")</f>
        <v/>
      </c>
      <c r="M1650" s="2"/>
      <c r="N1650" s="2"/>
      <c r="O1650" s="2"/>
      <c r="P1650" s="2"/>
    </row>
    <row r="1651" spans="1:16" ht="15.75" customHeight="1" x14ac:dyDescent="0.3">
      <c r="A1651" s="8">
        <f>'Receta'!A1652</f>
        <v>0</v>
      </c>
      <c r="B1651" s="8" t="str">
        <f>IFERROR(VLOOKUP(A1651,Productos[#All],2,0),"")</f>
        <v/>
      </c>
      <c r="C1651" s="8">
        <f>SUMIF(Producción[[#All],[Producto]],A1651,Producción[[#All],[Cant]])</f>
        <v>0</v>
      </c>
      <c r="D1651" s="8">
        <f>'Receta'!E1652</f>
        <v>0</v>
      </c>
      <c r="E1651" s="8" t="str">
        <f>IFERROR(VLOOKUP(D1651,Materias_Primas[#All],2,0),"")</f>
        <v/>
      </c>
      <c r="F1651" s="8">
        <f>'Receta'!C1652</f>
        <v>0</v>
      </c>
      <c r="G1651" s="8">
        <f>'Receta'!H1652</f>
        <v>0</v>
      </c>
      <c r="H1651" s="8" t="str">
        <f t="shared" si="30"/>
        <v/>
      </c>
      <c r="I1651" s="8">
        <v>55</v>
      </c>
      <c r="J1651" s="8" t="s">
        <v>215</v>
      </c>
      <c r="K1651" s="8" t="e">
        <f t="shared" si="32"/>
        <v>#VALUE!</v>
      </c>
      <c r="L1651" s="8" t="str">
        <f>IFERROR(VLOOKUP(D1651,Materias_Primas[#All],5,0),"")</f>
        <v/>
      </c>
      <c r="M1651" s="2"/>
      <c r="N1651" s="2"/>
      <c r="O1651" s="2"/>
      <c r="P1651" s="2"/>
    </row>
    <row r="1652" spans="1:16" ht="15.75" customHeight="1" x14ac:dyDescent="0.3">
      <c r="A1652" s="8">
        <f>'Receta'!A1653</f>
        <v>0</v>
      </c>
      <c r="B1652" s="8" t="str">
        <f>IFERROR(VLOOKUP(A1652,Productos[#All],2,0),"")</f>
        <v/>
      </c>
      <c r="C1652" s="8">
        <f>SUMIF(Producción[[#All],[Producto]],A1652,Producción[[#All],[Cant]])</f>
        <v>0</v>
      </c>
      <c r="D1652" s="8">
        <f>'Receta'!E1653</f>
        <v>0</v>
      </c>
      <c r="E1652" s="8" t="str">
        <f>IFERROR(VLOOKUP(D1652,Materias_Primas[#All],2,0),"")</f>
        <v/>
      </c>
      <c r="F1652" s="8">
        <f>'Receta'!C1653</f>
        <v>0</v>
      </c>
      <c r="G1652" s="8">
        <f>'Receta'!H1653</f>
        <v>0</v>
      </c>
      <c r="H1652" s="8" t="str">
        <f t="shared" si="30"/>
        <v/>
      </c>
      <c r="I1652" s="8">
        <v>55</v>
      </c>
      <c r="J1652" s="8" t="s">
        <v>215</v>
      </c>
      <c r="K1652" s="8" t="e">
        <f t="shared" si="32"/>
        <v>#VALUE!</v>
      </c>
      <c r="L1652" s="8" t="str">
        <f>IFERROR(VLOOKUP(D1652,Materias_Primas[#All],5,0),"")</f>
        <v/>
      </c>
      <c r="M1652" s="2"/>
      <c r="N1652" s="2"/>
      <c r="O1652" s="2"/>
      <c r="P1652" s="2"/>
    </row>
    <row r="1653" spans="1:16" ht="15.75" customHeight="1" x14ac:dyDescent="0.3">
      <c r="A1653" s="8">
        <f>'Receta'!A1654</f>
        <v>0</v>
      </c>
      <c r="B1653" s="8" t="str">
        <f>IFERROR(VLOOKUP(A1653,Productos[#All],2,0),"")</f>
        <v/>
      </c>
      <c r="C1653" s="8">
        <f>SUMIF(Producción[[#All],[Producto]],A1653,Producción[[#All],[Cant]])</f>
        <v>0</v>
      </c>
      <c r="D1653" s="8">
        <f>'Receta'!E1654</f>
        <v>0</v>
      </c>
      <c r="E1653" s="8" t="str">
        <f>IFERROR(VLOOKUP(D1653,Materias_Primas[#All],2,0),"")</f>
        <v/>
      </c>
      <c r="F1653" s="8">
        <f>'Receta'!C1654</f>
        <v>0</v>
      </c>
      <c r="G1653" s="8">
        <f>'Receta'!H1654</f>
        <v>0</v>
      </c>
      <c r="H1653" s="8" t="str">
        <f t="shared" si="30"/>
        <v/>
      </c>
      <c r="I1653" s="8">
        <v>55</v>
      </c>
      <c r="J1653" s="8" t="s">
        <v>215</v>
      </c>
      <c r="K1653" s="8" t="e">
        <f t="shared" si="32"/>
        <v>#VALUE!</v>
      </c>
      <c r="L1653" s="8" t="str">
        <f>IFERROR(VLOOKUP(D1653,Materias_Primas[#All],5,0),"")</f>
        <v/>
      </c>
      <c r="M1653" s="2"/>
      <c r="N1653" s="2"/>
      <c r="O1653" s="2"/>
      <c r="P1653" s="2"/>
    </row>
    <row r="1654" spans="1:16" ht="15.75" customHeight="1" x14ac:dyDescent="0.3">
      <c r="A1654" s="8">
        <f>'Receta'!A1655</f>
        <v>0</v>
      </c>
      <c r="B1654" s="8" t="str">
        <f>IFERROR(VLOOKUP(A1654,Productos[#All],2,0),"")</f>
        <v/>
      </c>
      <c r="C1654" s="8">
        <f>SUMIF(Producción[[#All],[Producto]],A1654,Producción[[#All],[Cant]])</f>
        <v>0</v>
      </c>
      <c r="D1654" s="8">
        <f>'Receta'!E1655</f>
        <v>0</v>
      </c>
      <c r="E1654" s="8" t="str">
        <f>IFERROR(VLOOKUP(D1654,Materias_Primas[#All],2,0),"")</f>
        <v/>
      </c>
      <c r="F1654" s="8">
        <f>'Receta'!C1655</f>
        <v>0</v>
      </c>
      <c r="G1654" s="8">
        <f>'Receta'!H1655</f>
        <v>0</v>
      </c>
      <c r="H1654" s="8" t="str">
        <f t="shared" si="30"/>
        <v/>
      </c>
      <c r="I1654" s="8">
        <v>55</v>
      </c>
      <c r="J1654" s="8" t="s">
        <v>215</v>
      </c>
      <c r="K1654" s="8" t="e">
        <f t="shared" si="32"/>
        <v>#VALUE!</v>
      </c>
      <c r="L1654" s="8" t="str">
        <f>IFERROR(VLOOKUP(D1654,Materias_Primas[#All],5,0),"")</f>
        <v/>
      </c>
      <c r="M1654" s="2"/>
      <c r="N1654" s="2"/>
      <c r="O1654" s="2"/>
      <c r="P1654" s="2"/>
    </row>
    <row r="1655" spans="1:16" ht="15.75" customHeight="1" x14ac:dyDescent="0.3">
      <c r="A1655" s="8">
        <f>'Receta'!A1656</f>
        <v>0</v>
      </c>
      <c r="B1655" s="8" t="str">
        <f>IFERROR(VLOOKUP(A1655,Productos[#All],2,0),"")</f>
        <v/>
      </c>
      <c r="C1655" s="8">
        <f>SUMIF(Producción[[#All],[Producto]],A1655,Producción[[#All],[Cant]])</f>
        <v>0</v>
      </c>
      <c r="D1655" s="8">
        <f>'Receta'!E1656</f>
        <v>0</v>
      </c>
      <c r="E1655" s="8" t="str">
        <f>IFERROR(VLOOKUP(D1655,Materias_Primas[#All],2,0),"")</f>
        <v/>
      </c>
      <c r="F1655" s="8">
        <f>'Receta'!C1656</f>
        <v>0</v>
      </c>
      <c r="G1655" s="8">
        <f>'Receta'!H1656</f>
        <v>0</v>
      </c>
      <c r="H1655" s="8" t="str">
        <f t="shared" si="30"/>
        <v/>
      </c>
      <c r="I1655" s="8">
        <v>55</v>
      </c>
      <c r="J1655" s="8" t="s">
        <v>215</v>
      </c>
      <c r="K1655" s="8" t="e">
        <f t="shared" si="32"/>
        <v>#VALUE!</v>
      </c>
      <c r="L1655" s="8" t="str">
        <f>IFERROR(VLOOKUP(D1655,Materias_Primas[#All],5,0),"")</f>
        <v/>
      </c>
      <c r="M1655" s="2"/>
      <c r="N1655" s="2"/>
      <c r="O1655" s="2"/>
      <c r="P1655" s="2"/>
    </row>
    <row r="1656" spans="1:16" ht="15.75" customHeight="1" x14ac:dyDescent="0.3">
      <c r="A1656" s="8">
        <f>'Receta'!A1657</f>
        <v>0</v>
      </c>
      <c r="B1656" s="8" t="str">
        <f>IFERROR(VLOOKUP(A1656,Productos[#All],2,0),"")</f>
        <v/>
      </c>
      <c r="C1656" s="8">
        <f>SUMIF(Producción[[#All],[Producto]],A1656,Producción[[#All],[Cant]])</f>
        <v>0</v>
      </c>
      <c r="D1656" s="8">
        <f>'Receta'!E1657</f>
        <v>0</v>
      </c>
      <c r="E1656" s="8" t="str">
        <f>IFERROR(VLOOKUP(D1656,Materias_Primas[#All],2,0),"")</f>
        <v/>
      </c>
      <c r="F1656" s="8">
        <f>'Receta'!C1657</f>
        <v>0</v>
      </c>
      <c r="G1656" s="8">
        <f>'Receta'!H1657</f>
        <v>0</v>
      </c>
      <c r="H1656" s="8" t="str">
        <f t="shared" si="30"/>
        <v/>
      </c>
      <c r="I1656" s="8">
        <v>55</v>
      </c>
      <c r="J1656" s="8" t="s">
        <v>215</v>
      </c>
      <c r="K1656" s="8" t="e">
        <f t="shared" si="32"/>
        <v>#VALUE!</v>
      </c>
      <c r="L1656" s="8" t="str">
        <f>IFERROR(VLOOKUP(D1656,Materias_Primas[#All],5,0),"")</f>
        <v/>
      </c>
      <c r="M1656" s="2"/>
      <c r="N1656" s="2"/>
      <c r="O1656" s="2"/>
      <c r="P1656" s="2"/>
    </row>
    <row r="1657" spans="1:16" ht="15.75" customHeight="1" x14ac:dyDescent="0.3">
      <c r="A1657" s="8">
        <f>'Receta'!A1658</f>
        <v>0</v>
      </c>
      <c r="B1657" s="8" t="str">
        <f>IFERROR(VLOOKUP(A1657,Productos[#All],2,0),"")</f>
        <v/>
      </c>
      <c r="C1657" s="8">
        <f>SUMIF(Producción[[#All],[Producto]],A1657,Producción[[#All],[Cant]])</f>
        <v>0</v>
      </c>
      <c r="D1657" s="8">
        <f>'Receta'!E1658</f>
        <v>0</v>
      </c>
      <c r="E1657" s="8" t="str">
        <f>IFERROR(VLOOKUP(D1657,Materias_Primas[#All],2,0),"")</f>
        <v/>
      </c>
      <c r="F1657" s="8">
        <f>'Receta'!C1658</f>
        <v>0</v>
      </c>
      <c r="G1657" s="8">
        <f>'Receta'!H1658</f>
        <v>0</v>
      </c>
      <c r="H1657" s="8" t="str">
        <f t="shared" si="30"/>
        <v/>
      </c>
      <c r="I1657" s="8">
        <v>55</v>
      </c>
      <c r="J1657" s="8" t="s">
        <v>215</v>
      </c>
      <c r="K1657" s="8" t="e">
        <f t="shared" si="32"/>
        <v>#VALUE!</v>
      </c>
      <c r="L1657" s="8" t="str">
        <f>IFERROR(VLOOKUP(D1657,Materias_Primas[#All],5,0),"")</f>
        <v/>
      </c>
      <c r="M1657" s="2"/>
      <c r="N1657" s="2"/>
      <c r="O1657" s="2"/>
      <c r="P1657" s="2"/>
    </row>
    <row r="1658" spans="1:16" ht="15.75" customHeight="1" x14ac:dyDescent="0.3">
      <c r="A1658" s="8">
        <f>'Receta'!A1659</f>
        <v>0</v>
      </c>
      <c r="B1658" s="8" t="str">
        <f>IFERROR(VLOOKUP(A1658,Productos[#All],2,0),"")</f>
        <v/>
      </c>
      <c r="C1658" s="8">
        <f>SUMIF(Producción[[#All],[Producto]],A1658,Producción[[#All],[Cant]])</f>
        <v>0</v>
      </c>
      <c r="D1658" s="8">
        <f>'Receta'!E1659</f>
        <v>0</v>
      </c>
      <c r="E1658" s="8" t="str">
        <f>IFERROR(VLOOKUP(D1658,Materias_Primas[#All],2,0),"")</f>
        <v/>
      </c>
      <c r="F1658" s="8">
        <f>'Receta'!C1659</f>
        <v>0</v>
      </c>
      <c r="G1658" s="8">
        <f>'Receta'!H1659</f>
        <v>0</v>
      </c>
      <c r="H1658" s="8" t="str">
        <f t="shared" si="30"/>
        <v/>
      </c>
      <c r="I1658" s="8">
        <v>55</v>
      </c>
      <c r="J1658" s="8" t="s">
        <v>215</v>
      </c>
      <c r="K1658" s="8" t="e">
        <f t="shared" si="32"/>
        <v>#VALUE!</v>
      </c>
      <c r="L1658" s="8" t="str">
        <f>IFERROR(VLOOKUP(D1658,Materias_Primas[#All],5,0),"")</f>
        <v/>
      </c>
      <c r="M1658" s="2"/>
      <c r="N1658" s="2"/>
      <c r="O1658" s="2"/>
      <c r="P1658" s="2"/>
    </row>
    <row r="1659" spans="1:16" ht="15.75" customHeight="1" x14ac:dyDescent="0.3">
      <c r="A1659" s="8">
        <f>'Receta'!A1660</f>
        <v>0</v>
      </c>
      <c r="B1659" s="8" t="str">
        <f>IFERROR(VLOOKUP(A1659,Productos[#All],2,0),"")</f>
        <v/>
      </c>
      <c r="C1659" s="8">
        <f>SUMIF(Producción[[#All],[Producto]],A1659,Producción[[#All],[Cant]])</f>
        <v>0</v>
      </c>
      <c r="D1659" s="8">
        <f>'Receta'!E1660</f>
        <v>0</v>
      </c>
      <c r="E1659" s="8" t="str">
        <f>IFERROR(VLOOKUP(D1659,Materias_Primas[#All],2,0),"")</f>
        <v/>
      </c>
      <c r="F1659" s="8">
        <f>'Receta'!C1660</f>
        <v>0</v>
      </c>
      <c r="G1659" s="8">
        <f>'Receta'!H1660</f>
        <v>0</v>
      </c>
      <c r="H1659" s="8" t="str">
        <f t="shared" si="30"/>
        <v/>
      </c>
      <c r="I1659" s="8">
        <v>56</v>
      </c>
      <c r="J1659" s="8" t="s">
        <v>213</v>
      </c>
      <c r="K1659" s="8" t="e">
        <f t="shared" si="32"/>
        <v>#VALUE!</v>
      </c>
      <c r="L1659" s="8" t="str">
        <f>IFERROR(VLOOKUP(D1659,Materias_Primas[#All],5,0),"")</f>
        <v/>
      </c>
      <c r="M1659" s="2"/>
      <c r="N1659" s="2"/>
      <c r="O1659" s="2"/>
      <c r="P1659" s="2"/>
    </row>
    <row r="1660" spans="1:16" ht="15.75" customHeight="1" x14ac:dyDescent="0.3">
      <c r="A1660" s="8">
        <f>'Receta'!A1661</f>
        <v>0</v>
      </c>
      <c r="B1660" s="8" t="str">
        <f>IFERROR(VLOOKUP(A1660,Productos[#All],2,0),"")</f>
        <v/>
      </c>
      <c r="C1660" s="8">
        <f>SUMIF(Producción[[#All],[Producto]],A1660,Producción[[#All],[Cant]])</f>
        <v>0</v>
      </c>
      <c r="D1660" s="8">
        <f>'Receta'!E1661</f>
        <v>0</v>
      </c>
      <c r="E1660" s="8" t="str">
        <f>IFERROR(VLOOKUP(D1660,Materias_Primas[#All],2,0),"")</f>
        <v/>
      </c>
      <c r="F1660" s="8">
        <f>'Receta'!C1661</f>
        <v>0</v>
      </c>
      <c r="G1660" s="8">
        <f>'Receta'!H1661</f>
        <v>0</v>
      </c>
      <c r="H1660" s="8" t="str">
        <f t="shared" si="30"/>
        <v/>
      </c>
      <c r="I1660" s="8">
        <v>56</v>
      </c>
      <c r="J1660" s="8" t="s">
        <v>213</v>
      </c>
      <c r="K1660" s="8" t="e">
        <f t="shared" si="32"/>
        <v>#VALUE!</v>
      </c>
      <c r="L1660" s="8" t="str">
        <f>IFERROR(VLOOKUP(D1660,Materias_Primas[#All],5,0),"")</f>
        <v/>
      </c>
      <c r="M1660" s="2"/>
      <c r="N1660" s="2"/>
      <c r="O1660" s="2"/>
      <c r="P1660" s="2"/>
    </row>
    <row r="1661" spans="1:16" ht="15.75" customHeight="1" x14ac:dyDescent="0.3">
      <c r="A1661" s="8">
        <f>'Receta'!A1662</f>
        <v>0</v>
      </c>
      <c r="B1661" s="8" t="str">
        <f>IFERROR(VLOOKUP(A1661,Productos[#All],2,0),"")</f>
        <v/>
      </c>
      <c r="C1661" s="8">
        <f>SUMIF(Producción[[#All],[Producto]],A1661,Producción[[#All],[Cant]])</f>
        <v>0</v>
      </c>
      <c r="D1661" s="8">
        <f>'Receta'!E1662</f>
        <v>0</v>
      </c>
      <c r="E1661" s="8" t="str">
        <f>IFERROR(VLOOKUP(D1661,Materias_Primas[#All],2,0),"")</f>
        <v/>
      </c>
      <c r="F1661" s="8">
        <f>'Receta'!C1662</f>
        <v>0</v>
      </c>
      <c r="G1661" s="8">
        <f>'Receta'!H1662</f>
        <v>0</v>
      </c>
      <c r="H1661" s="8" t="str">
        <f t="shared" si="30"/>
        <v/>
      </c>
      <c r="I1661" s="8">
        <v>56</v>
      </c>
      <c r="J1661" s="8" t="s">
        <v>213</v>
      </c>
      <c r="K1661" s="8" t="e">
        <f t="shared" si="32"/>
        <v>#VALUE!</v>
      </c>
      <c r="L1661" s="8" t="str">
        <f>IFERROR(VLOOKUP(D1661,Materias_Primas[#All],5,0),"")</f>
        <v/>
      </c>
      <c r="M1661" s="2"/>
      <c r="N1661" s="2"/>
      <c r="O1661" s="2"/>
      <c r="P1661" s="2"/>
    </row>
    <row r="1662" spans="1:16" ht="15.75" customHeight="1" x14ac:dyDescent="0.3">
      <c r="A1662" s="8">
        <f>'Receta'!A1663</f>
        <v>0</v>
      </c>
      <c r="B1662" s="8" t="str">
        <f>IFERROR(VLOOKUP(A1662,Productos[#All],2,0),"")</f>
        <v/>
      </c>
      <c r="C1662" s="8">
        <f>SUMIF(Producción[[#All],[Producto]],A1662,Producción[[#All],[Cant]])</f>
        <v>0</v>
      </c>
      <c r="D1662" s="8">
        <f>'Receta'!E1663</f>
        <v>0</v>
      </c>
      <c r="E1662" s="8" t="str">
        <f>IFERROR(VLOOKUP(D1662,Materias_Primas[#All],2,0),"")</f>
        <v/>
      </c>
      <c r="F1662" s="8">
        <f>'Receta'!C1663</f>
        <v>0</v>
      </c>
      <c r="G1662" s="8">
        <f>'Receta'!H1663</f>
        <v>0</v>
      </c>
      <c r="H1662" s="8" t="str">
        <f t="shared" si="30"/>
        <v/>
      </c>
      <c r="I1662" s="8">
        <v>56</v>
      </c>
      <c r="J1662" s="8" t="s">
        <v>213</v>
      </c>
      <c r="K1662" s="8" t="e">
        <f t="shared" si="32"/>
        <v>#VALUE!</v>
      </c>
      <c r="L1662" s="8" t="str">
        <f>IFERROR(VLOOKUP(D1662,Materias_Primas[#All],5,0),"")</f>
        <v/>
      </c>
      <c r="M1662" s="2"/>
      <c r="N1662" s="2"/>
      <c r="O1662" s="2"/>
      <c r="P1662" s="2"/>
    </row>
    <row r="1663" spans="1:16" ht="15.75" customHeight="1" x14ac:dyDescent="0.3">
      <c r="A1663" s="8">
        <f>'Receta'!A1664</f>
        <v>0</v>
      </c>
      <c r="B1663" s="8" t="str">
        <f>IFERROR(VLOOKUP(A1663,Productos[#All],2,0),"")</f>
        <v/>
      </c>
      <c r="C1663" s="8">
        <f>SUMIF(Producción[[#All],[Producto]],A1663,Producción[[#All],[Cant]])</f>
        <v>0</v>
      </c>
      <c r="D1663" s="8">
        <f>'Receta'!E1664</f>
        <v>0</v>
      </c>
      <c r="E1663" s="8" t="str">
        <f>IFERROR(VLOOKUP(D1663,Materias_Primas[#All],2,0),"")</f>
        <v/>
      </c>
      <c r="F1663" s="8">
        <f>'Receta'!C1664</f>
        <v>0</v>
      </c>
      <c r="G1663" s="8">
        <f>'Receta'!H1664</f>
        <v>0</v>
      </c>
      <c r="H1663" s="8" t="str">
        <f t="shared" si="30"/>
        <v/>
      </c>
      <c r="I1663" s="8">
        <v>56</v>
      </c>
      <c r="J1663" s="8" t="s">
        <v>213</v>
      </c>
      <c r="K1663" s="8" t="e">
        <f t="shared" si="32"/>
        <v>#VALUE!</v>
      </c>
      <c r="L1663" s="8" t="str">
        <f>IFERROR(VLOOKUP(D1663,Materias_Primas[#All],5,0),"")</f>
        <v/>
      </c>
      <c r="M1663" s="2"/>
      <c r="N1663" s="2"/>
      <c r="O1663" s="2"/>
      <c r="P1663" s="2"/>
    </row>
    <row r="1664" spans="1:16" ht="15.75" customHeight="1" x14ac:dyDescent="0.3">
      <c r="A1664" s="8">
        <f>'Receta'!A1665</f>
        <v>0</v>
      </c>
      <c r="B1664" s="8" t="str">
        <f>IFERROR(VLOOKUP(A1664,Productos[#All],2,0),"")</f>
        <v/>
      </c>
      <c r="C1664" s="8">
        <f>SUMIF(Producción[[#All],[Producto]],A1664,Producción[[#All],[Cant]])</f>
        <v>0</v>
      </c>
      <c r="D1664" s="8">
        <f>'Receta'!E1665</f>
        <v>0</v>
      </c>
      <c r="E1664" s="8" t="str">
        <f>IFERROR(VLOOKUP(D1664,Materias_Primas[#All],2,0),"")</f>
        <v/>
      </c>
      <c r="F1664" s="8">
        <f>'Receta'!C1665</f>
        <v>0</v>
      </c>
      <c r="G1664" s="8">
        <f>'Receta'!H1665</f>
        <v>0</v>
      </c>
      <c r="H1664" s="8" t="str">
        <f t="shared" si="30"/>
        <v/>
      </c>
      <c r="I1664" s="8">
        <v>56</v>
      </c>
      <c r="J1664" s="8" t="s">
        <v>213</v>
      </c>
      <c r="K1664" s="8" t="e">
        <f t="shared" si="32"/>
        <v>#VALUE!</v>
      </c>
      <c r="L1664" s="8" t="str">
        <f>IFERROR(VLOOKUP(D1664,Materias_Primas[#All],5,0),"")</f>
        <v/>
      </c>
      <c r="M1664" s="2"/>
      <c r="N1664" s="2"/>
      <c r="O1664" s="2"/>
      <c r="P1664" s="2"/>
    </row>
    <row r="1665" spans="1:16" ht="15.75" customHeight="1" x14ac:dyDescent="0.3">
      <c r="A1665" s="8">
        <f>'Receta'!A1666</f>
        <v>0</v>
      </c>
      <c r="B1665" s="8" t="str">
        <f>IFERROR(VLOOKUP(A1665,Productos[#All],2,0),"")</f>
        <v/>
      </c>
      <c r="C1665" s="8">
        <f>SUMIF(Producción[[#All],[Producto]],A1665,Producción[[#All],[Cant]])</f>
        <v>0</v>
      </c>
      <c r="D1665" s="8">
        <f>'Receta'!E1666</f>
        <v>0</v>
      </c>
      <c r="E1665" s="8" t="str">
        <f>IFERROR(VLOOKUP(D1665,Materias_Primas[#All],2,0),"")</f>
        <v/>
      </c>
      <c r="F1665" s="8">
        <f>'Receta'!C1666</f>
        <v>0</v>
      </c>
      <c r="G1665" s="8">
        <f>'Receta'!H1666</f>
        <v>0</v>
      </c>
      <c r="H1665" s="8" t="str">
        <f t="shared" si="30"/>
        <v/>
      </c>
      <c r="I1665" s="8">
        <v>56</v>
      </c>
      <c r="J1665" s="8" t="s">
        <v>213</v>
      </c>
      <c r="K1665" s="8" t="e">
        <f t="shared" si="32"/>
        <v>#VALUE!</v>
      </c>
      <c r="L1665" s="8" t="str">
        <f>IFERROR(VLOOKUP(D1665,Materias_Primas[#All],5,0),"")</f>
        <v/>
      </c>
      <c r="M1665" s="2"/>
      <c r="N1665" s="2"/>
      <c r="O1665" s="2"/>
      <c r="P1665" s="2"/>
    </row>
    <row r="1666" spans="1:16" ht="15.75" customHeight="1" x14ac:dyDescent="0.3">
      <c r="A1666" s="8">
        <f>'Receta'!A1667</f>
        <v>0</v>
      </c>
      <c r="B1666" s="8" t="str">
        <f>IFERROR(VLOOKUP(A1666,Productos[#All],2,0),"")</f>
        <v/>
      </c>
      <c r="C1666" s="8">
        <f>SUMIF(Producción[[#All],[Producto]],A1666,Producción[[#All],[Cant]])</f>
        <v>0</v>
      </c>
      <c r="D1666" s="8">
        <f>'Receta'!E1667</f>
        <v>0</v>
      </c>
      <c r="E1666" s="8" t="str">
        <f>IFERROR(VLOOKUP(D1666,Materias_Primas[#All],2,0),"")</f>
        <v/>
      </c>
      <c r="F1666" s="8">
        <f>'Receta'!C1667</f>
        <v>0</v>
      </c>
      <c r="G1666" s="8">
        <f>'Receta'!H1667</f>
        <v>0</v>
      </c>
      <c r="H1666" s="8" t="str">
        <f t="shared" si="30"/>
        <v/>
      </c>
      <c r="I1666" s="8">
        <v>56</v>
      </c>
      <c r="J1666" s="8" t="s">
        <v>213</v>
      </c>
      <c r="K1666" s="8" t="e">
        <f t="shared" ref="K1666:K1729" si="33">C1666*H1666</f>
        <v>#VALUE!</v>
      </c>
      <c r="L1666" s="8" t="str">
        <f>IFERROR(VLOOKUP(D1666,Materias_Primas[#All],5,0),"")</f>
        <v/>
      </c>
      <c r="M1666" s="2"/>
      <c r="N1666" s="2"/>
      <c r="O1666" s="2"/>
      <c r="P1666" s="2"/>
    </row>
    <row r="1667" spans="1:16" ht="15.75" customHeight="1" x14ac:dyDescent="0.3">
      <c r="A1667" s="8">
        <f>'Receta'!A1668</f>
        <v>0</v>
      </c>
      <c r="B1667" s="8" t="str">
        <f>IFERROR(VLOOKUP(A1667,Productos[#All],2,0),"")</f>
        <v/>
      </c>
      <c r="C1667" s="8">
        <f>SUMIF(Producción[[#All],[Producto]],A1667,Producción[[#All],[Cant]])</f>
        <v>0</v>
      </c>
      <c r="D1667" s="8">
        <f>'Receta'!E1668</f>
        <v>0</v>
      </c>
      <c r="E1667" s="8" t="str">
        <f>IFERROR(VLOOKUP(D1667,Materias_Primas[#All],2,0),"")</f>
        <v/>
      </c>
      <c r="F1667" s="8">
        <f>'Receta'!C1668</f>
        <v>0</v>
      </c>
      <c r="G1667" s="8">
        <f>'Receta'!H1668</f>
        <v>0</v>
      </c>
      <c r="H1667" s="8" t="str">
        <f t="shared" si="30"/>
        <v/>
      </c>
      <c r="I1667" s="8">
        <v>56</v>
      </c>
      <c r="J1667" s="8" t="s">
        <v>214</v>
      </c>
      <c r="K1667" s="8" t="e">
        <f t="shared" si="33"/>
        <v>#VALUE!</v>
      </c>
      <c r="L1667" s="8" t="str">
        <f>IFERROR(VLOOKUP(D1667,Materias_Primas[#All],5,0),"")</f>
        <v/>
      </c>
      <c r="M1667" s="2"/>
      <c r="N1667" s="2"/>
      <c r="O1667" s="2"/>
      <c r="P1667" s="2"/>
    </row>
    <row r="1668" spans="1:16" ht="15.75" customHeight="1" x14ac:dyDescent="0.3">
      <c r="A1668" s="8">
        <f>'Receta'!A1669</f>
        <v>0</v>
      </c>
      <c r="B1668" s="8" t="str">
        <f>IFERROR(VLOOKUP(A1668,Productos[#All],2,0),"")</f>
        <v/>
      </c>
      <c r="C1668" s="8">
        <f>SUMIF(Producción[[#All],[Producto]],A1668,Producción[[#All],[Cant]])</f>
        <v>0</v>
      </c>
      <c r="D1668" s="8">
        <f>'Receta'!E1669</f>
        <v>0</v>
      </c>
      <c r="E1668" s="8" t="str">
        <f>IFERROR(VLOOKUP(D1668,Materias_Primas[#All],2,0),"")</f>
        <v/>
      </c>
      <c r="F1668" s="8">
        <f>'Receta'!C1669</f>
        <v>0</v>
      </c>
      <c r="G1668" s="8">
        <f>'Receta'!H1669</f>
        <v>0</v>
      </c>
      <c r="H1668" s="8" t="str">
        <f t="shared" si="30"/>
        <v/>
      </c>
      <c r="I1668" s="8">
        <v>56</v>
      </c>
      <c r="J1668" s="8" t="s">
        <v>214</v>
      </c>
      <c r="K1668" s="8" t="e">
        <f t="shared" si="33"/>
        <v>#VALUE!</v>
      </c>
      <c r="L1668" s="8" t="str">
        <f>IFERROR(VLOOKUP(D1668,Materias_Primas[#All],5,0),"")</f>
        <v/>
      </c>
      <c r="M1668" s="2"/>
      <c r="N1668" s="2"/>
      <c r="O1668" s="2"/>
      <c r="P1668" s="2"/>
    </row>
    <row r="1669" spans="1:16" ht="15.75" customHeight="1" x14ac:dyDescent="0.3">
      <c r="A1669" s="8">
        <f>'Receta'!A1670</f>
        <v>0</v>
      </c>
      <c r="B1669" s="8" t="str">
        <f>IFERROR(VLOOKUP(A1669,Productos[#All],2,0),"")</f>
        <v/>
      </c>
      <c r="C1669" s="8">
        <f>SUMIF(Producción[[#All],[Producto]],A1669,Producción[[#All],[Cant]])</f>
        <v>0</v>
      </c>
      <c r="D1669" s="8">
        <f>'Receta'!E1670</f>
        <v>0</v>
      </c>
      <c r="E1669" s="8" t="str">
        <f>IFERROR(VLOOKUP(D1669,Materias_Primas[#All],2,0),"")</f>
        <v/>
      </c>
      <c r="F1669" s="8">
        <f>'Receta'!C1670</f>
        <v>0</v>
      </c>
      <c r="G1669" s="8">
        <f>'Receta'!H1670</f>
        <v>0</v>
      </c>
      <c r="H1669" s="8" t="str">
        <f t="shared" si="30"/>
        <v/>
      </c>
      <c r="I1669" s="8">
        <v>56</v>
      </c>
      <c r="J1669" s="8" t="s">
        <v>214</v>
      </c>
      <c r="K1669" s="8" t="e">
        <f t="shared" si="33"/>
        <v>#VALUE!</v>
      </c>
      <c r="L1669" s="8" t="str">
        <f>IFERROR(VLOOKUP(D1669,Materias_Primas[#All],5,0),"")</f>
        <v/>
      </c>
      <c r="M1669" s="2"/>
      <c r="N1669" s="2"/>
      <c r="O1669" s="2"/>
      <c r="P1669" s="2"/>
    </row>
    <row r="1670" spans="1:16" ht="15.75" customHeight="1" x14ac:dyDescent="0.3">
      <c r="A1670" s="8">
        <f>'Receta'!A1671</f>
        <v>0</v>
      </c>
      <c r="B1670" s="8" t="str">
        <f>IFERROR(VLOOKUP(A1670,Productos[#All],2,0),"")</f>
        <v/>
      </c>
      <c r="C1670" s="8">
        <f>SUMIF(Producción[[#All],[Producto]],A1670,Producción[[#All],[Cant]])</f>
        <v>0</v>
      </c>
      <c r="D1670" s="8">
        <f>'Receta'!E1671</f>
        <v>0</v>
      </c>
      <c r="E1670" s="8" t="str">
        <f>IFERROR(VLOOKUP(D1670,Materias_Primas[#All],2,0),"")</f>
        <v/>
      </c>
      <c r="F1670" s="8">
        <f>'Receta'!C1671</f>
        <v>0</v>
      </c>
      <c r="G1670" s="8">
        <f>'Receta'!H1671</f>
        <v>0</v>
      </c>
      <c r="H1670" s="8" t="str">
        <f t="shared" si="30"/>
        <v/>
      </c>
      <c r="I1670" s="8">
        <v>56</v>
      </c>
      <c r="J1670" s="8" t="s">
        <v>214</v>
      </c>
      <c r="K1670" s="8" t="e">
        <f t="shared" si="33"/>
        <v>#VALUE!</v>
      </c>
      <c r="L1670" s="8" t="str">
        <f>IFERROR(VLOOKUP(D1670,Materias_Primas[#All],5,0),"")</f>
        <v/>
      </c>
      <c r="M1670" s="2"/>
      <c r="N1670" s="2"/>
      <c r="O1670" s="2"/>
      <c r="P1670" s="2"/>
    </row>
    <row r="1671" spans="1:16" ht="15.75" customHeight="1" x14ac:dyDescent="0.3">
      <c r="A1671" s="8">
        <f>'Receta'!A1672</f>
        <v>0</v>
      </c>
      <c r="B1671" s="8" t="str">
        <f>IFERROR(VLOOKUP(A1671,Productos[#All],2,0),"")</f>
        <v/>
      </c>
      <c r="C1671" s="8">
        <f>SUMIF(Producción[[#All],[Producto]],A1671,Producción[[#All],[Cant]])</f>
        <v>0</v>
      </c>
      <c r="D1671" s="8">
        <f>'Receta'!E1672</f>
        <v>0</v>
      </c>
      <c r="E1671" s="8" t="str">
        <f>IFERROR(VLOOKUP(D1671,Materias_Primas[#All],2,0),"")</f>
        <v/>
      </c>
      <c r="F1671" s="8">
        <f>'Receta'!C1672</f>
        <v>0</v>
      </c>
      <c r="G1671" s="8">
        <f>'Receta'!H1672</f>
        <v>0</v>
      </c>
      <c r="H1671" s="8" t="str">
        <f t="shared" si="30"/>
        <v/>
      </c>
      <c r="I1671" s="8">
        <v>56</v>
      </c>
      <c r="J1671" s="8" t="s">
        <v>214</v>
      </c>
      <c r="K1671" s="8" t="e">
        <f t="shared" si="33"/>
        <v>#VALUE!</v>
      </c>
      <c r="L1671" s="8" t="str">
        <f>IFERROR(VLOOKUP(D1671,Materias_Primas[#All],5,0),"")</f>
        <v/>
      </c>
      <c r="M1671" s="2"/>
      <c r="N1671" s="2"/>
      <c r="O1671" s="2"/>
      <c r="P1671" s="2"/>
    </row>
    <row r="1672" spans="1:16" ht="15.75" customHeight="1" x14ac:dyDescent="0.3">
      <c r="A1672" s="8">
        <f>'Receta'!A1673</f>
        <v>0</v>
      </c>
      <c r="B1672" s="8" t="str">
        <f>IFERROR(VLOOKUP(A1672,Productos[#All],2,0),"")</f>
        <v/>
      </c>
      <c r="C1672" s="8">
        <f>SUMIF(Producción[[#All],[Producto]],A1672,Producción[[#All],[Cant]])</f>
        <v>0</v>
      </c>
      <c r="D1672" s="8">
        <f>'Receta'!E1673</f>
        <v>0</v>
      </c>
      <c r="E1672" s="8" t="str">
        <f>IFERROR(VLOOKUP(D1672,Materias_Primas[#All],2,0),"")</f>
        <v/>
      </c>
      <c r="F1672" s="8">
        <f>'Receta'!C1673</f>
        <v>0</v>
      </c>
      <c r="G1672" s="8">
        <f>'Receta'!H1673</f>
        <v>0</v>
      </c>
      <c r="H1672" s="8" t="str">
        <f t="shared" si="30"/>
        <v/>
      </c>
      <c r="I1672" s="8">
        <v>56</v>
      </c>
      <c r="J1672" s="8" t="s">
        <v>214</v>
      </c>
      <c r="K1672" s="8" t="e">
        <f t="shared" si="33"/>
        <v>#VALUE!</v>
      </c>
      <c r="L1672" s="8" t="str">
        <f>IFERROR(VLOOKUP(D1672,Materias_Primas[#All],5,0),"")</f>
        <v/>
      </c>
      <c r="M1672" s="2"/>
      <c r="N1672" s="2"/>
      <c r="O1672" s="2"/>
      <c r="P1672" s="2"/>
    </row>
    <row r="1673" spans="1:16" ht="15.75" customHeight="1" x14ac:dyDescent="0.3">
      <c r="A1673" s="8">
        <f>'Receta'!A1674</f>
        <v>0</v>
      </c>
      <c r="B1673" s="8" t="str">
        <f>IFERROR(VLOOKUP(A1673,Productos[#All],2,0),"")</f>
        <v/>
      </c>
      <c r="C1673" s="8">
        <f>SUMIF(Producción[[#All],[Producto]],A1673,Producción[[#All],[Cant]])</f>
        <v>0</v>
      </c>
      <c r="D1673" s="8">
        <f>'Receta'!E1674</f>
        <v>0</v>
      </c>
      <c r="E1673" s="8" t="str">
        <f>IFERROR(VLOOKUP(D1673,Materias_Primas[#All],2,0),"")</f>
        <v/>
      </c>
      <c r="F1673" s="8">
        <f>'Receta'!C1674</f>
        <v>0</v>
      </c>
      <c r="G1673" s="8">
        <f>'Receta'!H1674</f>
        <v>0</v>
      </c>
      <c r="H1673" s="8" t="str">
        <f t="shared" si="30"/>
        <v/>
      </c>
      <c r="I1673" s="8">
        <v>56</v>
      </c>
      <c r="J1673" s="8" t="s">
        <v>214</v>
      </c>
      <c r="K1673" s="8" t="e">
        <f t="shared" si="33"/>
        <v>#VALUE!</v>
      </c>
      <c r="L1673" s="8" t="str">
        <f>IFERROR(VLOOKUP(D1673,Materias_Primas[#All],5,0),"")</f>
        <v/>
      </c>
      <c r="M1673" s="2"/>
      <c r="N1673" s="2"/>
      <c r="O1673" s="2"/>
      <c r="P1673" s="2"/>
    </row>
    <row r="1674" spans="1:16" ht="15.75" customHeight="1" x14ac:dyDescent="0.3">
      <c r="A1674" s="8">
        <f>'Receta'!A1675</f>
        <v>0</v>
      </c>
      <c r="B1674" s="8" t="str">
        <f>IFERROR(VLOOKUP(A1674,Productos[#All],2,0),"")</f>
        <v/>
      </c>
      <c r="C1674" s="8">
        <f>SUMIF(Producción[[#All],[Producto]],A1674,Producción[[#All],[Cant]])</f>
        <v>0</v>
      </c>
      <c r="D1674" s="8">
        <f>'Receta'!E1675</f>
        <v>0</v>
      </c>
      <c r="E1674" s="8" t="str">
        <f>IFERROR(VLOOKUP(D1674,Materias_Primas[#All],2,0),"")</f>
        <v/>
      </c>
      <c r="F1674" s="8">
        <f>'Receta'!C1675</f>
        <v>0</v>
      </c>
      <c r="G1674" s="8">
        <f>'Receta'!H1675</f>
        <v>0</v>
      </c>
      <c r="H1674" s="8" t="str">
        <f t="shared" si="30"/>
        <v/>
      </c>
      <c r="I1674" s="8">
        <v>56</v>
      </c>
      <c r="J1674" s="8" t="s">
        <v>214</v>
      </c>
      <c r="K1674" s="8" t="e">
        <f t="shared" si="33"/>
        <v>#VALUE!</v>
      </c>
      <c r="L1674" s="8" t="str">
        <f>IFERROR(VLOOKUP(D1674,Materias_Primas[#All],5,0),"")</f>
        <v/>
      </c>
      <c r="M1674" s="2"/>
      <c r="N1674" s="2"/>
      <c r="O1674" s="2"/>
      <c r="P1674" s="2"/>
    </row>
    <row r="1675" spans="1:16" ht="15.75" customHeight="1" x14ac:dyDescent="0.3">
      <c r="A1675" s="8">
        <f>'Receta'!A1676</f>
        <v>0</v>
      </c>
      <c r="B1675" s="8" t="str">
        <f>IFERROR(VLOOKUP(A1675,Productos[#All],2,0),"")</f>
        <v/>
      </c>
      <c r="C1675" s="8">
        <f>SUMIF(Producción[[#All],[Producto]],A1675,Producción[[#All],[Cant]])</f>
        <v>0</v>
      </c>
      <c r="D1675" s="8">
        <f>'Receta'!E1676</f>
        <v>0</v>
      </c>
      <c r="E1675" s="8" t="str">
        <f>IFERROR(VLOOKUP(D1675,Materias_Primas[#All],2,0),"")</f>
        <v/>
      </c>
      <c r="F1675" s="8">
        <f>'Receta'!C1676</f>
        <v>0</v>
      </c>
      <c r="G1675" s="8">
        <f>'Receta'!H1676</f>
        <v>0</v>
      </c>
      <c r="H1675" s="8" t="str">
        <f t="shared" si="30"/>
        <v/>
      </c>
      <c r="I1675" s="8">
        <v>56</v>
      </c>
      <c r="J1675" s="8" t="s">
        <v>214</v>
      </c>
      <c r="K1675" s="8" t="e">
        <f t="shared" si="33"/>
        <v>#VALUE!</v>
      </c>
      <c r="L1675" s="8" t="str">
        <f>IFERROR(VLOOKUP(D1675,Materias_Primas[#All],5,0),"")</f>
        <v/>
      </c>
      <c r="M1675" s="2"/>
      <c r="N1675" s="2"/>
      <c r="O1675" s="2"/>
      <c r="P1675" s="2"/>
    </row>
    <row r="1676" spans="1:16" ht="15.75" customHeight="1" x14ac:dyDescent="0.3">
      <c r="A1676" s="8">
        <f>'Receta'!A1677</f>
        <v>0</v>
      </c>
      <c r="B1676" s="8" t="str">
        <f>IFERROR(VLOOKUP(A1676,Productos[#All],2,0),"")</f>
        <v/>
      </c>
      <c r="C1676" s="8">
        <f>SUMIF(Producción[[#All],[Producto]],A1676,Producción[[#All],[Cant]])</f>
        <v>0</v>
      </c>
      <c r="D1676" s="8">
        <f>'Receta'!E1677</f>
        <v>0</v>
      </c>
      <c r="E1676" s="8" t="str">
        <f>IFERROR(VLOOKUP(D1676,Materias_Primas[#All],2,0),"")</f>
        <v/>
      </c>
      <c r="F1676" s="8">
        <f>'Receta'!C1677</f>
        <v>0</v>
      </c>
      <c r="G1676" s="8">
        <f>'Receta'!H1677</f>
        <v>0</v>
      </c>
      <c r="H1676" s="8" t="str">
        <f t="shared" si="30"/>
        <v/>
      </c>
      <c r="I1676" s="8">
        <v>56</v>
      </c>
      <c r="J1676" s="8" t="s">
        <v>214</v>
      </c>
      <c r="K1676" s="8" t="e">
        <f t="shared" si="33"/>
        <v>#VALUE!</v>
      </c>
      <c r="L1676" s="8" t="str">
        <f>IFERROR(VLOOKUP(D1676,Materias_Primas[#All],5,0),"")</f>
        <v/>
      </c>
      <c r="M1676" s="2"/>
      <c r="N1676" s="2"/>
      <c r="O1676" s="2"/>
      <c r="P1676" s="2"/>
    </row>
    <row r="1677" spans="1:16" ht="15.75" customHeight="1" x14ac:dyDescent="0.3">
      <c r="A1677" s="8">
        <f>'Receta'!A1678</f>
        <v>0</v>
      </c>
      <c r="B1677" s="8" t="str">
        <f>IFERROR(VLOOKUP(A1677,Productos[#All],2,0),"")</f>
        <v/>
      </c>
      <c r="C1677" s="8">
        <f>SUMIF(Producción[[#All],[Producto]],A1677,Producción[[#All],[Cant]])</f>
        <v>0</v>
      </c>
      <c r="D1677" s="8">
        <f>'Receta'!E1678</f>
        <v>0</v>
      </c>
      <c r="E1677" s="8" t="str">
        <f>IFERROR(VLOOKUP(D1677,Materias_Primas[#All],2,0),"")</f>
        <v/>
      </c>
      <c r="F1677" s="8">
        <f>'Receta'!C1678</f>
        <v>0</v>
      </c>
      <c r="G1677" s="8">
        <f>'Receta'!H1678</f>
        <v>0</v>
      </c>
      <c r="H1677" s="8" t="str">
        <f t="shared" si="30"/>
        <v/>
      </c>
      <c r="I1677" s="8">
        <v>56</v>
      </c>
      <c r="J1677" s="8" t="s">
        <v>214</v>
      </c>
      <c r="K1677" s="8" t="e">
        <f t="shared" si="33"/>
        <v>#VALUE!</v>
      </c>
      <c r="L1677" s="8" t="str">
        <f>IFERROR(VLOOKUP(D1677,Materias_Primas[#All],5,0),"")</f>
        <v/>
      </c>
      <c r="M1677" s="2"/>
      <c r="N1677" s="2"/>
      <c r="O1677" s="2"/>
      <c r="P1677" s="2"/>
    </row>
    <row r="1678" spans="1:16" ht="15.75" customHeight="1" x14ac:dyDescent="0.3">
      <c r="A1678" s="8">
        <f>'Receta'!A1679</f>
        <v>0</v>
      </c>
      <c r="B1678" s="8" t="str">
        <f>IFERROR(VLOOKUP(A1678,Productos[#All],2,0),"")</f>
        <v/>
      </c>
      <c r="C1678" s="8">
        <f>SUMIF(Producción[[#All],[Producto]],A1678,Producción[[#All],[Cant]])</f>
        <v>0</v>
      </c>
      <c r="D1678" s="8">
        <f>'Receta'!E1679</f>
        <v>0</v>
      </c>
      <c r="E1678" s="8" t="str">
        <f>IFERROR(VLOOKUP(D1678,Materias_Primas[#All],2,0),"")</f>
        <v/>
      </c>
      <c r="F1678" s="8">
        <f>'Receta'!C1679</f>
        <v>0</v>
      </c>
      <c r="G1678" s="8">
        <f>'Receta'!H1679</f>
        <v>0</v>
      </c>
      <c r="H1678" s="8" t="str">
        <f t="shared" si="30"/>
        <v/>
      </c>
      <c r="I1678" s="8">
        <v>56</v>
      </c>
      <c r="J1678" s="8" t="s">
        <v>214</v>
      </c>
      <c r="K1678" s="8" t="e">
        <f t="shared" si="33"/>
        <v>#VALUE!</v>
      </c>
      <c r="L1678" s="8" t="str">
        <f>IFERROR(VLOOKUP(D1678,Materias_Primas[#All],5,0),"")</f>
        <v/>
      </c>
      <c r="M1678" s="2"/>
      <c r="N1678" s="2"/>
      <c r="O1678" s="2"/>
      <c r="P1678" s="2"/>
    </row>
    <row r="1679" spans="1:16" ht="15.75" customHeight="1" x14ac:dyDescent="0.3">
      <c r="A1679" s="8">
        <f>'Receta'!A1680</f>
        <v>0</v>
      </c>
      <c r="B1679" s="8" t="str">
        <f>IFERROR(VLOOKUP(A1679,Productos[#All],2,0),"")</f>
        <v/>
      </c>
      <c r="C1679" s="8">
        <f>SUMIF(Producción[[#All],[Producto]],A1679,Producción[[#All],[Cant]])</f>
        <v>0</v>
      </c>
      <c r="D1679" s="8">
        <f>'Receta'!E1680</f>
        <v>0</v>
      </c>
      <c r="E1679" s="8" t="str">
        <f>IFERROR(VLOOKUP(D1679,Materias_Primas[#All],2,0),"")</f>
        <v/>
      </c>
      <c r="F1679" s="8">
        <f>'Receta'!C1680</f>
        <v>0</v>
      </c>
      <c r="G1679" s="8">
        <f>'Receta'!H1680</f>
        <v>0</v>
      </c>
      <c r="H1679" s="8" t="str">
        <f t="shared" si="30"/>
        <v/>
      </c>
      <c r="I1679" s="8">
        <v>56</v>
      </c>
      <c r="J1679" s="8" t="s">
        <v>214</v>
      </c>
      <c r="K1679" s="8" t="e">
        <f t="shared" si="33"/>
        <v>#VALUE!</v>
      </c>
      <c r="L1679" s="8" t="str">
        <f>IFERROR(VLOOKUP(D1679,Materias_Primas[#All],5,0),"")</f>
        <v/>
      </c>
      <c r="M1679" s="2"/>
      <c r="N1679" s="2"/>
      <c r="O1679" s="2"/>
      <c r="P1679" s="2"/>
    </row>
    <row r="1680" spans="1:16" ht="15.75" customHeight="1" x14ac:dyDescent="0.3">
      <c r="A1680" s="8">
        <f>'Receta'!A1681</f>
        <v>0</v>
      </c>
      <c r="B1680" s="8" t="str">
        <f>IFERROR(VLOOKUP(A1680,Productos[#All],2,0),"")</f>
        <v/>
      </c>
      <c r="C1680" s="8">
        <f>SUMIF(Producción[[#All],[Producto]],A1680,Producción[[#All],[Cant]])</f>
        <v>0</v>
      </c>
      <c r="D1680" s="8">
        <f>'Receta'!E1681</f>
        <v>0</v>
      </c>
      <c r="E1680" s="8" t="str">
        <f>IFERROR(VLOOKUP(D1680,Materias_Primas[#All],2,0),"")</f>
        <v/>
      </c>
      <c r="F1680" s="8">
        <f>'Receta'!C1681</f>
        <v>0</v>
      </c>
      <c r="G1680" s="8">
        <f>'Receta'!H1681</f>
        <v>0</v>
      </c>
      <c r="H1680" s="8" t="str">
        <f t="shared" si="30"/>
        <v/>
      </c>
      <c r="I1680" s="8">
        <v>56</v>
      </c>
      <c r="J1680" s="8" t="s">
        <v>214</v>
      </c>
      <c r="K1680" s="8" t="e">
        <f t="shared" si="33"/>
        <v>#VALUE!</v>
      </c>
      <c r="L1680" s="8" t="str">
        <f>IFERROR(VLOOKUP(D1680,Materias_Primas[#All],5,0),"")</f>
        <v/>
      </c>
      <c r="M1680" s="2"/>
      <c r="N1680" s="2"/>
      <c r="O1680" s="2"/>
      <c r="P1680" s="2"/>
    </row>
    <row r="1681" spans="1:16" ht="15.75" customHeight="1" x14ac:dyDescent="0.3">
      <c r="A1681" s="8">
        <f>'Receta'!A1682</f>
        <v>0</v>
      </c>
      <c r="B1681" s="8" t="str">
        <f>IFERROR(VLOOKUP(A1681,Productos[#All],2,0),"")</f>
        <v/>
      </c>
      <c r="C1681" s="8">
        <f>SUMIF(Producción[[#All],[Producto]],A1681,Producción[[#All],[Cant]])</f>
        <v>0</v>
      </c>
      <c r="D1681" s="8">
        <f>'Receta'!E1682</f>
        <v>0</v>
      </c>
      <c r="E1681" s="8" t="str">
        <f>IFERROR(VLOOKUP(D1681,Materias_Primas[#All],2,0),"")</f>
        <v/>
      </c>
      <c r="F1681" s="8">
        <f>'Receta'!C1682</f>
        <v>0</v>
      </c>
      <c r="G1681" s="8">
        <f>'Receta'!H1682</f>
        <v>0</v>
      </c>
      <c r="H1681" s="8" t="str">
        <f t="shared" si="30"/>
        <v/>
      </c>
      <c r="I1681" s="8">
        <v>57</v>
      </c>
      <c r="J1681" s="8" t="s">
        <v>213</v>
      </c>
      <c r="K1681" s="8" t="e">
        <f t="shared" si="33"/>
        <v>#VALUE!</v>
      </c>
      <c r="L1681" s="8" t="str">
        <f>IFERROR(VLOOKUP(D1681,Materias_Primas[#All],5,0),"")</f>
        <v/>
      </c>
      <c r="M1681" s="2"/>
      <c r="N1681" s="2"/>
      <c r="O1681" s="2"/>
      <c r="P1681" s="2"/>
    </row>
    <row r="1682" spans="1:16" ht="15.75" customHeight="1" x14ac:dyDescent="0.3">
      <c r="A1682" s="8">
        <f>'Receta'!A1683</f>
        <v>0</v>
      </c>
      <c r="B1682" s="8" t="str">
        <f>IFERROR(VLOOKUP(A1682,Productos[#All],2,0),"")</f>
        <v/>
      </c>
      <c r="C1682" s="8">
        <f>SUMIF(Producción[[#All],[Producto]],A1682,Producción[[#All],[Cant]])</f>
        <v>0</v>
      </c>
      <c r="D1682" s="8">
        <f>'Receta'!E1683</f>
        <v>0</v>
      </c>
      <c r="E1682" s="8" t="str">
        <f>IFERROR(VLOOKUP(D1682,Materias_Primas[#All],2,0),"")</f>
        <v/>
      </c>
      <c r="F1682" s="8">
        <f>'Receta'!C1683</f>
        <v>0</v>
      </c>
      <c r="G1682" s="8">
        <f>'Receta'!H1683</f>
        <v>0</v>
      </c>
      <c r="H1682" s="8" t="str">
        <f t="shared" si="30"/>
        <v/>
      </c>
      <c r="I1682" s="8">
        <v>57</v>
      </c>
      <c r="J1682" s="8" t="s">
        <v>213</v>
      </c>
      <c r="K1682" s="8" t="e">
        <f t="shared" si="33"/>
        <v>#VALUE!</v>
      </c>
      <c r="L1682" s="8" t="str">
        <f>IFERROR(VLOOKUP(D1682,Materias_Primas[#All],5,0),"")</f>
        <v/>
      </c>
      <c r="M1682" s="2"/>
      <c r="N1682" s="2"/>
      <c r="O1682" s="2"/>
      <c r="P1682" s="2"/>
    </row>
    <row r="1683" spans="1:16" ht="15.75" customHeight="1" x14ac:dyDescent="0.3">
      <c r="A1683" s="8">
        <f>'Receta'!A1684</f>
        <v>0</v>
      </c>
      <c r="B1683" s="8" t="str">
        <f>IFERROR(VLOOKUP(A1683,Productos[#All],2,0),"")</f>
        <v/>
      </c>
      <c r="C1683" s="8">
        <f>SUMIF(Producción[[#All],[Producto]],A1683,Producción[[#All],[Cant]])</f>
        <v>0</v>
      </c>
      <c r="D1683" s="8">
        <f>'Receta'!E1684</f>
        <v>0</v>
      </c>
      <c r="E1683" s="8" t="str">
        <f>IFERROR(VLOOKUP(D1683,Materias_Primas[#All],2,0),"")</f>
        <v/>
      </c>
      <c r="F1683" s="8">
        <f>'Receta'!C1684</f>
        <v>0</v>
      </c>
      <c r="G1683" s="8">
        <f>'Receta'!H1684</f>
        <v>0</v>
      </c>
      <c r="H1683" s="8" t="str">
        <f t="shared" si="30"/>
        <v/>
      </c>
      <c r="I1683" s="8">
        <v>57</v>
      </c>
      <c r="J1683" s="8" t="s">
        <v>213</v>
      </c>
      <c r="K1683" s="8" t="e">
        <f t="shared" si="33"/>
        <v>#VALUE!</v>
      </c>
      <c r="L1683" s="8" t="str">
        <f>IFERROR(VLOOKUP(D1683,Materias_Primas[#All],5,0),"")</f>
        <v/>
      </c>
      <c r="M1683" s="2"/>
      <c r="N1683" s="2"/>
      <c r="O1683" s="2"/>
      <c r="P1683" s="2"/>
    </row>
    <row r="1684" spans="1:16" ht="15.75" customHeight="1" x14ac:dyDescent="0.3">
      <c r="A1684" s="8">
        <f>'Receta'!A1685</f>
        <v>0</v>
      </c>
      <c r="B1684" s="8" t="str">
        <f>IFERROR(VLOOKUP(A1684,Productos[#All],2,0),"")</f>
        <v/>
      </c>
      <c r="C1684" s="8">
        <f>SUMIF(Producción[[#All],[Producto]],A1684,Producción[[#All],[Cant]])</f>
        <v>0</v>
      </c>
      <c r="D1684" s="8">
        <f>'Receta'!E1685</f>
        <v>0</v>
      </c>
      <c r="E1684" s="8" t="str">
        <f>IFERROR(VLOOKUP(D1684,Materias_Primas[#All],2,0),"")</f>
        <v/>
      </c>
      <c r="F1684" s="8">
        <f>'Receta'!C1685</f>
        <v>0</v>
      </c>
      <c r="G1684" s="8">
        <f>'Receta'!H1685</f>
        <v>0</v>
      </c>
      <c r="H1684" s="8" t="str">
        <f t="shared" si="30"/>
        <v/>
      </c>
      <c r="I1684" s="8">
        <v>57</v>
      </c>
      <c r="J1684" s="8" t="s">
        <v>213</v>
      </c>
      <c r="K1684" s="8" t="e">
        <f t="shared" si="33"/>
        <v>#VALUE!</v>
      </c>
      <c r="L1684" s="8" t="str">
        <f>IFERROR(VLOOKUP(D1684,Materias_Primas[#All],5,0),"")</f>
        <v/>
      </c>
      <c r="M1684" s="2"/>
      <c r="N1684" s="2"/>
      <c r="O1684" s="2"/>
      <c r="P1684" s="2"/>
    </row>
    <row r="1685" spans="1:16" ht="15.75" customHeight="1" x14ac:dyDescent="0.3">
      <c r="A1685" s="8">
        <f>'Receta'!A1686</f>
        <v>0</v>
      </c>
      <c r="B1685" s="8" t="str">
        <f>IFERROR(VLOOKUP(A1685,Productos[#All],2,0),"")</f>
        <v/>
      </c>
      <c r="C1685" s="8">
        <f>SUMIF(Producción[[#All],[Producto]],A1685,Producción[[#All],[Cant]])</f>
        <v>0</v>
      </c>
      <c r="D1685" s="8">
        <f>'Receta'!E1686</f>
        <v>0</v>
      </c>
      <c r="E1685" s="8" t="str">
        <f>IFERROR(VLOOKUP(D1685,Materias_Primas[#All],2,0),"")</f>
        <v/>
      </c>
      <c r="F1685" s="8">
        <f>'Receta'!C1686</f>
        <v>0</v>
      </c>
      <c r="G1685" s="8">
        <f>'Receta'!H1686</f>
        <v>0</v>
      </c>
      <c r="H1685" s="8" t="str">
        <f t="shared" si="30"/>
        <v/>
      </c>
      <c r="I1685" s="8">
        <v>57</v>
      </c>
      <c r="J1685" s="8" t="s">
        <v>213</v>
      </c>
      <c r="K1685" s="8" t="e">
        <f t="shared" si="33"/>
        <v>#VALUE!</v>
      </c>
      <c r="L1685" s="8" t="str">
        <f>IFERROR(VLOOKUP(D1685,Materias_Primas[#All],5,0),"")</f>
        <v/>
      </c>
      <c r="M1685" s="2"/>
      <c r="N1685" s="2"/>
      <c r="O1685" s="2"/>
      <c r="P1685" s="2"/>
    </row>
    <row r="1686" spans="1:16" ht="15.75" customHeight="1" x14ac:dyDescent="0.3">
      <c r="A1686" s="8">
        <f>'Receta'!A1687</f>
        <v>0</v>
      </c>
      <c r="B1686" s="8" t="str">
        <f>IFERROR(VLOOKUP(A1686,Productos[#All],2,0),"")</f>
        <v/>
      </c>
      <c r="C1686" s="8">
        <f>SUMIF(Producción[[#All],[Producto]],A1686,Producción[[#All],[Cant]])</f>
        <v>0</v>
      </c>
      <c r="D1686" s="8">
        <f>'Receta'!E1687</f>
        <v>0</v>
      </c>
      <c r="E1686" s="8" t="str">
        <f>IFERROR(VLOOKUP(D1686,Materias_Primas[#All],2,0),"")</f>
        <v/>
      </c>
      <c r="F1686" s="8">
        <f>'Receta'!C1687</f>
        <v>0</v>
      </c>
      <c r="G1686" s="8">
        <f>'Receta'!H1687</f>
        <v>0</v>
      </c>
      <c r="H1686" s="8" t="str">
        <f t="shared" si="30"/>
        <v/>
      </c>
      <c r="I1686" s="8">
        <v>57</v>
      </c>
      <c r="J1686" s="8" t="s">
        <v>213</v>
      </c>
      <c r="K1686" s="8" t="e">
        <f t="shared" si="33"/>
        <v>#VALUE!</v>
      </c>
      <c r="L1686" s="8" t="str">
        <f>IFERROR(VLOOKUP(D1686,Materias_Primas[#All],5,0),"")</f>
        <v/>
      </c>
      <c r="M1686" s="2"/>
      <c r="N1686" s="2"/>
      <c r="O1686" s="2"/>
      <c r="P1686" s="2"/>
    </row>
    <row r="1687" spans="1:16" ht="15.75" customHeight="1" x14ac:dyDescent="0.3">
      <c r="A1687" s="8">
        <f>'Receta'!A1688</f>
        <v>0</v>
      </c>
      <c r="B1687" s="8" t="str">
        <f>IFERROR(VLOOKUP(A1687,Productos[#All],2,0),"")</f>
        <v/>
      </c>
      <c r="C1687" s="8">
        <f>SUMIF(Producción[[#All],[Producto]],A1687,Producción[[#All],[Cant]])</f>
        <v>0</v>
      </c>
      <c r="D1687" s="8">
        <f>'Receta'!E1688</f>
        <v>0</v>
      </c>
      <c r="E1687" s="8" t="str">
        <f>IFERROR(VLOOKUP(D1687,Materias_Primas[#All],2,0),"")</f>
        <v/>
      </c>
      <c r="F1687" s="8">
        <f>'Receta'!C1688</f>
        <v>0</v>
      </c>
      <c r="G1687" s="8">
        <f>'Receta'!H1688</f>
        <v>0</v>
      </c>
      <c r="H1687" s="8" t="str">
        <f t="shared" si="30"/>
        <v/>
      </c>
      <c r="I1687" s="8">
        <v>57</v>
      </c>
      <c r="J1687" s="8" t="s">
        <v>213</v>
      </c>
      <c r="K1687" s="8" t="e">
        <f t="shared" si="33"/>
        <v>#VALUE!</v>
      </c>
      <c r="L1687" s="8" t="str">
        <f>IFERROR(VLOOKUP(D1687,Materias_Primas[#All],5,0),"")</f>
        <v/>
      </c>
      <c r="M1687" s="2"/>
      <c r="N1687" s="2"/>
      <c r="O1687" s="2"/>
      <c r="P1687" s="2"/>
    </row>
    <row r="1688" spans="1:16" ht="15.75" customHeight="1" x14ac:dyDescent="0.3">
      <c r="A1688" s="8">
        <f>'Receta'!A1689</f>
        <v>0</v>
      </c>
      <c r="B1688" s="8" t="str">
        <f>IFERROR(VLOOKUP(A1688,Productos[#All],2,0),"")</f>
        <v/>
      </c>
      <c r="C1688" s="8">
        <f>SUMIF(Producción[[#All],[Producto]],A1688,Producción[[#All],[Cant]])</f>
        <v>0</v>
      </c>
      <c r="D1688" s="8">
        <f>'Receta'!E1689</f>
        <v>0</v>
      </c>
      <c r="E1688" s="8" t="str">
        <f>IFERROR(VLOOKUP(D1688,Materias_Primas[#All],2,0),"")</f>
        <v/>
      </c>
      <c r="F1688" s="8">
        <f>'Receta'!C1689</f>
        <v>0</v>
      </c>
      <c r="G1688" s="8">
        <f>'Receta'!H1689</f>
        <v>0</v>
      </c>
      <c r="H1688" s="8" t="str">
        <f t="shared" si="30"/>
        <v/>
      </c>
      <c r="I1688" s="8">
        <v>57</v>
      </c>
      <c r="J1688" s="8" t="s">
        <v>213</v>
      </c>
      <c r="K1688" s="8" t="e">
        <f t="shared" si="33"/>
        <v>#VALUE!</v>
      </c>
      <c r="L1688" s="8" t="str">
        <f>IFERROR(VLOOKUP(D1688,Materias_Primas[#All],5,0),"")</f>
        <v/>
      </c>
      <c r="M1688" s="2"/>
      <c r="N1688" s="2"/>
      <c r="O1688" s="2"/>
      <c r="P1688" s="2"/>
    </row>
    <row r="1689" spans="1:16" ht="15.75" customHeight="1" x14ac:dyDescent="0.3">
      <c r="A1689" s="8">
        <f>'Receta'!A1690</f>
        <v>0</v>
      </c>
      <c r="B1689" s="8" t="str">
        <f>IFERROR(VLOOKUP(A1689,Productos[#All],2,0),"")</f>
        <v/>
      </c>
      <c r="C1689" s="8">
        <f>SUMIF(Producción[[#All],[Producto]],A1689,Producción[[#All],[Cant]])</f>
        <v>0</v>
      </c>
      <c r="D1689" s="8">
        <f>'Receta'!E1690</f>
        <v>0</v>
      </c>
      <c r="E1689" s="8" t="str">
        <f>IFERROR(VLOOKUP(D1689,Materias_Primas[#All],2,0),"")</f>
        <v/>
      </c>
      <c r="F1689" s="8">
        <f>'Receta'!C1690</f>
        <v>0</v>
      </c>
      <c r="G1689" s="8">
        <f>'Receta'!H1690</f>
        <v>0</v>
      </c>
      <c r="H1689" s="8" t="str">
        <f t="shared" si="30"/>
        <v/>
      </c>
      <c r="I1689" s="8">
        <v>58</v>
      </c>
      <c r="J1689" s="8" t="s">
        <v>213</v>
      </c>
      <c r="K1689" s="8" t="e">
        <f t="shared" si="33"/>
        <v>#VALUE!</v>
      </c>
      <c r="L1689" s="8" t="str">
        <f>IFERROR(VLOOKUP(D1689,Materias_Primas[#All],5,0),"")</f>
        <v/>
      </c>
      <c r="M1689" s="2"/>
      <c r="N1689" s="2"/>
      <c r="O1689" s="2"/>
      <c r="P1689" s="2"/>
    </row>
    <row r="1690" spans="1:16" ht="15.75" customHeight="1" x14ac:dyDescent="0.3">
      <c r="A1690" s="8">
        <f>'Receta'!A1691</f>
        <v>0</v>
      </c>
      <c r="B1690" s="8" t="str">
        <f>IFERROR(VLOOKUP(A1690,Productos[#All],2,0),"")</f>
        <v/>
      </c>
      <c r="C1690" s="8">
        <f>SUMIF(Producción[[#All],[Producto]],A1690,Producción[[#All],[Cant]])</f>
        <v>0</v>
      </c>
      <c r="D1690" s="8">
        <f>'Receta'!E1691</f>
        <v>0</v>
      </c>
      <c r="E1690" s="8" t="str">
        <f>IFERROR(VLOOKUP(D1690,Materias_Primas[#All],2,0),"")</f>
        <v/>
      </c>
      <c r="F1690" s="8">
        <f>'Receta'!C1691</f>
        <v>0</v>
      </c>
      <c r="G1690" s="8">
        <f>'Receta'!H1691</f>
        <v>0</v>
      </c>
      <c r="H1690" s="8" t="str">
        <f t="shared" si="30"/>
        <v/>
      </c>
      <c r="I1690" s="8">
        <v>58</v>
      </c>
      <c r="J1690" s="8" t="s">
        <v>213</v>
      </c>
      <c r="K1690" s="8" t="e">
        <f t="shared" si="33"/>
        <v>#VALUE!</v>
      </c>
      <c r="L1690" s="8" t="str">
        <f>IFERROR(VLOOKUP(D1690,Materias_Primas[#All],5,0),"")</f>
        <v/>
      </c>
      <c r="M1690" s="2"/>
      <c r="N1690" s="2"/>
      <c r="O1690" s="2"/>
      <c r="P1690" s="2"/>
    </row>
    <row r="1691" spans="1:16" ht="15.75" customHeight="1" x14ac:dyDescent="0.3">
      <c r="A1691" s="8">
        <f>'Receta'!A1692</f>
        <v>0</v>
      </c>
      <c r="B1691" s="8" t="str">
        <f>IFERROR(VLOOKUP(A1691,Productos[#All],2,0),"")</f>
        <v/>
      </c>
      <c r="C1691" s="8">
        <f>SUMIF(Producción[[#All],[Producto]],A1691,Producción[[#All],[Cant]])</f>
        <v>0</v>
      </c>
      <c r="D1691" s="8">
        <f>'Receta'!E1692</f>
        <v>0</v>
      </c>
      <c r="E1691" s="8" t="str">
        <f>IFERROR(VLOOKUP(D1691,Materias_Primas[#All],2,0),"")</f>
        <v/>
      </c>
      <c r="F1691" s="8">
        <f>'Receta'!C1692</f>
        <v>0</v>
      </c>
      <c r="G1691" s="8">
        <f>'Receta'!H1692</f>
        <v>0</v>
      </c>
      <c r="H1691" s="8" t="str">
        <f t="shared" si="30"/>
        <v/>
      </c>
      <c r="I1691" s="8">
        <v>58</v>
      </c>
      <c r="J1691" s="8" t="s">
        <v>213</v>
      </c>
      <c r="K1691" s="8" t="e">
        <f t="shared" si="33"/>
        <v>#VALUE!</v>
      </c>
      <c r="L1691" s="8" t="str">
        <f>IFERROR(VLOOKUP(D1691,Materias_Primas[#All],5,0),"")</f>
        <v/>
      </c>
      <c r="M1691" s="2"/>
      <c r="N1691" s="2"/>
      <c r="O1691" s="2"/>
      <c r="P1691" s="2"/>
    </row>
    <row r="1692" spans="1:16" ht="15.75" customHeight="1" x14ac:dyDescent="0.3">
      <c r="A1692" s="8">
        <f>'Receta'!A1693</f>
        <v>0</v>
      </c>
      <c r="B1692" s="8" t="str">
        <f>IFERROR(VLOOKUP(A1692,Productos[#All],2,0),"")</f>
        <v/>
      </c>
      <c r="C1692" s="8">
        <f>SUMIF(Producción[[#All],[Producto]],A1692,Producción[[#All],[Cant]])</f>
        <v>0</v>
      </c>
      <c r="D1692" s="8">
        <f>'Receta'!E1693</f>
        <v>0</v>
      </c>
      <c r="E1692" s="8" t="str">
        <f>IFERROR(VLOOKUP(D1692,Materias_Primas[#All],2,0),"")</f>
        <v/>
      </c>
      <c r="F1692" s="8">
        <f>'Receta'!C1693</f>
        <v>0</v>
      </c>
      <c r="G1692" s="8">
        <f>'Receta'!H1693</f>
        <v>0</v>
      </c>
      <c r="H1692" s="8" t="str">
        <f t="shared" si="30"/>
        <v/>
      </c>
      <c r="I1692" s="8">
        <v>58</v>
      </c>
      <c r="J1692" s="8" t="s">
        <v>213</v>
      </c>
      <c r="K1692" s="8" t="e">
        <f t="shared" si="33"/>
        <v>#VALUE!</v>
      </c>
      <c r="L1692" s="8" t="str">
        <f>IFERROR(VLOOKUP(D1692,Materias_Primas[#All],5,0),"")</f>
        <v/>
      </c>
      <c r="M1692" s="2"/>
      <c r="N1692" s="2"/>
      <c r="O1692" s="2"/>
      <c r="P1692" s="2"/>
    </row>
    <row r="1693" spans="1:16" ht="15.75" customHeight="1" x14ac:dyDescent="0.3">
      <c r="A1693" s="8">
        <f>'Receta'!A1694</f>
        <v>0</v>
      </c>
      <c r="B1693" s="8" t="str">
        <f>IFERROR(VLOOKUP(A1693,Productos[#All],2,0),"")</f>
        <v/>
      </c>
      <c r="C1693" s="8">
        <f>SUMIF(Producción[[#All],[Producto]],A1693,Producción[[#All],[Cant]])</f>
        <v>0</v>
      </c>
      <c r="D1693" s="8">
        <f>'Receta'!E1694</f>
        <v>0</v>
      </c>
      <c r="E1693" s="8" t="str">
        <f>IFERROR(VLOOKUP(D1693,Materias_Primas[#All],2,0),"")</f>
        <v/>
      </c>
      <c r="F1693" s="8">
        <f>'Receta'!C1694</f>
        <v>0</v>
      </c>
      <c r="G1693" s="8">
        <f>'Receta'!H1694</f>
        <v>0</v>
      </c>
      <c r="H1693" s="8" t="str">
        <f t="shared" si="30"/>
        <v/>
      </c>
      <c r="I1693" s="8">
        <v>58</v>
      </c>
      <c r="J1693" s="8" t="s">
        <v>213</v>
      </c>
      <c r="K1693" s="8" t="e">
        <f t="shared" si="33"/>
        <v>#VALUE!</v>
      </c>
      <c r="L1693" s="8" t="str">
        <f>IFERROR(VLOOKUP(D1693,Materias_Primas[#All],5,0),"")</f>
        <v/>
      </c>
      <c r="M1693" s="2"/>
      <c r="N1693" s="2"/>
      <c r="O1693" s="2"/>
      <c r="P1693" s="2"/>
    </row>
    <row r="1694" spans="1:16" ht="15.75" customHeight="1" x14ac:dyDescent="0.3">
      <c r="A1694" s="8">
        <f>'Receta'!A1695</f>
        <v>0</v>
      </c>
      <c r="B1694" s="8" t="str">
        <f>IFERROR(VLOOKUP(A1694,Productos[#All],2,0),"")</f>
        <v/>
      </c>
      <c r="C1694" s="8">
        <f>SUMIF(Producción[[#All],[Producto]],A1694,Producción[[#All],[Cant]])</f>
        <v>0</v>
      </c>
      <c r="D1694" s="8">
        <f>'Receta'!E1695</f>
        <v>0</v>
      </c>
      <c r="E1694" s="8" t="str">
        <f>IFERROR(VLOOKUP(D1694,Materias_Primas[#All],2,0),"")</f>
        <v/>
      </c>
      <c r="F1694" s="8">
        <f>'Receta'!C1695</f>
        <v>0</v>
      </c>
      <c r="G1694" s="8">
        <f>'Receta'!H1695</f>
        <v>0</v>
      </c>
      <c r="H1694" s="8" t="str">
        <f t="shared" si="30"/>
        <v/>
      </c>
      <c r="I1694" s="8">
        <v>58</v>
      </c>
      <c r="J1694" s="8" t="s">
        <v>213</v>
      </c>
      <c r="K1694" s="8" t="e">
        <f t="shared" si="33"/>
        <v>#VALUE!</v>
      </c>
      <c r="L1694" s="8" t="str">
        <f>IFERROR(VLOOKUP(D1694,Materias_Primas[#All],5,0),"")</f>
        <v/>
      </c>
      <c r="M1694" s="2"/>
      <c r="N1694" s="2"/>
      <c r="O1694" s="2"/>
      <c r="P1694" s="2"/>
    </row>
    <row r="1695" spans="1:16" ht="15.75" customHeight="1" x14ac:dyDescent="0.3">
      <c r="A1695" s="8">
        <f>'Receta'!A1696</f>
        <v>0</v>
      </c>
      <c r="B1695" s="8" t="str">
        <f>IFERROR(VLOOKUP(A1695,Productos[#All],2,0),"")</f>
        <v/>
      </c>
      <c r="C1695" s="8">
        <f>SUMIF(Producción[[#All],[Producto]],A1695,Producción[[#All],[Cant]])</f>
        <v>0</v>
      </c>
      <c r="D1695" s="8">
        <f>'Receta'!E1696</f>
        <v>0</v>
      </c>
      <c r="E1695" s="8" t="str">
        <f>IFERROR(VLOOKUP(D1695,Materias_Primas[#All],2,0),"")</f>
        <v/>
      </c>
      <c r="F1695" s="8">
        <f>'Receta'!C1696</f>
        <v>0</v>
      </c>
      <c r="G1695" s="8">
        <f>'Receta'!H1696</f>
        <v>0</v>
      </c>
      <c r="H1695" s="8" t="str">
        <f t="shared" si="30"/>
        <v/>
      </c>
      <c r="I1695" s="8">
        <v>58</v>
      </c>
      <c r="J1695" s="8" t="s">
        <v>213</v>
      </c>
      <c r="K1695" s="8" t="e">
        <f t="shared" si="33"/>
        <v>#VALUE!</v>
      </c>
      <c r="L1695" s="8" t="str">
        <f>IFERROR(VLOOKUP(D1695,Materias_Primas[#All],5,0),"")</f>
        <v/>
      </c>
      <c r="M1695" s="2"/>
      <c r="N1695" s="2"/>
      <c r="O1695" s="2"/>
      <c r="P1695" s="2"/>
    </row>
    <row r="1696" spans="1:16" ht="15.75" customHeight="1" x14ac:dyDescent="0.3">
      <c r="A1696" s="8">
        <f>'Receta'!A1697</f>
        <v>0</v>
      </c>
      <c r="B1696" s="8" t="str">
        <f>IFERROR(VLOOKUP(A1696,Productos[#All],2,0),"")</f>
        <v/>
      </c>
      <c r="C1696" s="8">
        <f>SUMIF(Producción[[#All],[Producto]],A1696,Producción[[#All],[Cant]])</f>
        <v>0</v>
      </c>
      <c r="D1696" s="8">
        <f>'Receta'!E1697</f>
        <v>0</v>
      </c>
      <c r="E1696" s="8" t="str">
        <f>IFERROR(VLOOKUP(D1696,Materias_Primas[#All],2,0),"")</f>
        <v/>
      </c>
      <c r="F1696" s="8">
        <f>'Receta'!C1697</f>
        <v>0</v>
      </c>
      <c r="G1696" s="8">
        <f>'Receta'!H1697</f>
        <v>0</v>
      </c>
      <c r="H1696" s="8" t="str">
        <f t="shared" si="30"/>
        <v/>
      </c>
      <c r="I1696" s="8">
        <v>58</v>
      </c>
      <c r="J1696" s="8" t="s">
        <v>213</v>
      </c>
      <c r="K1696" s="8" t="e">
        <f t="shared" si="33"/>
        <v>#VALUE!</v>
      </c>
      <c r="L1696" s="8" t="str">
        <f>IFERROR(VLOOKUP(D1696,Materias_Primas[#All],5,0),"")</f>
        <v/>
      </c>
      <c r="M1696" s="2"/>
      <c r="N1696" s="2"/>
      <c r="O1696" s="2"/>
      <c r="P1696" s="2"/>
    </row>
    <row r="1697" spans="1:16" ht="15.75" customHeight="1" x14ac:dyDescent="0.3">
      <c r="A1697" s="8">
        <f>'Receta'!A1698</f>
        <v>0</v>
      </c>
      <c r="B1697" s="8" t="str">
        <f>IFERROR(VLOOKUP(A1697,Productos[#All],2,0),"")</f>
        <v/>
      </c>
      <c r="C1697" s="8">
        <f>SUMIF(Producción[[#All],[Producto]],A1697,Producción[[#All],[Cant]])</f>
        <v>0</v>
      </c>
      <c r="D1697" s="8">
        <f>'Receta'!E1698</f>
        <v>0</v>
      </c>
      <c r="E1697" s="8" t="str">
        <f>IFERROR(VLOOKUP(D1697,Materias_Primas[#All],2,0),"")</f>
        <v/>
      </c>
      <c r="F1697" s="8">
        <f>'Receta'!C1698</f>
        <v>0</v>
      </c>
      <c r="G1697" s="8">
        <f>'Receta'!H1698</f>
        <v>0</v>
      </c>
      <c r="H1697" s="8" t="str">
        <f t="shared" si="30"/>
        <v/>
      </c>
      <c r="I1697" s="8">
        <v>58</v>
      </c>
      <c r="J1697" s="8" t="s">
        <v>213</v>
      </c>
      <c r="K1697" s="8" t="e">
        <f t="shared" si="33"/>
        <v>#VALUE!</v>
      </c>
      <c r="L1697" s="8" t="str">
        <f>IFERROR(VLOOKUP(D1697,Materias_Primas[#All],5,0),"")</f>
        <v/>
      </c>
      <c r="M1697" s="2"/>
      <c r="N1697" s="2"/>
      <c r="O1697" s="2"/>
      <c r="P1697" s="2"/>
    </row>
    <row r="1698" spans="1:16" ht="15.75" customHeight="1" x14ac:dyDescent="0.3">
      <c r="A1698" s="8">
        <f>'Receta'!A1699</f>
        <v>0</v>
      </c>
      <c r="B1698" s="8" t="str">
        <f>IFERROR(VLOOKUP(A1698,Productos[#All],2,0),"")</f>
        <v/>
      </c>
      <c r="C1698" s="8">
        <f>SUMIF(Producción[[#All],[Producto]],A1698,Producción[[#All],[Cant]])</f>
        <v>0</v>
      </c>
      <c r="D1698" s="8">
        <f>'Receta'!E1699</f>
        <v>0</v>
      </c>
      <c r="E1698" s="8" t="str">
        <f>IFERROR(VLOOKUP(D1698,Materias_Primas[#All],2,0),"")</f>
        <v/>
      </c>
      <c r="F1698" s="8">
        <f>'Receta'!C1699</f>
        <v>0</v>
      </c>
      <c r="G1698" s="8">
        <f>'Receta'!H1699</f>
        <v>0</v>
      </c>
      <c r="H1698" s="8" t="str">
        <f t="shared" si="30"/>
        <v/>
      </c>
      <c r="I1698" s="8">
        <v>58</v>
      </c>
      <c r="J1698" s="8" t="s">
        <v>213</v>
      </c>
      <c r="K1698" s="8" t="e">
        <f t="shared" si="33"/>
        <v>#VALUE!</v>
      </c>
      <c r="L1698" s="8" t="str">
        <f>IFERROR(VLOOKUP(D1698,Materias_Primas[#All],5,0),"")</f>
        <v/>
      </c>
      <c r="M1698" s="2"/>
      <c r="N1698" s="2"/>
      <c r="O1698" s="2"/>
      <c r="P1698" s="2"/>
    </row>
    <row r="1699" spans="1:16" ht="15.75" customHeight="1" x14ac:dyDescent="0.3">
      <c r="A1699" s="8">
        <f>'Receta'!A1700</f>
        <v>0</v>
      </c>
      <c r="B1699" s="8" t="str">
        <f>IFERROR(VLOOKUP(A1699,Productos[#All],2,0),"")</f>
        <v/>
      </c>
      <c r="C1699" s="8">
        <f>SUMIF(Producción[[#All],[Producto]],A1699,Producción[[#All],[Cant]])</f>
        <v>0</v>
      </c>
      <c r="D1699" s="8">
        <f>'Receta'!E1700</f>
        <v>0</v>
      </c>
      <c r="E1699" s="8" t="str">
        <f>IFERROR(VLOOKUP(D1699,Materias_Primas[#All],2,0),"")</f>
        <v/>
      </c>
      <c r="F1699" s="8">
        <f>'Receta'!C1700</f>
        <v>0</v>
      </c>
      <c r="G1699" s="8">
        <f>'Receta'!H1700</f>
        <v>0</v>
      </c>
      <c r="H1699" s="8" t="str">
        <f t="shared" si="30"/>
        <v/>
      </c>
      <c r="I1699" s="8">
        <v>58</v>
      </c>
      <c r="J1699" s="8" t="s">
        <v>213</v>
      </c>
      <c r="K1699" s="8" t="e">
        <f t="shared" si="33"/>
        <v>#VALUE!</v>
      </c>
      <c r="L1699" s="8" t="str">
        <f>IFERROR(VLOOKUP(D1699,Materias_Primas[#All],5,0),"")</f>
        <v/>
      </c>
      <c r="M1699" s="2"/>
      <c r="N1699" s="2"/>
      <c r="O1699" s="2"/>
      <c r="P1699" s="2"/>
    </row>
    <row r="1700" spans="1:16" ht="15.75" customHeight="1" x14ac:dyDescent="0.3">
      <c r="A1700" s="8">
        <f>'Receta'!A1701</f>
        <v>0</v>
      </c>
      <c r="B1700" s="8" t="str">
        <f>IFERROR(VLOOKUP(A1700,Productos[#All],2,0),"")</f>
        <v/>
      </c>
      <c r="C1700" s="8">
        <f>SUMIF(Producción[[#All],[Producto]],A1700,Producción[[#All],[Cant]])</f>
        <v>0</v>
      </c>
      <c r="D1700" s="8">
        <f>'Receta'!E1701</f>
        <v>0</v>
      </c>
      <c r="E1700" s="8" t="str">
        <f>IFERROR(VLOOKUP(D1700,Materias_Primas[#All],2,0),"")</f>
        <v/>
      </c>
      <c r="F1700" s="8">
        <f>'Receta'!C1701</f>
        <v>0</v>
      </c>
      <c r="G1700" s="8">
        <f>'Receta'!H1701</f>
        <v>0</v>
      </c>
      <c r="H1700" s="8" t="str">
        <f t="shared" si="30"/>
        <v/>
      </c>
      <c r="I1700" s="8">
        <v>58</v>
      </c>
      <c r="J1700" s="8" t="s">
        <v>213</v>
      </c>
      <c r="K1700" s="8" t="e">
        <f t="shared" si="33"/>
        <v>#VALUE!</v>
      </c>
      <c r="L1700" s="8" t="str">
        <f>IFERROR(VLOOKUP(D1700,Materias_Primas[#All],5,0),"")</f>
        <v/>
      </c>
      <c r="M1700" s="2"/>
      <c r="N1700" s="2"/>
      <c r="O1700" s="2"/>
      <c r="P1700" s="2"/>
    </row>
    <row r="1701" spans="1:16" ht="15.75" customHeight="1" x14ac:dyDescent="0.3">
      <c r="A1701" s="8">
        <f>'Receta'!A1702</f>
        <v>0</v>
      </c>
      <c r="B1701" s="8" t="str">
        <f>IFERROR(VLOOKUP(A1701,Productos[#All],2,0),"")</f>
        <v/>
      </c>
      <c r="C1701" s="8">
        <f>SUMIF(Producción[[#All],[Producto]],A1701,Producción[[#All],[Cant]])</f>
        <v>0</v>
      </c>
      <c r="D1701" s="8">
        <f>'Receta'!E1702</f>
        <v>0</v>
      </c>
      <c r="E1701" s="8" t="str">
        <f>IFERROR(VLOOKUP(D1701,Materias_Primas[#All],2,0),"")</f>
        <v/>
      </c>
      <c r="F1701" s="8">
        <f>'Receta'!C1702</f>
        <v>0</v>
      </c>
      <c r="G1701" s="8">
        <f>'Receta'!H1702</f>
        <v>0</v>
      </c>
      <c r="H1701" s="8" t="str">
        <f t="shared" si="30"/>
        <v/>
      </c>
      <c r="I1701" s="8">
        <v>58</v>
      </c>
      <c r="J1701" s="8" t="s">
        <v>213</v>
      </c>
      <c r="K1701" s="8" t="e">
        <f t="shared" si="33"/>
        <v>#VALUE!</v>
      </c>
      <c r="L1701" s="8" t="str">
        <f>IFERROR(VLOOKUP(D1701,Materias_Primas[#All],5,0),"")</f>
        <v/>
      </c>
      <c r="M1701" s="2"/>
      <c r="N1701" s="2"/>
      <c r="O1701" s="2"/>
      <c r="P1701" s="2"/>
    </row>
    <row r="1702" spans="1:16" ht="15.75" customHeight="1" x14ac:dyDescent="0.3">
      <c r="A1702" s="8">
        <f>'Receta'!A1703</f>
        <v>0</v>
      </c>
      <c r="B1702" s="8" t="str">
        <f>IFERROR(VLOOKUP(A1702,Productos[#All],2,0),"")</f>
        <v/>
      </c>
      <c r="C1702" s="8">
        <f>SUMIF(Producción[[#All],[Producto]],A1702,Producción[[#All],[Cant]])</f>
        <v>0</v>
      </c>
      <c r="D1702" s="8">
        <f>'Receta'!E1703</f>
        <v>0</v>
      </c>
      <c r="E1702" s="8" t="str">
        <f>IFERROR(VLOOKUP(D1702,Materias_Primas[#All],2,0),"")</f>
        <v/>
      </c>
      <c r="F1702" s="8">
        <f>'Receta'!C1703</f>
        <v>0</v>
      </c>
      <c r="G1702" s="8">
        <f>'Receta'!H1703</f>
        <v>0</v>
      </c>
      <c r="H1702" s="8" t="str">
        <f t="shared" si="30"/>
        <v/>
      </c>
      <c r="I1702" s="8">
        <v>58</v>
      </c>
      <c r="J1702" s="8" t="s">
        <v>213</v>
      </c>
      <c r="K1702" s="8" t="e">
        <f t="shared" si="33"/>
        <v>#VALUE!</v>
      </c>
      <c r="L1702" s="8" t="str">
        <f>IFERROR(VLOOKUP(D1702,Materias_Primas[#All],5,0),"")</f>
        <v/>
      </c>
      <c r="M1702" s="2"/>
      <c r="N1702" s="2"/>
      <c r="O1702" s="2"/>
      <c r="P1702" s="2"/>
    </row>
    <row r="1703" spans="1:16" ht="15.75" customHeight="1" x14ac:dyDescent="0.3">
      <c r="A1703" s="8">
        <f>'Receta'!A1704</f>
        <v>0</v>
      </c>
      <c r="B1703" s="8" t="str">
        <f>IFERROR(VLOOKUP(A1703,Productos[#All],2,0),"")</f>
        <v/>
      </c>
      <c r="C1703" s="8">
        <f>SUMIF(Producción[[#All],[Producto]],A1703,Producción[[#All],[Cant]])</f>
        <v>0</v>
      </c>
      <c r="D1703" s="8">
        <f>'Receta'!E1704</f>
        <v>0</v>
      </c>
      <c r="E1703" s="8" t="str">
        <f>IFERROR(VLOOKUP(D1703,Materias_Primas[#All],2,0),"")</f>
        <v/>
      </c>
      <c r="F1703" s="8">
        <f>'Receta'!C1704</f>
        <v>0</v>
      </c>
      <c r="G1703" s="8">
        <f>'Receta'!H1704</f>
        <v>0</v>
      </c>
      <c r="H1703" s="8" t="str">
        <f t="shared" si="30"/>
        <v/>
      </c>
      <c r="I1703" s="8">
        <v>58</v>
      </c>
      <c r="J1703" s="8" t="s">
        <v>213</v>
      </c>
      <c r="K1703" s="8" t="e">
        <f t="shared" si="33"/>
        <v>#VALUE!</v>
      </c>
      <c r="L1703" s="8" t="str">
        <f>IFERROR(VLOOKUP(D1703,Materias_Primas[#All],5,0),"")</f>
        <v/>
      </c>
      <c r="M1703" s="2"/>
      <c r="N1703" s="2"/>
      <c r="O1703" s="2"/>
      <c r="P1703" s="2"/>
    </row>
    <row r="1704" spans="1:16" ht="15.75" customHeight="1" x14ac:dyDescent="0.3">
      <c r="A1704" s="8">
        <f>'Receta'!A1705</f>
        <v>0</v>
      </c>
      <c r="B1704" s="8" t="str">
        <f>IFERROR(VLOOKUP(A1704,Productos[#All],2,0),"")</f>
        <v/>
      </c>
      <c r="C1704" s="8">
        <f>SUMIF(Producción[[#All],[Producto]],A1704,Producción[[#All],[Cant]])</f>
        <v>0</v>
      </c>
      <c r="D1704" s="8">
        <f>'Receta'!E1705</f>
        <v>0</v>
      </c>
      <c r="E1704" s="8" t="str">
        <f>IFERROR(VLOOKUP(D1704,Materias_Primas[#All],2,0),"")</f>
        <v/>
      </c>
      <c r="F1704" s="8">
        <f>'Receta'!C1705</f>
        <v>0</v>
      </c>
      <c r="G1704" s="8">
        <f>'Receta'!H1705</f>
        <v>0</v>
      </c>
      <c r="H1704" s="8" t="str">
        <f t="shared" si="30"/>
        <v/>
      </c>
      <c r="I1704" s="8">
        <v>58</v>
      </c>
      <c r="J1704" s="8" t="s">
        <v>213</v>
      </c>
      <c r="K1704" s="8" t="e">
        <f t="shared" si="33"/>
        <v>#VALUE!</v>
      </c>
      <c r="L1704" s="8" t="str">
        <f>IFERROR(VLOOKUP(D1704,Materias_Primas[#All],5,0),"")</f>
        <v/>
      </c>
      <c r="M1704" s="2"/>
      <c r="N1704" s="2"/>
      <c r="O1704" s="2"/>
      <c r="P1704" s="2"/>
    </row>
    <row r="1705" spans="1:16" ht="15.75" customHeight="1" x14ac:dyDescent="0.3">
      <c r="A1705" s="8">
        <f>'Receta'!A1706</f>
        <v>0</v>
      </c>
      <c r="B1705" s="8" t="str">
        <f>IFERROR(VLOOKUP(A1705,Productos[#All],2,0),"")</f>
        <v/>
      </c>
      <c r="C1705" s="8">
        <f>SUMIF(Producción[[#All],[Producto]],A1705,Producción[[#All],[Cant]])</f>
        <v>0</v>
      </c>
      <c r="D1705" s="8">
        <f>'Receta'!E1706</f>
        <v>0</v>
      </c>
      <c r="E1705" s="8" t="str">
        <f>IFERROR(VLOOKUP(D1705,Materias_Primas[#All],2,0),"")</f>
        <v/>
      </c>
      <c r="F1705" s="8">
        <f>'Receta'!C1706</f>
        <v>0</v>
      </c>
      <c r="G1705" s="8">
        <f>'Receta'!H1706</f>
        <v>0</v>
      </c>
      <c r="H1705" s="8" t="str">
        <f t="shared" si="30"/>
        <v/>
      </c>
      <c r="I1705" s="8">
        <v>58</v>
      </c>
      <c r="J1705" s="8" t="s">
        <v>213</v>
      </c>
      <c r="K1705" s="8" t="e">
        <f t="shared" si="33"/>
        <v>#VALUE!</v>
      </c>
      <c r="L1705" s="8" t="str">
        <f>IFERROR(VLOOKUP(D1705,Materias_Primas[#All],5,0),"")</f>
        <v/>
      </c>
      <c r="M1705" s="2"/>
      <c r="N1705" s="2"/>
      <c r="O1705" s="2"/>
      <c r="P1705" s="2"/>
    </row>
    <row r="1706" spans="1:16" ht="15.75" customHeight="1" x14ac:dyDescent="0.3">
      <c r="A1706" s="8">
        <f>'Receta'!A1707</f>
        <v>0</v>
      </c>
      <c r="B1706" s="8" t="str">
        <f>IFERROR(VLOOKUP(A1706,Productos[#All],2,0),"")</f>
        <v/>
      </c>
      <c r="C1706" s="8">
        <f>SUMIF(Producción[[#All],[Producto]],A1706,Producción[[#All],[Cant]])</f>
        <v>0</v>
      </c>
      <c r="D1706" s="8">
        <f>'Receta'!E1707</f>
        <v>0</v>
      </c>
      <c r="E1706" s="8" t="str">
        <f>IFERROR(VLOOKUP(D1706,Materias_Primas[#All],2,0),"")</f>
        <v/>
      </c>
      <c r="F1706" s="8">
        <f>'Receta'!C1707</f>
        <v>0</v>
      </c>
      <c r="G1706" s="8">
        <f>'Receta'!H1707</f>
        <v>0</v>
      </c>
      <c r="H1706" s="8" t="str">
        <f t="shared" si="30"/>
        <v/>
      </c>
      <c r="I1706" s="8">
        <v>58</v>
      </c>
      <c r="J1706" s="8" t="s">
        <v>213</v>
      </c>
      <c r="K1706" s="8" t="e">
        <f t="shared" si="33"/>
        <v>#VALUE!</v>
      </c>
      <c r="L1706" s="8" t="str">
        <f>IFERROR(VLOOKUP(D1706,Materias_Primas[#All],5,0),"")</f>
        <v/>
      </c>
      <c r="M1706" s="2"/>
      <c r="N1706" s="2"/>
      <c r="O1706" s="2"/>
      <c r="P1706" s="2"/>
    </row>
    <row r="1707" spans="1:16" ht="15.75" customHeight="1" x14ac:dyDescent="0.3">
      <c r="A1707" s="8">
        <f>'Receta'!A1708</f>
        <v>0</v>
      </c>
      <c r="B1707" s="8" t="str">
        <f>IFERROR(VLOOKUP(A1707,Productos[#All],2,0),"")</f>
        <v/>
      </c>
      <c r="C1707" s="8">
        <f>SUMIF(Producción[[#All],[Producto]],A1707,Producción[[#All],[Cant]])</f>
        <v>0</v>
      </c>
      <c r="D1707" s="8">
        <f>'Receta'!E1708</f>
        <v>0</v>
      </c>
      <c r="E1707" s="8" t="str">
        <f>IFERROR(VLOOKUP(D1707,Materias_Primas[#All],2,0),"")</f>
        <v/>
      </c>
      <c r="F1707" s="8">
        <f>'Receta'!C1708</f>
        <v>0</v>
      </c>
      <c r="G1707" s="8">
        <f>'Receta'!H1708</f>
        <v>0</v>
      </c>
      <c r="H1707" s="8" t="str">
        <f t="shared" si="30"/>
        <v/>
      </c>
      <c r="I1707" s="8">
        <v>58</v>
      </c>
      <c r="J1707" s="8" t="s">
        <v>213</v>
      </c>
      <c r="K1707" s="8" t="e">
        <f t="shared" si="33"/>
        <v>#VALUE!</v>
      </c>
      <c r="L1707" s="8" t="str">
        <f>IFERROR(VLOOKUP(D1707,Materias_Primas[#All],5,0),"")</f>
        <v/>
      </c>
      <c r="M1707" s="2"/>
      <c r="N1707" s="2"/>
      <c r="O1707" s="2"/>
      <c r="P1707" s="2"/>
    </row>
    <row r="1708" spans="1:16" ht="15.75" customHeight="1" x14ac:dyDescent="0.3">
      <c r="A1708" s="8">
        <f>'Receta'!A1709</f>
        <v>0</v>
      </c>
      <c r="B1708" s="8" t="str">
        <f>IFERROR(VLOOKUP(A1708,Productos[#All],2,0),"")</f>
        <v/>
      </c>
      <c r="C1708" s="8">
        <f>SUMIF(Producción[[#All],[Producto]],A1708,Producción[[#All],[Cant]])</f>
        <v>0</v>
      </c>
      <c r="D1708" s="8">
        <f>'Receta'!E1709</f>
        <v>0</v>
      </c>
      <c r="E1708" s="8" t="str">
        <f>IFERROR(VLOOKUP(D1708,Materias_Primas[#All],2,0),"")</f>
        <v/>
      </c>
      <c r="F1708" s="8">
        <f>'Receta'!C1709</f>
        <v>0</v>
      </c>
      <c r="G1708" s="8">
        <f>'Receta'!H1709</f>
        <v>0</v>
      </c>
      <c r="H1708" s="8" t="str">
        <f t="shared" si="30"/>
        <v/>
      </c>
      <c r="I1708" s="8">
        <v>58</v>
      </c>
      <c r="J1708" s="8" t="s">
        <v>213</v>
      </c>
      <c r="K1708" s="8" t="e">
        <f t="shared" si="33"/>
        <v>#VALUE!</v>
      </c>
      <c r="L1708" s="8" t="str">
        <f>IFERROR(VLOOKUP(D1708,Materias_Primas[#All],5,0),"")</f>
        <v/>
      </c>
      <c r="M1708" s="2"/>
      <c r="N1708" s="2"/>
      <c r="O1708" s="2"/>
      <c r="P1708" s="2"/>
    </row>
    <row r="1709" spans="1:16" ht="15.75" customHeight="1" x14ac:dyDescent="0.3">
      <c r="A1709" s="8">
        <f>'Receta'!A1710</f>
        <v>0</v>
      </c>
      <c r="B1709" s="8" t="str">
        <f>IFERROR(VLOOKUP(A1709,Productos[#All],2,0),"")</f>
        <v/>
      </c>
      <c r="C1709" s="8">
        <f>SUMIF(Producción[[#All],[Producto]],A1709,Producción[[#All],[Cant]])</f>
        <v>0</v>
      </c>
      <c r="D1709" s="8">
        <f>'Receta'!E1710</f>
        <v>0</v>
      </c>
      <c r="E1709" s="8" t="str">
        <f>IFERROR(VLOOKUP(D1709,Materias_Primas[#All],2,0),"")</f>
        <v/>
      </c>
      <c r="F1709" s="8">
        <f>'Receta'!C1710</f>
        <v>0</v>
      </c>
      <c r="G1709" s="8">
        <f>'Receta'!H1710</f>
        <v>0</v>
      </c>
      <c r="H1709" s="8" t="str">
        <f t="shared" si="30"/>
        <v/>
      </c>
      <c r="I1709" s="8">
        <v>58</v>
      </c>
      <c r="J1709" s="8" t="s">
        <v>213</v>
      </c>
      <c r="K1709" s="8" t="e">
        <f t="shared" si="33"/>
        <v>#VALUE!</v>
      </c>
      <c r="L1709" s="8" t="str">
        <f>IFERROR(VLOOKUP(D1709,Materias_Primas[#All],5,0),"")</f>
        <v/>
      </c>
      <c r="M1709" s="2"/>
      <c r="N1709" s="2"/>
      <c r="O1709" s="2"/>
      <c r="P1709" s="2"/>
    </row>
    <row r="1710" spans="1:16" ht="15.75" customHeight="1" x14ac:dyDescent="0.3">
      <c r="A1710" s="8">
        <f>'Receta'!A1711</f>
        <v>0</v>
      </c>
      <c r="B1710" s="8" t="str">
        <f>IFERROR(VLOOKUP(A1710,Productos[#All],2,0),"")</f>
        <v/>
      </c>
      <c r="C1710" s="8">
        <f>SUMIF(Producción[[#All],[Producto]],A1710,Producción[[#All],[Cant]])</f>
        <v>0</v>
      </c>
      <c r="D1710" s="8">
        <f>'Receta'!E1711</f>
        <v>0</v>
      </c>
      <c r="E1710" s="8" t="str">
        <f>IFERROR(VLOOKUP(D1710,Materias_Primas[#All],2,0),"")</f>
        <v/>
      </c>
      <c r="F1710" s="8">
        <f>'Receta'!C1711</f>
        <v>0</v>
      </c>
      <c r="G1710" s="8">
        <f>'Receta'!H1711</f>
        <v>0</v>
      </c>
      <c r="H1710" s="8" t="str">
        <f t="shared" si="30"/>
        <v/>
      </c>
      <c r="I1710" s="8">
        <v>58</v>
      </c>
      <c r="J1710" s="8" t="s">
        <v>213</v>
      </c>
      <c r="K1710" s="8" t="e">
        <f t="shared" si="33"/>
        <v>#VALUE!</v>
      </c>
      <c r="L1710" s="8" t="str">
        <f>IFERROR(VLOOKUP(D1710,Materias_Primas[#All],5,0),"")</f>
        <v/>
      </c>
      <c r="M1710" s="2"/>
      <c r="N1710" s="2"/>
      <c r="O1710" s="2"/>
      <c r="P1710" s="2"/>
    </row>
    <row r="1711" spans="1:16" ht="15.75" customHeight="1" x14ac:dyDescent="0.3">
      <c r="A1711" s="8">
        <f>'Receta'!A1712</f>
        <v>0</v>
      </c>
      <c r="B1711" s="8" t="str">
        <f>IFERROR(VLOOKUP(A1711,Productos[#All],2,0),"")</f>
        <v/>
      </c>
      <c r="C1711" s="8">
        <f>SUMIF(Producción[[#All],[Producto]],A1711,Producción[[#All],[Cant]])</f>
        <v>0</v>
      </c>
      <c r="D1711" s="8">
        <f>'Receta'!E1712</f>
        <v>0</v>
      </c>
      <c r="E1711" s="8" t="str">
        <f>IFERROR(VLOOKUP(D1711,Materias_Primas[#All],2,0),"")</f>
        <v/>
      </c>
      <c r="F1711" s="8">
        <f>'Receta'!C1712</f>
        <v>0</v>
      </c>
      <c r="G1711" s="8">
        <f>'Receta'!H1712</f>
        <v>0</v>
      </c>
      <c r="H1711" s="8" t="str">
        <f t="shared" si="30"/>
        <v/>
      </c>
      <c r="I1711" s="8">
        <v>58</v>
      </c>
      <c r="J1711" s="8" t="s">
        <v>213</v>
      </c>
      <c r="K1711" s="8" t="e">
        <f t="shared" si="33"/>
        <v>#VALUE!</v>
      </c>
      <c r="L1711" s="8" t="str">
        <f>IFERROR(VLOOKUP(D1711,Materias_Primas[#All],5,0),"")</f>
        <v/>
      </c>
      <c r="M1711" s="2"/>
      <c r="N1711" s="2"/>
      <c r="O1711" s="2"/>
      <c r="P1711" s="2"/>
    </row>
    <row r="1712" spans="1:16" ht="15.75" customHeight="1" x14ac:dyDescent="0.3">
      <c r="A1712" s="8">
        <f>'Receta'!A1713</f>
        <v>0</v>
      </c>
      <c r="B1712" s="8" t="str">
        <f>IFERROR(VLOOKUP(A1712,Productos[#All],2,0),"")</f>
        <v/>
      </c>
      <c r="C1712" s="8">
        <f>SUMIF(Producción[[#All],[Producto]],A1712,Producción[[#All],[Cant]])</f>
        <v>0</v>
      </c>
      <c r="D1712" s="8">
        <f>'Receta'!E1713</f>
        <v>0</v>
      </c>
      <c r="E1712" s="8" t="str">
        <f>IFERROR(VLOOKUP(D1712,Materias_Primas[#All],2,0),"")</f>
        <v/>
      </c>
      <c r="F1712" s="8">
        <f>'Receta'!C1713</f>
        <v>0</v>
      </c>
      <c r="G1712" s="8">
        <f>'Receta'!H1713</f>
        <v>0</v>
      </c>
      <c r="H1712" s="8" t="str">
        <f t="shared" si="30"/>
        <v/>
      </c>
      <c r="I1712" s="8">
        <v>58</v>
      </c>
      <c r="J1712" s="8" t="s">
        <v>213</v>
      </c>
      <c r="K1712" s="8" t="e">
        <f t="shared" si="33"/>
        <v>#VALUE!</v>
      </c>
      <c r="L1712" s="8" t="str">
        <f>IFERROR(VLOOKUP(D1712,Materias_Primas[#All],5,0),"")</f>
        <v/>
      </c>
      <c r="M1712" s="2"/>
      <c r="N1712" s="2"/>
      <c r="O1712" s="2"/>
      <c r="P1712" s="2"/>
    </row>
    <row r="1713" spans="1:16" ht="15.75" customHeight="1" x14ac:dyDescent="0.3">
      <c r="A1713" s="8">
        <f>'Receta'!A1714</f>
        <v>0</v>
      </c>
      <c r="B1713" s="8" t="str">
        <f>IFERROR(VLOOKUP(A1713,Productos[#All],2,0),"")</f>
        <v/>
      </c>
      <c r="C1713" s="8">
        <f>SUMIF(Producción[[#All],[Producto]],A1713,Producción[[#All],[Cant]])</f>
        <v>0</v>
      </c>
      <c r="D1713" s="8">
        <f>'Receta'!E1714</f>
        <v>0</v>
      </c>
      <c r="E1713" s="8" t="str">
        <f>IFERROR(VLOOKUP(D1713,Materias_Primas[#All],2,0),"")</f>
        <v/>
      </c>
      <c r="F1713" s="8">
        <f>'Receta'!C1714</f>
        <v>0</v>
      </c>
      <c r="G1713" s="8">
        <f>'Receta'!H1714</f>
        <v>0</v>
      </c>
      <c r="H1713" s="8" t="str">
        <f t="shared" si="30"/>
        <v/>
      </c>
      <c r="I1713" s="8">
        <v>58</v>
      </c>
      <c r="J1713" s="8" t="s">
        <v>213</v>
      </c>
      <c r="K1713" s="8" t="e">
        <f t="shared" si="33"/>
        <v>#VALUE!</v>
      </c>
      <c r="L1713" s="8" t="str">
        <f>IFERROR(VLOOKUP(D1713,Materias_Primas[#All],5,0),"")</f>
        <v/>
      </c>
      <c r="M1713" s="2"/>
      <c r="N1713" s="2"/>
      <c r="O1713" s="2"/>
      <c r="P1713" s="2"/>
    </row>
    <row r="1714" spans="1:16" ht="15.75" customHeight="1" x14ac:dyDescent="0.3">
      <c r="A1714" s="8">
        <f>'Receta'!A1715</f>
        <v>0</v>
      </c>
      <c r="B1714" s="8" t="str">
        <f>IFERROR(VLOOKUP(A1714,Productos[#All],2,0),"")</f>
        <v/>
      </c>
      <c r="C1714" s="8">
        <f>SUMIF(Producción[[#All],[Producto]],A1714,Producción[[#All],[Cant]])</f>
        <v>0</v>
      </c>
      <c r="D1714" s="8">
        <f>'Receta'!E1715</f>
        <v>0</v>
      </c>
      <c r="E1714" s="8" t="str">
        <f>IFERROR(VLOOKUP(D1714,Materias_Primas[#All],2,0),"")</f>
        <v/>
      </c>
      <c r="F1714" s="8">
        <f>'Receta'!C1715</f>
        <v>0</v>
      </c>
      <c r="G1714" s="8">
        <f>'Receta'!H1715</f>
        <v>0</v>
      </c>
      <c r="H1714" s="8" t="str">
        <f t="shared" si="30"/>
        <v/>
      </c>
      <c r="I1714" s="8">
        <v>59</v>
      </c>
      <c r="J1714" s="8" t="s">
        <v>213</v>
      </c>
      <c r="K1714" s="8" t="e">
        <f t="shared" si="33"/>
        <v>#VALUE!</v>
      </c>
      <c r="L1714" s="8" t="str">
        <f>IFERROR(VLOOKUP(D1714,Materias_Primas[#All],5,0),"")</f>
        <v/>
      </c>
      <c r="M1714" s="2"/>
      <c r="N1714" s="2"/>
      <c r="O1714" s="2"/>
      <c r="P1714" s="2"/>
    </row>
    <row r="1715" spans="1:16" ht="15.75" customHeight="1" x14ac:dyDescent="0.3">
      <c r="A1715" s="8">
        <f>'Receta'!A1716</f>
        <v>0</v>
      </c>
      <c r="B1715" s="8" t="str">
        <f>IFERROR(VLOOKUP(A1715,Productos[#All],2,0),"")</f>
        <v/>
      </c>
      <c r="C1715" s="8">
        <f>SUMIF(Producción[[#All],[Producto]],A1715,Producción[[#All],[Cant]])</f>
        <v>0</v>
      </c>
      <c r="D1715" s="8">
        <f>'Receta'!E1716</f>
        <v>0</v>
      </c>
      <c r="E1715" s="8" t="str">
        <f>IFERROR(VLOOKUP(D1715,Materias_Primas[#All],2,0),"")</f>
        <v/>
      </c>
      <c r="F1715" s="8">
        <f>'Receta'!C1716</f>
        <v>0</v>
      </c>
      <c r="G1715" s="8">
        <f>'Receta'!H1716</f>
        <v>0</v>
      </c>
      <c r="H1715" s="8" t="str">
        <f t="shared" si="30"/>
        <v/>
      </c>
      <c r="I1715" s="8">
        <v>59</v>
      </c>
      <c r="J1715" s="8" t="s">
        <v>213</v>
      </c>
      <c r="K1715" s="8" t="e">
        <f t="shared" si="33"/>
        <v>#VALUE!</v>
      </c>
      <c r="L1715" s="8" t="str">
        <f>IFERROR(VLOOKUP(D1715,Materias_Primas[#All],5,0),"")</f>
        <v/>
      </c>
      <c r="M1715" s="2"/>
      <c r="N1715" s="2"/>
      <c r="O1715" s="2"/>
      <c r="P1715" s="2"/>
    </row>
    <row r="1716" spans="1:16" ht="15.75" customHeight="1" x14ac:dyDescent="0.3">
      <c r="A1716" s="8">
        <f>'Receta'!A1717</f>
        <v>0</v>
      </c>
      <c r="B1716" s="8" t="str">
        <f>IFERROR(VLOOKUP(A1716,Productos[#All],2,0),"")</f>
        <v/>
      </c>
      <c r="C1716" s="8">
        <f>SUMIF(Producción[[#All],[Producto]],A1716,Producción[[#All],[Cant]])</f>
        <v>0</v>
      </c>
      <c r="D1716" s="8">
        <f>'Receta'!E1717</f>
        <v>0</v>
      </c>
      <c r="E1716" s="8" t="str">
        <f>IFERROR(VLOOKUP(D1716,Materias_Primas[#All],2,0),"")</f>
        <v/>
      </c>
      <c r="F1716" s="8">
        <f>'Receta'!C1717</f>
        <v>0</v>
      </c>
      <c r="G1716" s="8">
        <f>'Receta'!H1717</f>
        <v>0</v>
      </c>
      <c r="H1716" s="8" t="str">
        <f t="shared" si="30"/>
        <v/>
      </c>
      <c r="I1716" s="8">
        <v>59</v>
      </c>
      <c r="J1716" s="8" t="s">
        <v>213</v>
      </c>
      <c r="K1716" s="8" t="e">
        <f t="shared" si="33"/>
        <v>#VALUE!</v>
      </c>
      <c r="L1716" s="8" t="str">
        <f>IFERROR(VLOOKUP(D1716,Materias_Primas[#All],5,0),"")</f>
        <v/>
      </c>
      <c r="M1716" s="2"/>
      <c r="N1716" s="2"/>
      <c r="O1716" s="2"/>
      <c r="P1716" s="2"/>
    </row>
    <row r="1717" spans="1:16" ht="15.75" customHeight="1" x14ac:dyDescent="0.3">
      <c r="A1717" s="8">
        <f>'Receta'!A1718</f>
        <v>0</v>
      </c>
      <c r="B1717" s="8" t="str">
        <f>IFERROR(VLOOKUP(A1717,Productos[#All],2,0),"")</f>
        <v/>
      </c>
      <c r="C1717" s="8">
        <f>SUMIF(Producción[[#All],[Producto]],A1717,Producción[[#All],[Cant]])</f>
        <v>0</v>
      </c>
      <c r="D1717" s="8">
        <f>'Receta'!E1718</f>
        <v>0</v>
      </c>
      <c r="E1717" s="8" t="str">
        <f>IFERROR(VLOOKUP(D1717,Materias_Primas[#All],2,0),"")</f>
        <v/>
      </c>
      <c r="F1717" s="8">
        <f>'Receta'!C1718</f>
        <v>0</v>
      </c>
      <c r="G1717" s="8">
        <f>'Receta'!H1718</f>
        <v>0</v>
      </c>
      <c r="H1717" s="8" t="str">
        <f t="shared" si="30"/>
        <v/>
      </c>
      <c r="I1717" s="8">
        <v>59</v>
      </c>
      <c r="J1717" s="8" t="s">
        <v>213</v>
      </c>
      <c r="K1717" s="8" t="e">
        <f t="shared" si="33"/>
        <v>#VALUE!</v>
      </c>
      <c r="L1717" s="8" t="str">
        <f>IFERROR(VLOOKUP(D1717,Materias_Primas[#All],5,0),"")</f>
        <v/>
      </c>
      <c r="M1717" s="2"/>
      <c r="N1717" s="2"/>
      <c r="O1717" s="2"/>
      <c r="P1717" s="2"/>
    </row>
    <row r="1718" spans="1:16" ht="15.75" customHeight="1" x14ac:dyDescent="0.3">
      <c r="A1718" s="8">
        <f>'Receta'!A1719</f>
        <v>0</v>
      </c>
      <c r="B1718" s="8" t="str">
        <f>IFERROR(VLOOKUP(A1718,Productos[#All],2,0),"")</f>
        <v/>
      </c>
      <c r="C1718" s="8">
        <f>SUMIF(Producción[[#All],[Producto]],A1718,Producción[[#All],[Cant]])</f>
        <v>0</v>
      </c>
      <c r="D1718" s="8">
        <f>'Receta'!E1719</f>
        <v>0</v>
      </c>
      <c r="E1718" s="8" t="str">
        <f>IFERROR(VLOOKUP(D1718,Materias_Primas[#All],2,0),"")</f>
        <v/>
      </c>
      <c r="F1718" s="8">
        <f>'Receta'!C1719</f>
        <v>0</v>
      </c>
      <c r="G1718" s="8">
        <f>'Receta'!H1719</f>
        <v>0</v>
      </c>
      <c r="H1718" s="8" t="str">
        <f t="shared" si="30"/>
        <v/>
      </c>
      <c r="I1718" s="8">
        <v>59</v>
      </c>
      <c r="J1718" s="8" t="s">
        <v>213</v>
      </c>
      <c r="K1718" s="8" t="e">
        <f t="shared" si="33"/>
        <v>#VALUE!</v>
      </c>
      <c r="L1718" s="8" t="str">
        <f>IFERROR(VLOOKUP(D1718,Materias_Primas[#All],5,0),"")</f>
        <v/>
      </c>
      <c r="M1718" s="2"/>
      <c r="N1718" s="2"/>
      <c r="O1718" s="2"/>
      <c r="P1718" s="2"/>
    </row>
    <row r="1719" spans="1:16" ht="15.75" customHeight="1" x14ac:dyDescent="0.3">
      <c r="A1719" s="8">
        <f>'Receta'!A1720</f>
        <v>0</v>
      </c>
      <c r="B1719" s="8" t="str">
        <f>IFERROR(VLOOKUP(A1719,Productos[#All],2,0),"")</f>
        <v/>
      </c>
      <c r="C1719" s="8">
        <f>SUMIF(Producción[[#All],[Producto]],A1719,Producción[[#All],[Cant]])</f>
        <v>0</v>
      </c>
      <c r="D1719" s="8">
        <f>'Receta'!E1720</f>
        <v>0</v>
      </c>
      <c r="E1719" s="8" t="str">
        <f>IFERROR(VLOOKUP(D1719,Materias_Primas[#All],2,0),"")</f>
        <v/>
      </c>
      <c r="F1719" s="8">
        <f>'Receta'!C1720</f>
        <v>0</v>
      </c>
      <c r="G1719" s="8">
        <f>'Receta'!H1720</f>
        <v>0</v>
      </c>
      <c r="H1719" s="8" t="str">
        <f t="shared" si="30"/>
        <v/>
      </c>
      <c r="I1719" s="8">
        <v>59</v>
      </c>
      <c r="J1719" s="8" t="s">
        <v>213</v>
      </c>
      <c r="K1719" s="8" t="e">
        <f t="shared" si="33"/>
        <v>#VALUE!</v>
      </c>
      <c r="L1719" s="8" t="str">
        <f>IFERROR(VLOOKUP(D1719,Materias_Primas[#All],5,0),"")</f>
        <v/>
      </c>
      <c r="M1719" s="2"/>
      <c r="N1719" s="2"/>
      <c r="O1719" s="2"/>
      <c r="P1719" s="2"/>
    </row>
    <row r="1720" spans="1:16" ht="15.75" customHeight="1" x14ac:dyDescent="0.3">
      <c r="A1720" s="8">
        <f>'Receta'!A1721</f>
        <v>0</v>
      </c>
      <c r="B1720" s="8" t="str">
        <f>IFERROR(VLOOKUP(A1720,Productos[#All],2,0),"")</f>
        <v/>
      </c>
      <c r="C1720" s="8">
        <f>SUMIF(Producción[[#All],[Producto]],A1720,Producción[[#All],[Cant]])</f>
        <v>0</v>
      </c>
      <c r="D1720" s="8">
        <f>'Receta'!E1721</f>
        <v>0</v>
      </c>
      <c r="E1720" s="8" t="str">
        <f>IFERROR(VLOOKUP(D1720,Materias_Primas[#All],2,0),"")</f>
        <v/>
      </c>
      <c r="F1720" s="8">
        <f>'Receta'!C1721</f>
        <v>0</v>
      </c>
      <c r="G1720" s="8">
        <f>'Receta'!H1721</f>
        <v>0</v>
      </c>
      <c r="H1720" s="8" t="str">
        <f t="shared" si="30"/>
        <v/>
      </c>
      <c r="I1720" s="8">
        <v>59</v>
      </c>
      <c r="J1720" s="8" t="s">
        <v>213</v>
      </c>
      <c r="K1720" s="8" t="e">
        <f t="shared" si="33"/>
        <v>#VALUE!</v>
      </c>
      <c r="L1720" s="8" t="str">
        <f>IFERROR(VLOOKUP(D1720,Materias_Primas[#All],5,0),"")</f>
        <v/>
      </c>
      <c r="M1720" s="2"/>
      <c r="N1720" s="2"/>
      <c r="O1720" s="2"/>
      <c r="P1720" s="2"/>
    </row>
    <row r="1721" spans="1:16" ht="15.75" customHeight="1" x14ac:dyDescent="0.3">
      <c r="A1721" s="8">
        <f>'Receta'!A1722</f>
        <v>0</v>
      </c>
      <c r="B1721" s="8" t="str">
        <f>IFERROR(VLOOKUP(A1721,Productos[#All],2,0),"")</f>
        <v/>
      </c>
      <c r="C1721" s="8">
        <f>SUMIF(Producción[[#All],[Producto]],A1721,Producción[[#All],[Cant]])</f>
        <v>0</v>
      </c>
      <c r="D1721" s="8">
        <f>'Receta'!E1722</f>
        <v>0</v>
      </c>
      <c r="E1721" s="8" t="str">
        <f>IFERROR(VLOOKUP(D1721,Materias_Primas[#All],2,0),"")</f>
        <v/>
      </c>
      <c r="F1721" s="8">
        <f>'Receta'!C1722</f>
        <v>0</v>
      </c>
      <c r="G1721" s="8">
        <f>'Receta'!H1722</f>
        <v>0</v>
      </c>
      <c r="H1721" s="8" t="str">
        <f t="shared" si="30"/>
        <v/>
      </c>
      <c r="I1721" s="8">
        <v>59</v>
      </c>
      <c r="J1721" s="8" t="s">
        <v>213</v>
      </c>
      <c r="K1721" s="8" t="e">
        <f t="shared" si="33"/>
        <v>#VALUE!</v>
      </c>
      <c r="L1721" s="8" t="str">
        <f>IFERROR(VLOOKUP(D1721,Materias_Primas[#All],5,0),"")</f>
        <v/>
      </c>
      <c r="M1721" s="2"/>
      <c r="N1721" s="2"/>
      <c r="O1721" s="2"/>
      <c r="P1721" s="2"/>
    </row>
    <row r="1722" spans="1:16" ht="15.75" customHeight="1" x14ac:dyDescent="0.3">
      <c r="A1722" s="8">
        <f>'Receta'!A1723</f>
        <v>0</v>
      </c>
      <c r="B1722" s="8" t="str">
        <f>IFERROR(VLOOKUP(A1722,Productos[#All],2,0),"")</f>
        <v/>
      </c>
      <c r="C1722" s="8">
        <f>SUMIF(Producción[[#All],[Producto]],A1722,Producción[[#All],[Cant]])</f>
        <v>0</v>
      </c>
      <c r="D1722" s="8">
        <f>'Receta'!E1723</f>
        <v>0</v>
      </c>
      <c r="E1722" s="8" t="str">
        <f>IFERROR(VLOOKUP(D1722,Materias_Primas[#All],2,0),"")</f>
        <v/>
      </c>
      <c r="F1722" s="8">
        <f>'Receta'!C1723</f>
        <v>0</v>
      </c>
      <c r="G1722" s="8">
        <f>'Receta'!H1723</f>
        <v>0</v>
      </c>
      <c r="H1722" s="8" t="str">
        <f t="shared" si="30"/>
        <v/>
      </c>
      <c r="I1722" s="8">
        <v>59</v>
      </c>
      <c r="J1722" s="8" t="s">
        <v>213</v>
      </c>
      <c r="K1722" s="8" t="e">
        <f t="shared" si="33"/>
        <v>#VALUE!</v>
      </c>
      <c r="L1722" s="8" t="str">
        <f>IFERROR(VLOOKUP(D1722,Materias_Primas[#All],5,0),"")</f>
        <v/>
      </c>
      <c r="M1722" s="2"/>
      <c r="N1722" s="2"/>
      <c r="O1722" s="2"/>
      <c r="P1722" s="2"/>
    </row>
    <row r="1723" spans="1:16" ht="15.75" customHeight="1" x14ac:dyDescent="0.3">
      <c r="A1723" s="8">
        <f>'Receta'!A1724</f>
        <v>0</v>
      </c>
      <c r="B1723" s="8" t="str">
        <f>IFERROR(VLOOKUP(A1723,Productos[#All],2,0),"")</f>
        <v/>
      </c>
      <c r="C1723" s="8">
        <f>SUMIF(Producción[[#All],[Producto]],A1723,Producción[[#All],[Cant]])</f>
        <v>0</v>
      </c>
      <c r="D1723" s="8">
        <f>'Receta'!E1724</f>
        <v>0</v>
      </c>
      <c r="E1723" s="8" t="str">
        <f>IFERROR(VLOOKUP(D1723,Materias_Primas[#All],2,0),"")</f>
        <v/>
      </c>
      <c r="F1723" s="8">
        <f>'Receta'!C1724</f>
        <v>0</v>
      </c>
      <c r="G1723" s="8">
        <f>'Receta'!H1724</f>
        <v>0</v>
      </c>
      <c r="H1723" s="8" t="str">
        <f t="shared" si="30"/>
        <v/>
      </c>
      <c r="I1723" s="8">
        <v>59</v>
      </c>
      <c r="J1723" s="8" t="s">
        <v>213</v>
      </c>
      <c r="K1723" s="8" t="e">
        <f t="shared" si="33"/>
        <v>#VALUE!</v>
      </c>
      <c r="L1723" s="8" t="str">
        <f>IFERROR(VLOOKUP(D1723,Materias_Primas[#All],5,0),"")</f>
        <v/>
      </c>
      <c r="M1723" s="2"/>
      <c r="N1723" s="2"/>
      <c r="O1723" s="2"/>
      <c r="P1723" s="2"/>
    </row>
    <row r="1724" spans="1:16" ht="15.75" customHeight="1" x14ac:dyDescent="0.3">
      <c r="A1724" s="8">
        <f>'Receta'!A1725</f>
        <v>0</v>
      </c>
      <c r="B1724" s="8" t="str">
        <f>IFERROR(VLOOKUP(A1724,Productos[#All],2,0),"")</f>
        <v/>
      </c>
      <c r="C1724" s="8">
        <f>SUMIF(Producción[[#All],[Producto]],A1724,Producción[[#All],[Cant]])</f>
        <v>0</v>
      </c>
      <c r="D1724" s="8">
        <f>'Receta'!E1725</f>
        <v>0</v>
      </c>
      <c r="E1724" s="8" t="str">
        <f>IFERROR(VLOOKUP(D1724,Materias_Primas[#All],2,0),"")</f>
        <v/>
      </c>
      <c r="F1724" s="8">
        <f>'Receta'!C1725</f>
        <v>0</v>
      </c>
      <c r="G1724" s="8">
        <f>'Receta'!H1725</f>
        <v>0</v>
      </c>
      <c r="H1724" s="8" t="str">
        <f t="shared" si="30"/>
        <v/>
      </c>
      <c r="I1724" s="8">
        <v>59</v>
      </c>
      <c r="J1724" s="8" t="s">
        <v>213</v>
      </c>
      <c r="K1724" s="8" t="e">
        <f t="shared" si="33"/>
        <v>#VALUE!</v>
      </c>
      <c r="L1724" s="8" t="str">
        <f>IFERROR(VLOOKUP(D1724,Materias_Primas[#All],5,0),"")</f>
        <v/>
      </c>
      <c r="M1724" s="2"/>
      <c r="N1724" s="2"/>
      <c r="O1724" s="2"/>
      <c r="P1724" s="2"/>
    </row>
    <row r="1725" spans="1:16" ht="15.75" customHeight="1" x14ac:dyDescent="0.3">
      <c r="A1725" s="8">
        <f>'Receta'!A1726</f>
        <v>0</v>
      </c>
      <c r="B1725" s="8" t="str">
        <f>IFERROR(VLOOKUP(A1725,Productos[#All],2,0),"")</f>
        <v/>
      </c>
      <c r="C1725" s="8">
        <f>SUMIF(Producción[[#All],[Producto]],A1725,Producción[[#All],[Cant]])</f>
        <v>0</v>
      </c>
      <c r="D1725" s="8">
        <f>'Receta'!E1726</f>
        <v>0</v>
      </c>
      <c r="E1725" s="8" t="str">
        <f>IFERROR(VLOOKUP(D1725,Materias_Primas[#All],2,0),"")</f>
        <v/>
      </c>
      <c r="F1725" s="8">
        <f>'Receta'!C1726</f>
        <v>0</v>
      </c>
      <c r="G1725" s="8">
        <f>'Receta'!H1726</f>
        <v>0</v>
      </c>
      <c r="H1725" s="8" t="str">
        <f t="shared" si="30"/>
        <v/>
      </c>
      <c r="I1725" s="8">
        <v>59</v>
      </c>
      <c r="J1725" s="8" t="s">
        <v>213</v>
      </c>
      <c r="K1725" s="8" t="e">
        <f t="shared" si="33"/>
        <v>#VALUE!</v>
      </c>
      <c r="L1725" s="8" t="str">
        <f>IFERROR(VLOOKUP(D1725,Materias_Primas[#All],5,0),"")</f>
        <v/>
      </c>
      <c r="M1725" s="2"/>
      <c r="N1725" s="2"/>
      <c r="O1725" s="2"/>
      <c r="P1725" s="2"/>
    </row>
    <row r="1726" spans="1:16" ht="15.75" customHeight="1" x14ac:dyDescent="0.3">
      <c r="A1726" s="8">
        <f>'Receta'!A1727</f>
        <v>0</v>
      </c>
      <c r="B1726" s="8" t="str">
        <f>IFERROR(VLOOKUP(A1726,Productos[#All],2,0),"")</f>
        <v/>
      </c>
      <c r="C1726" s="8">
        <f>SUMIF(Producción[[#All],[Producto]],A1726,Producción[[#All],[Cant]])</f>
        <v>0</v>
      </c>
      <c r="D1726" s="8">
        <f>'Receta'!E1727</f>
        <v>0</v>
      </c>
      <c r="E1726" s="8" t="str">
        <f>IFERROR(VLOOKUP(D1726,Materias_Primas[#All],2,0),"")</f>
        <v/>
      </c>
      <c r="F1726" s="8">
        <f>'Receta'!C1727</f>
        <v>0</v>
      </c>
      <c r="G1726" s="8">
        <f>'Receta'!H1727</f>
        <v>0</v>
      </c>
      <c r="H1726" s="8" t="str">
        <f t="shared" si="30"/>
        <v/>
      </c>
      <c r="I1726" s="8">
        <v>59</v>
      </c>
      <c r="J1726" s="8" t="s">
        <v>213</v>
      </c>
      <c r="K1726" s="8" t="e">
        <f t="shared" si="33"/>
        <v>#VALUE!</v>
      </c>
      <c r="L1726" s="8" t="str">
        <f>IFERROR(VLOOKUP(D1726,Materias_Primas[#All],5,0),"")</f>
        <v/>
      </c>
      <c r="M1726" s="2"/>
      <c r="N1726" s="2"/>
      <c r="O1726" s="2"/>
      <c r="P1726" s="2"/>
    </row>
    <row r="1727" spans="1:16" ht="15.75" customHeight="1" x14ac:dyDescent="0.3">
      <c r="A1727" s="8">
        <f>'Receta'!A1728</f>
        <v>0</v>
      </c>
      <c r="B1727" s="8" t="str">
        <f>IFERROR(VLOOKUP(A1727,Productos[#All],2,0),"")</f>
        <v/>
      </c>
      <c r="C1727" s="8">
        <f>SUMIF(Producción[[#All],[Producto]],A1727,Producción[[#All],[Cant]])</f>
        <v>0</v>
      </c>
      <c r="D1727" s="8">
        <f>'Receta'!E1728</f>
        <v>0</v>
      </c>
      <c r="E1727" s="8" t="str">
        <f>IFERROR(VLOOKUP(D1727,Materias_Primas[#All],2,0),"")</f>
        <v/>
      </c>
      <c r="F1727" s="8">
        <f>'Receta'!C1728</f>
        <v>0</v>
      </c>
      <c r="G1727" s="8">
        <f>'Receta'!H1728</f>
        <v>0</v>
      </c>
      <c r="H1727" s="8" t="str">
        <f t="shared" si="30"/>
        <v/>
      </c>
      <c r="I1727" s="8">
        <v>59</v>
      </c>
      <c r="J1727" s="8" t="s">
        <v>213</v>
      </c>
      <c r="K1727" s="8" t="e">
        <f t="shared" si="33"/>
        <v>#VALUE!</v>
      </c>
      <c r="L1727" s="8" t="str">
        <f>IFERROR(VLOOKUP(D1727,Materias_Primas[#All],5,0),"")</f>
        <v/>
      </c>
      <c r="M1727" s="2"/>
      <c r="N1727" s="2"/>
      <c r="O1727" s="2"/>
      <c r="P1727" s="2"/>
    </row>
    <row r="1728" spans="1:16" ht="15.75" customHeight="1" x14ac:dyDescent="0.3">
      <c r="A1728" s="8">
        <f>'Receta'!A1729</f>
        <v>0</v>
      </c>
      <c r="B1728" s="8" t="str">
        <f>IFERROR(VLOOKUP(A1728,Productos[#All],2,0),"")</f>
        <v/>
      </c>
      <c r="C1728" s="8">
        <f>SUMIF(Producción[[#All],[Producto]],A1728,Producción[[#All],[Cant]])</f>
        <v>0</v>
      </c>
      <c r="D1728" s="8">
        <f>'Receta'!E1729</f>
        <v>0</v>
      </c>
      <c r="E1728" s="8" t="str">
        <f>IFERROR(VLOOKUP(D1728,Materias_Primas[#All],2,0),"")</f>
        <v/>
      </c>
      <c r="F1728" s="8">
        <f>'Receta'!C1729</f>
        <v>0</v>
      </c>
      <c r="G1728" s="8">
        <f>'Receta'!H1729</f>
        <v>0</v>
      </c>
      <c r="H1728" s="8" t="str">
        <f t="shared" si="30"/>
        <v/>
      </c>
      <c r="I1728" s="8">
        <v>59</v>
      </c>
      <c r="J1728" s="8" t="s">
        <v>213</v>
      </c>
      <c r="K1728" s="8" t="e">
        <f t="shared" si="33"/>
        <v>#VALUE!</v>
      </c>
      <c r="L1728" s="8" t="str">
        <f>IFERROR(VLOOKUP(D1728,Materias_Primas[#All],5,0),"")</f>
        <v/>
      </c>
      <c r="M1728" s="2"/>
      <c r="N1728" s="2"/>
      <c r="O1728" s="2"/>
      <c r="P1728" s="2"/>
    </row>
    <row r="1729" spans="1:16" ht="15.75" customHeight="1" x14ac:dyDescent="0.3">
      <c r="A1729" s="8">
        <f>'Receta'!A1730</f>
        <v>0</v>
      </c>
      <c r="B1729" s="8" t="str">
        <f>IFERROR(VLOOKUP(A1729,Productos[#All],2,0),"")</f>
        <v/>
      </c>
      <c r="C1729" s="8">
        <f>SUMIF(Producción[[#All],[Producto]],A1729,Producción[[#All],[Cant]])</f>
        <v>0</v>
      </c>
      <c r="D1729" s="8">
        <f>'Receta'!E1730</f>
        <v>0</v>
      </c>
      <c r="E1729" s="8" t="str">
        <f>IFERROR(VLOOKUP(D1729,Materias_Primas[#All],2,0),"")</f>
        <v/>
      </c>
      <c r="F1729" s="8">
        <f>'Receta'!C1730</f>
        <v>0</v>
      </c>
      <c r="G1729" s="8">
        <f>'Receta'!H1730</f>
        <v>0</v>
      </c>
      <c r="H1729" s="8" t="str">
        <f t="shared" si="30"/>
        <v/>
      </c>
      <c r="I1729" s="8">
        <v>59</v>
      </c>
      <c r="J1729" s="8" t="s">
        <v>213</v>
      </c>
      <c r="K1729" s="8" t="e">
        <f t="shared" si="33"/>
        <v>#VALUE!</v>
      </c>
      <c r="L1729" s="8" t="str">
        <f>IFERROR(VLOOKUP(D1729,Materias_Primas[#All],5,0),"")</f>
        <v/>
      </c>
      <c r="M1729" s="2"/>
      <c r="N1729" s="2"/>
      <c r="O1729" s="2"/>
      <c r="P1729" s="2"/>
    </row>
    <row r="1730" spans="1:16" ht="15.75" customHeight="1" x14ac:dyDescent="0.3">
      <c r="A1730" s="8">
        <f>'Receta'!A1731</f>
        <v>0</v>
      </c>
      <c r="B1730" s="8" t="str">
        <f>IFERROR(VLOOKUP(A1730,Productos[#All],2,0),"")</f>
        <v/>
      </c>
      <c r="C1730" s="8">
        <f>SUMIF(Producción[[#All],[Producto]],A1730,Producción[[#All],[Cant]])</f>
        <v>0</v>
      </c>
      <c r="D1730" s="8">
        <f>'Receta'!E1731</f>
        <v>0</v>
      </c>
      <c r="E1730" s="8" t="str">
        <f>IFERROR(VLOOKUP(D1730,Materias_Primas[#All],2,0),"")</f>
        <v/>
      </c>
      <c r="F1730" s="8">
        <f>'Receta'!C1731</f>
        <v>0</v>
      </c>
      <c r="G1730" s="8">
        <f>'Receta'!H1731</f>
        <v>0</v>
      </c>
      <c r="H1730" s="8" t="str">
        <f t="shared" si="30"/>
        <v/>
      </c>
      <c r="I1730" s="8">
        <v>59</v>
      </c>
      <c r="J1730" s="8" t="s">
        <v>213</v>
      </c>
      <c r="K1730" s="8" t="e">
        <f t="shared" ref="K1730:K1793" si="34">C1730*H1730</f>
        <v>#VALUE!</v>
      </c>
      <c r="L1730" s="8" t="str">
        <f>IFERROR(VLOOKUP(D1730,Materias_Primas[#All],5,0),"")</f>
        <v/>
      </c>
      <c r="M1730" s="2"/>
      <c r="N1730" s="2"/>
      <c r="O1730" s="2"/>
      <c r="P1730" s="2"/>
    </row>
    <row r="1731" spans="1:16" ht="15.75" customHeight="1" x14ac:dyDescent="0.3">
      <c r="A1731" s="8">
        <f>'Receta'!A1732</f>
        <v>0</v>
      </c>
      <c r="B1731" s="8" t="str">
        <f>IFERROR(VLOOKUP(A1731,Productos[#All],2,0),"")</f>
        <v/>
      </c>
      <c r="C1731" s="8">
        <f>SUMIF(Producción[[#All],[Producto]],A1731,Producción[[#All],[Cant]])</f>
        <v>0</v>
      </c>
      <c r="D1731" s="8">
        <f>'Receta'!E1732</f>
        <v>0</v>
      </c>
      <c r="E1731" s="8" t="str">
        <f>IFERROR(VLOOKUP(D1731,Materias_Primas[#All],2,0),"")</f>
        <v/>
      </c>
      <c r="F1731" s="8">
        <f>'Receta'!C1732</f>
        <v>0</v>
      </c>
      <c r="G1731" s="8">
        <f>'Receta'!H1732</f>
        <v>0</v>
      </c>
      <c r="H1731" s="8" t="str">
        <f t="shared" si="30"/>
        <v/>
      </c>
      <c r="I1731" s="8">
        <v>59</v>
      </c>
      <c r="J1731" s="8" t="s">
        <v>213</v>
      </c>
      <c r="K1731" s="8" t="e">
        <f t="shared" si="34"/>
        <v>#VALUE!</v>
      </c>
      <c r="L1731" s="8" t="str">
        <f>IFERROR(VLOOKUP(D1731,Materias_Primas[#All],5,0),"")</f>
        <v/>
      </c>
      <c r="M1731" s="2"/>
      <c r="N1731" s="2"/>
      <c r="O1731" s="2"/>
      <c r="P1731" s="2"/>
    </row>
    <row r="1732" spans="1:16" ht="15.75" customHeight="1" x14ac:dyDescent="0.3">
      <c r="A1732" s="8">
        <f>'Receta'!A1733</f>
        <v>0</v>
      </c>
      <c r="B1732" s="8" t="str">
        <f>IFERROR(VLOOKUP(A1732,Productos[#All],2,0),"")</f>
        <v/>
      </c>
      <c r="C1732" s="8">
        <f>SUMIF(Producción[[#All],[Producto]],A1732,Producción[[#All],[Cant]])</f>
        <v>0</v>
      </c>
      <c r="D1732" s="8">
        <f>'Receta'!E1733</f>
        <v>0</v>
      </c>
      <c r="E1732" s="8" t="str">
        <f>IFERROR(VLOOKUP(D1732,Materias_Primas[#All],2,0),"")</f>
        <v/>
      </c>
      <c r="F1732" s="8">
        <f>'Receta'!C1733</f>
        <v>0</v>
      </c>
      <c r="G1732" s="8">
        <f>'Receta'!H1733</f>
        <v>0</v>
      </c>
      <c r="H1732" s="8" t="str">
        <f t="shared" si="30"/>
        <v/>
      </c>
      <c r="I1732" s="8">
        <v>59</v>
      </c>
      <c r="J1732" s="8" t="s">
        <v>213</v>
      </c>
      <c r="K1732" s="8" t="e">
        <f t="shared" si="34"/>
        <v>#VALUE!</v>
      </c>
      <c r="L1732" s="8" t="str">
        <f>IFERROR(VLOOKUP(D1732,Materias_Primas[#All],5,0),"")</f>
        <v/>
      </c>
      <c r="M1732" s="2"/>
      <c r="N1732" s="2"/>
      <c r="O1732" s="2"/>
      <c r="P1732" s="2"/>
    </row>
    <row r="1733" spans="1:16" ht="15.75" customHeight="1" x14ac:dyDescent="0.3">
      <c r="A1733" s="8">
        <f>'Receta'!A1734</f>
        <v>0</v>
      </c>
      <c r="B1733" s="8" t="str">
        <f>IFERROR(VLOOKUP(A1733,Productos[#All],2,0),"")</f>
        <v/>
      </c>
      <c r="C1733" s="8">
        <f>SUMIF(Producción[[#All],[Producto]],A1733,Producción[[#All],[Cant]])</f>
        <v>0</v>
      </c>
      <c r="D1733" s="8">
        <f>'Receta'!E1734</f>
        <v>0</v>
      </c>
      <c r="E1733" s="8" t="str">
        <f>IFERROR(VLOOKUP(D1733,Materias_Primas[#All],2,0),"")</f>
        <v/>
      </c>
      <c r="F1733" s="8">
        <f>'Receta'!C1734</f>
        <v>0</v>
      </c>
      <c r="G1733" s="8">
        <f>'Receta'!H1734</f>
        <v>0</v>
      </c>
      <c r="H1733" s="8" t="str">
        <f t="shared" si="30"/>
        <v/>
      </c>
      <c r="I1733" s="8">
        <v>59</v>
      </c>
      <c r="J1733" s="8" t="s">
        <v>213</v>
      </c>
      <c r="K1733" s="8" t="e">
        <f t="shared" si="34"/>
        <v>#VALUE!</v>
      </c>
      <c r="L1733" s="8" t="str">
        <f>IFERROR(VLOOKUP(D1733,Materias_Primas[#All],5,0),"")</f>
        <v/>
      </c>
      <c r="M1733" s="2"/>
      <c r="N1733" s="2"/>
      <c r="O1733" s="2"/>
      <c r="P1733" s="2"/>
    </row>
    <row r="1734" spans="1:16" ht="15.75" customHeight="1" x14ac:dyDescent="0.3">
      <c r="A1734" s="8">
        <f>'Receta'!A1735</f>
        <v>0</v>
      </c>
      <c r="B1734" s="8" t="str">
        <f>IFERROR(VLOOKUP(A1734,Productos[#All],2,0),"")</f>
        <v/>
      </c>
      <c r="C1734" s="8">
        <f>SUMIF(Producción[[#All],[Producto]],A1734,Producción[[#All],[Cant]])</f>
        <v>0</v>
      </c>
      <c r="D1734" s="8">
        <f>'Receta'!E1735</f>
        <v>0</v>
      </c>
      <c r="E1734" s="8" t="str">
        <f>IFERROR(VLOOKUP(D1734,Materias_Primas[#All],2,0),"")</f>
        <v/>
      </c>
      <c r="F1734" s="8">
        <f>'Receta'!C1735</f>
        <v>0</v>
      </c>
      <c r="G1734" s="8">
        <f>'Receta'!H1735</f>
        <v>0</v>
      </c>
      <c r="H1734" s="8" t="str">
        <f t="shared" si="30"/>
        <v/>
      </c>
      <c r="I1734" s="8">
        <v>59</v>
      </c>
      <c r="J1734" s="8" t="s">
        <v>213</v>
      </c>
      <c r="K1734" s="8" t="e">
        <f t="shared" si="34"/>
        <v>#VALUE!</v>
      </c>
      <c r="L1734" s="8" t="str">
        <f>IFERROR(VLOOKUP(D1734,Materias_Primas[#All],5,0),"")</f>
        <v/>
      </c>
      <c r="M1734" s="2"/>
      <c r="N1734" s="2"/>
      <c r="O1734" s="2"/>
      <c r="P1734" s="2"/>
    </row>
    <row r="1735" spans="1:16" ht="15.75" customHeight="1" x14ac:dyDescent="0.3">
      <c r="A1735" s="8">
        <f>'Receta'!A1736</f>
        <v>0</v>
      </c>
      <c r="B1735" s="8" t="str">
        <f>IFERROR(VLOOKUP(A1735,Productos[#All],2,0),"")</f>
        <v/>
      </c>
      <c r="C1735" s="8">
        <f>SUMIF(Producción[[#All],[Producto]],A1735,Producción[[#All],[Cant]])</f>
        <v>0</v>
      </c>
      <c r="D1735" s="8">
        <f>'Receta'!E1736</f>
        <v>0</v>
      </c>
      <c r="E1735" s="8" t="str">
        <f>IFERROR(VLOOKUP(D1735,Materias_Primas[#All],2,0),"")</f>
        <v/>
      </c>
      <c r="F1735" s="8">
        <f>'Receta'!C1736</f>
        <v>0</v>
      </c>
      <c r="G1735" s="8">
        <f>'Receta'!H1736</f>
        <v>0</v>
      </c>
      <c r="H1735" s="8" t="str">
        <f t="shared" si="30"/>
        <v/>
      </c>
      <c r="I1735" s="8">
        <v>59</v>
      </c>
      <c r="J1735" s="8" t="s">
        <v>213</v>
      </c>
      <c r="K1735" s="8" t="e">
        <f t="shared" si="34"/>
        <v>#VALUE!</v>
      </c>
      <c r="L1735" s="8" t="str">
        <f>IFERROR(VLOOKUP(D1735,Materias_Primas[#All],5,0),"")</f>
        <v/>
      </c>
      <c r="M1735" s="2"/>
      <c r="N1735" s="2"/>
      <c r="O1735" s="2"/>
      <c r="P1735" s="2"/>
    </row>
    <row r="1736" spans="1:16" ht="15.75" customHeight="1" x14ac:dyDescent="0.3">
      <c r="A1736" s="8">
        <f>'Receta'!A1737</f>
        <v>0</v>
      </c>
      <c r="B1736" s="8" t="str">
        <f>IFERROR(VLOOKUP(A1736,Productos[#All],2,0),"")</f>
        <v/>
      </c>
      <c r="C1736" s="8">
        <f>SUMIF(Producción[[#All],[Producto]],A1736,Producción[[#All],[Cant]])</f>
        <v>0</v>
      </c>
      <c r="D1736" s="8">
        <f>'Receta'!E1737</f>
        <v>0</v>
      </c>
      <c r="E1736" s="8" t="str">
        <f>IFERROR(VLOOKUP(D1736,Materias_Primas[#All],2,0),"")</f>
        <v/>
      </c>
      <c r="F1736" s="8">
        <f>'Receta'!C1737</f>
        <v>0</v>
      </c>
      <c r="G1736" s="8">
        <f>'Receta'!H1737</f>
        <v>0</v>
      </c>
      <c r="H1736" s="8" t="str">
        <f t="shared" si="30"/>
        <v/>
      </c>
      <c r="I1736" s="8">
        <v>59</v>
      </c>
      <c r="J1736" s="8" t="s">
        <v>213</v>
      </c>
      <c r="K1736" s="8" t="e">
        <f t="shared" si="34"/>
        <v>#VALUE!</v>
      </c>
      <c r="L1736" s="8" t="str">
        <f>IFERROR(VLOOKUP(D1736,Materias_Primas[#All],5,0),"")</f>
        <v/>
      </c>
      <c r="M1736" s="2"/>
      <c r="N1736" s="2"/>
      <c r="O1736" s="2"/>
      <c r="P1736" s="2"/>
    </row>
    <row r="1737" spans="1:16" ht="15.75" customHeight="1" x14ac:dyDescent="0.3">
      <c r="A1737" s="8">
        <f>'Receta'!A1738</f>
        <v>0</v>
      </c>
      <c r="B1737" s="8" t="str">
        <f>IFERROR(VLOOKUP(A1737,Productos[#All],2,0),"")</f>
        <v/>
      </c>
      <c r="C1737" s="8">
        <f>SUMIF(Producción[[#All],[Producto]],A1737,Producción[[#All],[Cant]])</f>
        <v>0</v>
      </c>
      <c r="D1737" s="8">
        <f>'Receta'!E1738</f>
        <v>0</v>
      </c>
      <c r="E1737" s="8" t="str">
        <f>IFERROR(VLOOKUP(D1737,Materias_Primas[#All],2,0),"")</f>
        <v/>
      </c>
      <c r="F1737" s="8">
        <f>'Receta'!C1738</f>
        <v>0</v>
      </c>
      <c r="G1737" s="8">
        <f>'Receta'!H1738</f>
        <v>0</v>
      </c>
      <c r="H1737" s="8" t="str">
        <f t="shared" si="30"/>
        <v/>
      </c>
      <c r="I1737" s="8">
        <v>59</v>
      </c>
      <c r="J1737" s="8" t="s">
        <v>213</v>
      </c>
      <c r="K1737" s="8" t="e">
        <f t="shared" si="34"/>
        <v>#VALUE!</v>
      </c>
      <c r="L1737" s="8" t="str">
        <f>IFERROR(VLOOKUP(D1737,Materias_Primas[#All],5,0),"")</f>
        <v/>
      </c>
      <c r="M1737" s="2"/>
      <c r="N1737" s="2"/>
      <c r="O1737" s="2"/>
      <c r="P1737" s="2"/>
    </row>
    <row r="1738" spans="1:16" ht="15.75" customHeight="1" x14ac:dyDescent="0.3">
      <c r="A1738" s="8">
        <f>'Receta'!A1739</f>
        <v>0</v>
      </c>
      <c r="B1738" s="8" t="str">
        <f>IFERROR(VLOOKUP(A1738,Productos[#All],2,0),"")</f>
        <v/>
      </c>
      <c r="C1738" s="8">
        <f>SUMIF(Producción[[#All],[Producto]],A1738,Producción[[#All],[Cant]])</f>
        <v>0</v>
      </c>
      <c r="D1738" s="8">
        <f>'Receta'!E1739</f>
        <v>0</v>
      </c>
      <c r="E1738" s="8" t="str">
        <f>IFERROR(VLOOKUP(D1738,Materias_Primas[#All],2,0),"")</f>
        <v/>
      </c>
      <c r="F1738" s="8">
        <f>'Receta'!C1739</f>
        <v>0</v>
      </c>
      <c r="G1738" s="8">
        <f>'Receta'!H1739</f>
        <v>0</v>
      </c>
      <c r="H1738" s="8" t="str">
        <f t="shared" si="30"/>
        <v/>
      </c>
      <c r="I1738" s="8">
        <v>59</v>
      </c>
      <c r="J1738" s="8" t="s">
        <v>213</v>
      </c>
      <c r="K1738" s="8" t="e">
        <f t="shared" si="34"/>
        <v>#VALUE!</v>
      </c>
      <c r="L1738" s="8" t="str">
        <f>IFERROR(VLOOKUP(D1738,Materias_Primas[#All],5,0),"")</f>
        <v/>
      </c>
      <c r="M1738" s="2"/>
      <c r="N1738" s="2"/>
      <c r="O1738" s="2"/>
      <c r="P1738" s="2"/>
    </row>
    <row r="1739" spans="1:16" ht="15.75" customHeight="1" x14ac:dyDescent="0.3">
      <c r="A1739" s="8">
        <f>'Receta'!A1740</f>
        <v>0</v>
      </c>
      <c r="B1739" s="8" t="str">
        <f>IFERROR(VLOOKUP(A1739,Productos[#All],2,0),"")</f>
        <v/>
      </c>
      <c r="C1739" s="8">
        <f>SUMIF(Producción[[#All],[Producto]],A1739,Producción[[#All],[Cant]])</f>
        <v>0</v>
      </c>
      <c r="D1739" s="8">
        <f>'Receta'!E1740</f>
        <v>0</v>
      </c>
      <c r="E1739" s="8" t="str">
        <f>IFERROR(VLOOKUP(D1739,Materias_Primas[#All],2,0),"")</f>
        <v/>
      </c>
      <c r="F1739" s="8">
        <f>'Receta'!C1740</f>
        <v>0</v>
      </c>
      <c r="G1739" s="8">
        <f>'Receta'!H1740</f>
        <v>0</v>
      </c>
      <c r="H1739" s="8" t="str">
        <f t="shared" si="30"/>
        <v/>
      </c>
      <c r="I1739" s="8">
        <v>59</v>
      </c>
      <c r="J1739" s="8" t="s">
        <v>213</v>
      </c>
      <c r="K1739" s="8" t="e">
        <f t="shared" si="34"/>
        <v>#VALUE!</v>
      </c>
      <c r="L1739" s="8" t="str">
        <f>IFERROR(VLOOKUP(D1739,Materias_Primas[#All],5,0),"")</f>
        <v/>
      </c>
      <c r="M1739" s="2"/>
      <c r="N1739" s="2"/>
      <c r="O1739" s="2"/>
      <c r="P1739" s="2"/>
    </row>
    <row r="1740" spans="1:16" ht="15.75" customHeight="1" x14ac:dyDescent="0.3">
      <c r="A1740" s="8">
        <f>'Receta'!A1741</f>
        <v>0</v>
      </c>
      <c r="B1740" s="8" t="str">
        <f>IFERROR(VLOOKUP(A1740,Productos[#All],2,0),"")</f>
        <v/>
      </c>
      <c r="C1740" s="8">
        <f>SUMIF(Producción[[#All],[Producto]],A1740,Producción[[#All],[Cant]])</f>
        <v>0</v>
      </c>
      <c r="D1740" s="8">
        <f>'Receta'!E1741</f>
        <v>0</v>
      </c>
      <c r="E1740" s="8" t="str">
        <f>IFERROR(VLOOKUP(D1740,Materias_Primas[#All],2,0),"")</f>
        <v/>
      </c>
      <c r="F1740" s="8">
        <f>'Receta'!C1741</f>
        <v>0</v>
      </c>
      <c r="G1740" s="8">
        <f>'Receta'!H1741</f>
        <v>0</v>
      </c>
      <c r="H1740" s="8" t="str">
        <f t="shared" si="30"/>
        <v/>
      </c>
      <c r="I1740" s="8">
        <v>59</v>
      </c>
      <c r="J1740" s="8" t="s">
        <v>213</v>
      </c>
      <c r="K1740" s="8" t="e">
        <f t="shared" si="34"/>
        <v>#VALUE!</v>
      </c>
      <c r="L1740" s="8" t="str">
        <f>IFERROR(VLOOKUP(D1740,Materias_Primas[#All],5,0),"")</f>
        <v/>
      </c>
      <c r="M1740" s="2"/>
      <c r="N1740" s="2"/>
      <c r="O1740" s="2"/>
      <c r="P1740" s="2"/>
    </row>
    <row r="1741" spans="1:16" ht="15.75" customHeight="1" x14ac:dyDescent="0.3">
      <c r="A1741" s="8">
        <f>'Receta'!A1742</f>
        <v>0</v>
      </c>
      <c r="B1741" s="8" t="str">
        <f>IFERROR(VLOOKUP(A1741,Productos[#All],2,0),"")</f>
        <v/>
      </c>
      <c r="C1741" s="8">
        <f>SUMIF(Producción[[#All],[Producto]],A1741,Producción[[#All],[Cant]])</f>
        <v>0</v>
      </c>
      <c r="D1741" s="8">
        <f>'Receta'!E1742</f>
        <v>0</v>
      </c>
      <c r="E1741" s="8" t="str">
        <f>IFERROR(VLOOKUP(D1741,Materias_Primas[#All],2,0),"")</f>
        <v/>
      </c>
      <c r="F1741" s="8">
        <f>'Receta'!C1742</f>
        <v>0</v>
      </c>
      <c r="G1741" s="8">
        <f>'Receta'!H1742</f>
        <v>0</v>
      </c>
      <c r="H1741" s="8" t="str">
        <f t="shared" si="30"/>
        <v/>
      </c>
      <c r="I1741" s="8">
        <v>59</v>
      </c>
      <c r="J1741" s="8" t="s">
        <v>213</v>
      </c>
      <c r="K1741" s="8" t="e">
        <f t="shared" si="34"/>
        <v>#VALUE!</v>
      </c>
      <c r="L1741" s="8" t="str">
        <f>IFERROR(VLOOKUP(D1741,Materias_Primas[#All],5,0),"")</f>
        <v/>
      </c>
      <c r="M1741" s="2"/>
      <c r="N1741" s="2"/>
      <c r="O1741" s="2"/>
      <c r="P1741" s="2"/>
    </row>
    <row r="1742" spans="1:16" ht="15.75" customHeight="1" x14ac:dyDescent="0.3">
      <c r="A1742" s="8">
        <f>'Receta'!A1743</f>
        <v>0</v>
      </c>
      <c r="B1742" s="8" t="str">
        <f>IFERROR(VLOOKUP(A1742,Productos[#All],2,0),"")</f>
        <v/>
      </c>
      <c r="C1742" s="8">
        <f>SUMIF(Producción[[#All],[Producto]],A1742,Producción[[#All],[Cant]])</f>
        <v>0</v>
      </c>
      <c r="D1742" s="8">
        <f>'Receta'!E1743</f>
        <v>0</v>
      </c>
      <c r="E1742" s="8" t="str">
        <f>IFERROR(VLOOKUP(D1742,Materias_Primas[#All],2,0),"")</f>
        <v/>
      </c>
      <c r="F1742" s="8">
        <f>'Receta'!C1743</f>
        <v>0</v>
      </c>
      <c r="G1742" s="8">
        <f>'Receta'!H1743</f>
        <v>0</v>
      </c>
      <c r="H1742" s="8" t="str">
        <f t="shared" si="30"/>
        <v/>
      </c>
      <c r="I1742" s="8">
        <v>59</v>
      </c>
      <c r="J1742" s="8" t="s">
        <v>213</v>
      </c>
      <c r="K1742" s="8" t="e">
        <f t="shared" si="34"/>
        <v>#VALUE!</v>
      </c>
      <c r="L1742" s="8" t="str">
        <f>IFERROR(VLOOKUP(D1742,Materias_Primas[#All],5,0),"")</f>
        <v/>
      </c>
      <c r="M1742" s="2"/>
      <c r="N1742" s="2"/>
      <c r="O1742" s="2"/>
      <c r="P1742" s="2"/>
    </row>
    <row r="1743" spans="1:16" ht="15.75" customHeight="1" x14ac:dyDescent="0.3">
      <c r="A1743" s="8">
        <f>'Receta'!A1744</f>
        <v>0</v>
      </c>
      <c r="B1743" s="8" t="str">
        <f>IFERROR(VLOOKUP(A1743,Productos[#All],2,0),"")</f>
        <v/>
      </c>
      <c r="C1743" s="8">
        <f>SUMIF(Producción[[#All],[Producto]],A1743,Producción[[#All],[Cant]])</f>
        <v>0</v>
      </c>
      <c r="D1743" s="8">
        <f>'Receta'!E1744</f>
        <v>0</v>
      </c>
      <c r="E1743" s="8" t="str">
        <f>IFERROR(VLOOKUP(D1743,Materias_Primas[#All],2,0),"")</f>
        <v/>
      </c>
      <c r="F1743" s="8">
        <f>'Receta'!C1744</f>
        <v>0</v>
      </c>
      <c r="G1743" s="8">
        <f>'Receta'!H1744</f>
        <v>0</v>
      </c>
      <c r="H1743" s="8" t="str">
        <f t="shared" si="30"/>
        <v/>
      </c>
      <c r="I1743" s="8">
        <v>59</v>
      </c>
      <c r="J1743" s="8" t="s">
        <v>213</v>
      </c>
      <c r="K1743" s="8" t="e">
        <f t="shared" si="34"/>
        <v>#VALUE!</v>
      </c>
      <c r="L1743" s="8" t="str">
        <f>IFERROR(VLOOKUP(D1743,Materias_Primas[#All],5,0),"")</f>
        <v/>
      </c>
      <c r="M1743" s="2"/>
      <c r="N1743" s="2"/>
      <c r="O1743" s="2"/>
      <c r="P1743" s="2"/>
    </row>
    <row r="1744" spans="1:16" ht="15.75" customHeight="1" x14ac:dyDescent="0.3">
      <c r="A1744" s="8">
        <f>'Receta'!A1745</f>
        <v>0</v>
      </c>
      <c r="B1744" s="8" t="str">
        <f>IFERROR(VLOOKUP(A1744,Productos[#All],2,0),"")</f>
        <v/>
      </c>
      <c r="C1744" s="8">
        <f>SUMIF(Producción[[#All],[Producto]],A1744,Producción[[#All],[Cant]])</f>
        <v>0</v>
      </c>
      <c r="D1744" s="8">
        <f>'Receta'!E1745</f>
        <v>0</v>
      </c>
      <c r="E1744" s="8" t="str">
        <f>IFERROR(VLOOKUP(D1744,Materias_Primas[#All],2,0),"")</f>
        <v/>
      </c>
      <c r="F1744" s="8">
        <f>'Receta'!C1745</f>
        <v>0</v>
      </c>
      <c r="G1744" s="8">
        <f>'Receta'!H1745</f>
        <v>0</v>
      </c>
      <c r="H1744" s="8" t="str">
        <f t="shared" si="30"/>
        <v/>
      </c>
      <c r="I1744" s="8">
        <v>59</v>
      </c>
      <c r="J1744" s="8" t="s">
        <v>213</v>
      </c>
      <c r="K1744" s="8" t="e">
        <f t="shared" si="34"/>
        <v>#VALUE!</v>
      </c>
      <c r="L1744" s="8" t="str">
        <f>IFERROR(VLOOKUP(D1744,Materias_Primas[#All],5,0),"")</f>
        <v/>
      </c>
      <c r="M1744" s="2"/>
      <c r="N1744" s="2"/>
      <c r="O1744" s="2"/>
      <c r="P1744" s="2"/>
    </row>
    <row r="1745" spans="1:16" ht="15.75" customHeight="1" x14ac:dyDescent="0.3">
      <c r="A1745" s="8">
        <f>'Receta'!A1746</f>
        <v>0</v>
      </c>
      <c r="B1745" s="8" t="str">
        <f>IFERROR(VLOOKUP(A1745,Productos[#All],2,0),"")</f>
        <v/>
      </c>
      <c r="C1745" s="8">
        <f>SUMIF(Producción[[#All],[Producto]],A1745,Producción[[#All],[Cant]])</f>
        <v>0</v>
      </c>
      <c r="D1745" s="8">
        <f>'Receta'!E1746</f>
        <v>0</v>
      </c>
      <c r="E1745" s="8" t="str">
        <f>IFERROR(VLOOKUP(D1745,Materias_Primas[#All],2,0),"")</f>
        <v/>
      </c>
      <c r="F1745" s="8">
        <f>'Receta'!C1746</f>
        <v>0</v>
      </c>
      <c r="G1745" s="8">
        <f>'Receta'!H1746</f>
        <v>0</v>
      </c>
      <c r="H1745" s="8" t="str">
        <f t="shared" si="30"/>
        <v/>
      </c>
      <c r="I1745" s="8">
        <v>59</v>
      </c>
      <c r="J1745" s="8" t="s">
        <v>213</v>
      </c>
      <c r="K1745" s="8" t="e">
        <f t="shared" si="34"/>
        <v>#VALUE!</v>
      </c>
      <c r="L1745" s="8" t="str">
        <f>IFERROR(VLOOKUP(D1745,Materias_Primas[#All],5,0),"")</f>
        <v/>
      </c>
      <c r="M1745" s="2"/>
      <c r="N1745" s="2"/>
      <c r="O1745" s="2"/>
      <c r="P1745" s="2"/>
    </row>
    <row r="1746" spans="1:16" ht="15.75" customHeight="1" x14ac:dyDescent="0.3">
      <c r="A1746" s="8">
        <f>'Receta'!A1747</f>
        <v>0</v>
      </c>
      <c r="B1746" s="8" t="str">
        <f>IFERROR(VLOOKUP(A1746,Productos[#All],2,0),"")</f>
        <v/>
      </c>
      <c r="C1746" s="8">
        <f>SUMIF(Producción[[#All],[Producto]],A1746,Producción[[#All],[Cant]])</f>
        <v>0</v>
      </c>
      <c r="D1746" s="8">
        <f>'Receta'!E1747</f>
        <v>0</v>
      </c>
      <c r="E1746" s="8" t="str">
        <f>IFERROR(VLOOKUP(D1746,Materias_Primas[#All],2,0),"")</f>
        <v/>
      </c>
      <c r="F1746" s="8">
        <f>'Receta'!C1747</f>
        <v>0</v>
      </c>
      <c r="G1746" s="8">
        <f>'Receta'!H1747</f>
        <v>0</v>
      </c>
      <c r="H1746" s="8" t="str">
        <f t="shared" si="30"/>
        <v/>
      </c>
      <c r="I1746" s="8">
        <v>59</v>
      </c>
      <c r="J1746" s="8" t="s">
        <v>213</v>
      </c>
      <c r="K1746" s="8" t="e">
        <f t="shared" si="34"/>
        <v>#VALUE!</v>
      </c>
      <c r="L1746" s="8" t="str">
        <f>IFERROR(VLOOKUP(D1746,Materias_Primas[#All],5,0),"")</f>
        <v/>
      </c>
      <c r="M1746" s="2"/>
      <c r="N1746" s="2"/>
      <c r="O1746" s="2"/>
      <c r="P1746" s="2"/>
    </row>
    <row r="1747" spans="1:16" ht="15.75" customHeight="1" x14ac:dyDescent="0.3">
      <c r="A1747" s="8">
        <f>'Receta'!A1748</f>
        <v>0</v>
      </c>
      <c r="B1747" s="8" t="str">
        <f>IFERROR(VLOOKUP(A1747,Productos[#All],2,0),"")</f>
        <v/>
      </c>
      <c r="C1747" s="8">
        <f>SUMIF(Producción[[#All],[Producto]],A1747,Producción[[#All],[Cant]])</f>
        <v>0</v>
      </c>
      <c r="D1747" s="8">
        <f>'Receta'!E1748</f>
        <v>0</v>
      </c>
      <c r="E1747" s="8" t="str">
        <f>IFERROR(VLOOKUP(D1747,Materias_Primas[#All],2,0),"")</f>
        <v/>
      </c>
      <c r="F1747" s="8">
        <f>'Receta'!C1748</f>
        <v>0</v>
      </c>
      <c r="G1747" s="8">
        <f>'Receta'!H1748</f>
        <v>0</v>
      </c>
      <c r="H1747" s="8" t="str">
        <f t="shared" si="30"/>
        <v/>
      </c>
      <c r="I1747" s="8">
        <v>59</v>
      </c>
      <c r="J1747" s="8" t="s">
        <v>213</v>
      </c>
      <c r="K1747" s="8" t="e">
        <f t="shared" si="34"/>
        <v>#VALUE!</v>
      </c>
      <c r="L1747" s="8" t="str">
        <f>IFERROR(VLOOKUP(D1747,Materias_Primas[#All],5,0),"")</f>
        <v/>
      </c>
      <c r="M1747" s="2"/>
      <c r="N1747" s="2"/>
      <c r="O1747" s="2"/>
      <c r="P1747" s="2"/>
    </row>
    <row r="1748" spans="1:16" ht="15.75" customHeight="1" x14ac:dyDescent="0.3">
      <c r="A1748" s="8">
        <f>'Receta'!A1749</f>
        <v>0</v>
      </c>
      <c r="B1748" s="8" t="str">
        <f>IFERROR(VLOOKUP(A1748,Productos[#All],2,0),"")</f>
        <v/>
      </c>
      <c r="C1748" s="8">
        <f>SUMIF(Producción[[#All],[Producto]],A1748,Producción[[#All],[Cant]])</f>
        <v>0</v>
      </c>
      <c r="D1748" s="8">
        <f>'Receta'!E1749</f>
        <v>0</v>
      </c>
      <c r="E1748" s="8" t="str">
        <f>IFERROR(VLOOKUP(D1748,Materias_Primas[#All],2,0),"")</f>
        <v/>
      </c>
      <c r="F1748" s="8">
        <f>'Receta'!C1749</f>
        <v>0</v>
      </c>
      <c r="G1748" s="8">
        <f>'Receta'!H1749</f>
        <v>0</v>
      </c>
      <c r="H1748" s="8" t="str">
        <f t="shared" si="30"/>
        <v/>
      </c>
      <c r="I1748" s="8">
        <v>59</v>
      </c>
      <c r="J1748" s="8" t="s">
        <v>213</v>
      </c>
      <c r="K1748" s="8" t="e">
        <f t="shared" si="34"/>
        <v>#VALUE!</v>
      </c>
      <c r="L1748" s="8" t="str">
        <f>IFERROR(VLOOKUP(D1748,Materias_Primas[#All],5,0),"")</f>
        <v/>
      </c>
      <c r="M1748" s="2"/>
      <c r="N1748" s="2"/>
      <c r="O1748" s="2"/>
      <c r="P1748" s="2"/>
    </row>
    <row r="1749" spans="1:16" ht="15.75" customHeight="1" x14ac:dyDescent="0.3">
      <c r="A1749" s="8">
        <f>'Receta'!A1750</f>
        <v>0</v>
      </c>
      <c r="B1749" s="8" t="str">
        <f>IFERROR(VLOOKUP(A1749,Productos[#All],2,0),"")</f>
        <v/>
      </c>
      <c r="C1749" s="8">
        <f>SUMIF(Producción[[#All],[Producto]],A1749,Producción[[#All],[Cant]])</f>
        <v>0</v>
      </c>
      <c r="D1749" s="8">
        <f>'Receta'!E1750</f>
        <v>0</v>
      </c>
      <c r="E1749" s="8" t="str">
        <f>IFERROR(VLOOKUP(D1749,Materias_Primas[#All],2,0),"")</f>
        <v/>
      </c>
      <c r="F1749" s="8">
        <f>'Receta'!C1750</f>
        <v>0</v>
      </c>
      <c r="G1749" s="8">
        <f>'Receta'!H1750</f>
        <v>0</v>
      </c>
      <c r="H1749" s="8" t="str">
        <f t="shared" si="30"/>
        <v/>
      </c>
      <c r="I1749" s="8">
        <v>59</v>
      </c>
      <c r="J1749" s="8" t="s">
        <v>213</v>
      </c>
      <c r="K1749" s="8" t="e">
        <f t="shared" si="34"/>
        <v>#VALUE!</v>
      </c>
      <c r="L1749" s="8" t="str">
        <f>IFERROR(VLOOKUP(D1749,Materias_Primas[#All],5,0),"")</f>
        <v/>
      </c>
      <c r="M1749" s="2"/>
      <c r="N1749" s="2"/>
      <c r="O1749" s="2"/>
      <c r="P1749" s="2"/>
    </row>
    <row r="1750" spans="1:16" ht="15.75" customHeight="1" x14ac:dyDescent="0.3">
      <c r="A1750" s="8">
        <f>'Receta'!A1751</f>
        <v>0</v>
      </c>
      <c r="B1750" s="8" t="str">
        <f>IFERROR(VLOOKUP(A1750,Productos[#All],2,0),"")</f>
        <v/>
      </c>
      <c r="C1750" s="8">
        <f>SUMIF(Producción[[#All],[Producto]],A1750,Producción[[#All],[Cant]])</f>
        <v>0</v>
      </c>
      <c r="D1750" s="8">
        <f>'Receta'!E1751</f>
        <v>0</v>
      </c>
      <c r="E1750" s="8" t="str">
        <f>IFERROR(VLOOKUP(D1750,Materias_Primas[#All],2,0),"")</f>
        <v/>
      </c>
      <c r="F1750" s="8">
        <f>'Receta'!C1751</f>
        <v>0</v>
      </c>
      <c r="G1750" s="8">
        <f>'Receta'!H1751</f>
        <v>0</v>
      </c>
      <c r="H1750" s="8" t="str">
        <f t="shared" si="30"/>
        <v/>
      </c>
      <c r="I1750" s="8">
        <v>59</v>
      </c>
      <c r="J1750" s="8" t="s">
        <v>213</v>
      </c>
      <c r="K1750" s="8" t="e">
        <f t="shared" si="34"/>
        <v>#VALUE!</v>
      </c>
      <c r="L1750" s="8" t="str">
        <f>IFERROR(VLOOKUP(D1750,Materias_Primas[#All],5,0),"")</f>
        <v/>
      </c>
      <c r="M1750" s="2"/>
      <c r="N1750" s="2"/>
      <c r="O1750" s="2"/>
      <c r="P1750" s="2"/>
    </row>
    <row r="1751" spans="1:16" ht="15.75" customHeight="1" x14ac:dyDescent="0.3">
      <c r="A1751" s="8">
        <f>'Receta'!A1752</f>
        <v>0</v>
      </c>
      <c r="B1751" s="8" t="str">
        <f>IFERROR(VLOOKUP(A1751,Productos[#All],2,0),"")</f>
        <v/>
      </c>
      <c r="C1751" s="8">
        <f>SUMIF(Producción[[#All],[Producto]],A1751,Producción[[#All],[Cant]])</f>
        <v>0</v>
      </c>
      <c r="D1751" s="8">
        <f>'Receta'!E1752</f>
        <v>0</v>
      </c>
      <c r="E1751" s="8" t="str">
        <f>IFERROR(VLOOKUP(D1751,Materias_Primas[#All],2,0),"")</f>
        <v/>
      </c>
      <c r="F1751" s="8">
        <f>'Receta'!C1752</f>
        <v>0</v>
      </c>
      <c r="G1751" s="8">
        <f>'Receta'!H1752</f>
        <v>0</v>
      </c>
      <c r="H1751" s="8" t="str">
        <f t="shared" si="30"/>
        <v/>
      </c>
      <c r="I1751" s="8">
        <v>59</v>
      </c>
      <c r="J1751" s="8" t="s">
        <v>213</v>
      </c>
      <c r="K1751" s="8" t="e">
        <f t="shared" si="34"/>
        <v>#VALUE!</v>
      </c>
      <c r="L1751" s="8" t="str">
        <f>IFERROR(VLOOKUP(D1751,Materias_Primas[#All],5,0),"")</f>
        <v/>
      </c>
      <c r="M1751" s="2"/>
      <c r="N1751" s="2"/>
      <c r="O1751" s="2"/>
      <c r="P1751" s="2"/>
    </row>
    <row r="1752" spans="1:16" ht="15.75" customHeight="1" x14ac:dyDescent="0.3">
      <c r="A1752" s="8">
        <f>'Receta'!A1753</f>
        <v>0</v>
      </c>
      <c r="B1752" s="8" t="str">
        <f>IFERROR(VLOOKUP(A1752,Productos[#All],2,0),"")</f>
        <v/>
      </c>
      <c r="C1752" s="8">
        <f>SUMIF(Producción[[#All],[Producto]],A1752,Producción[[#All],[Cant]])</f>
        <v>0</v>
      </c>
      <c r="D1752" s="8">
        <f>'Receta'!E1753</f>
        <v>0</v>
      </c>
      <c r="E1752" s="8" t="str">
        <f>IFERROR(VLOOKUP(D1752,Materias_Primas[#All],2,0),"")</f>
        <v/>
      </c>
      <c r="F1752" s="8">
        <f>'Receta'!C1753</f>
        <v>0</v>
      </c>
      <c r="G1752" s="8">
        <f>'Receta'!H1753</f>
        <v>0</v>
      </c>
      <c r="H1752" s="8" t="str">
        <f t="shared" si="30"/>
        <v/>
      </c>
      <c r="I1752" s="8">
        <v>59</v>
      </c>
      <c r="J1752" s="8" t="s">
        <v>213</v>
      </c>
      <c r="K1752" s="8" t="e">
        <f t="shared" si="34"/>
        <v>#VALUE!</v>
      </c>
      <c r="L1752" s="8" t="str">
        <f>IFERROR(VLOOKUP(D1752,Materias_Primas[#All],5,0),"")</f>
        <v/>
      </c>
      <c r="M1752" s="2"/>
      <c r="N1752" s="2"/>
      <c r="O1752" s="2"/>
      <c r="P1752" s="2"/>
    </row>
    <row r="1753" spans="1:16" ht="15.75" customHeight="1" x14ac:dyDescent="0.3">
      <c r="A1753" s="8">
        <f>'Receta'!A1754</f>
        <v>0</v>
      </c>
      <c r="B1753" s="8" t="str">
        <f>IFERROR(VLOOKUP(A1753,Productos[#All],2,0),"")</f>
        <v/>
      </c>
      <c r="C1753" s="8">
        <f>SUMIF(Producción[[#All],[Producto]],A1753,Producción[[#All],[Cant]])</f>
        <v>0</v>
      </c>
      <c r="D1753" s="8">
        <f>'Receta'!E1754</f>
        <v>0</v>
      </c>
      <c r="E1753" s="8" t="str">
        <f>IFERROR(VLOOKUP(D1753,Materias_Primas[#All],2,0),"")</f>
        <v/>
      </c>
      <c r="F1753" s="8">
        <f>'Receta'!C1754</f>
        <v>0</v>
      </c>
      <c r="G1753" s="8">
        <f>'Receta'!H1754</f>
        <v>0</v>
      </c>
      <c r="H1753" s="8" t="str">
        <f t="shared" si="30"/>
        <v/>
      </c>
      <c r="I1753" s="8">
        <v>59</v>
      </c>
      <c r="J1753" s="8" t="s">
        <v>213</v>
      </c>
      <c r="K1753" s="8" t="e">
        <f t="shared" si="34"/>
        <v>#VALUE!</v>
      </c>
      <c r="L1753" s="8" t="str">
        <f>IFERROR(VLOOKUP(D1753,Materias_Primas[#All],5,0),"")</f>
        <v/>
      </c>
      <c r="M1753" s="2"/>
      <c r="N1753" s="2"/>
      <c r="O1753" s="2"/>
      <c r="P1753" s="2"/>
    </row>
    <row r="1754" spans="1:16" ht="15.75" customHeight="1" x14ac:dyDescent="0.3">
      <c r="A1754" s="8">
        <f>'Receta'!A1755</f>
        <v>0</v>
      </c>
      <c r="B1754" s="8" t="str">
        <f>IFERROR(VLOOKUP(A1754,Productos[#All],2,0),"")</f>
        <v/>
      </c>
      <c r="C1754" s="8">
        <f>SUMIF(Producción[[#All],[Producto]],A1754,Producción[[#All],[Cant]])</f>
        <v>0</v>
      </c>
      <c r="D1754" s="8">
        <f>'Receta'!E1755</f>
        <v>0</v>
      </c>
      <c r="E1754" s="8" t="str">
        <f>IFERROR(VLOOKUP(D1754,Materias_Primas[#All],2,0),"")</f>
        <v/>
      </c>
      <c r="F1754" s="8">
        <f>'Receta'!C1755</f>
        <v>0</v>
      </c>
      <c r="G1754" s="8">
        <f>'Receta'!H1755</f>
        <v>0</v>
      </c>
      <c r="H1754" s="8" t="str">
        <f t="shared" si="30"/>
        <v/>
      </c>
      <c r="I1754" s="8">
        <v>59</v>
      </c>
      <c r="J1754" s="8" t="s">
        <v>213</v>
      </c>
      <c r="K1754" s="8" t="e">
        <f t="shared" si="34"/>
        <v>#VALUE!</v>
      </c>
      <c r="L1754" s="8" t="str">
        <f>IFERROR(VLOOKUP(D1754,Materias_Primas[#All],5,0),"")</f>
        <v/>
      </c>
      <c r="M1754" s="2"/>
      <c r="N1754" s="2"/>
      <c r="O1754" s="2"/>
      <c r="P1754" s="2"/>
    </row>
    <row r="1755" spans="1:16" ht="15.75" customHeight="1" x14ac:dyDescent="0.3">
      <c r="A1755" s="8">
        <f>'Receta'!A1756</f>
        <v>0</v>
      </c>
      <c r="B1755" s="8" t="str">
        <f>IFERROR(VLOOKUP(A1755,Productos[#All],2,0),"")</f>
        <v/>
      </c>
      <c r="C1755" s="8">
        <f>SUMIF(Producción[[#All],[Producto]],A1755,Producción[[#All],[Cant]])</f>
        <v>0</v>
      </c>
      <c r="D1755" s="8">
        <f>'Receta'!E1756</f>
        <v>0</v>
      </c>
      <c r="E1755" s="8" t="str">
        <f>IFERROR(VLOOKUP(D1755,Materias_Primas[#All],2,0),"")</f>
        <v/>
      </c>
      <c r="F1755" s="8">
        <f>'Receta'!C1756</f>
        <v>0</v>
      </c>
      <c r="G1755" s="8">
        <f>'Receta'!H1756</f>
        <v>0</v>
      </c>
      <c r="H1755" s="8" t="str">
        <f t="shared" si="30"/>
        <v/>
      </c>
      <c r="I1755" s="8">
        <v>59</v>
      </c>
      <c r="J1755" s="8" t="s">
        <v>213</v>
      </c>
      <c r="K1755" s="8" t="e">
        <f t="shared" si="34"/>
        <v>#VALUE!</v>
      </c>
      <c r="L1755" s="8" t="str">
        <f>IFERROR(VLOOKUP(D1755,Materias_Primas[#All],5,0),"")</f>
        <v/>
      </c>
      <c r="M1755" s="2"/>
      <c r="N1755" s="2"/>
      <c r="O1755" s="2"/>
      <c r="P1755" s="2"/>
    </row>
    <row r="1756" spans="1:16" ht="15.75" customHeight="1" x14ac:dyDescent="0.3">
      <c r="A1756" s="8">
        <f>'Receta'!A1757</f>
        <v>0</v>
      </c>
      <c r="B1756" s="8" t="str">
        <f>IFERROR(VLOOKUP(A1756,Productos[#All],2,0),"")</f>
        <v/>
      </c>
      <c r="C1756" s="8">
        <f>SUMIF(Producción[[#All],[Producto]],A1756,Producción[[#All],[Cant]])</f>
        <v>0</v>
      </c>
      <c r="D1756" s="8">
        <f>'Receta'!E1757</f>
        <v>0</v>
      </c>
      <c r="E1756" s="8" t="str">
        <f>IFERROR(VLOOKUP(D1756,Materias_Primas[#All],2,0),"")</f>
        <v/>
      </c>
      <c r="F1756" s="8">
        <f>'Receta'!C1757</f>
        <v>0</v>
      </c>
      <c r="G1756" s="8">
        <f>'Receta'!H1757</f>
        <v>0</v>
      </c>
      <c r="H1756" s="8" t="str">
        <f t="shared" si="30"/>
        <v/>
      </c>
      <c r="I1756" s="8">
        <v>59</v>
      </c>
      <c r="J1756" s="8" t="s">
        <v>213</v>
      </c>
      <c r="K1756" s="8" t="e">
        <f t="shared" si="34"/>
        <v>#VALUE!</v>
      </c>
      <c r="L1756" s="8" t="str">
        <f>IFERROR(VLOOKUP(D1756,Materias_Primas[#All],5,0),"")</f>
        <v/>
      </c>
      <c r="M1756" s="2"/>
      <c r="N1756" s="2"/>
      <c r="O1756" s="2"/>
      <c r="P1756" s="2"/>
    </row>
    <row r="1757" spans="1:16" ht="15.75" customHeight="1" x14ac:dyDescent="0.3">
      <c r="A1757" s="8">
        <f>'Receta'!A1758</f>
        <v>0</v>
      </c>
      <c r="B1757" s="8" t="str">
        <f>IFERROR(VLOOKUP(A1757,Productos[#All],2,0),"")</f>
        <v/>
      </c>
      <c r="C1757" s="8">
        <f>SUMIF(Producción[[#All],[Producto]],A1757,Producción[[#All],[Cant]])</f>
        <v>0</v>
      </c>
      <c r="D1757" s="8">
        <f>'Receta'!E1758</f>
        <v>0</v>
      </c>
      <c r="E1757" s="8" t="str">
        <f>IFERROR(VLOOKUP(D1757,Materias_Primas[#All],2,0),"")</f>
        <v/>
      </c>
      <c r="F1757" s="8">
        <f>'Receta'!C1758</f>
        <v>0</v>
      </c>
      <c r="G1757" s="8">
        <f>'Receta'!H1758</f>
        <v>0</v>
      </c>
      <c r="H1757" s="8" t="str">
        <f t="shared" si="30"/>
        <v/>
      </c>
      <c r="I1757" s="8">
        <v>59</v>
      </c>
      <c r="J1757" s="8" t="s">
        <v>213</v>
      </c>
      <c r="K1757" s="8" t="e">
        <f t="shared" si="34"/>
        <v>#VALUE!</v>
      </c>
      <c r="L1757" s="8" t="str">
        <f>IFERROR(VLOOKUP(D1757,Materias_Primas[#All],5,0),"")</f>
        <v/>
      </c>
      <c r="M1757" s="2"/>
      <c r="N1757" s="2"/>
      <c r="O1757" s="2"/>
      <c r="P1757" s="2"/>
    </row>
    <row r="1758" spans="1:16" ht="15.75" customHeight="1" x14ac:dyDescent="0.3">
      <c r="A1758" s="8">
        <f>'Receta'!A1759</f>
        <v>0</v>
      </c>
      <c r="B1758" s="8" t="str">
        <f>IFERROR(VLOOKUP(A1758,Productos[#All],2,0),"")</f>
        <v/>
      </c>
      <c r="C1758" s="8">
        <f>SUMIF(Producción[[#All],[Producto]],A1758,Producción[[#All],[Cant]])</f>
        <v>0</v>
      </c>
      <c r="D1758" s="8">
        <f>'Receta'!E1759</f>
        <v>0</v>
      </c>
      <c r="E1758" s="8" t="str">
        <f>IFERROR(VLOOKUP(D1758,Materias_Primas[#All],2,0),"")</f>
        <v/>
      </c>
      <c r="F1758" s="8">
        <f>'Receta'!C1759</f>
        <v>0</v>
      </c>
      <c r="G1758" s="8">
        <f>'Receta'!H1759</f>
        <v>0</v>
      </c>
      <c r="H1758" s="8" t="str">
        <f t="shared" si="30"/>
        <v/>
      </c>
      <c r="I1758" s="8">
        <v>59</v>
      </c>
      <c r="J1758" s="8" t="s">
        <v>213</v>
      </c>
      <c r="K1758" s="8" t="e">
        <f t="shared" si="34"/>
        <v>#VALUE!</v>
      </c>
      <c r="L1758" s="8" t="str">
        <f>IFERROR(VLOOKUP(D1758,Materias_Primas[#All],5,0),"")</f>
        <v/>
      </c>
      <c r="M1758" s="2"/>
      <c r="N1758" s="2"/>
      <c r="O1758" s="2"/>
      <c r="P1758" s="2"/>
    </row>
    <row r="1759" spans="1:16" ht="15.75" customHeight="1" x14ac:dyDescent="0.3">
      <c r="A1759" s="8">
        <f>'Receta'!A1760</f>
        <v>0</v>
      </c>
      <c r="B1759" s="8" t="str">
        <f>IFERROR(VLOOKUP(A1759,Productos[#All],2,0),"")</f>
        <v/>
      </c>
      <c r="C1759" s="8">
        <f>SUMIF(Producción[[#All],[Producto]],A1759,Producción[[#All],[Cant]])</f>
        <v>0</v>
      </c>
      <c r="D1759" s="8">
        <f>'Receta'!E1760</f>
        <v>0</v>
      </c>
      <c r="E1759" s="8" t="str">
        <f>IFERROR(VLOOKUP(D1759,Materias_Primas[#All],2,0),"")</f>
        <v/>
      </c>
      <c r="F1759" s="8">
        <f>'Receta'!C1760</f>
        <v>0</v>
      </c>
      <c r="G1759" s="8">
        <f>'Receta'!H1760</f>
        <v>0</v>
      </c>
      <c r="H1759" s="8" t="str">
        <f t="shared" si="30"/>
        <v/>
      </c>
      <c r="I1759" s="8">
        <v>59</v>
      </c>
      <c r="J1759" s="8" t="s">
        <v>213</v>
      </c>
      <c r="K1759" s="8" t="e">
        <f t="shared" si="34"/>
        <v>#VALUE!</v>
      </c>
      <c r="L1759" s="8" t="str">
        <f>IFERROR(VLOOKUP(D1759,Materias_Primas[#All],5,0),"")</f>
        <v/>
      </c>
      <c r="M1759" s="2"/>
      <c r="N1759" s="2"/>
      <c r="O1759" s="2"/>
      <c r="P1759" s="2"/>
    </row>
    <row r="1760" spans="1:16" ht="15.75" customHeight="1" x14ac:dyDescent="0.3">
      <c r="A1760" s="8">
        <f>'Receta'!A1761</f>
        <v>0</v>
      </c>
      <c r="B1760" s="8" t="str">
        <f>IFERROR(VLOOKUP(A1760,Productos[#All],2,0),"")</f>
        <v/>
      </c>
      <c r="C1760" s="8">
        <f>SUMIF(Producción[[#All],[Producto]],A1760,Producción[[#All],[Cant]])</f>
        <v>0</v>
      </c>
      <c r="D1760" s="8">
        <f>'Receta'!E1761</f>
        <v>0</v>
      </c>
      <c r="E1760" s="8" t="str">
        <f>IFERROR(VLOOKUP(D1760,Materias_Primas[#All],2,0),"")</f>
        <v/>
      </c>
      <c r="F1760" s="8">
        <f>'Receta'!C1761</f>
        <v>0</v>
      </c>
      <c r="G1760" s="8">
        <f>'Receta'!H1761</f>
        <v>0</v>
      </c>
      <c r="H1760" s="8" t="str">
        <f t="shared" si="30"/>
        <v/>
      </c>
      <c r="I1760" s="8">
        <v>59</v>
      </c>
      <c r="J1760" s="8" t="s">
        <v>213</v>
      </c>
      <c r="K1760" s="8" t="e">
        <f t="shared" si="34"/>
        <v>#VALUE!</v>
      </c>
      <c r="L1760" s="8" t="str">
        <f>IFERROR(VLOOKUP(D1760,Materias_Primas[#All],5,0),"")</f>
        <v/>
      </c>
      <c r="M1760" s="2"/>
      <c r="N1760" s="2"/>
      <c r="O1760" s="2"/>
      <c r="P1760" s="2"/>
    </row>
    <row r="1761" spans="1:16" ht="15.75" customHeight="1" x14ac:dyDescent="0.3">
      <c r="A1761" s="8">
        <f>'Receta'!A1762</f>
        <v>0</v>
      </c>
      <c r="B1761" s="8" t="str">
        <f>IFERROR(VLOOKUP(A1761,Productos[#All],2,0),"")</f>
        <v/>
      </c>
      <c r="C1761" s="8">
        <f>SUMIF(Producción[[#All],[Producto]],A1761,Producción[[#All],[Cant]])</f>
        <v>0</v>
      </c>
      <c r="D1761" s="8">
        <f>'Receta'!E1762</f>
        <v>0</v>
      </c>
      <c r="E1761" s="8" t="str">
        <f>IFERROR(VLOOKUP(D1761,Materias_Primas[#All],2,0),"")</f>
        <v/>
      </c>
      <c r="F1761" s="8">
        <f>'Receta'!C1762</f>
        <v>0</v>
      </c>
      <c r="G1761" s="8">
        <f>'Receta'!H1762</f>
        <v>0</v>
      </c>
      <c r="H1761" s="8" t="str">
        <f t="shared" si="30"/>
        <v/>
      </c>
      <c r="I1761" s="8">
        <v>59</v>
      </c>
      <c r="J1761" s="8" t="s">
        <v>213</v>
      </c>
      <c r="K1761" s="8" t="e">
        <f t="shared" si="34"/>
        <v>#VALUE!</v>
      </c>
      <c r="L1761" s="8" t="str">
        <f>IFERROR(VLOOKUP(D1761,Materias_Primas[#All],5,0),"")</f>
        <v/>
      </c>
      <c r="M1761" s="2"/>
      <c r="N1761" s="2"/>
      <c r="O1761" s="2"/>
      <c r="P1761" s="2"/>
    </row>
    <row r="1762" spans="1:16" ht="15.75" customHeight="1" x14ac:dyDescent="0.3">
      <c r="A1762" s="8">
        <f>'Receta'!A1763</f>
        <v>0</v>
      </c>
      <c r="B1762" s="8" t="str">
        <f>IFERROR(VLOOKUP(A1762,Productos[#All],2,0),"")</f>
        <v/>
      </c>
      <c r="C1762" s="8">
        <f>SUMIF(Producción[[#All],[Producto]],A1762,Producción[[#All],[Cant]])</f>
        <v>0</v>
      </c>
      <c r="D1762" s="8">
        <f>'Receta'!E1763</f>
        <v>0</v>
      </c>
      <c r="E1762" s="8" t="str">
        <f>IFERROR(VLOOKUP(D1762,Materias_Primas[#All],2,0),"")</f>
        <v/>
      </c>
      <c r="F1762" s="8">
        <f>'Receta'!C1763</f>
        <v>0</v>
      </c>
      <c r="G1762" s="8">
        <f>'Receta'!H1763</f>
        <v>0</v>
      </c>
      <c r="H1762" s="8" t="str">
        <f t="shared" si="30"/>
        <v/>
      </c>
      <c r="I1762" s="8">
        <v>59</v>
      </c>
      <c r="J1762" s="8" t="s">
        <v>213</v>
      </c>
      <c r="K1762" s="8" t="e">
        <f t="shared" si="34"/>
        <v>#VALUE!</v>
      </c>
      <c r="L1762" s="8" t="str">
        <f>IFERROR(VLOOKUP(D1762,Materias_Primas[#All],5,0),"")</f>
        <v/>
      </c>
      <c r="M1762" s="2"/>
      <c r="N1762" s="2"/>
      <c r="O1762" s="2"/>
      <c r="P1762" s="2"/>
    </row>
    <row r="1763" spans="1:16" ht="15.75" customHeight="1" x14ac:dyDescent="0.3">
      <c r="A1763" s="8">
        <f>'Receta'!A1764</f>
        <v>0</v>
      </c>
      <c r="B1763" s="8" t="str">
        <f>IFERROR(VLOOKUP(A1763,Productos[#All],2,0),"")</f>
        <v/>
      </c>
      <c r="C1763" s="8">
        <f>SUMIF(Producción[[#All],[Producto]],A1763,Producción[[#All],[Cant]])</f>
        <v>0</v>
      </c>
      <c r="D1763" s="8">
        <f>'Receta'!E1764</f>
        <v>0</v>
      </c>
      <c r="E1763" s="8" t="str">
        <f>IFERROR(VLOOKUP(D1763,Materias_Primas[#All],2,0),"")</f>
        <v/>
      </c>
      <c r="F1763" s="8">
        <f>'Receta'!C1764</f>
        <v>0</v>
      </c>
      <c r="G1763" s="8">
        <f>'Receta'!H1764</f>
        <v>0</v>
      </c>
      <c r="H1763" s="8" t="str">
        <f t="shared" si="30"/>
        <v/>
      </c>
      <c r="I1763" s="8">
        <v>59</v>
      </c>
      <c r="J1763" s="8" t="s">
        <v>213</v>
      </c>
      <c r="K1763" s="8" t="e">
        <f t="shared" si="34"/>
        <v>#VALUE!</v>
      </c>
      <c r="L1763" s="8" t="str">
        <f>IFERROR(VLOOKUP(D1763,Materias_Primas[#All],5,0),"")</f>
        <v/>
      </c>
      <c r="M1763" s="2"/>
      <c r="N1763" s="2"/>
      <c r="O1763" s="2"/>
      <c r="P1763" s="2"/>
    </row>
    <row r="1764" spans="1:16" ht="15.75" customHeight="1" x14ac:dyDescent="0.3">
      <c r="A1764" s="8">
        <f>'Receta'!A1765</f>
        <v>0</v>
      </c>
      <c r="B1764" s="8" t="str">
        <f>IFERROR(VLOOKUP(A1764,Productos[#All],2,0),"")</f>
        <v/>
      </c>
      <c r="C1764" s="8">
        <f>SUMIF(Producción[[#All],[Producto]],A1764,Producción[[#All],[Cant]])</f>
        <v>0</v>
      </c>
      <c r="D1764" s="8">
        <f>'Receta'!E1765</f>
        <v>0</v>
      </c>
      <c r="E1764" s="8" t="str">
        <f>IFERROR(VLOOKUP(D1764,Materias_Primas[#All],2,0),"")</f>
        <v/>
      </c>
      <c r="F1764" s="8">
        <f>'Receta'!C1765</f>
        <v>0</v>
      </c>
      <c r="G1764" s="8">
        <f>'Receta'!H1765</f>
        <v>0</v>
      </c>
      <c r="H1764" s="8" t="str">
        <f t="shared" si="30"/>
        <v/>
      </c>
      <c r="I1764" s="8">
        <v>59</v>
      </c>
      <c r="J1764" s="8" t="s">
        <v>213</v>
      </c>
      <c r="K1764" s="8" t="e">
        <f t="shared" si="34"/>
        <v>#VALUE!</v>
      </c>
      <c r="L1764" s="8" t="str">
        <f>IFERROR(VLOOKUP(D1764,Materias_Primas[#All],5,0),"")</f>
        <v/>
      </c>
      <c r="M1764" s="2"/>
      <c r="N1764" s="2"/>
      <c r="O1764" s="2"/>
      <c r="P1764" s="2"/>
    </row>
    <row r="1765" spans="1:16" ht="15.75" customHeight="1" x14ac:dyDescent="0.3">
      <c r="A1765" s="8">
        <f>'Receta'!A1766</f>
        <v>0</v>
      </c>
      <c r="B1765" s="8" t="str">
        <f>IFERROR(VLOOKUP(A1765,Productos[#All],2,0),"")</f>
        <v/>
      </c>
      <c r="C1765" s="8">
        <f>SUMIF(Producción[[#All],[Producto]],A1765,Producción[[#All],[Cant]])</f>
        <v>0</v>
      </c>
      <c r="D1765" s="8">
        <f>'Receta'!E1766</f>
        <v>0</v>
      </c>
      <c r="E1765" s="8" t="str">
        <f>IFERROR(VLOOKUP(D1765,Materias_Primas[#All],2,0),"")</f>
        <v/>
      </c>
      <c r="F1765" s="8">
        <f>'Receta'!C1766</f>
        <v>0</v>
      </c>
      <c r="G1765" s="8">
        <f>'Receta'!H1766</f>
        <v>0</v>
      </c>
      <c r="H1765" s="8" t="str">
        <f t="shared" si="30"/>
        <v/>
      </c>
      <c r="I1765" s="8">
        <v>59</v>
      </c>
      <c r="J1765" s="8" t="s">
        <v>213</v>
      </c>
      <c r="K1765" s="8" t="e">
        <f t="shared" si="34"/>
        <v>#VALUE!</v>
      </c>
      <c r="L1765" s="8" t="str">
        <f>IFERROR(VLOOKUP(D1765,Materias_Primas[#All],5,0),"")</f>
        <v/>
      </c>
      <c r="M1765" s="2"/>
      <c r="N1765" s="2"/>
      <c r="O1765" s="2"/>
      <c r="P1765" s="2"/>
    </row>
    <row r="1766" spans="1:16" ht="15.75" customHeight="1" x14ac:dyDescent="0.3">
      <c r="A1766" s="8">
        <f>'Receta'!A1767</f>
        <v>0</v>
      </c>
      <c r="B1766" s="8" t="str">
        <f>IFERROR(VLOOKUP(A1766,Productos[#All],2,0),"")</f>
        <v/>
      </c>
      <c r="C1766" s="8">
        <f>SUMIF(Producción[[#All],[Producto]],A1766,Producción[[#All],[Cant]])</f>
        <v>0</v>
      </c>
      <c r="D1766" s="8">
        <f>'Receta'!E1767</f>
        <v>0</v>
      </c>
      <c r="E1766" s="8" t="str">
        <f>IFERROR(VLOOKUP(D1766,Materias_Primas[#All],2,0),"")</f>
        <v/>
      </c>
      <c r="F1766" s="8">
        <f>'Receta'!C1767</f>
        <v>0</v>
      </c>
      <c r="G1766" s="8">
        <f>'Receta'!H1767</f>
        <v>0</v>
      </c>
      <c r="H1766" s="8" t="str">
        <f t="shared" si="30"/>
        <v/>
      </c>
      <c r="I1766" s="8">
        <v>59</v>
      </c>
      <c r="J1766" s="8" t="s">
        <v>213</v>
      </c>
      <c r="K1766" s="8" t="e">
        <f t="shared" si="34"/>
        <v>#VALUE!</v>
      </c>
      <c r="L1766" s="8" t="str">
        <f>IFERROR(VLOOKUP(D1766,Materias_Primas[#All],5,0),"")</f>
        <v/>
      </c>
      <c r="M1766" s="2"/>
      <c r="N1766" s="2"/>
      <c r="O1766" s="2"/>
      <c r="P1766" s="2"/>
    </row>
    <row r="1767" spans="1:16" ht="15.75" customHeight="1" x14ac:dyDescent="0.3">
      <c r="A1767" s="8">
        <f>'Receta'!A1768</f>
        <v>0</v>
      </c>
      <c r="B1767" s="8" t="str">
        <f>IFERROR(VLOOKUP(A1767,Productos[#All],2,0),"")</f>
        <v/>
      </c>
      <c r="C1767" s="8">
        <f>SUMIF(Producción[[#All],[Producto]],A1767,Producción[[#All],[Cant]])</f>
        <v>0</v>
      </c>
      <c r="D1767" s="8">
        <f>'Receta'!E1768</f>
        <v>0</v>
      </c>
      <c r="E1767" s="8" t="str">
        <f>IFERROR(VLOOKUP(D1767,Materias_Primas[#All],2,0),"")</f>
        <v/>
      </c>
      <c r="F1767" s="8">
        <f>'Receta'!C1768</f>
        <v>0</v>
      </c>
      <c r="G1767" s="8">
        <f>'Receta'!H1768</f>
        <v>0</v>
      </c>
      <c r="H1767" s="8" t="str">
        <f t="shared" si="30"/>
        <v/>
      </c>
      <c r="I1767" s="8">
        <v>59</v>
      </c>
      <c r="J1767" s="8" t="s">
        <v>213</v>
      </c>
      <c r="K1767" s="8" t="e">
        <f t="shared" si="34"/>
        <v>#VALUE!</v>
      </c>
      <c r="L1767" s="8" t="str">
        <f>IFERROR(VLOOKUP(D1767,Materias_Primas[#All],5,0),"")</f>
        <v/>
      </c>
      <c r="M1767" s="2"/>
      <c r="N1767" s="2"/>
      <c r="O1767" s="2"/>
      <c r="P1767" s="2"/>
    </row>
    <row r="1768" spans="1:16" ht="15.75" customHeight="1" x14ac:dyDescent="0.3">
      <c r="A1768" s="8">
        <f>'Receta'!A1769</f>
        <v>0</v>
      </c>
      <c r="B1768" s="8" t="str">
        <f>IFERROR(VLOOKUP(A1768,Productos[#All],2,0),"")</f>
        <v/>
      </c>
      <c r="C1768" s="8">
        <f>SUMIF(Producción[[#All],[Producto]],A1768,Producción[[#All],[Cant]])</f>
        <v>0</v>
      </c>
      <c r="D1768" s="8">
        <f>'Receta'!E1769</f>
        <v>0</v>
      </c>
      <c r="E1768" s="8" t="str">
        <f>IFERROR(VLOOKUP(D1768,Materias_Primas[#All],2,0),"")</f>
        <v/>
      </c>
      <c r="F1768" s="8">
        <f>'Receta'!C1769</f>
        <v>0</v>
      </c>
      <c r="G1768" s="8">
        <f>'Receta'!H1769</f>
        <v>0</v>
      </c>
      <c r="H1768" s="8" t="str">
        <f t="shared" si="30"/>
        <v/>
      </c>
      <c r="I1768" s="8">
        <v>59</v>
      </c>
      <c r="J1768" s="8" t="s">
        <v>213</v>
      </c>
      <c r="K1768" s="8" t="e">
        <f t="shared" si="34"/>
        <v>#VALUE!</v>
      </c>
      <c r="L1768" s="8" t="str">
        <f>IFERROR(VLOOKUP(D1768,Materias_Primas[#All],5,0),"")</f>
        <v/>
      </c>
      <c r="M1768" s="2"/>
      <c r="N1768" s="2"/>
      <c r="O1768" s="2"/>
      <c r="P1768" s="2"/>
    </row>
    <row r="1769" spans="1:16" ht="15.75" customHeight="1" x14ac:dyDescent="0.3">
      <c r="A1769" s="8">
        <f>'Receta'!A1770</f>
        <v>0</v>
      </c>
      <c r="B1769" s="8" t="str">
        <f>IFERROR(VLOOKUP(A1769,Productos[#All],2,0),"")</f>
        <v/>
      </c>
      <c r="C1769" s="8">
        <f>SUMIF(Producción[[#All],[Producto]],A1769,Producción[[#All],[Cant]])</f>
        <v>0</v>
      </c>
      <c r="D1769" s="8">
        <f>'Receta'!E1770</f>
        <v>0</v>
      </c>
      <c r="E1769" s="8" t="str">
        <f>IFERROR(VLOOKUP(D1769,Materias_Primas[#All],2,0),"")</f>
        <v/>
      </c>
      <c r="F1769" s="8">
        <f>'Receta'!C1770</f>
        <v>0</v>
      </c>
      <c r="G1769" s="8">
        <f>'Receta'!H1770</f>
        <v>0</v>
      </c>
      <c r="H1769" s="8" t="str">
        <f t="shared" si="30"/>
        <v/>
      </c>
      <c r="I1769" s="8">
        <v>59</v>
      </c>
      <c r="J1769" s="8" t="s">
        <v>213</v>
      </c>
      <c r="K1769" s="8" t="e">
        <f t="shared" si="34"/>
        <v>#VALUE!</v>
      </c>
      <c r="L1769" s="8" t="str">
        <f>IFERROR(VLOOKUP(D1769,Materias_Primas[#All],5,0),"")</f>
        <v/>
      </c>
      <c r="M1769" s="2"/>
      <c r="N1769" s="2"/>
      <c r="O1769" s="2"/>
      <c r="P1769" s="2"/>
    </row>
    <row r="1770" spans="1:16" ht="15.75" customHeight="1" x14ac:dyDescent="0.3">
      <c r="A1770" s="8">
        <f>'Receta'!A1771</f>
        <v>0</v>
      </c>
      <c r="B1770" s="8" t="str">
        <f>IFERROR(VLOOKUP(A1770,Productos[#All],2,0),"")</f>
        <v/>
      </c>
      <c r="C1770" s="8">
        <f>SUMIF(Producción[[#All],[Producto]],A1770,Producción[[#All],[Cant]])</f>
        <v>0</v>
      </c>
      <c r="D1770" s="8">
        <f>'Receta'!E1771</f>
        <v>0</v>
      </c>
      <c r="E1770" s="8" t="str">
        <f>IFERROR(VLOOKUP(D1770,Materias_Primas[#All],2,0),"")</f>
        <v/>
      </c>
      <c r="F1770" s="8">
        <f>'Receta'!C1771</f>
        <v>0</v>
      </c>
      <c r="G1770" s="8">
        <f>'Receta'!H1771</f>
        <v>0</v>
      </c>
      <c r="H1770" s="8" t="str">
        <f t="shared" si="30"/>
        <v/>
      </c>
      <c r="I1770" s="8">
        <v>59</v>
      </c>
      <c r="J1770" s="8" t="s">
        <v>213</v>
      </c>
      <c r="K1770" s="8" t="e">
        <f t="shared" si="34"/>
        <v>#VALUE!</v>
      </c>
      <c r="L1770" s="8" t="str">
        <f>IFERROR(VLOOKUP(D1770,Materias_Primas[#All],5,0),"")</f>
        <v/>
      </c>
      <c r="M1770" s="2"/>
      <c r="N1770" s="2"/>
      <c r="O1770" s="2"/>
      <c r="P1770" s="2"/>
    </row>
    <row r="1771" spans="1:16" ht="15.75" customHeight="1" x14ac:dyDescent="0.3">
      <c r="A1771" s="8">
        <f>'Receta'!A1772</f>
        <v>0</v>
      </c>
      <c r="B1771" s="8" t="str">
        <f>IFERROR(VLOOKUP(A1771,Productos[#All],2,0),"")</f>
        <v/>
      </c>
      <c r="C1771" s="8">
        <f>SUMIF(Producción[[#All],[Producto]],A1771,Producción[[#All],[Cant]])</f>
        <v>0</v>
      </c>
      <c r="D1771" s="8">
        <f>'Receta'!E1772</f>
        <v>0</v>
      </c>
      <c r="E1771" s="8" t="str">
        <f>IFERROR(VLOOKUP(D1771,Materias_Primas[#All],2,0),"")</f>
        <v/>
      </c>
      <c r="F1771" s="8">
        <f>'Receta'!C1772</f>
        <v>0</v>
      </c>
      <c r="G1771" s="8">
        <f>'Receta'!H1772</f>
        <v>0</v>
      </c>
      <c r="H1771" s="8" t="str">
        <f t="shared" si="30"/>
        <v/>
      </c>
      <c r="I1771" s="8">
        <v>59</v>
      </c>
      <c r="J1771" s="8" t="s">
        <v>213</v>
      </c>
      <c r="K1771" s="8" t="e">
        <f t="shared" si="34"/>
        <v>#VALUE!</v>
      </c>
      <c r="L1771" s="8" t="str">
        <f>IFERROR(VLOOKUP(D1771,Materias_Primas[#All],5,0),"")</f>
        <v/>
      </c>
      <c r="M1771" s="2"/>
      <c r="N1771" s="2"/>
      <c r="O1771" s="2"/>
      <c r="P1771" s="2"/>
    </row>
    <row r="1772" spans="1:16" ht="15.75" customHeight="1" x14ac:dyDescent="0.3">
      <c r="A1772" s="8">
        <f>'Receta'!A1773</f>
        <v>0</v>
      </c>
      <c r="B1772" s="8" t="str">
        <f>IFERROR(VLOOKUP(A1772,Productos[#All],2,0),"")</f>
        <v/>
      </c>
      <c r="C1772" s="8">
        <f>SUMIF(Producción[[#All],[Producto]],A1772,Producción[[#All],[Cant]])</f>
        <v>0</v>
      </c>
      <c r="D1772" s="8">
        <f>'Receta'!E1773</f>
        <v>0</v>
      </c>
      <c r="E1772" s="8" t="str">
        <f>IFERROR(VLOOKUP(D1772,Materias_Primas[#All],2,0),"")</f>
        <v/>
      </c>
      <c r="F1772" s="8">
        <f>'Receta'!C1773</f>
        <v>0</v>
      </c>
      <c r="G1772" s="8">
        <f>'Receta'!H1773</f>
        <v>0</v>
      </c>
      <c r="H1772" s="8" t="str">
        <f t="shared" si="30"/>
        <v/>
      </c>
      <c r="I1772" s="8">
        <v>59</v>
      </c>
      <c r="J1772" s="8" t="s">
        <v>213</v>
      </c>
      <c r="K1772" s="8" t="e">
        <f t="shared" si="34"/>
        <v>#VALUE!</v>
      </c>
      <c r="L1772" s="8" t="str">
        <f>IFERROR(VLOOKUP(D1772,Materias_Primas[#All],5,0),"")</f>
        <v/>
      </c>
      <c r="M1772" s="2"/>
      <c r="N1772" s="2"/>
      <c r="O1772" s="2"/>
      <c r="P1772" s="2"/>
    </row>
    <row r="1773" spans="1:16" ht="15.75" customHeight="1" x14ac:dyDescent="0.3">
      <c r="A1773" s="8">
        <f>'Receta'!A1774</f>
        <v>0</v>
      </c>
      <c r="B1773" s="8" t="str">
        <f>IFERROR(VLOOKUP(A1773,Productos[#All],2,0),"")</f>
        <v/>
      </c>
      <c r="C1773" s="8">
        <f>SUMIF(Producción[[#All],[Producto]],A1773,Producción[[#All],[Cant]])</f>
        <v>0</v>
      </c>
      <c r="D1773" s="8">
        <f>'Receta'!E1774</f>
        <v>0</v>
      </c>
      <c r="E1773" s="8" t="str">
        <f>IFERROR(VLOOKUP(D1773,Materias_Primas[#All],2,0),"")</f>
        <v/>
      </c>
      <c r="F1773" s="8">
        <f>'Receta'!C1774</f>
        <v>0</v>
      </c>
      <c r="G1773" s="8">
        <f>'Receta'!H1774</f>
        <v>0</v>
      </c>
      <c r="H1773" s="8" t="str">
        <f t="shared" si="30"/>
        <v/>
      </c>
      <c r="I1773" s="8">
        <v>59</v>
      </c>
      <c r="J1773" s="8" t="s">
        <v>213</v>
      </c>
      <c r="K1773" s="8" t="e">
        <f t="shared" si="34"/>
        <v>#VALUE!</v>
      </c>
      <c r="L1773" s="8" t="str">
        <f>IFERROR(VLOOKUP(D1773,Materias_Primas[#All],5,0),"")</f>
        <v/>
      </c>
      <c r="M1773" s="2"/>
      <c r="N1773" s="2"/>
      <c r="O1773" s="2"/>
      <c r="P1773" s="2"/>
    </row>
    <row r="1774" spans="1:16" ht="15.75" customHeight="1" x14ac:dyDescent="0.3">
      <c r="A1774" s="8">
        <f>'Receta'!A1775</f>
        <v>0</v>
      </c>
      <c r="B1774" s="8" t="str">
        <f>IFERROR(VLOOKUP(A1774,Productos[#All],2,0),"")</f>
        <v/>
      </c>
      <c r="C1774" s="8">
        <f>SUMIF(Producción[[#All],[Producto]],A1774,Producción[[#All],[Cant]])</f>
        <v>0</v>
      </c>
      <c r="D1774" s="8">
        <f>'Receta'!E1775</f>
        <v>0</v>
      </c>
      <c r="E1774" s="8" t="str">
        <f>IFERROR(VLOOKUP(D1774,Materias_Primas[#All],2,0),"")</f>
        <v/>
      </c>
      <c r="F1774" s="8">
        <f>'Receta'!C1775</f>
        <v>0</v>
      </c>
      <c r="G1774" s="8">
        <f>'Receta'!H1775</f>
        <v>0</v>
      </c>
      <c r="H1774" s="8" t="str">
        <f t="shared" si="30"/>
        <v/>
      </c>
      <c r="I1774" s="8">
        <v>59</v>
      </c>
      <c r="J1774" s="8" t="s">
        <v>213</v>
      </c>
      <c r="K1774" s="8" t="e">
        <f t="shared" si="34"/>
        <v>#VALUE!</v>
      </c>
      <c r="L1774" s="8" t="str">
        <f>IFERROR(VLOOKUP(D1774,Materias_Primas[#All],5,0),"")</f>
        <v/>
      </c>
      <c r="M1774" s="2"/>
      <c r="N1774" s="2"/>
      <c r="O1774" s="2"/>
      <c r="P1774" s="2"/>
    </row>
    <row r="1775" spans="1:16" ht="15.75" customHeight="1" x14ac:dyDescent="0.3">
      <c r="A1775" s="8">
        <f>'Receta'!A1776</f>
        <v>0</v>
      </c>
      <c r="B1775" s="8" t="str">
        <f>IFERROR(VLOOKUP(A1775,Productos[#All],2,0),"")</f>
        <v/>
      </c>
      <c r="C1775" s="8">
        <f>SUMIF(Producción[[#All],[Producto]],A1775,Producción[[#All],[Cant]])</f>
        <v>0</v>
      </c>
      <c r="D1775" s="8">
        <f>'Receta'!E1776</f>
        <v>0</v>
      </c>
      <c r="E1775" s="8" t="str">
        <f>IFERROR(VLOOKUP(D1775,Materias_Primas[#All],2,0),"")</f>
        <v/>
      </c>
      <c r="F1775" s="8">
        <f>'Receta'!C1776</f>
        <v>0</v>
      </c>
      <c r="G1775" s="8">
        <f>'Receta'!H1776</f>
        <v>0</v>
      </c>
      <c r="H1775" s="8" t="str">
        <f t="shared" si="30"/>
        <v/>
      </c>
      <c r="I1775" s="8">
        <v>59</v>
      </c>
      <c r="J1775" s="8" t="s">
        <v>213</v>
      </c>
      <c r="K1775" s="8" t="e">
        <f t="shared" si="34"/>
        <v>#VALUE!</v>
      </c>
      <c r="L1775" s="8" t="str">
        <f>IFERROR(VLOOKUP(D1775,Materias_Primas[#All],5,0),"")</f>
        <v/>
      </c>
      <c r="M1775" s="2"/>
      <c r="N1775" s="2"/>
      <c r="O1775" s="2"/>
      <c r="P1775" s="2"/>
    </row>
    <row r="1776" spans="1:16" ht="15.75" customHeight="1" x14ac:dyDescent="0.3">
      <c r="A1776" s="8">
        <f>'Receta'!A1777</f>
        <v>0</v>
      </c>
      <c r="B1776" s="8" t="str">
        <f>IFERROR(VLOOKUP(A1776,Productos[#All],2,0),"")</f>
        <v/>
      </c>
      <c r="C1776" s="8">
        <f>SUMIF(Producción[[#All],[Producto]],A1776,Producción[[#All],[Cant]])</f>
        <v>0</v>
      </c>
      <c r="D1776" s="8">
        <f>'Receta'!E1777</f>
        <v>0</v>
      </c>
      <c r="E1776" s="8" t="str">
        <f>IFERROR(VLOOKUP(D1776,Materias_Primas[#All],2,0),"")</f>
        <v/>
      </c>
      <c r="F1776" s="8">
        <f>'Receta'!C1777</f>
        <v>0</v>
      </c>
      <c r="G1776" s="8">
        <f>'Receta'!H1777</f>
        <v>0</v>
      </c>
      <c r="H1776" s="8" t="str">
        <f t="shared" si="30"/>
        <v/>
      </c>
      <c r="I1776" s="8">
        <v>59</v>
      </c>
      <c r="J1776" s="8" t="s">
        <v>213</v>
      </c>
      <c r="K1776" s="8" t="e">
        <f t="shared" si="34"/>
        <v>#VALUE!</v>
      </c>
      <c r="L1776" s="8" t="str">
        <f>IFERROR(VLOOKUP(D1776,Materias_Primas[#All],5,0),"")</f>
        <v/>
      </c>
      <c r="M1776" s="2"/>
      <c r="N1776" s="2"/>
      <c r="O1776" s="2"/>
      <c r="P1776" s="2"/>
    </row>
    <row r="1777" spans="1:16" ht="15.75" customHeight="1" x14ac:dyDescent="0.3">
      <c r="A1777" s="8">
        <f>'Receta'!A1778</f>
        <v>0</v>
      </c>
      <c r="B1777" s="8" t="str">
        <f>IFERROR(VLOOKUP(A1777,Productos[#All],2,0),"")</f>
        <v/>
      </c>
      <c r="C1777" s="8">
        <f>SUMIF(Producción[[#All],[Producto]],A1777,Producción[[#All],[Cant]])</f>
        <v>0</v>
      </c>
      <c r="D1777" s="8">
        <f>'Receta'!E1778</f>
        <v>0</v>
      </c>
      <c r="E1777" s="8" t="str">
        <f>IFERROR(VLOOKUP(D1777,Materias_Primas[#All],2,0),"")</f>
        <v/>
      </c>
      <c r="F1777" s="8">
        <f>'Receta'!C1778</f>
        <v>0</v>
      </c>
      <c r="G1777" s="8">
        <f>'Receta'!H1778</f>
        <v>0</v>
      </c>
      <c r="H1777" s="8" t="str">
        <f t="shared" si="30"/>
        <v/>
      </c>
      <c r="I1777" s="8">
        <v>59</v>
      </c>
      <c r="J1777" s="8" t="s">
        <v>213</v>
      </c>
      <c r="K1777" s="8" t="e">
        <f t="shared" si="34"/>
        <v>#VALUE!</v>
      </c>
      <c r="L1777" s="8" t="str">
        <f>IFERROR(VLOOKUP(D1777,Materias_Primas[#All],5,0),"")</f>
        <v/>
      </c>
      <c r="M1777" s="2"/>
      <c r="N1777" s="2"/>
      <c r="O1777" s="2"/>
      <c r="P1777" s="2"/>
    </row>
    <row r="1778" spans="1:16" ht="15.75" customHeight="1" x14ac:dyDescent="0.3">
      <c r="A1778" s="8">
        <f>'Receta'!A1779</f>
        <v>0</v>
      </c>
      <c r="B1778" s="8" t="str">
        <f>IFERROR(VLOOKUP(A1778,Productos[#All],2,0),"")</f>
        <v/>
      </c>
      <c r="C1778" s="8">
        <f>SUMIF(Producción[[#All],[Producto]],A1778,Producción[[#All],[Cant]])</f>
        <v>0</v>
      </c>
      <c r="D1778" s="8">
        <f>'Receta'!E1779</f>
        <v>0</v>
      </c>
      <c r="E1778" s="8" t="str">
        <f>IFERROR(VLOOKUP(D1778,Materias_Primas[#All],2,0),"")</f>
        <v/>
      </c>
      <c r="F1778" s="8">
        <f>'Receta'!C1779</f>
        <v>0</v>
      </c>
      <c r="G1778" s="8">
        <f>'Receta'!H1779</f>
        <v>0</v>
      </c>
      <c r="H1778" s="8" t="str">
        <f t="shared" si="30"/>
        <v/>
      </c>
      <c r="I1778" s="8">
        <v>59</v>
      </c>
      <c r="J1778" s="8" t="s">
        <v>213</v>
      </c>
      <c r="K1778" s="8" t="e">
        <f t="shared" si="34"/>
        <v>#VALUE!</v>
      </c>
      <c r="L1778" s="8" t="str">
        <f>IFERROR(VLOOKUP(D1778,Materias_Primas[#All],5,0),"")</f>
        <v/>
      </c>
      <c r="M1778" s="2"/>
      <c r="N1778" s="2"/>
      <c r="O1778" s="2"/>
      <c r="P1778" s="2"/>
    </row>
    <row r="1779" spans="1:16" ht="15.75" customHeight="1" x14ac:dyDescent="0.3">
      <c r="A1779" s="8">
        <f>'Receta'!A1780</f>
        <v>0</v>
      </c>
      <c r="B1779" s="8" t="str">
        <f>IFERROR(VLOOKUP(A1779,Productos[#All],2,0),"")</f>
        <v/>
      </c>
      <c r="C1779" s="8">
        <f>SUMIF(Producción[[#All],[Producto]],A1779,Producción[[#All],[Cant]])</f>
        <v>0</v>
      </c>
      <c r="D1779" s="8">
        <f>'Receta'!E1780</f>
        <v>0</v>
      </c>
      <c r="E1779" s="8" t="str">
        <f>IFERROR(VLOOKUP(D1779,Materias_Primas[#All],2,0),"")</f>
        <v/>
      </c>
      <c r="F1779" s="8">
        <f>'Receta'!C1780</f>
        <v>0</v>
      </c>
      <c r="G1779" s="8">
        <f>'Receta'!H1780</f>
        <v>0</v>
      </c>
      <c r="H1779" s="8" t="str">
        <f t="shared" si="30"/>
        <v/>
      </c>
      <c r="I1779" s="8">
        <v>59</v>
      </c>
      <c r="J1779" s="8" t="s">
        <v>213</v>
      </c>
      <c r="K1779" s="8" t="e">
        <f t="shared" si="34"/>
        <v>#VALUE!</v>
      </c>
      <c r="L1779" s="8" t="str">
        <f>IFERROR(VLOOKUP(D1779,Materias_Primas[#All],5,0),"")</f>
        <v/>
      </c>
      <c r="M1779" s="2"/>
      <c r="N1779" s="2"/>
      <c r="O1779" s="2"/>
      <c r="P1779" s="2"/>
    </row>
    <row r="1780" spans="1:16" ht="15.75" customHeight="1" x14ac:dyDescent="0.3">
      <c r="A1780" s="8">
        <f>'Receta'!A1781</f>
        <v>0</v>
      </c>
      <c r="B1780" s="8" t="str">
        <f>IFERROR(VLOOKUP(A1780,Productos[#All],2,0),"")</f>
        <v/>
      </c>
      <c r="C1780" s="8">
        <f>SUMIF(Producción[[#All],[Producto]],A1780,Producción[[#All],[Cant]])</f>
        <v>0</v>
      </c>
      <c r="D1780" s="8">
        <f>'Receta'!E1781</f>
        <v>0</v>
      </c>
      <c r="E1780" s="8" t="str">
        <f>IFERROR(VLOOKUP(D1780,Materias_Primas[#All],2,0),"")</f>
        <v/>
      </c>
      <c r="F1780" s="8">
        <f>'Receta'!C1781</f>
        <v>0</v>
      </c>
      <c r="G1780" s="8">
        <f>'Receta'!H1781</f>
        <v>0</v>
      </c>
      <c r="H1780" s="8" t="str">
        <f t="shared" si="30"/>
        <v/>
      </c>
      <c r="I1780" s="8">
        <v>59</v>
      </c>
      <c r="J1780" s="8" t="s">
        <v>213</v>
      </c>
      <c r="K1780" s="8" t="e">
        <f t="shared" si="34"/>
        <v>#VALUE!</v>
      </c>
      <c r="L1780" s="8" t="str">
        <f>IFERROR(VLOOKUP(D1780,Materias_Primas[#All],5,0),"")</f>
        <v/>
      </c>
      <c r="M1780" s="2"/>
      <c r="N1780" s="2"/>
      <c r="O1780" s="2"/>
      <c r="P1780" s="2"/>
    </row>
    <row r="1781" spans="1:16" ht="15.75" customHeight="1" x14ac:dyDescent="0.3">
      <c r="A1781" s="8">
        <f>'Receta'!A1782</f>
        <v>0</v>
      </c>
      <c r="B1781" s="8" t="str">
        <f>IFERROR(VLOOKUP(A1781,Productos[#All],2,0),"")</f>
        <v/>
      </c>
      <c r="C1781" s="8">
        <f>SUMIF(Producción[[#All],[Producto]],A1781,Producción[[#All],[Cant]])</f>
        <v>0</v>
      </c>
      <c r="D1781" s="8">
        <f>'Receta'!E1782</f>
        <v>0</v>
      </c>
      <c r="E1781" s="8" t="str">
        <f>IFERROR(VLOOKUP(D1781,Materias_Primas[#All],2,0),"")</f>
        <v/>
      </c>
      <c r="F1781" s="8">
        <f>'Receta'!C1782</f>
        <v>0</v>
      </c>
      <c r="G1781" s="8">
        <f>'Receta'!H1782</f>
        <v>0</v>
      </c>
      <c r="H1781" s="8" t="str">
        <f t="shared" si="30"/>
        <v/>
      </c>
      <c r="I1781" s="8">
        <v>59</v>
      </c>
      <c r="J1781" s="8" t="s">
        <v>213</v>
      </c>
      <c r="K1781" s="8" t="e">
        <f t="shared" si="34"/>
        <v>#VALUE!</v>
      </c>
      <c r="L1781" s="8" t="str">
        <f>IFERROR(VLOOKUP(D1781,Materias_Primas[#All],5,0),"")</f>
        <v/>
      </c>
      <c r="M1781" s="2"/>
      <c r="N1781" s="2"/>
      <c r="O1781" s="2"/>
      <c r="P1781" s="2"/>
    </row>
    <row r="1782" spans="1:16" ht="15.75" customHeight="1" x14ac:dyDescent="0.3">
      <c r="A1782" s="8">
        <f>'Receta'!A1783</f>
        <v>0</v>
      </c>
      <c r="B1782" s="8" t="str">
        <f>IFERROR(VLOOKUP(A1782,Productos[#All],2,0),"")</f>
        <v/>
      </c>
      <c r="C1782" s="8">
        <f>SUMIF(Producción[[#All],[Producto]],A1782,Producción[[#All],[Cant]])</f>
        <v>0</v>
      </c>
      <c r="D1782" s="8">
        <f>'Receta'!E1783</f>
        <v>0</v>
      </c>
      <c r="E1782" s="8" t="str">
        <f>IFERROR(VLOOKUP(D1782,Materias_Primas[#All],2,0),"")</f>
        <v/>
      </c>
      <c r="F1782" s="8">
        <f>'Receta'!C1783</f>
        <v>0</v>
      </c>
      <c r="G1782" s="8">
        <f>'Receta'!H1783</f>
        <v>0</v>
      </c>
      <c r="H1782" s="8" t="str">
        <f t="shared" si="30"/>
        <v/>
      </c>
      <c r="I1782" s="8">
        <v>59</v>
      </c>
      <c r="J1782" s="8" t="s">
        <v>213</v>
      </c>
      <c r="K1782" s="8" t="e">
        <f t="shared" si="34"/>
        <v>#VALUE!</v>
      </c>
      <c r="L1782" s="8" t="str">
        <f>IFERROR(VLOOKUP(D1782,Materias_Primas[#All],5,0),"")</f>
        <v/>
      </c>
      <c r="M1782" s="2"/>
      <c r="N1782" s="2"/>
      <c r="O1782" s="2"/>
      <c r="P1782" s="2"/>
    </row>
    <row r="1783" spans="1:16" ht="15.75" customHeight="1" x14ac:dyDescent="0.3">
      <c r="A1783" s="8">
        <f>'Receta'!A1784</f>
        <v>0</v>
      </c>
      <c r="B1783" s="8" t="str">
        <f>IFERROR(VLOOKUP(A1783,Productos[#All],2,0),"")</f>
        <v/>
      </c>
      <c r="C1783" s="8">
        <f>SUMIF(Producción[[#All],[Producto]],A1783,Producción[[#All],[Cant]])</f>
        <v>0</v>
      </c>
      <c r="D1783" s="8">
        <f>'Receta'!E1784</f>
        <v>0</v>
      </c>
      <c r="E1783" s="8" t="str">
        <f>IFERROR(VLOOKUP(D1783,Materias_Primas[#All],2,0),"")</f>
        <v/>
      </c>
      <c r="F1783" s="8">
        <f>'Receta'!C1784</f>
        <v>0</v>
      </c>
      <c r="G1783" s="8">
        <f>'Receta'!H1784</f>
        <v>0</v>
      </c>
      <c r="H1783" s="8" t="str">
        <f t="shared" si="30"/>
        <v/>
      </c>
      <c r="I1783" s="8">
        <v>59</v>
      </c>
      <c r="J1783" s="8" t="s">
        <v>213</v>
      </c>
      <c r="K1783" s="8" t="e">
        <f t="shared" si="34"/>
        <v>#VALUE!</v>
      </c>
      <c r="L1783" s="8" t="str">
        <f>IFERROR(VLOOKUP(D1783,Materias_Primas[#All],5,0),"")</f>
        <v/>
      </c>
      <c r="M1783" s="2"/>
      <c r="N1783" s="2"/>
      <c r="O1783" s="2"/>
      <c r="P1783" s="2"/>
    </row>
    <row r="1784" spans="1:16" ht="15.75" customHeight="1" x14ac:dyDescent="0.3">
      <c r="A1784" s="8">
        <f>'Receta'!A1785</f>
        <v>0</v>
      </c>
      <c r="B1784" s="8" t="str">
        <f>IFERROR(VLOOKUP(A1784,Productos[#All],2,0),"")</f>
        <v/>
      </c>
      <c r="C1784" s="8">
        <f>SUMIF(Producción[[#All],[Producto]],A1784,Producción[[#All],[Cant]])</f>
        <v>0</v>
      </c>
      <c r="D1784" s="8">
        <f>'Receta'!E1785</f>
        <v>0</v>
      </c>
      <c r="E1784" s="8" t="str">
        <f>IFERROR(VLOOKUP(D1784,Materias_Primas[#All],2,0),"")</f>
        <v/>
      </c>
      <c r="F1784" s="8">
        <f>'Receta'!C1785</f>
        <v>0</v>
      </c>
      <c r="G1784" s="8">
        <f>'Receta'!H1785</f>
        <v>0</v>
      </c>
      <c r="H1784" s="8" t="str">
        <f t="shared" si="30"/>
        <v/>
      </c>
      <c r="I1784" s="8">
        <v>59</v>
      </c>
      <c r="J1784" s="8" t="s">
        <v>213</v>
      </c>
      <c r="K1784" s="8" t="e">
        <f t="shared" si="34"/>
        <v>#VALUE!</v>
      </c>
      <c r="L1784" s="8" t="str">
        <f>IFERROR(VLOOKUP(D1784,Materias_Primas[#All],5,0),"")</f>
        <v/>
      </c>
      <c r="M1784" s="2"/>
      <c r="N1784" s="2"/>
      <c r="O1784" s="2"/>
      <c r="P1784" s="2"/>
    </row>
    <row r="1785" spans="1:16" ht="15.75" customHeight="1" x14ac:dyDescent="0.3">
      <c r="A1785" s="8">
        <f>'Receta'!A1786</f>
        <v>0</v>
      </c>
      <c r="B1785" s="8" t="str">
        <f>IFERROR(VLOOKUP(A1785,Productos[#All],2,0),"")</f>
        <v/>
      </c>
      <c r="C1785" s="8">
        <f>SUMIF(Producción[[#All],[Producto]],A1785,Producción[[#All],[Cant]])</f>
        <v>0</v>
      </c>
      <c r="D1785" s="8">
        <f>'Receta'!E1786</f>
        <v>0</v>
      </c>
      <c r="E1785" s="8" t="str">
        <f>IFERROR(VLOOKUP(D1785,Materias_Primas[#All],2,0),"")</f>
        <v/>
      </c>
      <c r="F1785" s="8">
        <f>'Receta'!C1786</f>
        <v>0</v>
      </c>
      <c r="G1785" s="8">
        <f>'Receta'!H1786</f>
        <v>0</v>
      </c>
      <c r="H1785" s="8" t="str">
        <f t="shared" si="30"/>
        <v/>
      </c>
      <c r="I1785" s="8">
        <v>59</v>
      </c>
      <c r="J1785" s="8" t="s">
        <v>213</v>
      </c>
      <c r="K1785" s="8" t="e">
        <f t="shared" si="34"/>
        <v>#VALUE!</v>
      </c>
      <c r="L1785" s="8" t="str">
        <f>IFERROR(VLOOKUP(D1785,Materias_Primas[#All],5,0),"")</f>
        <v/>
      </c>
      <c r="M1785" s="2"/>
      <c r="N1785" s="2"/>
      <c r="O1785" s="2"/>
      <c r="P1785" s="2"/>
    </row>
    <row r="1786" spans="1:16" ht="15.75" customHeight="1" x14ac:dyDescent="0.3">
      <c r="A1786" s="8">
        <f>'Receta'!A1787</f>
        <v>0</v>
      </c>
      <c r="B1786" s="8" t="str">
        <f>IFERROR(VLOOKUP(A1786,Productos[#All],2,0),"")</f>
        <v/>
      </c>
      <c r="C1786" s="8">
        <f>SUMIF(Producción[[#All],[Producto]],A1786,Producción[[#All],[Cant]])</f>
        <v>0</v>
      </c>
      <c r="D1786" s="8">
        <f>'Receta'!E1787</f>
        <v>0</v>
      </c>
      <c r="E1786" s="8" t="str">
        <f>IFERROR(VLOOKUP(D1786,Materias_Primas[#All],2,0),"")</f>
        <v/>
      </c>
      <c r="F1786" s="8">
        <f>'Receta'!C1787</f>
        <v>0</v>
      </c>
      <c r="G1786" s="8">
        <f>'Receta'!H1787</f>
        <v>0</v>
      </c>
      <c r="H1786" s="8" t="str">
        <f t="shared" si="30"/>
        <v/>
      </c>
      <c r="I1786" s="8">
        <v>59</v>
      </c>
      <c r="J1786" s="8" t="s">
        <v>213</v>
      </c>
      <c r="K1786" s="8" t="e">
        <f t="shared" si="34"/>
        <v>#VALUE!</v>
      </c>
      <c r="L1786" s="8" t="str">
        <f>IFERROR(VLOOKUP(D1786,Materias_Primas[#All],5,0),"")</f>
        <v/>
      </c>
      <c r="M1786" s="2"/>
      <c r="N1786" s="2"/>
      <c r="O1786" s="2"/>
      <c r="P1786" s="2"/>
    </row>
    <row r="1787" spans="1:16" ht="15.75" customHeight="1" x14ac:dyDescent="0.3">
      <c r="A1787" s="8">
        <f>'Receta'!A1788</f>
        <v>0</v>
      </c>
      <c r="B1787" s="8" t="str">
        <f>IFERROR(VLOOKUP(A1787,Productos[#All],2,0),"")</f>
        <v/>
      </c>
      <c r="C1787" s="8">
        <f>SUMIF(Producción[[#All],[Producto]],A1787,Producción[[#All],[Cant]])</f>
        <v>0</v>
      </c>
      <c r="D1787" s="8">
        <f>'Receta'!E1788</f>
        <v>0</v>
      </c>
      <c r="E1787" s="8" t="str">
        <f>IFERROR(VLOOKUP(D1787,Materias_Primas[#All],2,0),"")</f>
        <v/>
      </c>
      <c r="F1787" s="8">
        <f>'Receta'!C1788</f>
        <v>0</v>
      </c>
      <c r="G1787" s="8">
        <f>'Receta'!H1788</f>
        <v>0</v>
      </c>
      <c r="H1787" s="8" t="str">
        <f t="shared" ref="H1787:H2041" si="35">IFERROR(G1787/F1787,"")</f>
        <v/>
      </c>
      <c r="I1787" s="8">
        <v>59</v>
      </c>
      <c r="J1787" s="8" t="s">
        <v>213</v>
      </c>
      <c r="K1787" s="8" t="e">
        <f t="shared" si="34"/>
        <v>#VALUE!</v>
      </c>
      <c r="L1787" s="8" t="str">
        <f>IFERROR(VLOOKUP(D1787,Materias_Primas[#All],5,0),"")</f>
        <v/>
      </c>
      <c r="M1787" s="2"/>
      <c r="N1787" s="2"/>
      <c r="O1787" s="2"/>
      <c r="P1787" s="2"/>
    </row>
    <row r="1788" spans="1:16" ht="15.75" customHeight="1" x14ac:dyDescent="0.3">
      <c r="A1788" s="8">
        <f>'Receta'!A1789</f>
        <v>0</v>
      </c>
      <c r="B1788" s="8" t="str">
        <f>IFERROR(VLOOKUP(A1788,Productos[#All],2,0),"")</f>
        <v/>
      </c>
      <c r="C1788" s="8">
        <f>SUMIF(Producción[[#All],[Producto]],A1788,Producción[[#All],[Cant]])</f>
        <v>0</v>
      </c>
      <c r="D1788" s="8">
        <f>'Receta'!E1789</f>
        <v>0</v>
      </c>
      <c r="E1788" s="8" t="str">
        <f>IFERROR(VLOOKUP(D1788,Materias_Primas[#All],2,0),"")</f>
        <v/>
      </c>
      <c r="F1788" s="8">
        <f>'Receta'!C1789</f>
        <v>0</v>
      </c>
      <c r="G1788" s="8">
        <f>'Receta'!H1789</f>
        <v>0</v>
      </c>
      <c r="H1788" s="8" t="str">
        <f t="shared" si="35"/>
        <v/>
      </c>
      <c r="I1788" s="8">
        <v>59</v>
      </c>
      <c r="J1788" s="8" t="s">
        <v>213</v>
      </c>
      <c r="K1788" s="8" t="e">
        <f t="shared" si="34"/>
        <v>#VALUE!</v>
      </c>
      <c r="L1788" s="8" t="str">
        <f>IFERROR(VLOOKUP(D1788,Materias_Primas[#All],5,0),"")</f>
        <v/>
      </c>
      <c r="M1788" s="2"/>
      <c r="N1788" s="2"/>
      <c r="O1788" s="2"/>
      <c r="P1788" s="2"/>
    </row>
    <row r="1789" spans="1:16" ht="15.75" customHeight="1" x14ac:dyDescent="0.3">
      <c r="A1789" s="8">
        <f>'Receta'!A1790</f>
        <v>0</v>
      </c>
      <c r="B1789" s="8" t="str">
        <f>IFERROR(VLOOKUP(A1789,Productos[#All],2,0),"")</f>
        <v/>
      </c>
      <c r="C1789" s="8">
        <f>SUMIF(Producción[[#All],[Producto]],A1789,Producción[[#All],[Cant]])</f>
        <v>0</v>
      </c>
      <c r="D1789" s="8">
        <f>'Receta'!E1790</f>
        <v>0</v>
      </c>
      <c r="E1789" s="8" t="str">
        <f>IFERROR(VLOOKUP(D1789,Materias_Primas[#All],2,0),"")</f>
        <v/>
      </c>
      <c r="F1789" s="8">
        <f>'Receta'!C1790</f>
        <v>0</v>
      </c>
      <c r="G1789" s="8">
        <f>'Receta'!H1790</f>
        <v>0</v>
      </c>
      <c r="H1789" s="8" t="str">
        <f t="shared" si="35"/>
        <v/>
      </c>
      <c r="I1789" s="8">
        <v>59</v>
      </c>
      <c r="J1789" s="8" t="s">
        <v>213</v>
      </c>
      <c r="K1789" s="8" t="e">
        <f t="shared" si="34"/>
        <v>#VALUE!</v>
      </c>
      <c r="L1789" s="8" t="str">
        <f>IFERROR(VLOOKUP(D1789,Materias_Primas[#All],5,0),"")</f>
        <v/>
      </c>
      <c r="M1789" s="2"/>
      <c r="N1789" s="2"/>
      <c r="O1789" s="2"/>
      <c r="P1789" s="2"/>
    </row>
    <row r="1790" spans="1:16" ht="15.75" customHeight="1" x14ac:dyDescent="0.3">
      <c r="A1790" s="8">
        <f>'Receta'!A1791</f>
        <v>0</v>
      </c>
      <c r="B1790" s="8" t="str">
        <f>IFERROR(VLOOKUP(A1790,Productos[#All],2,0),"")</f>
        <v/>
      </c>
      <c r="C1790" s="8">
        <f>SUMIF(Producción[[#All],[Producto]],A1790,Producción[[#All],[Cant]])</f>
        <v>0</v>
      </c>
      <c r="D1790" s="8">
        <f>'Receta'!E1791</f>
        <v>0</v>
      </c>
      <c r="E1790" s="8" t="str">
        <f>IFERROR(VLOOKUP(D1790,Materias_Primas[#All],2,0),"")</f>
        <v/>
      </c>
      <c r="F1790" s="8">
        <f>'Receta'!C1791</f>
        <v>0</v>
      </c>
      <c r="G1790" s="8">
        <f>'Receta'!H1791</f>
        <v>0</v>
      </c>
      <c r="H1790" s="8" t="str">
        <f t="shared" si="35"/>
        <v/>
      </c>
      <c r="I1790" s="8">
        <v>59</v>
      </c>
      <c r="J1790" s="8" t="s">
        <v>213</v>
      </c>
      <c r="K1790" s="8" t="e">
        <f t="shared" si="34"/>
        <v>#VALUE!</v>
      </c>
      <c r="L1790" s="8" t="str">
        <f>IFERROR(VLOOKUP(D1790,Materias_Primas[#All],5,0),"")</f>
        <v/>
      </c>
      <c r="M1790" s="2"/>
      <c r="N1790" s="2"/>
      <c r="O1790" s="2"/>
      <c r="P1790" s="2"/>
    </row>
    <row r="1791" spans="1:16" ht="15.75" customHeight="1" x14ac:dyDescent="0.3">
      <c r="A1791" s="8">
        <f>'Receta'!A1792</f>
        <v>0</v>
      </c>
      <c r="B1791" s="8" t="str">
        <f>IFERROR(VLOOKUP(A1791,Productos[#All],2,0),"")</f>
        <v/>
      </c>
      <c r="C1791" s="8">
        <f>SUMIF(Producción[[#All],[Producto]],A1791,Producción[[#All],[Cant]])</f>
        <v>0</v>
      </c>
      <c r="D1791" s="8">
        <f>'Receta'!E1792</f>
        <v>0</v>
      </c>
      <c r="E1791" s="8" t="str">
        <f>IFERROR(VLOOKUP(D1791,Materias_Primas[#All],2,0),"")</f>
        <v/>
      </c>
      <c r="F1791" s="8">
        <f>'Receta'!C1792</f>
        <v>0</v>
      </c>
      <c r="G1791" s="8">
        <f>'Receta'!H1792</f>
        <v>0</v>
      </c>
      <c r="H1791" s="8" t="str">
        <f t="shared" si="35"/>
        <v/>
      </c>
      <c r="I1791" s="8">
        <v>59</v>
      </c>
      <c r="J1791" s="8" t="s">
        <v>213</v>
      </c>
      <c r="K1791" s="8" t="e">
        <f t="shared" si="34"/>
        <v>#VALUE!</v>
      </c>
      <c r="L1791" s="8" t="str">
        <f>IFERROR(VLOOKUP(D1791,Materias_Primas[#All],5,0),"")</f>
        <v/>
      </c>
      <c r="M1791" s="2"/>
      <c r="N1791" s="2"/>
      <c r="O1791" s="2"/>
      <c r="P1791" s="2"/>
    </row>
    <row r="1792" spans="1:16" ht="15.75" customHeight="1" x14ac:dyDescent="0.3">
      <c r="A1792" s="8">
        <f>'Receta'!A1793</f>
        <v>0</v>
      </c>
      <c r="B1792" s="8" t="str">
        <f>IFERROR(VLOOKUP(A1792,Productos[#All],2,0),"")</f>
        <v/>
      </c>
      <c r="C1792" s="8">
        <f>SUMIF(Producción[[#All],[Producto]],A1792,Producción[[#All],[Cant]])</f>
        <v>0</v>
      </c>
      <c r="D1792" s="8">
        <f>'Receta'!E1793</f>
        <v>0</v>
      </c>
      <c r="E1792" s="8" t="str">
        <f>IFERROR(VLOOKUP(D1792,Materias_Primas[#All],2,0),"")</f>
        <v/>
      </c>
      <c r="F1792" s="8">
        <f>'Receta'!C1793</f>
        <v>0</v>
      </c>
      <c r="G1792" s="8">
        <f>'Receta'!H1793</f>
        <v>0</v>
      </c>
      <c r="H1792" s="8" t="str">
        <f t="shared" si="35"/>
        <v/>
      </c>
      <c r="I1792" s="8">
        <v>59</v>
      </c>
      <c r="J1792" s="8" t="s">
        <v>213</v>
      </c>
      <c r="K1792" s="8" t="e">
        <f t="shared" si="34"/>
        <v>#VALUE!</v>
      </c>
      <c r="L1792" s="8" t="str">
        <f>IFERROR(VLOOKUP(D1792,Materias_Primas[#All],5,0),"")</f>
        <v/>
      </c>
      <c r="M1792" s="2"/>
      <c r="N1792" s="2"/>
      <c r="O1792" s="2"/>
      <c r="P1792" s="2"/>
    </row>
    <row r="1793" spans="1:16" ht="15.75" customHeight="1" x14ac:dyDescent="0.3">
      <c r="A1793" s="8">
        <f>'Receta'!A1794</f>
        <v>0</v>
      </c>
      <c r="B1793" s="8" t="str">
        <f>IFERROR(VLOOKUP(A1793,Productos[#All],2,0),"")</f>
        <v/>
      </c>
      <c r="C1793" s="8">
        <f>SUMIF(Producción[[#All],[Producto]],A1793,Producción[[#All],[Cant]])</f>
        <v>0</v>
      </c>
      <c r="D1793" s="8">
        <f>'Receta'!E1794</f>
        <v>0</v>
      </c>
      <c r="E1793" s="8" t="str">
        <f>IFERROR(VLOOKUP(D1793,Materias_Primas[#All],2,0),"")</f>
        <v/>
      </c>
      <c r="F1793" s="8">
        <f>'Receta'!C1794</f>
        <v>0</v>
      </c>
      <c r="G1793" s="8">
        <f>'Receta'!H1794</f>
        <v>0</v>
      </c>
      <c r="H1793" s="8" t="str">
        <f t="shared" si="35"/>
        <v/>
      </c>
      <c r="I1793" s="8">
        <v>59</v>
      </c>
      <c r="J1793" s="8" t="s">
        <v>213</v>
      </c>
      <c r="K1793" s="8" t="e">
        <f t="shared" si="34"/>
        <v>#VALUE!</v>
      </c>
      <c r="L1793" s="8" t="str">
        <f>IFERROR(VLOOKUP(D1793,Materias_Primas[#All],5,0),"")</f>
        <v/>
      </c>
      <c r="M1793" s="2"/>
      <c r="N1793" s="2"/>
      <c r="O1793" s="2"/>
      <c r="P1793" s="2"/>
    </row>
    <row r="1794" spans="1:16" ht="15.75" customHeight="1" x14ac:dyDescent="0.3">
      <c r="A1794" s="8">
        <f>'Receta'!A1795</f>
        <v>0</v>
      </c>
      <c r="B1794" s="8" t="str">
        <f>IFERROR(VLOOKUP(A1794,Productos[#All],2,0),"")</f>
        <v/>
      </c>
      <c r="C1794" s="8">
        <f>SUMIF(Producción[[#All],[Producto]],A1794,Producción[[#All],[Cant]])</f>
        <v>0</v>
      </c>
      <c r="D1794" s="8">
        <f>'Receta'!E1795</f>
        <v>0</v>
      </c>
      <c r="E1794" s="8" t="str">
        <f>IFERROR(VLOOKUP(D1794,Materias_Primas[#All],2,0),"")</f>
        <v/>
      </c>
      <c r="F1794" s="8">
        <f>'Receta'!C1795</f>
        <v>0</v>
      </c>
      <c r="G1794" s="8">
        <f>'Receta'!H1795</f>
        <v>0</v>
      </c>
      <c r="H1794" s="8" t="str">
        <f t="shared" si="35"/>
        <v/>
      </c>
      <c r="I1794" s="8">
        <v>60</v>
      </c>
      <c r="J1794" s="8" t="s">
        <v>213</v>
      </c>
      <c r="K1794" s="8" t="e">
        <f t="shared" ref="K1794:K1857" si="36">C1794*H1794</f>
        <v>#VALUE!</v>
      </c>
      <c r="L1794" s="8" t="str">
        <f>IFERROR(VLOOKUP(D1794,Materias_Primas[#All],5,0),"")</f>
        <v/>
      </c>
      <c r="M1794" s="2"/>
      <c r="N1794" s="2"/>
      <c r="O1794" s="2"/>
      <c r="P1794" s="2"/>
    </row>
    <row r="1795" spans="1:16" ht="15.75" customHeight="1" x14ac:dyDescent="0.3">
      <c r="A1795" s="8">
        <f>'Receta'!A1796</f>
        <v>0</v>
      </c>
      <c r="B1795" s="8" t="str">
        <f>IFERROR(VLOOKUP(A1795,Productos[#All],2,0),"")</f>
        <v/>
      </c>
      <c r="C1795" s="8">
        <f>SUMIF(Producción[[#All],[Producto]],A1795,Producción[[#All],[Cant]])</f>
        <v>0</v>
      </c>
      <c r="D1795" s="8">
        <f>'Receta'!E1796</f>
        <v>0</v>
      </c>
      <c r="E1795" s="8" t="str">
        <f>IFERROR(VLOOKUP(D1795,Materias_Primas[#All],2,0),"")</f>
        <v/>
      </c>
      <c r="F1795" s="8">
        <f>'Receta'!C1796</f>
        <v>0</v>
      </c>
      <c r="G1795" s="8">
        <f>'Receta'!H1796</f>
        <v>0</v>
      </c>
      <c r="H1795" s="8" t="str">
        <f t="shared" si="35"/>
        <v/>
      </c>
      <c r="I1795" s="8">
        <v>60</v>
      </c>
      <c r="J1795" s="8" t="s">
        <v>213</v>
      </c>
      <c r="K1795" s="8" t="e">
        <f t="shared" si="36"/>
        <v>#VALUE!</v>
      </c>
      <c r="L1795" s="8" t="str">
        <f>IFERROR(VLOOKUP(D1795,Materias_Primas[#All],5,0),"")</f>
        <v/>
      </c>
      <c r="M1795" s="2"/>
      <c r="N1795" s="2"/>
      <c r="O1795" s="2"/>
      <c r="P1795" s="2"/>
    </row>
    <row r="1796" spans="1:16" ht="15.75" customHeight="1" x14ac:dyDescent="0.3">
      <c r="A1796" s="8">
        <f>'Receta'!A1797</f>
        <v>0</v>
      </c>
      <c r="B1796" s="8" t="str">
        <f>IFERROR(VLOOKUP(A1796,Productos[#All],2,0),"")</f>
        <v/>
      </c>
      <c r="C1796" s="8">
        <f>SUMIF(Producción[[#All],[Producto]],A1796,Producción[[#All],[Cant]])</f>
        <v>0</v>
      </c>
      <c r="D1796" s="8">
        <f>'Receta'!E1797</f>
        <v>0</v>
      </c>
      <c r="E1796" s="8" t="str">
        <f>IFERROR(VLOOKUP(D1796,Materias_Primas[#All],2,0),"")</f>
        <v/>
      </c>
      <c r="F1796" s="8">
        <f>'Receta'!C1797</f>
        <v>0</v>
      </c>
      <c r="G1796" s="8">
        <f>'Receta'!H1797</f>
        <v>0</v>
      </c>
      <c r="H1796" s="8" t="str">
        <f t="shared" si="35"/>
        <v/>
      </c>
      <c r="I1796" s="8">
        <v>60</v>
      </c>
      <c r="J1796" s="8" t="s">
        <v>213</v>
      </c>
      <c r="K1796" s="8" t="e">
        <f t="shared" si="36"/>
        <v>#VALUE!</v>
      </c>
      <c r="L1796" s="8" t="str">
        <f>IFERROR(VLOOKUP(D1796,Materias_Primas[#All],5,0),"")</f>
        <v/>
      </c>
      <c r="M1796" s="2"/>
      <c r="N1796" s="2"/>
      <c r="O1796" s="2"/>
      <c r="P1796" s="2"/>
    </row>
    <row r="1797" spans="1:16" ht="15.75" customHeight="1" x14ac:dyDescent="0.3">
      <c r="A1797" s="8">
        <f>'Receta'!A1798</f>
        <v>0</v>
      </c>
      <c r="B1797" s="8" t="str">
        <f>IFERROR(VLOOKUP(A1797,Productos[#All],2,0),"")</f>
        <v/>
      </c>
      <c r="C1797" s="8">
        <f>SUMIF(Producción[[#All],[Producto]],A1797,Producción[[#All],[Cant]])</f>
        <v>0</v>
      </c>
      <c r="D1797" s="8">
        <f>'Receta'!E1798</f>
        <v>0</v>
      </c>
      <c r="E1797" s="8" t="str">
        <f>IFERROR(VLOOKUP(D1797,Materias_Primas[#All],2,0),"")</f>
        <v/>
      </c>
      <c r="F1797" s="8">
        <f>'Receta'!C1798</f>
        <v>0</v>
      </c>
      <c r="G1797" s="8">
        <f>'Receta'!H1798</f>
        <v>0</v>
      </c>
      <c r="H1797" s="8" t="str">
        <f t="shared" si="35"/>
        <v/>
      </c>
      <c r="I1797" s="8">
        <v>60</v>
      </c>
      <c r="J1797" s="8" t="s">
        <v>213</v>
      </c>
      <c r="K1797" s="8" t="e">
        <f t="shared" si="36"/>
        <v>#VALUE!</v>
      </c>
      <c r="L1797" s="8" t="str">
        <f>IFERROR(VLOOKUP(D1797,Materias_Primas[#All],5,0),"")</f>
        <v/>
      </c>
      <c r="M1797" s="2"/>
      <c r="N1797" s="2"/>
      <c r="O1797" s="2"/>
      <c r="P1797" s="2"/>
    </row>
    <row r="1798" spans="1:16" ht="15.75" customHeight="1" x14ac:dyDescent="0.3">
      <c r="A1798" s="8">
        <f>'Receta'!A1799</f>
        <v>0</v>
      </c>
      <c r="B1798" s="8" t="str">
        <f>IFERROR(VLOOKUP(A1798,Productos[#All],2,0),"")</f>
        <v/>
      </c>
      <c r="C1798" s="8">
        <f>SUMIF(Producción[[#All],[Producto]],A1798,Producción[[#All],[Cant]])</f>
        <v>0</v>
      </c>
      <c r="D1798" s="8">
        <f>'Receta'!E1799</f>
        <v>0</v>
      </c>
      <c r="E1798" s="8" t="str">
        <f>IFERROR(VLOOKUP(D1798,Materias_Primas[#All],2,0),"")</f>
        <v/>
      </c>
      <c r="F1798" s="8">
        <f>'Receta'!C1799</f>
        <v>0</v>
      </c>
      <c r="G1798" s="8">
        <f>'Receta'!H1799</f>
        <v>0</v>
      </c>
      <c r="H1798" s="8" t="str">
        <f t="shared" si="35"/>
        <v/>
      </c>
      <c r="I1798" s="8">
        <v>60</v>
      </c>
      <c r="J1798" s="8" t="s">
        <v>213</v>
      </c>
      <c r="K1798" s="8" t="e">
        <f t="shared" si="36"/>
        <v>#VALUE!</v>
      </c>
      <c r="L1798" s="8" t="str">
        <f>IFERROR(VLOOKUP(D1798,Materias_Primas[#All],5,0),"")</f>
        <v/>
      </c>
      <c r="M1798" s="2"/>
      <c r="N1798" s="2"/>
      <c r="O1798" s="2"/>
      <c r="P1798" s="2"/>
    </row>
    <row r="1799" spans="1:16" ht="15.75" customHeight="1" x14ac:dyDescent="0.3">
      <c r="A1799" s="8">
        <f>'Receta'!A1800</f>
        <v>0</v>
      </c>
      <c r="B1799" s="8" t="str">
        <f>IFERROR(VLOOKUP(A1799,Productos[#All],2,0),"")</f>
        <v/>
      </c>
      <c r="C1799" s="8">
        <f>SUMIF(Producción[[#All],[Producto]],A1799,Producción[[#All],[Cant]])</f>
        <v>0</v>
      </c>
      <c r="D1799" s="8">
        <f>'Receta'!E1800</f>
        <v>0</v>
      </c>
      <c r="E1799" s="8" t="str">
        <f>IFERROR(VLOOKUP(D1799,Materias_Primas[#All],2,0),"")</f>
        <v/>
      </c>
      <c r="F1799" s="8">
        <f>'Receta'!C1800</f>
        <v>0</v>
      </c>
      <c r="G1799" s="8">
        <f>'Receta'!H1800</f>
        <v>0</v>
      </c>
      <c r="H1799" s="8" t="str">
        <f t="shared" si="35"/>
        <v/>
      </c>
      <c r="I1799" s="8">
        <v>60</v>
      </c>
      <c r="J1799" s="8" t="s">
        <v>213</v>
      </c>
      <c r="K1799" s="8" t="e">
        <f t="shared" si="36"/>
        <v>#VALUE!</v>
      </c>
      <c r="L1799" s="8" t="str">
        <f>IFERROR(VLOOKUP(D1799,Materias_Primas[#All],5,0),"")</f>
        <v/>
      </c>
      <c r="M1799" s="2"/>
      <c r="N1799" s="2"/>
      <c r="O1799" s="2"/>
      <c r="P1799" s="2"/>
    </row>
    <row r="1800" spans="1:16" ht="15.75" customHeight="1" x14ac:dyDescent="0.3">
      <c r="A1800" s="8">
        <f>'Receta'!A1801</f>
        <v>0</v>
      </c>
      <c r="B1800" s="8" t="str">
        <f>IFERROR(VLOOKUP(A1800,Productos[#All],2,0),"")</f>
        <v/>
      </c>
      <c r="C1800" s="8">
        <f>SUMIF(Producción[[#All],[Producto]],A1800,Producción[[#All],[Cant]])</f>
        <v>0</v>
      </c>
      <c r="D1800" s="8">
        <f>'Receta'!E1801</f>
        <v>0</v>
      </c>
      <c r="E1800" s="8" t="str">
        <f>IFERROR(VLOOKUP(D1800,Materias_Primas[#All],2,0),"")</f>
        <v/>
      </c>
      <c r="F1800" s="8">
        <f>'Receta'!C1801</f>
        <v>0</v>
      </c>
      <c r="G1800" s="8">
        <f>'Receta'!H1801</f>
        <v>0</v>
      </c>
      <c r="H1800" s="8" t="str">
        <f t="shared" si="35"/>
        <v/>
      </c>
      <c r="I1800" s="8">
        <v>60</v>
      </c>
      <c r="J1800" s="8" t="s">
        <v>213</v>
      </c>
      <c r="K1800" s="8" t="e">
        <f t="shared" si="36"/>
        <v>#VALUE!</v>
      </c>
      <c r="L1800" s="8" t="str">
        <f>IFERROR(VLOOKUP(D1800,Materias_Primas[#All],5,0),"")</f>
        <v/>
      </c>
      <c r="M1800" s="2"/>
      <c r="N1800" s="2"/>
      <c r="O1800" s="2"/>
      <c r="P1800" s="2"/>
    </row>
    <row r="1801" spans="1:16" ht="15.75" customHeight="1" x14ac:dyDescent="0.3">
      <c r="A1801" s="8">
        <f>'Receta'!A1802</f>
        <v>0</v>
      </c>
      <c r="B1801" s="8" t="str">
        <f>IFERROR(VLOOKUP(A1801,Productos[#All],2,0),"")</f>
        <v/>
      </c>
      <c r="C1801" s="8">
        <f>SUMIF(Producción[[#All],[Producto]],A1801,Producción[[#All],[Cant]])</f>
        <v>0</v>
      </c>
      <c r="D1801" s="8">
        <f>'Receta'!E1802</f>
        <v>0</v>
      </c>
      <c r="E1801" s="8" t="str">
        <f>IFERROR(VLOOKUP(D1801,Materias_Primas[#All],2,0),"")</f>
        <v/>
      </c>
      <c r="F1801" s="8">
        <f>'Receta'!C1802</f>
        <v>0</v>
      </c>
      <c r="G1801" s="8">
        <f>'Receta'!H1802</f>
        <v>0</v>
      </c>
      <c r="H1801" s="8" t="str">
        <f t="shared" si="35"/>
        <v/>
      </c>
      <c r="I1801" s="8">
        <v>60</v>
      </c>
      <c r="J1801" s="8" t="s">
        <v>213</v>
      </c>
      <c r="K1801" s="8" t="e">
        <f t="shared" si="36"/>
        <v>#VALUE!</v>
      </c>
      <c r="L1801" s="8" t="str">
        <f>IFERROR(VLOOKUP(D1801,Materias_Primas[#All],5,0),"")</f>
        <v/>
      </c>
      <c r="M1801" s="2"/>
      <c r="N1801" s="2"/>
      <c r="O1801" s="2"/>
      <c r="P1801" s="2"/>
    </row>
    <row r="1802" spans="1:16" ht="15.75" customHeight="1" x14ac:dyDescent="0.3">
      <c r="A1802" s="8">
        <f>'Receta'!A1803</f>
        <v>0</v>
      </c>
      <c r="B1802" s="8" t="str">
        <f>IFERROR(VLOOKUP(A1802,Productos[#All],2,0),"")</f>
        <v/>
      </c>
      <c r="C1802" s="8">
        <f>SUMIF(Producción[[#All],[Producto]],A1802,Producción[[#All],[Cant]])</f>
        <v>0</v>
      </c>
      <c r="D1802" s="8">
        <f>'Receta'!E1803</f>
        <v>0</v>
      </c>
      <c r="E1802" s="8" t="str">
        <f>IFERROR(VLOOKUP(D1802,Materias_Primas[#All],2,0),"")</f>
        <v/>
      </c>
      <c r="F1802" s="8">
        <f>'Receta'!C1803</f>
        <v>0</v>
      </c>
      <c r="G1802" s="8">
        <f>'Receta'!H1803</f>
        <v>0</v>
      </c>
      <c r="H1802" s="8" t="str">
        <f t="shared" si="35"/>
        <v/>
      </c>
      <c r="I1802" s="8">
        <v>60</v>
      </c>
      <c r="J1802" s="8" t="s">
        <v>213</v>
      </c>
      <c r="K1802" s="8" t="e">
        <f t="shared" si="36"/>
        <v>#VALUE!</v>
      </c>
      <c r="L1802" s="8" t="str">
        <f>IFERROR(VLOOKUP(D1802,Materias_Primas[#All],5,0),"")</f>
        <v/>
      </c>
      <c r="M1802" s="2"/>
      <c r="N1802" s="2"/>
      <c r="O1802" s="2"/>
      <c r="P1802" s="2"/>
    </row>
    <row r="1803" spans="1:16" ht="15.75" customHeight="1" x14ac:dyDescent="0.3">
      <c r="A1803" s="8">
        <f>'Receta'!A1804</f>
        <v>0</v>
      </c>
      <c r="B1803" s="8" t="str">
        <f>IFERROR(VLOOKUP(A1803,Productos[#All],2,0),"")</f>
        <v/>
      </c>
      <c r="C1803" s="8">
        <f>SUMIF(Producción[[#All],[Producto]],A1803,Producción[[#All],[Cant]])</f>
        <v>0</v>
      </c>
      <c r="D1803" s="8">
        <f>'Receta'!E1804</f>
        <v>0</v>
      </c>
      <c r="E1803" s="8" t="str">
        <f>IFERROR(VLOOKUP(D1803,Materias_Primas[#All],2,0),"")</f>
        <v/>
      </c>
      <c r="F1803" s="8">
        <f>'Receta'!C1804</f>
        <v>0</v>
      </c>
      <c r="G1803" s="8">
        <f>'Receta'!H1804</f>
        <v>0</v>
      </c>
      <c r="H1803" s="8" t="str">
        <f t="shared" si="35"/>
        <v/>
      </c>
      <c r="I1803" s="8">
        <v>60</v>
      </c>
      <c r="J1803" s="8" t="s">
        <v>213</v>
      </c>
      <c r="K1803" s="8" t="e">
        <f t="shared" si="36"/>
        <v>#VALUE!</v>
      </c>
      <c r="L1803" s="8" t="str">
        <f>IFERROR(VLOOKUP(D1803,Materias_Primas[#All],5,0),"")</f>
        <v/>
      </c>
      <c r="M1803" s="2"/>
      <c r="N1803" s="2"/>
      <c r="O1803" s="2"/>
      <c r="P1803" s="2"/>
    </row>
    <row r="1804" spans="1:16" ht="15.75" customHeight="1" x14ac:dyDescent="0.3">
      <c r="A1804" s="8">
        <f>'Receta'!A1805</f>
        <v>0</v>
      </c>
      <c r="B1804" s="8" t="str">
        <f>IFERROR(VLOOKUP(A1804,Productos[#All],2,0),"")</f>
        <v/>
      </c>
      <c r="C1804" s="8">
        <f>SUMIF(Producción[[#All],[Producto]],A1804,Producción[[#All],[Cant]])</f>
        <v>0</v>
      </c>
      <c r="D1804" s="8">
        <f>'Receta'!E1805</f>
        <v>0</v>
      </c>
      <c r="E1804" s="8" t="str">
        <f>IFERROR(VLOOKUP(D1804,Materias_Primas[#All],2,0),"")</f>
        <v/>
      </c>
      <c r="F1804" s="8">
        <f>'Receta'!C1805</f>
        <v>0</v>
      </c>
      <c r="G1804" s="8">
        <f>'Receta'!H1805</f>
        <v>0</v>
      </c>
      <c r="H1804" s="8" t="str">
        <f t="shared" si="35"/>
        <v/>
      </c>
      <c r="I1804" s="8">
        <v>60</v>
      </c>
      <c r="J1804" s="8" t="s">
        <v>213</v>
      </c>
      <c r="K1804" s="8" t="e">
        <f t="shared" si="36"/>
        <v>#VALUE!</v>
      </c>
      <c r="L1804" s="8" t="str">
        <f>IFERROR(VLOOKUP(D1804,Materias_Primas[#All],5,0),"")</f>
        <v/>
      </c>
      <c r="M1804" s="2"/>
      <c r="N1804" s="2"/>
      <c r="O1804" s="2"/>
      <c r="P1804" s="2"/>
    </row>
    <row r="1805" spans="1:16" ht="15.75" customHeight="1" x14ac:dyDescent="0.3">
      <c r="A1805" s="8">
        <f>'Receta'!A1806</f>
        <v>0</v>
      </c>
      <c r="B1805" s="8" t="str">
        <f>IFERROR(VLOOKUP(A1805,Productos[#All],2,0),"")</f>
        <v/>
      </c>
      <c r="C1805" s="8">
        <f>SUMIF(Producción[[#All],[Producto]],A1805,Producción[[#All],[Cant]])</f>
        <v>0</v>
      </c>
      <c r="D1805" s="8">
        <f>'Receta'!E1806</f>
        <v>0</v>
      </c>
      <c r="E1805" s="8" t="str">
        <f>IFERROR(VLOOKUP(D1805,Materias_Primas[#All],2,0),"")</f>
        <v/>
      </c>
      <c r="F1805" s="8">
        <f>'Receta'!C1806</f>
        <v>0</v>
      </c>
      <c r="G1805" s="8">
        <f>'Receta'!H1806</f>
        <v>0</v>
      </c>
      <c r="H1805" s="8" t="str">
        <f t="shared" si="35"/>
        <v/>
      </c>
      <c r="I1805" s="8">
        <v>60</v>
      </c>
      <c r="J1805" s="8" t="s">
        <v>213</v>
      </c>
      <c r="K1805" s="8" t="e">
        <f t="shared" si="36"/>
        <v>#VALUE!</v>
      </c>
      <c r="L1805" s="8" t="str">
        <f>IFERROR(VLOOKUP(D1805,Materias_Primas[#All],5,0),"")</f>
        <v/>
      </c>
      <c r="M1805" s="2"/>
      <c r="N1805" s="2"/>
      <c r="O1805" s="2"/>
      <c r="P1805" s="2"/>
    </row>
    <row r="1806" spans="1:16" ht="15.75" customHeight="1" x14ac:dyDescent="0.3">
      <c r="A1806" s="8">
        <f>'Receta'!A1807</f>
        <v>0</v>
      </c>
      <c r="B1806" s="8" t="str">
        <f>IFERROR(VLOOKUP(A1806,Productos[#All],2,0),"")</f>
        <v/>
      </c>
      <c r="C1806" s="8">
        <f>SUMIF(Producción[[#All],[Producto]],A1806,Producción[[#All],[Cant]])</f>
        <v>0</v>
      </c>
      <c r="D1806" s="8">
        <f>'Receta'!E1807</f>
        <v>0</v>
      </c>
      <c r="E1806" s="8" t="str">
        <f>IFERROR(VLOOKUP(D1806,Materias_Primas[#All],2,0),"")</f>
        <v/>
      </c>
      <c r="F1806" s="8">
        <f>'Receta'!C1807</f>
        <v>0</v>
      </c>
      <c r="G1806" s="8">
        <f>'Receta'!H1807</f>
        <v>0</v>
      </c>
      <c r="H1806" s="8" t="str">
        <f t="shared" si="35"/>
        <v/>
      </c>
      <c r="I1806" s="8">
        <v>60</v>
      </c>
      <c r="J1806" s="8" t="s">
        <v>213</v>
      </c>
      <c r="K1806" s="8" t="e">
        <f t="shared" si="36"/>
        <v>#VALUE!</v>
      </c>
      <c r="L1806" s="8" t="str">
        <f>IFERROR(VLOOKUP(D1806,Materias_Primas[#All],5,0),"")</f>
        <v/>
      </c>
      <c r="M1806" s="2"/>
      <c r="N1806" s="2"/>
      <c r="O1806" s="2"/>
      <c r="P1806" s="2"/>
    </row>
    <row r="1807" spans="1:16" ht="15.75" customHeight="1" x14ac:dyDescent="0.3">
      <c r="A1807" s="8">
        <f>'Receta'!A1808</f>
        <v>0</v>
      </c>
      <c r="B1807" s="8" t="str">
        <f>IFERROR(VLOOKUP(A1807,Productos[#All],2,0),"")</f>
        <v/>
      </c>
      <c r="C1807" s="8">
        <f>SUMIF(Producción[[#All],[Producto]],A1807,Producción[[#All],[Cant]])</f>
        <v>0</v>
      </c>
      <c r="D1807" s="8">
        <f>'Receta'!E1808</f>
        <v>0</v>
      </c>
      <c r="E1807" s="8" t="str">
        <f>IFERROR(VLOOKUP(D1807,Materias_Primas[#All],2,0),"")</f>
        <v/>
      </c>
      <c r="F1807" s="8">
        <f>'Receta'!C1808</f>
        <v>0</v>
      </c>
      <c r="G1807" s="8">
        <f>'Receta'!H1808</f>
        <v>0</v>
      </c>
      <c r="H1807" s="8" t="str">
        <f t="shared" si="35"/>
        <v/>
      </c>
      <c r="I1807" s="8">
        <v>60</v>
      </c>
      <c r="J1807" s="8" t="s">
        <v>213</v>
      </c>
      <c r="K1807" s="8" t="e">
        <f t="shared" si="36"/>
        <v>#VALUE!</v>
      </c>
      <c r="L1807" s="8" t="str">
        <f>IFERROR(VLOOKUP(D1807,Materias_Primas[#All],5,0),"")</f>
        <v/>
      </c>
      <c r="M1807" s="2"/>
      <c r="N1807" s="2"/>
      <c r="O1807" s="2"/>
      <c r="P1807" s="2"/>
    </row>
    <row r="1808" spans="1:16" ht="15.75" customHeight="1" x14ac:dyDescent="0.3">
      <c r="A1808" s="8">
        <f>'Receta'!A1809</f>
        <v>0</v>
      </c>
      <c r="B1808" s="8" t="str">
        <f>IFERROR(VLOOKUP(A1808,Productos[#All],2,0),"")</f>
        <v/>
      </c>
      <c r="C1808" s="8">
        <f>SUMIF(Producción[[#All],[Producto]],A1808,Producción[[#All],[Cant]])</f>
        <v>0</v>
      </c>
      <c r="D1808" s="8">
        <f>'Receta'!E1809</f>
        <v>0</v>
      </c>
      <c r="E1808" s="8" t="str">
        <f>IFERROR(VLOOKUP(D1808,Materias_Primas[#All],2,0),"")</f>
        <v/>
      </c>
      <c r="F1808" s="8">
        <f>'Receta'!C1809</f>
        <v>0</v>
      </c>
      <c r="G1808" s="8">
        <f>'Receta'!H1809</f>
        <v>0</v>
      </c>
      <c r="H1808" s="8" t="str">
        <f t="shared" si="35"/>
        <v/>
      </c>
      <c r="I1808" s="8">
        <v>60</v>
      </c>
      <c r="J1808" s="8" t="s">
        <v>213</v>
      </c>
      <c r="K1808" s="8" t="e">
        <f t="shared" si="36"/>
        <v>#VALUE!</v>
      </c>
      <c r="L1808" s="8" t="str">
        <f>IFERROR(VLOOKUP(D1808,Materias_Primas[#All],5,0),"")</f>
        <v/>
      </c>
      <c r="M1808" s="2"/>
      <c r="N1808" s="2"/>
      <c r="O1808" s="2"/>
      <c r="P1808" s="2"/>
    </row>
    <row r="1809" spans="1:16" ht="15.75" customHeight="1" x14ac:dyDescent="0.3">
      <c r="A1809" s="8">
        <f>'Receta'!A1810</f>
        <v>0</v>
      </c>
      <c r="B1809" s="8" t="str">
        <f>IFERROR(VLOOKUP(A1809,Productos[#All],2,0),"")</f>
        <v/>
      </c>
      <c r="C1809" s="8">
        <f>SUMIF(Producción[[#All],[Producto]],A1809,Producción[[#All],[Cant]])</f>
        <v>0</v>
      </c>
      <c r="D1809" s="8">
        <f>'Receta'!E1810</f>
        <v>0</v>
      </c>
      <c r="E1809" s="8" t="str">
        <f>IFERROR(VLOOKUP(D1809,Materias_Primas[#All],2,0),"")</f>
        <v/>
      </c>
      <c r="F1809" s="8">
        <f>'Receta'!C1810</f>
        <v>0</v>
      </c>
      <c r="G1809" s="8">
        <f>'Receta'!H1810</f>
        <v>0</v>
      </c>
      <c r="H1809" s="8" t="str">
        <f t="shared" si="35"/>
        <v/>
      </c>
      <c r="I1809" s="8">
        <v>60</v>
      </c>
      <c r="J1809" s="8" t="s">
        <v>213</v>
      </c>
      <c r="K1809" s="8" t="e">
        <f t="shared" si="36"/>
        <v>#VALUE!</v>
      </c>
      <c r="L1809" s="8" t="str">
        <f>IFERROR(VLOOKUP(D1809,Materias_Primas[#All],5,0),"")</f>
        <v/>
      </c>
      <c r="M1809" s="2"/>
      <c r="N1809" s="2"/>
      <c r="O1809" s="2"/>
      <c r="P1809" s="2"/>
    </row>
    <row r="1810" spans="1:16" ht="15.75" customHeight="1" x14ac:dyDescent="0.3">
      <c r="A1810" s="8">
        <f>'Receta'!A1811</f>
        <v>0</v>
      </c>
      <c r="B1810" s="8" t="str">
        <f>IFERROR(VLOOKUP(A1810,Productos[#All],2,0),"")</f>
        <v/>
      </c>
      <c r="C1810" s="8">
        <f>SUMIF(Producción[[#All],[Producto]],A1810,Producción[[#All],[Cant]])</f>
        <v>0</v>
      </c>
      <c r="D1810" s="8">
        <f>'Receta'!E1811</f>
        <v>0</v>
      </c>
      <c r="E1810" s="8" t="str">
        <f>IFERROR(VLOOKUP(D1810,Materias_Primas[#All],2,0),"")</f>
        <v/>
      </c>
      <c r="F1810" s="8">
        <f>'Receta'!C1811</f>
        <v>0</v>
      </c>
      <c r="G1810" s="8">
        <f>'Receta'!H1811</f>
        <v>0</v>
      </c>
      <c r="H1810" s="8" t="str">
        <f t="shared" si="35"/>
        <v/>
      </c>
      <c r="I1810" s="8">
        <v>60</v>
      </c>
      <c r="J1810" s="8" t="s">
        <v>213</v>
      </c>
      <c r="K1810" s="8" t="e">
        <f t="shared" si="36"/>
        <v>#VALUE!</v>
      </c>
      <c r="L1810" s="8" t="str">
        <f>IFERROR(VLOOKUP(D1810,Materias_Primas[#All],5,0),"")</f>
        <v/>
      </c>
      <c r="M1810" s="2"/>
      <c r="N1810" s="2"/>
      <c r="O1810" s="2"/>
      <c r="P1810" s="2"/>
    </row>
    <row r="1811" spans="1:16" ht="15.75" customHeight="1" x14ac:dyDescent="0.3">
      <c r="A1811" s="8">
        <f>'Receta'!A1812</f>
        <v>0</v>
      </c>
      <c r="B1811" s="8" t="str">
        <f>IFERROR(VLOOKUP(A1811,Productos[#All],2,0),"")</f>
        <v/>
      </c>
      <c r="C1811" s="8">
        <f>SUMIF(Producción[[#All],[Producto]],A1811,Producción[[#All],[Cant]])</f>
        <v>0</v>
      </c>
      <c r="D1811" s="8">
        <f>'Receta'!E1812</f>
        <v>0</v>
      </c>
      <c r="E1811" s="8" t="str">
        <f>IFERROR(VLOOKUP(D1811,Materias_Primas[#All],2,0),"")</f>
        <v/>
      </c>
      <c r="F1811" s="8">
        <f>'Receta'!C1812</f>
        <v>0</v>
      </c>
      <c r="G1811" s="8">
        <f>'Receta'!H1812</f>
        <v>0</v>
      </c>
      <c r="H1811" s="8" t="str">
        <f t="shared" si="35"/>
        <v/>
      </c>
      <c r="I1811" s="8">
        <v>60</v>
      </c>
      <c r="J1811" s="8" t="s">
        <v>213</v>
      </c>
      <c r="K1811" s="8" t="e">
        <f t="shared" si="36"/>
        <v>#VALUE!</v>
      </c>
      <c r="L1811" s="8" t="str">
        <f>IFERROR(VLOOKUP(D1811,Materias_Primas[#All],5,0),"")</f>
        <v/>
      </c>
      <c r="M1811" s="2"/>
      <c r="N1811" s="2"/>
      <c r="O1811" s="2"/>
      <c r="P1811" s="2"/>
    </row>
    <row r="1812" spans="1:16" ht="15.75" customHeight="1" x14ac:dyDescent="0.3">
      <c r="A1812" s="8">
        <f>'Receta'!A1813</f>
        <v>0</v>
      </c>
      <c r="B1812" s="8" t="str">
        <f>IFERROR(VLOOKUP(A1812,Productos[#All],2,0),"")</f>
        <v/>
      </c>
      <c r="C1812" s="8">
        <f>SUMIF(Producción[[#All],[Producto]],A1812,Producción[[#All],[Cant]])</f>
        <v>0</v>
      </c>
      <c r="D1812" s="8">
        <f>'Receta'!E1813</f>
        <v>0</v>
      </c>
      <c r="E1812" s="8" t="str">
        <f>IFERROR(VLOOKUP(D1812,Materias_Primas[#All],2,0),"")</f>
        <v/>
      </c>
      <c r="F1812" s="8">
        <f>'Receta'!C1813</f>
        <v>0</v>
      </c>
      <c r="G1812" s="8">
        <f>'Receta'!H1813</f>
        <v>0</v>
      </c>
      <c r="H1812" s="8" t="str">
        <f t="shared" si="35"/>
        <v/>
      </c>
      <c r="I1812" s="8">
        <v>60</v>
      </c>
      <c r="J1812" s="8" t="s">
        <v>213</v>
      </c>
      <c r="K1812" s="8" t="e">
        <f t="shared" si="36"/>
        <v>#VALUE!</v>
      </c>
      <c r="L1812" s="8" t="str">
        <f>IFERROR(VLOOKUP(D1812,Materias_Primas[#All],5,0),"")</f>
        <v/>
      </c>
      <c r="M1812" s="2"/>
      <c r="N1812" s="2"/>
      <c r="O1812" s="2"/>
      <c r="P1812" s="2"/>
    </row>
    <row r="1813" spans="1:16" ht="15.75" customHeight="1" x14ac:dyDescent="0.3">
      <c r="A1813" s="8">
        <f>'Receta'!A1814</f>
        <v>0</v>
      </c>
      <c r="B1813" s="8" t="str">
        <f>IFERROR(VLOOKUP(A1813,Productos[#All],2,0),"")</f>
        <v/>
      </c>
      <c r="C1813" s="8">
        <f>SUMIF(Producción[[#All],[Producto]],A1813,Producción[[#All],[Cant]])</f>
        <v>0</v>
      </c>
      <c r="D1813" s="8">
        <f>'Receta'!E1814</f>
        <v>0</v>
      </c>
      <c r="E1813" s="8" t="str">
        <f>IFERROR(VLOOKUP(D1813,Materias_Primas[#All],2,0),"")</f>
        <v/>
      </c>
      <c r="F1813" s="8">
        <f>'Receta'!C1814</f>
        <v>0</v>
      </c>
      <c r="G1813" s="8">
        <f>'Receta'!H1814</f>
        <v>0</v>
      </c>
      <c r="H1813" s="8" t="str">
        <f t="shared" si="35"/>
        <v/>
      </c>
      <c r="I1813" s="8">
        <v>60</v>
      </c>
      <c r="J1813" s="8" t="s">
        <v>213</v>
      </c>
      <c r="K1813" s="8" t="e">
        <f t="shared" si="36"/>
        <v>#VALUE!</v>
      </c>
      <c r="L1813" s="8" t="str">
        <f>IFERROR(VLOOKUP(D1813,Materias_Primas[#All],5,0),"")</f>
        <v/>
      </c>
      <c r="M1813" s="2"/>
      <c r="N1813" s="2"/>
      <c r="O1813" s="2"/>
      <c r="P1813" s="2"/>
    </row>
    <row r="1814" spans="1:16" ht="15.75" customHeight="1" x14ac:dyDescent="0.3">
      <c r="A1814" s="8">
        <f>'Receta'!A1815</f>
        <v>0</v>
      </c>
      <c r="B1814" s="8" t="str">
        <f>IFERROR(VLOOKUP(A1814,Productos[#All],2,0),"")</f>
        <v/>
      </c>
      <c r="C1814" s="8">
        <f>SUMIF(Producción[[#All],[Producto]],A1814,Producción[[#All],[Cant]])</f>
        <v>0</v>
      </c>
      <c r="D1814" s="8">
        <f>'Receta'!E1815</f>
        <v>0</v>
      </c>
      <c r="E1814" s="8" t="str">
        <f>IFERROR(VLOOKUP(D1814,Materias_Primas[#All],2,0),"")</f>
        <v/>
      </c>
      <c r="F1814" s="8">
        <f>'Receta'!C1815</f>
        <v>0</v>
      </c>
      <c r="G1814" s="8">
        <f>'Receta'!H1815</f>
        <v>0</v>
      </c>
      <c r="H1814" s="8" t="str">
        <f t="shared" si="35"/>
        <v/>
      </c>
      <c r="I1814" s="8">
        <v>60</v>
      </c>
      <c r="J1814" s="8" t="s">
        <v>213</v>
      </c>
      <c r="K1814" s="8" t="e">
        <f t="shared" si="36"/>
        <v>#VALUE!</v>
      </c>
      <c r="L1814" s="8" t="str">
        <f>IFERROR(VLOOKUP(D1814,Materias_Primas[#All],5,0),"")</f>
        <v/>
      </c>
      <c r="M1814" s="2"/>
      <c r="N1814" s="2"/>
      <c r="O1814" s="2"/>
      <c r="P1814" s="2"/>
    </row>
    <row r="1815" spans="1:16" ht="15.75" customHeight="1" x14ac:dyDescent="0.3">
      <c r="A1815" s="8">
        <f>'Receta'!A1816</f>
        <v>0</v>
      </c>
      <c r="B1815" s="8" t="str">
        <f>IFERROR(VLOOKUP(A1815,Productos[#All],2,0),"")</f>
        <v/>
      </c>
      <c r="C1815" s="8">
        <f>SUMIF(Producción[[#All],[Producto]],A1815,Producción[[#All],[Cant]])</f>
        <v>0</v>
      </c>
      <c r="D1815" s="8">
        <f>'Receta'!E1816</f>
        <v>0</v>
      </c>
      <c r="E1815" s="8" t="str">
        <f>IFERROR(VLOOKUP(D1815,Materias_Primas[#All],2,0),"")</f>
        <v/>
      </c>
      <c r="F1815" s="8">
        <f>'Receta'!C1816</f>
        <v>0</v>
      </c>
      <c r="G1815" s="8">
        <f>'Receta'!H1816</f>
        <v>0</v>
      </c>
      <c r="H1815" s="8" t="str">
        <f t="shared" si="35"/>
        <v/>
      </c>
      <c r="I1815" s="8">
        <v>60</v>
      </c>
      <c r="J1815" s="8" t="s">
        <v>213</v>
      </c>
      <c r="K1815" s="8" t="e">
        <f t="shared" si="36"/>
        <v>#VALUE!</v>
      </c>
      <c r="L1815" s="8" t="str">
        <f>IFERROR(VLOOKUP(D1815,Materias_Primas[#All],5,0),"")</f>
        <v/>
      </c>
      <c r="M1815" s="2"/>
      <c r="N1815" s="2"/>
      <c r="O1815" s="2"/>
      <c r="P1815" s="2"/>
    </row>
    <row r="1816" spans="1:16" ht="15.75" customHeight="1" x14ac:dyDescent="0.3">
      <c r="A1816" s="8">
        <f>'Receta'!A1817</f>
        <v>0</v>
      </c>
      <c r="B1816" s="8" t="str">
        <f>IFERROR(VLOOKUP(A1816,Productos[#All],2,0),"")</f>
        <v/>
      </c>
      <c r="C1816" s="8">
        <f>SUMIF(Producción[[#All],[Producto]],A1816,Producción[[#All],[Cant]])</f>
        <v>0</v>
      </c>
      <c r="D1816" s="8">
        <f>'Receta'!E1817</f>
        <v>0</v>
      </c>
      <c r="E1816" s="8" t="str">
        <f>IFERROR(VLOOKUP(D1816,Materias_Primas[#All],2,0),"")</f>
        <v/>
      </c>
      <c r="F1816" s="8">
        <f>'Receta'!C1817</f>
        <v>0</v>
      </c>
      <c r="G1816" s="8">
        <f>'Receta'!H1817</f>
        <v>0</v>
      </c>
      <c r="H1816" s="8" t="str">
        <f t="shared" si="35"/>
        <v/>
      </c>
      <c r="I1816" s="8">
        <v>60</v>
      </c>
      <c r="J1816" s="8" t="s">
        <v>213</v>
      </c>
      <c r="K1816" s="8" t="e">
        <f t="shared" si="36"/>
        <v>#VALUE!</v>
      </c>
      <c r="L1816" s="8" t="str">
        <f>IFERROR(VLOOKUP(D1816,Materias_Primas[#All],5,0),"")</f>
        <v/>
      </c>
      <c r="M1816" s="2"/>
      <c r="N1816" s="2"/>
      <c r="O1816" s="2"/>
      <c r="P1816" s="2"/>
    </row>
    <row r="1817" spans="1:16" ht="15.75" customHeight="1" x14ac:dyDescent="0.3">
      <c r="A1817" s="8">
        <f>'Receta'!A1818</f>
        <v>0</v>
      </c>
      <c r="B1817" s="8" t="str">
        <f>IFERROR(VLOOKUP(A1817,Productos[#All],2,0),"")</f>
        <v/>
      </c>
      <c r="C1817" s="8">
        <f>SUMIF(Producción[[#All],[Producto]],A1817,Producción[[#All],[Cant]])</f>
        <v>0</v>
      </c>
      <c r="D1817" s="8">
        <f>'Receta'!E1818</f>
        <v>0</v>
      </c>
      <c r="E1817" s="8" t="str">
        <f>IFERROR(VLOOKUP(D1817,Materias_Primas[#All],2,0),"")</f>
        <v/>
      </c>
      <c r="F1817" s="8">
        <f>'Receta'!C1818</f>
        <v>0</v>
      </c>
      <c r="G1817" s="8">
        <f>'Receta'!H1818</f>
        <v>0</v>
      </c>
      <c r="H1817" s="8" t="str">
        <f t="shared" si="35"/>
        <v/>
      </c>
      <c r="I1817" s="8">
        <v>60</v>
      </c>
      <c r="J1817" s="8" t="s">
        <v>213</v>
      </c>
      <c r="K1817" s="8" t="e">
        <f t="shared" si="36"/>
        <v>#VALUE!</v>
      </c>
      <c r="L1817" s="8" t="str">
        <f>IFERROR(VLOOKUP(D1817,Materias_Primas[#All],5,0),"")</f>
        <v/>
      </c>
      <c r="M1817" s="2"/>
      <c r="N1817" s="2"/>
      <c r="O1817" s="2"/>
      <c r="P1817" s="2"/>
    </row>
    <row r="1818" spans="1:16" ht="15.75" customHeight="1" x14ac:dyDescent="0.3">
      <c r="A1818" s="8">
        <f>'Receta'!A1819</f>
        <v>0</v>
      </c>
      <c r="B1818" s="8" t="str">
        <f>IFERROR(VLOOKUP(A1818,Productos[#All],2,0),"")</f>
        <v/>
      </c>
      <c r="C1818" s="8">
        <f>SUMIF(Producción[[#All],[Producto]],A1818,Producción[[#All],[Cant]])</f>
        <v>0</v>
      </c>
      <c r="D1818" s="8">
        <f>'Receta'!E1819</f>
        <v>0</v>
      </c>
      <c r="E1818" s="8" t="str">
        <f>IFERROR(VLOOKUP(D1818,Materias_Primas[#All],2,0),"")</f>
        <v/>
      </c>
      <c r="F1818" s="8">
        <f>'Receta'!C1819</f>
        <v>0</v>
      </c>
      <c r="G1818" s="8">
        <f>'Receta'!H1819</f>
        <v>0</v>
      </c>
      <c r="H1818" s="8" t="str">
        <f t="shared" si="35"/>
        <v/>
      </c>
      <c r="I1818" s="8">
        <v>60</v>
      </c>
      <c r="J1818" s="8" t="s">
        <v>213</v>
      </c>
      <c r="K1818" s="8" t="e">
        <f t="shared" si="36"/>
        <v>#VALUE!</v>
      </c>
      <c r="L1818" s="8" t="str">
        <f>IFERROR(VLOOKUP(D1818,Materias_Primas[#All],5,0),"")</f>
        <v/>
      </c>
      <c r="M1818" s="2"/>
      <c r="N1818" s="2"/>
      <c r="O1818" s="2"/>
      <c r="P1818" s="2"/>
    </row>
    <row r="1819" spans="1:16" ht="15.75" customHeight="1" x14ac:dyDescent="0.3">
      <c r="A1819" s="8">
        <f>'Receta'!A1820</f>
        <v>0</v>
      </c>
      <c r="B1819" s="8" t="str">
        <f>IFERROR(VLOOKUP(A1819,Productos[#All],2,0),"")</f>
        <v/>
      </c>
      <c r="C1819" s="8">
        <f>SUMIF(Producción[[#All],[Producto]],A1819,Producción[[#All],[Cant]])</f>
        <v>0</v>
      </c>
      <c r="D1819" s="8">
        <f>'Receta'!E1820</f>
        <v>0</v>
      </c>
      <c r="E1819" s="8" t="str">
        <f>IFERROR(VLOOKUP(D1819,Materias_Primas[#All],2,0),"")</f>
        <v/>
      </c>
      <c r="F1819" s="8">
        <f>'Receta'!C1820</f>
        <v>0</v>
      </c>
      <c r="G1819" s="8">
        <f>'Receta'!H1820</f>
        <v>0</v>
      </c>
      <c r="H1819" s="8" t="str">
        <f t="shared" si="35"/>
        <v/>
      </c>
      <c r="I1819" s="8">
        <v>60</v>
      </c>
      <c r="J1819" s="8" t="s">
        <v>213</v>
      </c>
      <c r="K1819" s="8" t="e">
        <f t="shared" si="36"/>
        <v>#VALUE!</v>
      </c>
      <c r="L1819" s="8" t="str">
        <f>IFERROR(VLOOKUP(D1819,Materias_Primas[#All],5,0),"")</f>
        <v/>
      </c>
      <c r="M1819" s="2"/>
      <c r="N1819" s="2"/>
      <c r="O1819" s="2"/>
      <c r="P1819" s="2"/>
    </row>
    <row r="1820" spans="1:16" ht="15.75" customHeight="1" x14ac:dyDescent="0.3">
      <c r="A1820" s="8">
        <f>'Receta'!A1821</f>
        <v>0</v>
      </c>
      <c r="B1820" s="8" t="str">
        <f>IFERROR(VLOOKUP(A1820,Productos[#All],2,0),"")</f>
        <v/>
      </c>
      <c r="C1820" s="8">
        <f>SUMIF(Producción[[#All],[Producto]],A1820,Producción[[#All],[Cant]])</f>
        <v>0</v>
      </c>
      <c r="D1820" s="8">
        <f>'Receta'!E1821</f>
        <v>0</v>
      </c>
      <c r="E1820" s="8" t="str">
        <f>IFERROR(VLOOKUP(D1820,Materias_Primas[#All],2,0),"")</f>
        <v/>
      </c>
      <c r="F1820" s="8">
        <f>'Receta'!C1821</f>
        <v>0</v>
      </c>
      <c r="G1820" s="8">
        <f>'Receta'!H1821</f>
        <v>0</v>
      </c>
      <c r="H1820" s="8" t="str">
        <f t="shared" si="35"/>
        <v/>
      </c>
      <c r="I1820" s="8">
        <v>60</v>
      </c>
      <c r="J1820" s="8" t="s">
        <v>213</v>
      </c>
      <c r="K1820" s="8" t="e">
        <f t="shared" si="36"/>
        <v>#VALUE!</v>
      </c>
      <c r="L1820" s="8" t="str">
        <f>IFERROR(VLOOKUP(D1820,Materias_Primas[#All],5,0),"")</f>
        <v/>
      </c>
      <c r="M1820" s="2"/>
      <c r="N1820" s="2"/>
      <c r="O1820" s="2"/>
      <c r="P1820" s="2"/>
    </row>
    <row r="1821" spans="1:16" ht="15.75" customHeight="1" x14ac:dyDescent="0.3">
      <c r="A1821" s="8">
        <f>'Receta'!A1822</f>
        <v>0</v>
      </c>
      <c r="B1821" s="8" t="str">
        <f>IFERROR(VLOOKUP(A1821,Productos[#All],2,0),"")</f>
        <v/>
      </c>
      <c r="C1821" s="8">
        <f>SUMIF(Producción[[#All],[Producto]],A1821,Producción[[#All],[Cant]])</f>
        <v>0</v>
      </c>
      <c r="D1821" s="8">
        <f>'Receta'!E1822</f>
        <v>0</v>
      </c>
      <c r="E1821" s="8" t="str">
        <f>IFERROR(VLOOKUP(D1821,Materias_Primas[#All],2,0),"")</f>
        <v/>
      </c>
      <c r="F1821" s="8">
        <f>'Receta'!C1822</f>
        <v>0</v>
      </c>
      <c r="G1821" s="8">
        <f>'Receta'!H1822</f>
        <v>0</v>
      </c>
      <c r="H1821" s="8" t="str">
        <f t="shared" si="35"/>
        <v/>
      </c>
      <c r="I1821" s="8">
        <v>60</v>
      </c>
      <c r="J1821" s="8" t="s">
        <v>213</v>
      </c>
      <c r="K1821" s="8" t="e">
        <f t="shared" si="36"/>
        <v>#VALUE!</v>
      </c>
      <c r="L1821" s="8" t="str">
        <f>IFERROR(VLOOKUP(D1821,Materias_Primas[#All],5,0),"")</f>
        <v/>
      </c>
      <c r="M1821" s="2"/>
      <c r="N1821" s="2"/>
      <c r="O1821" s="2"/>
      <c r="P1821" s="2"/>
    </row>
    <row r="1822" spans="1:16" ht="15.75" customHeight="1" x14ac:dyDescent="0.3">
      <c r="A1822" s="8">
        <f>'Receta'!A1823</f>
        <v>0</v>
      </c>
      <c r="B1822" s="8" t="str">
        <f>IFERROR(VLOOKUP(A1822,Productos[#All],2,0),"")</f>
        <v/>
      </c>
      <c r="C1822" s="8">
        <f>SUMIF(Producción[[#All],[Producto]],A1822,Producción[[#All],[Cant]])</f>
        <v>0</v>
      </c>
      <c r="D1822" s="8">
        <f>'Receta'!E1823</f>
        <v>0</v>
      </c>
      <c r="E1822" s="8" t="str">
        <f>IFERROR(VLOOKUP(D1822,Materias_Primas[#All],2,0),"")</f>
        <v/>
      </c>
      <c r="F1822" s="8">
        <f>'Receta'!C1823</f>
        <v>0</v>
      </c>
      <c r="G1822" s="8">
        <f>'Receta'!H1823</f>
        <v>0</v>
      </c>
      <c r="H1822" s="8" t="str">
        <f t="shared" si="35"/>
        <v/>
      </c>
      <c r="I1822" s="8">
        <v>60</v>
      </c>
      <c r="J1822" s="8" t="s">
        <v>213</v>
      </c>
      <c r="K1822" s="8" t="e">
        <f t="shared" si="36"/>
        <v>#VALUE!</v>
      </c>
      <c r="L1822" s="8" t="str">
        <f>IFERROR(VLOOKUP(D1822,Materias_Primas[#All],5,0),"")</f>
        <v/>
      </c>
      <c r="M1822" s="2"/>
      <c r="N1822" s="2"/>
      <c r="O1822" s="2"/>
      <c r="P1822" s="2"/>
    </row>
    <row r="1823" spans="1:16" ht="15.75" customHeight="1" x14ac:dyDescent="0.3">
      <c r="A1823" s="8">
        <f>'Receta'!A1824</f>
        <v>0</v>
      </c>
      <c r="B1823" s="8" t="str">
        <f>IFERROR(VLOOKUP(A1823,Productos[#All],2,0),"")</f>
        <v/>
      </c>
      <c r="C1823" s="8">
        <f>SUMIF(Producción[[#All],[Producto]],A1823,Producción[[#All],[Cant]])</f>
        <v>0</v>
      </c>
      <c r="D1823" s="8">
        <f>'Receta'!E1824</f>
        <v>0</v>
      </c>
      <c r="E1823" s="8" t="str">
        <f>IFERROR(VLOOKUP(D1823,Materias_Primas[#All],2,0),"")</f>
        <v/>
      </c>
      <c r="F1823" s="8">
        <f>'Receta'!C1824</f>
        <v>0</v>
      </c>
      <c r="G1823" s="8">
        <f>'Receta'!H1824</f>
        <v>0</v>
      </c>
      <c r="H1823" s="8" t="str">
        <f t="shared" si="35"/>
        <v/>
      </c>
      <c r="I1823" s="8">
        <v>60</v>
      </c>
      <c r="J1823" s="8" t="s">
        <v>213</v>
      </c>
      <c r="K1823" s="8" t="e">
        <f t="shared" si="36"/>
        <v>#VALUE!</v>
      </c>
      <c r="L1823" s="8" t="str">
        <f>IFERROR(VLOOKUP(D1823,Materias_Primas[#All],5,0),"")</f>
        <v/>
      </c>
      <c r="M1823" s="2"/>
      <c r="N1823" s="2"/>
      <c r="O1823" s="2"/>
      <c r="P1823" s="2"/>
    </row>
    <row r="1824" spans="1:16" ht="15.75" customHeight="1" x14ac:dyDescent="0.3">
      <c r="A1824" s="8">
        <f>'Receta'!A1825</f>
        <v>0</v>
      </c>
      <c r="B1824" s="8" t="str">
        <f>IFERROR(VLOOKUP(A1824,Productos[#All],2,0),"")</f>
        <v/>
      </c>
      <c r="C1824" s="8">
        <f>SUMIF(Producción[[#All],[Producto]],A1824,Producción[[#All],[Cant]])</f>
        <v>0</v>
      </c>
      <c r="D1824" s="8">
        <f>'Receta'!E1825</f>
        <v>0</v>
      </c>
      <c r="E1824" s="8" t="str">
        <f>IFERROR(VLOOKUP(D1824,Materias_Primas[#All],2,0),"")</f>
        <v/>
      </c>
      <c r="F1824" s="8">
        <f>'Receta'!C1825</f>
        <v>0</v>
      </c>
      <c r="G1824" s="8">
        <f>'Receta'!H1825</f>
        <v>0</v>
      </c>
      <c r="H1824" s="8" t="str">
        <f t="shared" si="35"/>
        <v/>
      </c>
      <c r="I1824" s="8">
        <v>60</v>
      </c>
      <c r="J1824" s="8" t="s">
        <v>213</v>
      </c>
      <c r="K1824" s="8" t="e">
        <f t="shared" si="36"/>
        <v>#VALUE!</v>
      </c>
      <c r="L1824" s="8" t="str">
        <f>IFERROR(VLOOKUP(D1824,Materias_Primas[#All],5,0),"")</f>
        <v/>
      </c>
      <c r="M1824" s="2"/>
      <c r="N1824" s="2"/>
      <c r="O1824" s="2"/>
      <c r="P1824" s="2"/>
    </row>
    <row r="1825" spans="1:16" ht="15.75" customHeight="1" x14ac:dyDescent="0.3">
      <c r="A1825" s="8">
        <f>'Receta'!A1826</f>
        <v>0</v>
      </c>
      <c r="B1825" s="8" t="str">
        <f>IFERROR(VLOOKUP(A1825,Productos[#All],2,0),"")</f>
        <v/>
      </c>
      <c r="C1825" s="8">
        <f>SUMIF(Producción[[#All],[Producto]],A1825,Producción[[#All],[Cant]])</f>
        <v>0</v>
      </c>
      <c r="D1825" s="8">
        <f>'Receta'!E1826</f>
        <v>0</v>
      </c>
      <c r="E1825" s="8" t="str">
        <f>IFERROR(VLOOKUP(D1825,Materias_Primas[#All],2,0),"")</f>
        <v/>
      </c>
      <c r="F1825" s="8">
        <f>'Receta'!C1826</f>
        <v>0</v>
      </c>
      <c r="G1825" s="8">
        <f>'Receta'!H1826</f>
        <v>0</v>
      </c>
      <c r="H1825" s="8" t="str">
        <f t="shared" si="35"/>
        <v/>
      </c>
      <c r="I1825" s="8">
        <v>60</v>
      </c>
      <c r="J1825" s="8" t="s">
        <v>213</v>
      </c>
      <c r="K1825" s="8" t="e">
        <f t="shared" si="36"/>
        <v>#VALUE!</v>
      </c>
      <c r="L1825" s="8" t="str">
        <f>IFERROR(VLOOKUP(D1825,Materias_Primas[#All],5,0),"")</f>
        <v/>
      </c>
      <c r="M1825" s="2"/>
      <c r="N1825" s="2"/>
      <c r="O1825" s="2"/>
      <c r="P1825" s="2"/>
    </row>
    <row r="1826" spans="1:16" ht="15.75" customHeight="1" x14ac:dyDescent="0.3">
      <c r="A1826" s="8">
        <f>'Receta'!A1827</f>
        <v>0</v>
      </c>
      <c r="B1826" s="8" t="str">
        <f>IFERROR(VLOOKUP(A1826,Productos[#All],2,0),"")</f>
        <v/>
      </c>
      <c r="C1826" s="8">
        <f>SUMIF(Producción[[#All],[Producto]],A1826,Producción[[#All],[Cant]])</f>
        <v>0</v>
      </c>
      <c r="D1826" s="8">
        <f>'Receta'!E1827</f>
        <v>0</v>
      </c>
      <c r="E1826" s="8" t="str">
        <f>IFERROR(VLOOKUP(D1826,Materias_Primas[#All],2,0),"")</f>
        <v/>
      </c>
      <c r="F1826" s="8">
        <f>'Receta'!C1827</f>
        <v>0</v>
      </c>
      <c r="G1826" s="8">
        <f>'Receta'!H1827</f>
        <v>0</v>
      </c>
      <c r="H1826" s="8" t="str">
        <f t="shared" si="35"/>
        <v/>
      </c>
      <c r="I1826" s="8">
        <v>60</v>
      </c>
      <c r="J1826" s="8" t="s">
        <v>213</v>
      </c>
      <c r="K1826" s="8" t="e">
        <f t="shared" si="36"/>
        <v>#VALUE!</v>
      </c>
      <c r="L1826" s="8" t="str">
        <f>IFERROR(VLOOKUP(D1826,Materias_Primas[#All],5,0),"")</f>
        <v/>
      </c>
      <c r="M1826" s="2"/>
      <c r="N1826" s="2"/>
      <c r="O1826" s="2"/>
      <c r="P1826" s="2"/>
    </row>
    <row r="1827" spans="1:16" ht="15.75" customHeight="1" x14ac:dyDescent="0.3">
      <c r="A1827" s="8">
        <f>'Receta'!A1828</f>
        <v>0</v>
      </c>
      <c r="B1827" s="8" t="str">
        <f>IFERROR(VLOOKUP(A1827,Productos[#All],2,0),"")</f>
        <v/>
      </c>
      <c r="C1827" s="8">
        <f>SUMIF(Producción[[#All],[Producto]],A1827,Producción[[#All],[Cant]])</f>
        <v>0</v>
      </c>
      <c r="D1827" s="8">
        <f>'Receta'!E1828</f>
        <v>0</v>
      </c>
      <c r="E1827" s="8" t="str">
        <f>IFERROR(VLOOKUP(D1827,Materias_Primas[#All],2,0),"")</f>
        <v/>
      </c>
      <c r="F1827" s="8">
        <f>'Receta'!C1828</f>
        <v>0</v>
      </c>
      <c r="G1827" s="8">
        <f>'Receta'!H1828</f>
        <v>0</v>
      </c>
      <c r="H1827" s="8" t="str">
        <f t="shared" si="35"/>
        <v/>
      </c>
      <c r="I1827" s="8">
        <v>60</v>
      </c>
      <c r="J1827" s="8" t="s">
        <v>213</v>
      </c>
      <c r="K1827" s="8" t="e">
        <f t="shared" si="36"/>
        <v>#VALUE!</v>
      </c>
      <c r="L1827" s="8" t="str">
        <f>IFERROR(VLOOKUP(D1827,Materias_Primas[#All],5,0),"")</f>
        <v/>
      </c>
      <c r="M1827" s="2"/>
      <c r="N1827" s="2"/>
      <c r="O1827" s="2"/>
      <c r="P1827" s="2"/>
    </row>
    <row r="1828" spans="1:16" ht="15.75" customHeight="1" x14ac:dyDescent="0.3">
      <c r="A1828" s="8">
        <f>'Receta'!A1829</f>
        <v>0</v>
      </c>
      <c r="B1828" s="8" t="str">
        <f>IFERROR(VLOOKUP(A1828,Productos[#All],2,0),"")</f>
        <v/>
      </c>
      <c r="C1828" s="8">
        <f>SUMIF(Producción[[#All],[Producto]],A1828,Producción[[#All],[Cant]])</f>
        <v>0</v>
      </c>
      <c r="D1828" s="8">
        <f>'Receta'!E1829</f>
        <v>0</v>
      </c>
      <c r="E1828" s="8" t="str">
        <f>IFERROR(VLOOKUP(D1828,Materias_Primas[#All],2,0),"")</f>
        <v/>
      </c>
      <c r="F1828" s="8">
        <f>'Receta'!C1829</f>
        <v>0</v>
      </c>
      <c r="G1828" s="8">
        <f>'Receta'!H1829</f>
        <v>0</v>
      </c>
      <c r="H1828" s="8" t="str">
        <f t="shared" si="35"/>
        <v/>
      </c>
      <c r="I1828" s="8">
        <v>60</v>
      </c>
      <c r="J1828" s="8" t="s">
        <v>213</v>
      </c>
      <c r="K1828" s="8" t="e">
        <f t="shared" si="36"/>
        <v>#VALUE!</v>
      </c>
      <c r="L1828" s="8" t="str">
        <f>IFERROR(VLOOKUP(D1828,Materias_Primas[#All],5,0),"")</f>
        <v/>
      </c>
      <c r="M1828" s="2"/>
      <c r="N1828" s="2"/>
      <c r="O1828" s="2"/>
      <c r="P1828" s="2"/>
    </row>
    <row r="1829" spans="1:16" ht="15.75" customHeight="1" x14ac:dyDescent="0.3">
      <c r="A1829" s="8">
        <f>'Receta'!A1830</f>
        <v>0</v>
      </c>
      <c r="B1829" s="8" t="str">
        <f>IFERROR(VLOOKUP(A1829,Productos[#All],2,0),"")</f>
        <v/>
      </c>
      <c r="C1829" s="8">
        <f>SUMIF(Producción[[#All],[Producto]],A1829,Producción[[#All],[Cant]])</f>
        <v>0</v>
      </c>
      <c r="D1829" s="8">
        <f>'Receta'!E1830</f>
        <v>0</v>
      </c>
      <c r="E1829" s="8" t="str">
        <f>IFERROR(VLOOKUP(D1829,Materias_Primas[#All],2,0),"")</f>
        <v/>
      </c>
      <c r="F1829" s="8">
        <f>'Receta'!C1830</f>
        <v>0</v>
      </c>
      <c r="G1829" s="8">
        <f>'Receta'!H1830</f>
        <v>0</v>
      </c>
      <c r="H1829" s="8" t="str">
        <f t="shared" si="35"/>
        <v/>
      </c>
      <c r="I1829" s="8">
        <v>60</v>
      </c>
      <c r="J1829" s="8" t="s">
        <v>213</v>
      </c>
      <c r="K1829" s="8" t="e">
        <f t="shared" si="36"/>
        <v>#VALUE!</v>
      </c>
      <c r="L1829" s="8" t="str">
        <f>IFERROR(VLOOKUP(D1829,Materias_Primas[#All],5,0),"")</f>
        <v/>
      </c>
      <c r="M1829" s="2"/>
      <c r="N1829" s="2"/>
      <c r="O1829" s="2"/>
      <c r="P1829" s="2"/>
    </row>
    <row r="1830" spans="1:16" ht="15.75" customHeight="1" x14ac:dyDescent="0.3">
      <c r="A1830" s="8">
        <f>'Receta'!A1831</f>
        <v>0</v>
      </c>
      <c r="B1830" s="8" t="str">
        <f>IFERROR(VLOOKUP(A1830,Productos[#All],2,0),"")</f>
        <v/>
      </c>
      <c r="C1830" s="8">
        <f>SUMIF(Producción[[#All],[Producto]],A1830,Producción[[#All],[Cant]])</f>
        <v>0</v>
      </c>
      <c r="D1830" s="8">
        <f>'Receta'!E1831</f>
        <v>0</v>
      </c>
      <c r="E1830" s="8" t="str">
        <f>IFERROR(VLOOKUP(D1830,Materias_Primas[#All],2,0),"")</f>
        <v/>
      </c>
      <c r="F1830" s="8">
        <f>'Receta'!C1831</f>
        <v>0</v>
      </c>
      <c r="G1830" s="8">
        <f>'Receta'!H1831</f>
        <v>0</v>
      </c>
      <c r="H1830" s="8" t="str">
        <f t="shared" si="35"/>
        <v/>
      </c>
      <c r="I1830" s="8">
        <v>60</v>
      </c>
      <c r="J1830" s="8" t="s">
        <v>213</v>
      </c>
      <c r="K1830" s="8" t="e">
        <f t="shared" si="36"/>
        <v>#VALUE!</v>
      </c>
      <c r="L1830" s="8" t="str">
        <f>IFERROR(VLOOKUP(D1830,Materias_Primas[#All],5,0),"")</f>
        <v/>
      </c>
      <c r="M1830" s="2"/>
      <c r="N1830" s="2"/>
      <c r="O1830" s="2"/>
      <c r="P1830" s="2"/>
    </row>
    <row r="1831" spans="1:16" ht="15.75" customHeight="1" x14ac:dyDescent="0.3">
      <c r="A1831" s="8">
        <f>'Receta'!A1832</f>
        <v>0</v>
      </c>
      <c r="B1831" s="8" t="str">
        <f>IFERROR(VLOOKUP(A1831,Productos[#All],2,0),"")</f>
        <v/>
      </c>
      <c r="C1831" s="8">
        <f>SUMIF(Producción[[#All],[Producto]],A1831,Producción[[#All],[Cant]])</f>
        <v>0</v>
      </c>
      <c r="D1831" s="8">
        <f>'Receta'!E1832</f>
        <v>0</v>
      </c>
      <c r="E1831" s="8" t="str">
        <f>IFERROR(VLOOKUP(D1831,Materias_Primas[#All],2,0),"")</f>
        <v/>
      </c>
      <c r="F1831" s="8">
        <f>'Receta'!C1832</f>
        <v>0</v>
      </c>
      <c r="G1831" s="8">
        <f>'Receta'!H1832</f>
        <v>0</v>
      </c>
      <c r="H1831" s="8" t="str">
        <f t="shared" si="35"/>
        <v/>
      </c>
      <c r="I1831" s="8">
        <v>60</v>
      </c>
      <c r="J1831" s="8" t="s">
        <v>213</v>
      </c>
      <c r="K1831" s="8" t="e">
        <f t="shared" si="36"/>
        <v>#VALUE!</v>
      </c>
      <c r="L1831" s="8" t="str">
        <f>IFERROR(VLOOKUP(D1831,Materias_Primas[#All],5,0),"")</f>
        <v/>
      </c>
      <c r="M1831" s="2"/>
      <c r="N1831" s="2"/>
      <c r="O1831" s="2"/>
      <c r="P1831" s="2"/>
    </row>
    <row r="1832" spans="1:16" ht="15.75" customHeight="1" x14ac:dyDescent="0.3">
      <c r="A1832" s="8">
        <f>'Receta'!A1833</f>
        <v>0</v>
      </c>
      <c r="B1832" s="8" t="str">
        <f>IFERROR(VLOOKUP(A1832,Productos[#All],2,0),"")</f>
        <v/>
      </c>
      <c r="C1832" s="8">
        <f>SUMIF(Producción[[#All],[Producto]],A1832,Producción[[#All],[Cant]])</f>
        <v>0</v>
      </c>
      <c r="D1832" s="8">
        <f>'Receta'!E1833</f>
        <v>0</v>
      </c>
      <c r="E1832" s="8" t="str">
        <f>IFERROR(VLOOKUP(D1832,Materias_Primas[#All],2,0),"")</f>
        <v/>
      </c>
      <c r="F1832" s="8">
        <f>'Receta'!C1833</f>
        <v>0</v>
      </c>
      <c r="G1832" s="8">
        <f>'Receta'!H1833</f>
        <v>0</v>
      </c>
      <c r="H1832" s="8" t="str">
        <f t="shared" si="35"/>
        <v/>
      </c>
      <c r="I1832" s="8">
        <v>60</v>
      </c>
      <c r="J1832" s="8" t="s">
        <v>213</v>
      </c>
      <c r="K1832" s="8" t="e">
        <f t="shared" si="36"/>
        <v>#VALUE!</v>
      </c>
      <c r="L1832" s="8" t="str">
        <f>IFERROR(VLOOKUP(D1832,Materias_Primas[#All],5,0),"")</f>
        <v/>
      </c>
      <c r="M1832" s="2"/>
      <c r="N1832" s="2"/>
      <c r="O1832" s="2"/>
      <c r="P1832" s="2"/>
    </row>
    <row r="1833" spans="1:16" ht="15.75" customHeight="1" x14ac:dyDescent="0.3">
      <c r="A1833" s="8">
        <f>'Receta'!A1834</f>
        <v>0</v>
      </c>
      <c r="B1833" s="8" t="str">
        <f>IFERROR(VLOOKUP(A1833,Productos[#All],2,0),"")</f>
        <v/>
      </c>
      <c r="C1833" s="8">
        <f>SUMIF(Producción[[#All],[Producto]],A1833,Producción[[#All],[Cant]])</f>
        <v>0</v>
      </c>
      <c r="D1833" s="8">
        <f>'Receta'!E1834</f>
        <v>0</v>
      </c>
      <c r="E1833" s="8" t="str">
        <f>IFERROR(VLOOKUP(D1833,Materias_Primas[#All],2,0),"")</f>
        <v/>
      </c>
      <c r="F1833" s="8">
        <f>'Receta'!C1834</f>
        <v>0</v>
      </c>
      <c r="G1833" s="8">
        <f>'Receta'!H1834</f>
        <v>0</v>
      </c>
      <c r="H1833" s="8" t="str">
        <f t="shared" si="35"/>
        <v/>
      </c>
      <c r="I1833" s="8">
        <v>61</v>
      </c>
      <c r="J1833" s="8" t="s">
        <v>213</v>
      </c>
      <c r="K1833" s="8" t="e">
        <f t="shared" si="36"/>
        <v>#VALUE!</v>
      </c>
      <c r="L1833" s="8" t="str">
        <f>IFERROR(VLOOKUP(D1833,Materias_Primas[#All],5,0),"")</f>
        <v/>
      </c>
      <c r="M1833" s="2"/>
      <c r="N1833" s="2"/>
      <c r="O1833" s="2"/>
      <c r="P1833" s="2"/>
    </row>
    <row r="1834" spans="1:16" ht="15.75" customHeight="1" x14ac:dyDescent="0.3">
      <c r="A1834" s="8">
        <f>'Receta'!A1835</f>
        <v>0</v>
      </c>
      <c r="B1834" s="8" t="str">
        <f>IFERROR(VLOOKUP(A1834,Productos[#All],2,0),"")</f>
        <v/>
      </c>
      <c r="C1834" s="8">
        <f>SUMIF(Producción[[#All],[Producto]],A1834,Producción[[#All],[Cant]])</f>
        <v>0</v>
      </c>
      <c r="D1834" s="8">
        <f>'Receta'!E1835</f>
        <v>0</v>
      </c>
      <c r="E1834" s="8" t="str">
        <f>IFERROR(VLOOKUP(D1834,Materias_Primas[#All],2,0),"")</f>
        <v/>
      </c>
      <c r="F1834" s="8">
        <f>'Receta'!C1835</f>
        <v>0</v>
      </c>
      <c r="G1834" s="8">
        <f>'Receta'!H1835</f>
        <v>0</v>
      </c>
      <c r="H1834" s="8" t="str">
        <f t="shared" si="35"/>
        <v/>
      </c>
      <c r="I1834" s="8">
        <v>61</v>
      </c>
      <c r="J1834" s="8" t="s">
        <v>213</v>
      </c>
      <c r="K1834" s="8" t="e">
        <f t="shared" si="36"/>
        <v>#VALUE!</v>
      </c>
      <c r="L1834" s="8" t="str">
        <f>IFERROR(VLOOKUP(D1834,Materias_Primas[#All],5,0),"")</f>
        <v/>
      </c>
      <c r="M1834" s="2"/>
      <c r="N1834" s="2"/>
      <c r="O1834" s="2"/>
      <c r="P1834" s="2"/>
    </row>
    <row r="1835" spans="1:16" ht="15.75" customHeight="1" x14ac:dyDescent="0.3">
      <c r="A1835" s="8">
        <f>'Receta'!A1836</f>
        <v>0</v>
      </c>
      <c r="B1835" s="8" t="str">
        <f>IFERROR(VLOOKUP(A1835,Productos[#All],2,0),"")</f>
        <v/>
      </c>
      <c r="C1835" s="8">
        <f>SUMIF(Producción[[#All],[Producto]],A1835,Producción[[#All],[Cant]])</f>
        <v>0</v>
      </c>
      <c r="D1835" s="8">
        <f>'Receta'!E1836</f>
        <v>0</v>
      </c>
      <c r="E1835" s="8" t="str">
        <f>IFERROR(VLOOKUP(D1835,Materias_Primas[#All],2,0),"")</f>
        <v/>
      </c>
      <c r="F1835" s="8">
        <f>'Receta'!C1836</f>
        <v>0</v>
      </c>
      <c r="G1835" s="8">
        <f>'Receta'!H1836</f>
        <v>0</v>
      </c>
      <c r="H1835" s="8" t="str">
        <f t="shared" si="35"/>
        <v/>
      </c>
      <c r="I1835" s="8">
        <v>61</v>
      </c>
      <c r="J1835" s="8" t="s">
        <v>213</v>
      </c>
      <c r="K1835" s="8" t="e">
        <f t="shared" si="36"/>
        <v>#VALUE!</v>
      </c>
      <c r="L1835" s="8" t="str">
        <f>IFERROR(VLOOKUP(D1835,Materias_Primas[#All],5,0),"")</f>
        <v/>
      </c>
      <c r="M1835" s="2"/>
      <c r="N1835" s="2"/>
      <c r="O1835" s="2"/>
      <c r="P1835" s="2"/>
    </row>
    <row r="1836" spans="1:16" ht="15.75" customHeight="1" x14ac:dyDescent="0.3">
      <c r="A1836" s="8">
        <f>'Receta'!A1837</f>
        <v>0</v>
      </c>
      <c r="B1836" s="8" t="str">
        <f>IFERROR(VLOOKUP(A1836,Productos[#All],2,0),"")</f>
        <v/>
      </c>
      <c r="C1836" s="8">
        <f>SUMIF(Producción[[#All],[Producto]],A1836,Producción[[#All],[Cant]])</f>
        <v>0</v>
      </c>
      <c r="D1836" s="8">
        <f>'Receta'!E1837</f>
        <v>0</v>
      </c>
      <c r="E1836" s="8" t="str">
        <f>IFERROR(VLOOKUP(D1836,Materias_Primas[#All],2,0),"")</f>
        <v/>
      </c>
      <c r="F1836" s="8">
        <f>'Receta'!C1837</f>
        <v>0</v>
      </c>
      <c r="G1836" s="8">
        <f>'Receta'!H1837</f>
        <v>0</v>
      </c>
      <c r="H1836" s="8" t="str">
        <f t="shared" si="35"/>
        <v/>
      </c>
      <c r="I1836" s="8">
        <v>61</v>
      </c>
      <c r="J1836" s="8" t="s">
        <v>213</v>
      </c>
      <c r="K1836" s="8" t="e">
        <f t="shared" si="36"/>
        <v>#VALUE!</v>
      </c>
      <c r="L1836" s="8" t="str">
        <f>IFERROR(VLOOKUP(D1836,Materias_Primas[#All],5,0),"")</f>
        <v/>
      </c>
      <c r="M1836" s="2"/>
      <c r="N1836" s="2"/>
      <c r="O1836" s="2"/>
      <c r="P1836" s="2"/>
    </row>
    <row r="1837" spans="1:16" ht="15.75" customHeight="1" x14ac:dyDescent="0.3">
      <c r="A1837" s="8">
        <f>'Receta'!A1838</f>
        <v>0</v>
      </c>
      <c r="B1837" s="8" t="str">
        <f>IFERROR(VLOOKUP(A1837,Productos[#All],2,0),"")</f>
        <v/>
      </c>
      <c r="C1837" s="8">
        <f>SUMIF(Producción[[#All],[Producto]],A1837,Producción[[#All],[Cant]])</f>
        <v>0</v>
      </c>
      <c r="D1837" s="8">
        <f>'Receta'!E1838</f>
        <v>0</v>
      </c>
      <c r="E1837" s="8" t="str">
        <f>IFERROR(VLOOKUP(D1837,Materias_Primas[#All],2,0),"")</f>
        <v/>
      </c>
      <c r="F1837" s="8">
        <f>'Receta'!C1838</f>
        <v>0</v>
      </c>
      <c r="G1837" s="8">
        <f>'Receta'!H1838</f>
        <v>0</v>
      </c>
      <c r="H1837" s="8" t="str">
        <f t="shared" si="35"/>
        <v/>
      </c>
      <c r="I1837" s="8">
        <v>61</v>
      </c>
      <c r="J1837" s="8" t="s">
        <v>213</v>
      </c>
      <c r="K1837" s="8" t="e">
        <f t="shared" si="36"/>
        <v>#VALUE!</v>
      </c>
      <c r="L1837" s="8" t="str">
        <f>IFERROR(VLOOKUP(D1837,Materias_Primas[#All],5,0),"")</f>
        <v/>
      </c>
      <c r="M1837" s="2"/>
      <c r="N1837" s="2"/>
      <c r="O1837" s="2"/>
      <c r="P1837" s="2"/>
    </row>
    <row r="1838" spans="1:16" ht="15.75" customHeight="1" x14ac:dyDescent="0.3">
      <c r="A1838" s="8">
        <f>'Receta'!A1839</f>
        <v>0</v>
      </c>
      <c r="B1838" s="8" t="str">
        <f>IFERROR(VLOOKUP(A1838,Productos[#All],2,0),"")</f>
        <v/>
      </c>
      <c r="C1838" s="8">
        <f>SUMIF(Producción[[#All],[Producto]],A1838,Producción[[#All],[Cant]])</f>
        <v>0</v>
      </c>
      <c r="D1838" s="8">
        <f>'Receta'!E1839</f>
        <v>0</v>
      </c>
      <c r="E1838" s="8" t="str">
        <f>IFERROR(VLOOKUP(D1838,Materias_Primas[#All],2,0),"")</f>
        <v/>
      </c>
      <c r="F1838" s="8">
        <f>'Receta'!C1839</f>
        <v>0</v>
      </c>
      <c r="G1838" s="8">
        <f>'Receta'!H1839</f>
        <v>0</v>
      </c>
      <c r="H1838" s="8" t="str">
        <f t="shared" si="35"/>
        <v/>
      </c>
      <c r="I1838" s="8">
        <v>61</v>
      </c>
      <c r="J1838" s="8" t="s">
        <v>213</v>
      </c>
      <c r="K1838" s="8" t="e">
        <f t="shared" si="36"/>
        <v>#VALUE!</v>
      </c>
      <c r="L1838" s="8" t="str">
        <f>IFERROR(VLOOKUP(D1838,Materias_Primas[#All],5,0),"")</f>
        <v/>
      </c>
      <c r="M1838" s="2"/>
      <c r="N1838" s="2"/>
      <c r="O1838" s="2"/>
      <c r="P1838" s="2"/>
    </row>
    <row r="1839" spans="1:16" ht="15.75" customHeight="1" x14ac:dyDescent="0.3">
      <c r="A1839" s="8">
        <f>'Receta'!A1840</f>
        <v>0</v>
      </c>
      <c r="B1839" s="8" t="str">
        <f>IFERROR(VLOOKUP(A1839,Productos[#All],2,0),"")</f>
        <v/>
      </c>
      <c r="C1839" s="8">
        <f>SUMIF(Producción[[#All],[Producto]],A1839,Producción[[#All],[Cant]])</f>
        <v>0</v>
      </c>
      <c r="D1839" s="8">
        <f>'Receta'!E1840</f>
        <v>0</v>
      </c>
      <c r="E1839" s="8" t="str">
        <f>IFERROR(VLOOKUP(D1839,Materias_Primas[#All],2,0),"")</f>
        <v/>
      </c>
      <c r="F1839" s="8">
        <f>'Receta'!C1840</f>
        <v>0</v>
      </c>
      <c r="G1839" s="8">
        <f>'Receta'!H1840</f>
        <v>0</v>
      </c>
      <c r="H1839" s="8" t="str">
        <f t="shared" si="35"/>
        <v/>
      </c>
      <c r="I1839" s="8">
        <v>61</v>
      </c>
      <c r="J1839" s="8" t="s">
        <v>213</v>
      </c>
      <c r="K1839" s="8" t="e">
        <f t="shared" si="36"/>
        <v>#VALUE!</v>
      </c>
      <c r="L1839" s="8" t="str">
        <f>IFERROR(VLOOKUP(D1839,Materias_Primas[#All],5,0),"")</f>
        <v/>
      </c>
      <c r="M1839" s="2"/>
      <c r="N1839" s="2"/>
      <c r="O1839" s="2"/>
      <c r="P1839" s="2"/>
    </row>
    <row r="1840" spans="1:16" ht="15.75" customHeight="1" x14ac:dyDescent="0.3">
      <c r="A1840" s="8">
        <f>'Receta'!A1841</f>
        <v>0</v>
      </c>
      <c r="B1840" s="8" t="str">
        <f>IFERROR(VLOOKUP(A1840,Productos[#All],2,0),"")</f>
        <v/>
      </c>
      <c r="C1840" s="8">
        <f>SUMIF(Producción[[#All],[Producto]],A1840,Producción[[#All],[Cant]])</f>
        <v>0</v>
      </c>
      <c r="D1840" s="8">
        <f>'Receta'!E1841</f>
        <v>0</v>
      </c>
      <c r="E1840" s="8" t="str">
        <f>IFERROR(VLOOKUP(D1840,Materias_Primas[#All],2,0),"")</f>
        <v/>
      </c>
      <c r="F1840" s="8">
        <f>'Receta'!C1841</f>
        <v>0</v>
      </c>
      <c r="G1840" s="8">
        <f>'Receta'!H1841</f>
        <v>0</v>
      </c>
      <c r="H1840" s="8" t="str">
        <f t="shared" si="35"/>
        <v/>
      </c>
      <c r="I1840" s="8">
        <v>61</v>
      </c>
      <c r="J1840" s="8" t="s">
        <v>213</v>
      </c>
      <c r="K1840" s="8" t="e">
        <f t="shared" si="36"/>
        <v>#VALUE!</v>
      </c>
      <c r="L1840" s="8" t="str">
        <f>IFERROR(VLOOKUP(D1840,Materias_Primas[#All],5,0),"")</f>
        <v/>
      </c>
      <c r="M1840" s="2"/>
      <c r="N1840" s="2"/>
      <c r="O1840" s="2"/>
      <c r="P1840" s="2"/>
    </row>
    <row r="1841" spans="1:16" ht="15.75" customHeight="1" x14ac:dyDescent="0.3">
      <c r="A1841" s="8">
        <f>'Receta'!A1842</f>
        <v>0</v>
      </c>
      <c r="B1841" s="8" t="str">
        <f>IFERROR(VLOOKUP(A1841,Productos[#All],2,0),"")</f>
        <v/>
      </c>
      <c r="C1841" s="8">
        <f>SUMIF(Producción[[#All],[Producto]],A1841,Producción[[#All],[Cant]])</f>
        <v>0</v>
      </c>
      <c r="D1841" s="8">
        <f>'Receta'!E1842</f>
        <v>0</v>
      </c>
      <c r="E1841" s="8" t="str">
        <f>IFERROR(VLOOKUP(D1841,Materias_Primas[#All],2,0),"")</f>
        <v/>
      </c>
      <c r="F1841" s="8">
        <f>'Receta'!C1842</f>
        <v>0</v>
      </c>
      <c r="G1841" s="8">
        <f>'Receta'!H1842</f>
        <v>0</v>
      </c>
      <c r="H1841" s="8" t="str">
        <f t="shared" si="35"/>
        <v/>
      </c>
      <c r="I1841" s="8">
        <v>61</v>
      </c>
      <c r="J1841" s="8" t="s">
        <v>213</v>
      </c>
      <c r="K1841" s="8" t="e">
        <f t="shared" si="36"/>
        <v>#VALUE!</v>
      </c>
      <c r="L1841" s="8" t="str">
        <f>IFERROR(VLOOKUP(D1841,Materias_Primas[#All],5,0),"")</f>
        <v/>
      </c>
      <c r="M1841" s="2"/>
      <c r="N1841" s="2"/>
      <c r="O1841" s="2"/>
      <c r="P1841" s="2"/>
    </row>
    <row r="1842" spans="1:16" ht="15.75" customHeight="1" x14ac:dyDescent="0.3">
      <c r="A1842" s="8">
        <f>'Receta'!A1843</f>
        <v>0</v>
      </c>
      <c r="B1842" s="8" t="str">
        <f>IFERROR(VLOOKUP(A1842,Productos[#All],2,0),"")</f>
        <v/>
      </c>
      <c r="C1842" s="8">
        <f>SUMIF(Producción[[#All],[Producto]],A1842,Producción[[#All],[Cant]])</f>
        <v>0</v>
      </c>
      <c r="D1842" s="8">
        <f>'Receta'!E1843</f>
        <v>0</v>
      </c>
      <c r="E1842" s="8" t="str">
        <f>IFERROR(VLOOKUP(D1842,Materias_Primas[#All],2,0),"")</f>
        <v/>
      </c>
      <c r="F1842" s="8">
        <f>'Receta'!C1843</f>
        <v>0</v>
      </c>
      <c r="G1842" s="8">
        <f>'Receta'!H1843</f>
        <v>0</v>
      </c>
      <c r="H1842" s="8" t="str">
        <f t="shared" si="35"/>
        <v/>
      </c>
      <c r="I1842" s="8">
        <v>61</v>
      </c>
      <c r="J1842" s="8" t="s">
        <v>213</v>
      </c>
      <c r="K1842" s="8" t="e">
        <f t="shared" si="36"/>
        <v>#VALUE!</v>
      </c>
      <c r="L1842" s="8" t="str">
        <f>IFERROR(VLOOKUP(D1842,Materias_Primas[#All],5,0),"")</f>
        <v/>
      </c>
      <c r="M1842" s="2"/>
      <c r="N1842" s="2"/>
      <c r="O1842" s="2"/>
      <c r="P1842" s="2"/>
    </row>
    <row r="1843" spans="1:16" ht="15.75" customHeight="1" x14ac:dyDescent="0.3">
      <c r="A1843" s="8">
        <f>'Receta'!A1844</f>
        <v>0</v>
      </c>
      <c r="B1843" s="8" t="str">
        <f>IFERROR(VLOOKUP(A1843,Productos[#All],2,0),"")</f>
        <v/>
      </c>
      <c r="C1843" s="8">
        <f>SUMIF(Producción[[#All],[Producto]],A1843,Producción[[#All],[Cant]])</f>
        <v>0</v>
      </c>
      <c r="D1843" s="8">
        <f>'Receta'!E1844</f>
        <v>0</v>
      </c>
      <c r="E1843" s="8" t="str">
        <f>IFERROR(VLOOKUP(D1843,Materias_Primas[#All],2,0),"")</f>
        <v/>
      </c>
      <c r="F1843" s="8">
        <f>'Receta'!C1844</f>
        <v>0</v>
      </c>
      <c r="G1843" s="8">
        <f>'Receta'!H1844</f>
        <v>0</v>
      </c>
      <c r="H1843" s="8" t="str">
        <f t="shared" si="35"/>
        <v/>
      </c>
      <c r="I1843" s="8">
        <v>61</v>
      </c>
      <c r="J1843" s="8" t="s">
        <v>213</v>
      </c>
      <c r="K1843" s="8" t="e">
        <f t="shared" si="36"/>
        <v>#VALUE!</v>
      </c>
      <c r="L1843" s="8" t="str">
        <f>IFERROR(VLOOKUP(D1843,Materias_Primas[#All],5,0),"")</f>
        <v/>
      </c>
      <c r="M1843" s="2"/>
      <c r="N1843" s="2"/>
      <c r="O1843" s="2"/>
      <c r="P1843" s="2"/>
    </row>
    <row r="1844" spans="1:16" ht="15.75" customHeight="1" x14ac:dyDescent="0.3">
      <c r="A1844" s="8">
        <f>'Receta'!A1845</f>
        <v>0</v>
      </c>
      <c r="B1844" s="8" t="str">
        <f>IFERROR(VLOOKUP(A1844,Productos[#All],2,0),"")</f>
        <v/>
      </c>
      <c r="C1844" s="8">
        <f>SUMIF(Producción[[#All],[Producto]],A1844,Producción[[#All],[Cant]])</f>
        <v>0</v>
      </c>
      <c r="D1844" s="8">
        <f>'Receta'!E1845</f>
        <v>0</v>
      </c>
      <c r="E1844" s="8" t="str">
        <f>IFERROR(VLOOKUP(D1844,Materias_Primas[#All],2,0),"")</f>
        <v/>
      </c>
      <c r="F1844" s="8">
        <f>'Receta'!C1845</f>
        <v>0</v>
      </c>
      <c r="G1844" s="8">
        <f>'Receta'!H1845</f>
        <v>0</v>
      </c>
      <c r="H1844" s="8" t="str">
        <f t="shared" si="35"/>
        <v/>
      </c>
      <c r="I1844" s="8">
        <v>61</v>
      </c>
      <c r="J1844" s="8" t="s">
        <v>213</v>
      </c>
      <c r="K1844" s="8" t="e">
        <f t="shared" si="36"/>
        <v>#VALUE!</v>
      </c>
      <c r="L1844" s="8" t="str">
        <f>IFERROR(VLOOKUP(D1844,Materias_Primas[#All],5,0),"")</f>
        <v/>
      </c>
      <c r="M1844" s="2"/>
      <c r="N1844" s="2"/>
      <c r="O1844" s="2"/>
      <c r="P1844" s="2"/>
    </row>
    <row r="1845" spans="1:16" ht="15.75" customHeight="1" x14ac:dyDescent="0.3">
      <c r="A1845" s="8">
        <f>'Receta'!A1846</f>
        <v>0</v>
      </c>
      <c r="B1845" s="8" t="str">
        <f>IFERROR(VLOOKUP(A1845,Productos[#All],2,0),"")</f>
        <v/>
      </c>
      <c r="C1845" s="8">
        <f>SUMIF(Producción[[#All],[Producto]],A1845,Producción[[#All],[Cant]])</f>
        <v>0</v>
      </c>
      <c r="D1845" s="8">
        <f>'Receta'!E1846</f>
        <v>0</v>
      </c>
      <c r="E1845" s="8" t="str">
        <f>IFERROR(VLOOKUP(D1845,Materias_Primas[#All],2,0),"")</f>
        <v/>
      </c>
      <c r="F1845" s="8">
        <f>'Receta'!C1846</f>
        <v>0</v>
      </c>
      <c r="G1845" s="8">
        <f>'Receta'!H1846</f>
        <v>0</v>
      </c>
      <c r="H1845" s="8" t="str">
        <f t="shared" si="35"/>
        <v/>
      </c>
      <c r="I1845" s="8">
        <v>61</v>
      </c>
      <c r="J1845" s="8" t="s">
        <v>213</v>
      </c>
      <c r="K1845" s="8" t="e">
        <f t="shared" si="36"/>
        <v>#VALUE!</v>
      </c>
      <c r="L1845" s="8" t="str">
        <f>IFERROR(VLOOKUP(D1845,Materias_Primas[#All],5,0),"")</f>
        <v/>
      </c>
      <c r="M1845" s="2"/>
      <c r="N1845" s="2"/>
      <c r="O1845" s="2"/>
      <c r="P1845" s="2"/>
    </row>
    <row r="1846" spans="1:16" ht="15.75" customHeight="1" x14ac:dyDescent="0.3">
      <c r="A1846" s="8">
        <f>'Receta'!A1847</f>
        <v>0</v>
      </c>
      <c r="B1846" s="8" t="str">
        <f>IFERROR(VLOOKUP(A1846,Productos[#All],2,0),"")</f>
        <v/>
      </c>
      <c r="C1846" s="8">
        <f>SUMIF(Producción[[#All],[Producto]],A1846,Producción[[#All],[Cant]])</f>
        <v>0</v>
      </c>
      <c r="D1846" s="8">
        <f>'Receta'!E1847</f>
        <v>0</v>
      </c>
      <c r="E1846" s="8" t="str">
        <f>IFERROR(VLOOKUP(D1846,Materias_Primas[#All],2,0),"")</f>
        <v/>
      </c>
      <c r="F1846" s="8">
        <f>'Receta'!C1847</f>
        <v>0</v>
      </c>
      <c r="G1846" s="8">
        <f>'Receta'!H1847</f>
        <v>0</v>
      </c>
      <c r="H1846" s="8" t="str">
        <f t="shared" si="35"/>
        <v/>
      </c>
      <c r="I1846" s="8">
        <v>61</v>
      </c>
      <c r="J1846" s="8" t="s">
        <v>213</v>
      </c>
      <c r="K1846" s="8" t="e">
        <f t="shared" si="36"/>
        <v>#VALUE!</v>
      </c>
      <c r="L1846" s="8" t="str">
        <f>IFERROR(VLOOKUP(D1846,Materias_Primas[#All],5,0),"")</f>
        <v/>
      </c>
      <c r="M1846" s="2"/>
      <c r="N1846" s="2"/>
      <c r="O1846" s="2"/>
      <c r="P1846" s="2"/>
    </row>
    <row r="1847" spans="1:16" ht="15.75" customHeight="1" x14ac:dyDescent="0.3">
      <c r="A1847" s="8">
        <f>'Receta'!A1848</f>
        <v>0</v>
      </c>
      <c r="B1847" s="8" t="str">
        <f>IFERROR(VLOOKUP(A1847,Productos[#All],2,0),"")</f>
        <v/>
      </c>
      <c r="C1847" s="8">
        <f>SUMIF(Producción[[#All],[Producto]],A1847,Producción[[#All],[Cant]])</f>
        <v>0</v>
      </c>
      <c r="D1847" s="8">
        <f>'Receta'!E1848</f>
        <v>0</v>
      </c>
      <c r="E1847" s="8" t="str">
        <f>IFERROR(VLOOKUP(D1847,Materias_Primas[#All],2,0),"")</f>
        <v/>
      </c>
      <c r="F1847" s="8">
        <f>'Receta'!C1848</f>
        <v>0</v>
      </c>
      <c r="G1847" s="8">
        <f>'Receta'!H1848</f>
        <v>0</v>
      </c>
      <c r="H1847" s="8" t="str">
        <f t="shared" si="35"/>
        <v/>
      </c>
      <c r="I1847" s="8">
        <v>61</v>
      </c>
      <c r="J1847" s="8" t="s">
        <v>213</v>
      </c>
      <c r="K1847" s="8" t="e">
        <f t="shared" si="36"/>
        <v>#VALUE!</v>
      </c>
      <c r="L1847" s="8" t="str">
        <f>IFERROR(VLOOKUP(D1847,Materias_Primas[#All],5,0),"")</f>
        <v/>
      </c>
      <c r="M1847" s="2"/>
      <c r="N1847" s="2"/>
      <c r="O1847" s="2"/>
      <c r="P1847" s="2"/>
    </row>
    <row r="1848" spans="1:16" ht="15.75" customHeight="1" x14ac:dyDescent="0.3">
      <c r="A1848" s="8">
        <f>'Receta'!A1849</f>
        <v>0</v>
      </c>
      <c r="B1848" s="8" t="str">
        <f>IFERROR(VLOOKUP(A1848,Productos[#All],2,0),"")</f>
        <v/>
      </c>
      <c r="C1848" s="8">
        <f>SUMIF(Producción[[#All],[Producto]],A1848,Producción[[#All],[Cant]])</f>
        <v>0</v>
      </c>
      <c r="D1848" s="8">
        <f>'Receta'!E1849</f>
        <v>0</v>
      </c>
      <c r="E1848" s="8" t="str">
        <f>IFERROR(VLOOKUP(D1848,Materias_Primas[#All],2,0),"")</f>
        <v/>
      </c>
      <c r="F1848" s="8">
        <f>'Receta'!C1849</f>
        <v>0</v>
      </c>
      <c r="G1848" s="8">
        <f>'Receta'!H1849</f>
        <v>0</v>
      </c>
      <c r="H1848" s="8" t="str">
        <f t="shared" si="35"/>
        <v/>
      </c>
      <c r="I1848" s="8">
        <v>61</v>
      </c>
      <c r="J1848" s="8" t="s">
        <v>213</v>
      </c>
      <c r="K1848" s="8" t="e">
        <f t="shared" si="36"/>
        <v>#VALUE!</v>
      </c>
      <c r="L1848" s="8" t="str">
        <f>IFERROR(VLOOKUP(D1848,Materias_Primas[#All],5,0),"")</f>
        <v/>
      </c>
      <c r="M1848" s="2"/>
      <c r="N1848" s="2"/>
      <c r="O1848" s="2"/>
      <c r="P1848" s="2"/>
    </row>
    <row r="1849" spans="1:16" ht="15.75" customHeight="1" x14ac:dyDescent="0.3">
      <c r="A1849" s="8">
        <f>'Receta'!A1850</f>
        <v>0</v>
      </c>
      <c r="B1849" s="8" t="str">
        <f>IFERROR(VLOOKUP(A1849,Productos[#All],2,0),"")</f>
        <v/>
      </c>
      <c r="C1849" s="8">
        <f>SUMIF(Producción[[#All],[Producto]],A1849,Producción[[#All],[Cant]])</f>
        <v>0</v>
      </c>
      <c r="D1849" s="8">
        <f>'Receta'!E1850</f>
        <v>0</v>
      </c>
      <c r="E1849" s="8" t="str">
        <f>IFERROR(VLOOKUP(D1849,Materias_Primas[#All],2,0),"")</f>
        <v/>
      </c>
      <c r="F1849" s="8">
        <f>'Receta'!C1850</f>
        <v>0</v>
      </c>
      <c r="G1849" s="8">
        <f>'Receta'!H1850</f>
        <v>0</v>
      </c>
      <c r="H1849" s="8" t="str">
        <f t="shared" si="35"/>
        <v/>
      </c>
      <c r="I1849" s="8">
        <v>61</v>
      </c>
      <c r="J1849" s="8" t="s">
        <v>213</v>
      </c>
      <c r="K1849" s="8" t="e">
        <f t="shared" si="36"/>
        <v>#VALUE!</v>
      </c>
      <c r="L1849" s="8" t="str">
        <f>IFERROR(VLOOKUP(D1849,Materias_Primas[#All],5,0),"")</f>
        <v/>
      </c>
      <c r="M1849" s="2"/>
      <c r="N1849" s="2"/>
      <c r="O1849" s="2"/>
      <c r="P1849" s="2"/>
    </row>
    <row r="1850" spans="1:16" ht="15.75" customHeight="1" x14ac:dyDescent="0.3">
      <c r="A1850" s="8">
        <f>'Receta'!A1851</f>
        <v>0</v>
      </c>
      <c r="B1850" s="8" t="str">
        <f>IFERROR(VLOOKUP(A1850,Productos[#All],2,0),"")</f>
        <v/>
      </c>
      <c r="C1850" s="8">
        <f>SUMIF(Producción[[#All],[Producto]],A1850,Producción[[#All],[Cant]])</f>
        <v>0</v>
      </c>
      <c r="D1850" s="8">
        <f>'Receta'!E1851</f>
        <v>0</v>
      </c>
      <c r="E1850" s="8" t="str">
        <f>IFERROR(VLOOKUP(D1850,Materias_Primas[#All],2,0),"")</f>
        <v/>
      </c>
      <c r="F1850" s="8">
        <f>'Receta'!C1851</f>
        <v>0</v>
      </c>
      <c r="G1850" s="8">
        <f>'Receta'!H1851</f>
        <v>0</v>
      </c>
      <c r="H1850" s="8" t="str">
        <f t="shared" si="35"/>
        <v/>
      </c>
      <c r="I1850" s="8">
        <v>61</v>
      </c>
      <c r="J1850" s="8" t="s">
        <v>213</v>
      </c>
      <c r="K1850" s="8" t="e">
        <f t="shared" si="36"/>
        <v>#VALUE!</v>
      </c>
      <c r="L1850" s="8" t="str">
        <f>IFERROR(VLOOKUP(D1850,Materias_Primas[#All],5,0),"")</f>
        <v/>
      </c>
      <c r="M1850" s="2"/>
      <c r="N1850" s="2"/>
      <c r="O1850" s="2"/>
      <c r="P1850" s="2"/>
    </row>
    <row r="1851" spans="1:16" ht="15.75" customHeight="1" x14ac:dyDescent="0.3">
      <c r="A1851" s="8">
        <f>'Receta'!A1852</f>
        <v>0</v>
      </c>
      <c r="B1851" s="8" t="str">
        <f>IFERROR(VLOOKUP(A1851,Productos[#All],2,0),"")</f>
        <v/>
      </c>
      <c r="C1851" s="8">
        <f>SUMIF(Producción[[#All],[Producto]],A1851,Producción[[#All],[Cant]])</f>
        <v>0</v>
      </c>
      <c r="D1851" s="8">
        <f>'Receta'!E1852</f>
        <v>0</v>
      </c>
      <c r="E1851" s="8" t="str">
        <f>IFERROR(VLOOKUP(D1851,Materias_Primas[#All],2,0),"")</f>
        <v/>
      </c>
      <c r="F1851" s="8">
        <f>'Receta'!C1852</f>
        <v>0</v>
      </c>
      <c r="G1851" s="8">
        <f>'Receta'!H1852</f>
        <v>0</v>
      </c>
      <c r="H1851" s="8" t="str">
        <f t="shared" si="35"/>
        <v/>
      </c>
      <c r="I1851" s="8">
        <v>61</v>
      </c>
      <c r="J1851" s="8" t="s">
        <v>213</v>
      </c>
      <c r="K1851" s="8" t="e">
        <f t="shared" si="36"/>
        <v>#VALUE!</v>
      </c>
      <c r="L1851" s="8" t="str">
        <f>IFERROR(VLOOKUP(D1851,Materias_Primas[#All],5,0),"")</f>
        <v/>
      </c>
      <c r="M1851" s="2"/>
      <c r="N1851" s="2"/>
      <c r="O1851" s="2"/>
      <c r="P1851" s="2"/>
    </row>
    <row r="1852" spans="1:16" ht="15.75" customHeight="1" x14ac:dyDescent="0.3">
      <c r="A1852" s="8">
        <f>'Receta'!A1853</f>
        <v>0</v>
      </c>
      <c r="B1852" s="8" t="str">
        <f>IFERROR(VLOOKUP(A1852,Productos[#All],2,0),"")</f>
        <v/>
      </c>
      <c r="C1852" s="8">
        <f>SUMIF(Producción[[#All],[Producto]],A1852,Producción[[#All],[Cant]])</f>
        <v>0</v>
      </c>
      <c r="D1852" s="8">
        <f>'Receta'!E1853</f>
        <v>0</v>
      </c>
      <c r="E1852" s="8" t="str">
        <f>IFERROR(VLOOKUP(D1852,Materias_Primas[#All],2,0),"")</f>
        <v/>
      </c>
      <c r="F1852" s="8">
        <f>'Receta'!C1853</f>
        <v>0</v>
      </c>
      <c r="G1852" s="8">
        <f>'Receta'!H1853</f>
        <v>0</v>
      </c>
      <c r="H1852" s="8" t="str">
        <f t="shared" si="35"/>
        <v/>
      </c>
      <c r="I1852" s="8">
        <v>61</v>
      </c>
      <c r="J1852" s="8" t="s">
        <v>213</v>
      </c>
      <c r="K1852" s="8" t="e">
        <f t="shared" si="36"/>
        <v>#VALUE!</v>
      </c>
      <c r="L1852" s="8" t="str">
        <f>IFERROR(VLOOKUP(D1852,Materias_Primas[#All],5,0),"")</f>
        <v/>
      </c>
      <c r="M1852" s="2"/>
      <c r="N1852" s="2"/>
      <c r="O1852" s="2"/>
      <c r="P1852" s="2"/>
    </row>
    <row r="1853" spans="1:16" ht="15.75" customHeight="1" x14ac:dyDescent="0.3">
      <c r="A1853" s="8">
        <f>'Receta'!A1854</f>
        <v>0</v>
      </c>
      <c r="B1853" s="8" t="str">
        <f>IFERROR(VLOOKUP(A1853,Productos[#All],2,0),"")</f>
        <v/>
      </c>
      <c r="C1853" s="8">
        <f>SUMIF(Producción[[#All],[Producto]],A1853,Producción[[#All],[Cant]])</f>
        <v>0</v>
      </c>
      <c r="D1853" s="8">
        <f>'Receta'!E1854</f>
        <v>0</v>
      </c>
      <c r="E1853" s="8" t="str">
        <f>IFERROR(VLOOKUP(D1853,Materias_Primas[#All],2,0),"")</f>
        <v/>
      </c>
      <c r="F1853" s="8">
        <f>'Receta'!C1854</f>
        <v>0</v>
      </c>
      <c r="G1853" s="8">
        <f>'Receta'!H1854</f>
        <v>0</v>
      </c>
      <c r="H1853" s="8" t="str">
        <f t="shared" si="35"/>
        <v/>
      </c>
      <c r="I1853" s="8">
        <v>61</v>
      </c>
      <c r="J1853" s="8" t="s">
        <v>213</v>
      </c>
      <c r="K1853" s="8" t="e">
        <f t="shared" si="36"/>
        <v>#VALUE!</v>
      </c>
      <c r="L1853" s="8" t="str">
        <f>IFERROR(VLOOKUP(D1853,Materias_Primas[#All],5,0),"")</f>
        <v/>
      </c>
      <c r="M1853" s="2"/>
      <c r="N1853" s="2"/>
      <c r="O1853" s="2"/>
      <c r="P1853" s="2"/>
    </row>
    <row r="1854" spans="1:16" ht="15.75" customHeight="1" x14ac:dyDescent="0.3">
      <c r="A1854" s="8">
        <f>'Receta'!A1855</f>
        <v>0</v>
      </c>
      <c r="B1854" s="8" t="str">
        <f>IFERROR(VLOOKUP(A1854,Productos[#All],2,0),"")</f>
        <v/>
      </c>
      <c r="C1854" s="8">
        <f>SUMIF(Producción[[#All],[Producto]],A1854,Producción[[#All],[Cant]])</f>
        <v>0</v>
      </c>
      <c r="D1854" s="8">
        <f>'Receta'!E1855</f>
        <v>0</v>
      </c>
      <c r="E1854" s="8" t="str">
        <f>IFERROR(VLOOKUP(D1854,Materias_Primas[#All],2,0),"")</f>
        <v/>
      </c>
      <c r="F1854" s="8">
        <f>'Receta'!C1855</f>
        <v>0</v>
      </c>
      <c r="G1854" s="8">
        <f>'Receta'!H1855</f>
        <v>0</v>
      </c>
      <c r="H1854" s="8" t="str">
        <f t="shared" si="35"/>
        <v/>
      </c>
      <c r="I1854" s="8">
        <v>61</v>
      </c>
      <c r="J1854" s="8" t="s">
        <v>213</v>
      </c>
      <c r="K1854" s="8" t="e">
        <f t="shared" si="36"/>
        <v>#VALUE!</v>
      </c>
      <c r="L1854" s="8" t="str">
        <f>IFERROR(VLOOKUP(D1854,Materias_Primas[#All],5,0),"")</f>
        <v/>
      </c>
      <c r="M1854" s="2"/>
      <c r="N1854" s="2"/>
      <c r="O1854" s="2"/>
      <c r="P1854" s="2"/>
    </row>
    <row r="1855" spans="1:16" ht="15.75" customHeight="1" x14ac:dyDescent="0.3">
      <c r="A1855" s="8">
        <f>'Receta'!A1856</f>
        <v>0</v>
      </c>
      <c r="B1855" s="8" t="str">
        <f>IFERROR(VLOOKUP(A1855,Productos[#All],2,0),"")</f>
        <v/>
      </c>
      <c r="C1855" s="8">
        <f>SUMIF(Producción[[#All],[Producto]],A1855,Producción[[#All],[Cant]])</f>
        <v>0</v>
      </c>
      <c r="D1855" s="8">
        <f>'Receta'!E1856</f>
        <v>0</v>
      </c>
      <c r="E1855" s="8" t="str">
        <f>IFERROR(VLOOKUP(D1855,Materias_Primas[#All],2,0),"")</f>
        <v/>
      </c>
      <c r="F1855" s="8">
        <f>'Receta'!C1856</f>
        <v>0</v>
      </c>
      <c r="G1855" s="8">
        <f>'Receta'!H1856</f>
        <v>0</v>
      </c>
      <c r="H1855" s="8" t="str">
        <f t="shared" si="35"/>
        <v/>
      </c>
      <c r="I1855" s="8">
        <v>61</v>
      </c>
      <c r="J1855" s="8" t="s">
        <v>213</v>
      </c>
      <c r="K1855" s="8" t="e">
        <f t="shared" si="36"/>
        <v>#VALUE!</v>
      </c>
      <c r="L1855" s="8" t="str">
        <f>IFERROR(VLOOKUP(D1855,Materias_Primas[#All],5,0),"")</f>
        <v/>
      </c>
      <c r="M1855" s="2"/>
      <c r="N1855" s="2"/>
      <c r="O1855" s="2"/>
      <c r="P1855" s="2"/>
    </row>
    <row r="1856" spans="1:16" ht="15.75" customHeight="1" x14ac:dyDescent="0.3">
      <c r="A1856" s="8">
        <f>'Receta'!A1857</f>
        <v>0</v>
      </c>
      <c r="B1856" s="8" t="str">
        <f>IFERROR(VLOOKUP(A1856,Productos[#All],2,0),"")</f>
        <v/>
      </c>
      <c r="C1856" s="8">
        <f>SUMIF(Producción[[#All],[Producto]],A1856,Producción[[#All],[Cant]])</f>
        <v>0</v>
      </c>
      <c r="D1856" s="8">
        <f>'Receta'!E1857</f>
        <v>0</v>
      </c>
      <c r="E1856" s="8" t="str">
        <f>IFERROR(VLOOKUP(D1856,Materias_Primas[#All],2,0),"")</f>
        <v/>
      </c>
      <c r="F1856" s="8">
        <f>'Receta'!C1857</f>
        <v>0</v>
      </c>
      <c r="G1856" s="8">
        <f>'Receta'!H1857</f>
        <v>0</v>
      </c>
      <c r="H1856" s="8" t="str">
        <f t="shared" si="35"/>
        <v/>
      </c>
      <c r="I1856" s="8">
        <v>61</v>
      </c>
      <c r="J1856" s="8" t="s">
        <v>213</v>
      </c>
      <c r="K1856" s="8" t="e">
        <f t="shared" si="36"/>
        <v>#VALUE!</v>
      </c>
      <c r="L1856" s="8" t="str">
        <f>IFERROR(VLOOKUP(D1856,Materias_Primas[#All],5,0),"")</f>
        <v/>
      </c>
      <c r="M1856" s="2"/>
      <c r="N1856" s="2"/>
      <c r="O1856" s="2"/>
      <c r="P1856" s="2"/>
    </row>
    <row r="1857" spans="1:16" ht="15.75" customHeight="1" x14ac:dyDescent="0.3">
      <c r="A1857" s="8">
        <f>'Receta'!A1858</f>
        <v>0</v>
      </c>
      <c r="B1857" s="8" t="str">
        <f>IFERROR(VLOOKUP(A1857,Productos[#All],2,0),"")</f>
        <v/>
      </c>
      <c r="C1857" s="8">
        <f>SUMIF(Producción[[#All],[Producto]],A1857,Producción[[#All],[Cant]])</f>
        <v>0</v>
      </c>
      <c r="D1857" s="8">
        <f>'Receta'!E1858</f>
        <v>0</v>
      </c>
      <c r="E1857" s="8" t="str">
        <f>IFERROR(VLOOKUP(D1857,Materias_Primas[#All],2,0),"")</f>
        <v/>
      </c>
      <c r="F1857" s="8">
        <f>'Receta'!C1858</f>
        <v>0</v>
      </c>
      <c r="G1857" s="8">
        <f>'Receta'!H1858</f>
        <v>0</v>
      </c>
      <c r="H1857" s="8" t="str">
        <f t="shared" si="35"/>
        <v/>
      </c>
      <c r="I1857" s="8">
        <v>61</v>
      </c>
      <c r="J1857" s="8" t="s">
        <v>213</v>
      </c>
      <c r="K1857" s="8" t="e">
        <f t="shared" si="36"/>
        <v>#VALUE!</v>
      </c>
      <c r="L1857" s="8" t="str">
        <f>IFERROR(VLOOKUP(D1857,Materias_Primas[#All],5,0),"")</f>
        <v/>
      </c>
      <c r="M1857" s="2"/>
      <c r="N1857" s="2"/>
      <c r="O1857" s="2"/>
      <c r="P1857" s="2"/>
    </row>
    <row r="1858" spans="1:16" ht="15.75" customHeight="1" x14ac:dyDescent="0.3">
      <c r="A1858" s="8">
        <f>'Receta'!A1859</f>
        <v>0</v>
      </c>
      <c r="B1858" s="8" t="str">
        <f>IFERROR(VLOOKUP(A1858,Productos[#All],2,0),"")</f>
        <v/>
      </c>
      <c r="C1858" s="8">
        <f>SUMIF(Producción[[#All],[Producto]],A1858,Producción[[#All],[Cant]])</f>
        <v>0</v>
      </c>
      <c r="D1858" s="8">
        <f>'Receta'!E1859</f>
        <v>0</v>
      </c>
      <c r="E1858" s="8" t="str">
        <f>IFERROR(VLOOKUP(D1858,Materias_Primas[#All],2,0),"")</f>
        <v/>
      </c>
      <c r="F1858" s="8">
        <f>'Receta'!C1859</f>
        <v>0</v>
      </c>
      <c r="G1858" s="8">
        <f>'Receta'!H1859</f>
        <v>0</v>
      </c>
      <c r="H1858" s="8" t="str">
        <f t="shared" si="35"/>
        <v/>
      </c>
      <c r="I1858" s="8">
        <v>61</v>
      </c>
      <c r="J1858" s="8" t="s">
        <v>213</v>
      </c>
      <c r="K1858" s="8" t="e">
        <f t="shared" ref="K1858:K1921" si="37">C1858*H1858</f>
        <v>#VALUE!</v>
      </c>
      <c r="L1858" s="8" t="str">
        <f>IFERROR(VLOOKUP(D1858,Materias_Primas[#All],5,0),"")</f>
        <v/>
      </c>
      <c r="M1858" s="2"/>
      <c r="N1858" s="2"/>
      <c r="O1858" s="2"/>
      <c r="P1858" s="2"/>
    </row>
    <row r="1859" spans="1:16" ht="15.75" customHeight="1" x14ac:dyDescent="0.3">
      <c r="A1859" s="8">
        <f>'Receta'!A1860</f>
        <v>0</v>
      </c>
      <c r="B1859" s="8" t="str">
        <f>IFERROR(VLOOKUP(A1859,Productos[#All],2,0),"")</f>
        <v/>
      </c>
      <c r="C1859" s="8">
        <f>SUMIF(Producción[[#All],[Producto]],A1859,Producción[[#All],[Cant]])</f>
        <v>0</v>
      </c>
      <c r="D1859" s="8">
        <f>'Receta'!E1860</f>
        <v>0</v>
      </c>
      <c r="E1859" s="8" t="str">
        <f>IFERROR(VLOOKUP(D1859,Materias_Primas[#All],2,0),"")</f>
        <v/>
      </c>
      <c r="F1859" s="8">
        <f>'Receta'!C1860</f>
        <v>0</v>
      </c>
      <c r="G1859" s="8">
        <f>'Receta'!H1860</f>
        <v>0</v>
      </c>
      <c r="H1859" s="8" t="str">
        <f t="shared" si="35"/>
        <v/>
      </c>
      <c r="I1859" s="8">
        <v>61</v>
      </c>
      <c r="J1859" s="8" t="s">
        <v>213</v>
      </c>
      <c r="K1859" s="8" t="e">
        <f t="shared" si="37"/>
        <v>#VALUE!</v>
      </c>
      <c r="L1859" s="8" t="str">
        <f>IFERROR(VLOOKUP(D1859,Materias_Primas[#All],5,0),"")</f>
        <v/>
      </c>
      <c r="M1859" s="2"/>
      <c r="N1859" s="2"/>
      <c r="O1859" s="2"/>
      <c r="P1859" s="2"/>
    </row>
    <row r="1860" spans="1:16" ht="15.75" customHeight="1" x14ac:dyDescent="0.3">
      <c r="A1860" s="8">
        <f>'Receta'!A1861</f>
        <v>0</v>
      </c>
      <c r="B1860" s="8" t="str">
        <f>IFERROR(VLOOKUP(A1860,Productos[#All],2,0),"")</f>
        <v/>
      </c>
      <c r="C1860" s="8">
        <f>SUMIF(Producción[[#All],[Producto]],A1860,Producción[[#All],[Cant]])</f>
        <v>0</v>
      </c>
      <c r="D1860" s="8">
        <f>'Receta'!E1861</f>
        <v>0</v>
      </c>
      <c r="E1860" s="8" t="str">
        <f>IFERROR(VLOOKUP(D1860,Materias_Primas[#All],2,0),"")</f>
        <v/>
      </c>
      <c r="F1860" s="8">
        <f>'Receta'!C1861</f>
        <v>0</v>
      </c>
      <c r="G1860" s="8">
        <f>'Receta'!H1861</f>
        <v>0</v>
      </c>
      <c r="H1860" s="8" t="str">
        <f t="shared" si="35"/>
        <v/>
      </c>
      <c r="I1860" s="8">
        <v>61</v>
      </c>
      <c r="J1860" s="8" t="s">
        <v>213</v>
      </c>
      <c r="K1860" s="8" t="e">
        <f t="shared" si="37"/>
        <v>#VALUE!</v>
      </c>
      <c r="L1860" s="8" t="str">
        <f>IFERROR(VLOOKUP(D1860,Materias_Primas[#All],5,0),"")</f>
        <v/>
      </c>
      <c r="M1860" s="2"/>
      <c r="N1860" s="2"/>
      <c r="O1860" s="2"/>
      <c r="P1860" s="2"/>
    </row>
    <row r="1861" spans="1:16" ht="15.75" customHeight="1" x14ac:dyDescent="0.3">
      <c r="A1861" s="8">
        <f>'Receta'!A1862</f>
        <v>0</v>
      </c>
      <c r="B1861" s="8" t="str">
        <f>IFERROR(VLOOKUP(A1861,Productos[#All],2,0),"")</f>
        <v/>
      </c>
      <c r="C1861" s="8">
        <f>SUMIF(Producción[[#All],[Producto]],A1861,Producción[[#All],[Cant]])</f>
        <v>0</v>
      </c>
      <c r="D1861" s="8">
        <f>'Receta'!E1862</f>
        <v>0</v>
      </c>
      <c r="E1861" s="8" t="str">
        <f>IFERROR(VLOOKUP(D1861,Materias_Primas[#All],2,0),"")</f>
        <v/>
      </c>
      <c r="F1861" s="8">
        <f>'Receta'!C1862</f>
        <v>0</v>
      </c>
      <c r="G1861" s="8">
        <f>'Receta'!H1862</f>
        <v>0</v>
      </c>
      <c r="H1861" s="8" t="str">
        <f t="shared" si="35"/>
        <v/>
      </c>
      <c r="I1861" s="8">
        <v>61</v>
      </c>
      <c r="J1861" s="8" t="s">
        <v>213</v>
      </c>
      <c r="K1861" s="8" t="e">
        <f t="shared" si="37"/>
        <v>#VALUE!</v>
      </c>
      <c r="L1861" s="8" t="str">
        <f>IFERROR(VLOOKUP(D1861,Materias_Primas[#All],5,0),"")</f>
        <v/>
      </c>
      <c r="M1861" s="2"/>
      <c r="N1861" s="2"/>
      <c r="O1861" s="2"/>
      <c r="P1861" s="2"/>
    </row>
    <row r="1862" spans="1:16" ht="15.75" customHeight="1" x14ac:dyDescent="0.3">
      <c r="A1862" s="8">
        <f>'Receta'!A1863</f>
        <v>0</v>
      </c>
      <c r="B1862" s="8" t="str">
        <f>IFERROR(VLOOKUP(A1862,Productos[#All],2,0),"")</f>
        <v/>
      </c>
      <c r="C1862" s="8">
        <f>SUMIF(Producción[[#All],[Producto]],A1862,Producción[[#All],[Cant]])</f>
        <v>0</v>
      </c>
      <c r="D1862" s="8">
        <f>'Receta'!E1863</f>
        <v>0</v>
      </c>
      <c r="E1862" s="8" t="str">
        <f>IFERROR(VLOOKUP(D1862,Materias_Primas[#All],2,0),"")</f>
        <v/>
      </c>
      <c r="F1862" s="8">
        <f>'Receta'!C1863</f>
        <v>0</v>
      </c>
      <c r="G1862" s="8">
        <f>'Receta'!H1863</f>
        <v>0</v>
      </c>
      <c r="H1862" s="8" t="str">
        <f t="shared" si="35"/>
        <v/>
      </c>
      <c r="I1862" s="8">
        <v>61</v>
      </c>
      <c r="J1862" s="8" t="s">
        <v>213</v>
      </c>
      <c r="K1862" s="8" t="e">
        <f t="shared" si="37"/>
        <v>#VALUE!</v>
      </c>
      <c r="L1862" s="8" t="str">
        <f>IFERROR(VLOOKUP(D1862,Materias_Primas[#All],5,0),"")</f>
        <v/>
      </c>
      <c r="M1862" s="2"/>
      <c r="N1862" s="2"/>
      <c r="O1862" s="2"/>
      <c r="P1862" s="2"/>
    </row>
    <row r="1863" spans="1:16" ht="15.75" customHeight="1" x14ac:dyDescent="0.3">
      <c r="A1863" s="8">
        <f>'Receta'!A1864</f>
        <v>0</v>
      </c>
      <c r="B1863" s="8" t="str">
        <f>IFERROR(VLOOKUP(A1863,Productos[#All],2,0),"")</f>
        <v/>
      </c>
      <c r="C1863" s="8">
        <f>SUMIF(Producción[[#All],[Producto]],A1863,Producción[[#All],[Cant]])</f>
        <v>0</v>
      </c>
      <c r="D1863" s="8">
        <f>'Receta'!E1864</f>
        <v>0</v>
      </c>
      <c r="E1863" s="8" t="str">
        <f>IFERROR(VLOOKUP(D1863,Materias_Primas[#All],2,0),"")</f>
        <v/>
      </c>
      <c r="F1863" s="8">
        <f>'Receta'!C1864</f>
        <v>0</v>
      </c>
      <c r="G1863" s="8">
        <f>'Receta'!H1864</f>
        <v>0</v>
      </c>
      <c r="H1863" s="8" t="str">
        <f t="shared" si="35"/>
        <v/>
      </c>
      <c r="I1863" s="8">
        <v>61</v>
      </c>
      <c r="J1863" s="8" t="s">
        <v>213</v>
      </c>
      <c r="K1863" s="8" t="e">
        <f t="shared" si="37"/>
        <v>#VALUE!</v>
      </c>
      <c r="L1863" s="8" t="str">
        <f>IFERROR(VLOOKUP(D1863,Materias_Primas[#All],5,0),"")</f>
        <v/>
      </c>
      <c r="M1863" s="2"/>
      <c r="N1863" s="2"/>
      <c r="O1863" s="2"/>
      <c r="P1863" s="2"/>
    </row>
    <row r="1864" spans="1:16" ht="15.75" customHeight="1" x14ac:dyDescent="0.3">
      <c r="A1864" s="8">
        <f>'Receta'!A1865</f>
        <v>0</v>
      </c>
      <c r="B1864" s="8" t="str">
        <f>IFERROR(VLOOKUP(A1864,Productos[#All],2,0),"")</f>
        <v/>
      </c>
      <c r="C1864" s="8">
        <f>SUMIF(Producción[[#All],[Producto]],A1864,Producción[[#All],[Cant]])</f>
        <v>0</v>
      </c>
      <c r="D1864" s="8">
        <f>'Receta'!E1865</f>
        <v>0</v>
      </c>
      <c r="E1864" s="8" t="str">
        <f>IFERROR(VLOOKUP(D1864,Materias_Primas[#All],2,0),"")</f>
        <v/>
      </c>
      <c r="F1864" s="8">
        <f>'Receta'!C1865</f>
        <v>0</v>
      </c>
      <c r="G1864" s="8">
        <f>'Receta'!H1865</f>
        <v>0</v>
      </c>
      <c r="H1864" s="8" t="str">
        <f t="shared" si="35"/>
        <v/>
      </c>
      <c r="I1864" s="8">
        <v>61</v>
      </c>
      <c r="J1864" s="8" t="s">
        <v>213</v>
      </c>
      <c r="K1864" s="8" t="e">
        <f t="shared" si="37"/>
        <v>#VALUE!</v>
      </c>
      <c r="L1864" s="8" t="str">
        <f>IFERROR(VLOOKUP(D1864,Materias_Primas[#All],5,0),"")</f>
        <v/>
      </c>
      <c r="M1864" s="2"/>
      <c r="N1864" s="2"/>
      <c r="O1864" s="2"/>
      <c r="P1864" s="2"/>
    </row>
    <row r="1865" spans="1:16" ht="15.75" customHeight="1" x14ac:dyDescent="0.3">
      <c r="A1865" s="8">
        <f>'Receta'!A1866</f>
        <v>0</v>
      </c>
      <c r="B1865" s="8" t="str">
        <f>IFERROR(VLOOKUP(A1865,Productos[#All],2,0),"")</f>
        <v/>
      </c>
      <c r="C1865" s="8">
        <f>SUMIF(Producción[[#All],[Producto]],A1865,Producción[[#All],[Cant]])</f>
        <v>0</v>
      </c>
      <c r="D1865" s="8">
        <f>'Receta'!E1866</f>
        <v>0</v>
      </c>
      <c r="E1865" s="8" t="str">
        <f>IFERROR(VLOOKUP(D1865,Materias_Primas[#All],2,0),"")</f>
        <v/>
      </c>
      <c r="F1865" s="8">
        <f>'Receta'!C1866</f>
        <v>0</v>
      </c>
      <c r="G1865" s="8">
        <f>'Receta'!H1866</f>
        <v>0</v>
      </c>
      <c r="H1865" s="8" t="str">
        <f t="shared" si="35"/>
        <v/>
      </c>
      <c r="I1865" s="8">
        <v>61</v>
      </c>
      <c r="J1865" s="8" t="s">
        <v>213</v>
      </c>
      <c r="K1865" s="8" t="e">
        <f t="shared" si="37"/>
        <v>#VALUE!</v>
      </c>
      <c r="L1865" s="8" t="str">
        <f>IFERROR(VLOOKUP(D1865,Materias_Primas[#All],5,0),"")</f>
        <v/>
      </c>
      <c r="M1865" s="2"/>
      <c r="N1865" s="2"/>
      <c r="O1865" s="2"/>
      <c r="P1865" s="2"/>
    </row>
    <row r="1866" spans="1:16" ht="15.75" customHeight="1" x14ac:dyDescent="0.3">
      <c r="A1866" s="8">
        <f>'Receta'!A1867</f>
        <v>0</v>
      </c>
      <c r="B1866" s="8" t="str">
        <f>IFERROR(VLOOKUP(A1866,Productos[#All],2,0),"")</f>
        <v/>
      </c>
      <c r="C1866" s="8">
        <f>SUMIF(Producción[[#All],[Producto]],A1866,Producción[[#All],[Cant]])</f>
        <v>0</v>
      </c>
      <c r="D1866" s="8">
        <f>'Receta'!E1867</f>
        <v>0</v>
      </c>
      <c r="E1866" s="8" t="str">
        <f>IFERROR(VLOOKUP(D1866,Materias_Primas[#All],2,0),"")</f>
        <v/>
      </c>
      <c r="F1866" s="8">
        <f>'Receta'!C1867</f>
        <v>0</v>
      </c>
      <c r="G1866" s="8">
        <f>'Receta'!H1867</f>
        <v>0</v>
      </c>
      <c r="H1866" s="8" t="str">
        <f t="shared" si="35"/>
        <v/>
      </c>
      <c r="I1866" s="8">
        <v>61</v>
      </c>
      <c r="J1866" s="8" t="s">
        <v>213</v>
      </c>
      <c r="K1866" s="8" t="e">
        <f t="shared" si="37"/>
        <v>#VALUE!</v>
      </c>
      <c r="L1866" s="8" t="str">
        <f>IFERROR(VLOOKUP(D1866,Materias_Primas[#All],5,0),"")</f>
        <v/>
      </c>
      <c r="M1866" s="2"/>
      <c r="N1866" s="2"/>
      <c r="O1866" s="2"/>
      <c r="P1866" s="2"/>
    </row>
    <row r="1867" spans="1:16" ht="15.75" customHeight="1" x14ac:dyDescent="0.3">
      <c r="A1867" s="8">
        <f>'Receta'!A1868</f>
        <v>0</v>
      </c>
      <c r="B1867" s="8" t="str">
        <f>IFERROR(VLOOKUP(A1867,Productos[#All],2,0),"")</f>
        <v/>
      </c>
      <c r="C1867" s="8">
        <f>SUMIF(Producción[[#All],[Producto]],A1867,Producción[[#All],[Cant]])</f>
        <v>0</v>
      </c>
      <c r="D1867" s="8">
        <f>'Receta'!E1868</f>
        <v>0</v>
      </c>
      <c r="E1867" s="8" t="str">
        <f>IFERROR(VLOOKUP(D1867,Materias_Primas[#All],2,0),"")</f>
        <v/>
      </c>
      <c r="F1867" s="8">
        <f>'Receta'!C1868</f>
        <v>0</v>
      </c>
      <c r="G1867" s="8">
        <f>'Receta'!H1868</f>
        <v>0</v>
      </c>
      <c r="H1867" s="8" t="str">
        <f t="shared" si="35"/>
        <v/>
      </c>
      <c r="I1867" s="8">
        <v>61</v>
      </c>
      <c r="J1867" s="8" t="s">
        <v>213</v>
      </c>
      <c r="K1867" s="8" t="e">
        <f t="shared" si="37"/>
        <v>#VALUE!</v>
      </c>
      <c r="L1867" s="8" t="str">
        <f>IFERROR(VLOOKUP(D1867,Materias_Primas[#All],5,0),"")</f>
        <v/>
      </c>
      <c r="M1867" s="2"/>
      <c r="N1867" s="2"/>
      <c r="O1867" s="2"/>
      <c r="P1867" s="2"/>
    </row>
    <row r="1868" spans="1:16" ht="15.75" customHeight="1" x14ac:dyDescent="0.3">
      <c r="A1868" s="8">
        <f>'Receta'!A1869</f>
        <v>0</v>
      </c>
      <c r="B1868" s="8" t="str">
        <f>IFERROR(VLOOKUP(A1868,Productos[#All],2,0),"")</f>
        <v/>
      </c>
      <c r="C1868" s="8">
        <f>SUMIF(Producción[[#All],[Producto]],A1868,Producción[[#All],[Cant]])</f>
        <v>0</v>
      </c>
      <c r="D1868" s="8">
        <f>'Receta'!E1869</f>
        <v>0</v>
      </c>
      <c r="E1868" s="8" t="str">
        <f>IFERROR(VLOOKUP(D1868,Materias_Primas[#All],2,0),"")</f>
        <v/>
      </c>
      <c r="F1868" s="8">
        <f>'Receta'!C1869</f>
        <v>0</v>
      </c>
      <c r="G1868" s="8">
        <f>'Receta'!H1869</f>
        <v>0</v>
      </c>
      <c r="H1868" s="8" t="str">
        <f t="shared" si="35"/>
        <v/>
      </c>
      <c r="I1868" s="8">
        <v>61</v>
      </c>
      <c r="J1868" s="8" t="s">
        <v>213</v>
      </c>
      <c r="K1868" s="8" t="e">
        <f t="shared" si="37"/>
        <v>#VALUE!</v>
      </c>
      <c r="L1868" s="8" t="str">
        <f>IFERROR(VLOOKUP(D1868,Materias_Primas[#All],5,0),"")</f>
        <v/>
      </c>
      <c r="M1868" s="2"/>
      <c r="N1868" s="2"/>
      <c r="O1868" s="2"/>
      <c r="P1868" s="2"/>
    </row>
    <row r="1869" spans="1:16" ht="15.75" customHeight="1" x14ac:dyDescent="0.3">
      <c r="A1869" s="8">
        <f>'Receta'!A1870</f>
        <v>0</v>
      </c>
      <c r="B1869" s="8" t="str">
        <f>IFERROR(VLOOKUP(A1869,Productos[#All],2,0),"")</f>
        <v/>
      </c>
      <c r="C1869" s="8">
        <f>SUMIF(Producción[[#All],[Producto]],A1869,Producción[[#All],[Cant]])</f>
        <v>0</v>
      </c>
      <c r="D1869" s="8">
        <f>'Receta'!E1870</f>
        <v>0</v>
      </c>
      <c r="E1869" s="8" t="str">
        <f>IFERROR(VLOOKUP(D1869,Materias_Primas[#All],2,0),"")</f>
        <v/>
      </c>
      <c r="F1869" s="8">
        <f>'Receta'!C1870</f>
        <v>0</v>
      </c>
      <c r="G1869" s="8">
        <f>'Receta'!H1870</f>
        <v>0</v>
      </c>
      <c r="H1869" s="8" t="str">
        <f t="shared" si="35"/>
        <v/>
      </c>
      <c r="I1869" s="8">
        <v>61</v>
      </c>
      <c r="J1869" s="8" t="s">
        <v>213</v>
      </c>
      <c r="K1869" s="8" t="e">
        <f t="shared" si="37"/>
        <v>#VALUE!</v>
      </c>
      <c r="L1869" s="8" t="str">
        <f>IFERROR(VLOOKUP(D1869,Materias_Primas[#All],5,0),"")</f>
        <v/>
      </c>
      <c r="M1869" s="2"/>
      <c r="N1869" s="2"/>
      <c r="O1869" s="2"/>
      <c r="P1869" s="2"/>
    </row>
    <row r="1870" spans="1:16" ht="15.75" customHeight="1" x14ac:dyDescent="0.3">
      <c r="A1870" s="8">
        <f>'Receta'!A1871</f>
        <v>0</v>
      </c>
      <c r="B1870" s="8" t="str">
        <f>IFERROR(VLOOKUP(A1870,Productos[#All],2,0),"")</f>
        <v/>
      </c>
      <c r="C1870" s="8">
        <f>SUMIF(Producción[[#All],[Producto]],A1870,Producción[[#All],[Cant]])</f>
        <v>0</v>
      </c>
      <c r="D1870" s="8">
        <f>'Receta'!E1871</f>
        <v>0</v>
      </c>
      <c r="E1870" s="8" t="str">
        <f>IFERROR(VLOOKUP(D1870,Materias_Primas[#All],2,0),"")</f>
        <v/>
      </c>
      <c r="F1870" s="8">
        <f>'Receta'!C1871</f>
        <v>0</v>
      </c>
      <c r="G1870" s="8">
        <f>'Receta'!H1871</f>
        <v>0</v>
      </c>
      <c r="H1870" s="8" t="str">
        <f t="shared" si="35"/>
        <v/>
      </c>
      <c r="I1870" s="8">
        <v>61</v>
      </c>
      <c r="J1870" s="8" t="s">
        <v>213</v>
      </c>
      <c r="K1870" s="8" t="e">
        <f t="shared" si="37"/>
        <v>#VALUE!</v>
      </c>
      <c r="L1870" s="8" t="str">
        <f>IFERROR(VLOOKUP(D1870,Materias_Primas[#All],5,0),"")</f>
        <v/>
      </c>
      <c r="M1870" s="2"/>
      <c r="N1870" s="2"/>
      <c r="O1870" s="2"/>
      <c r="P1870" s="2"/>
    </row>
    <row r="1871" spans="1:16" ht="15.75" customHeight="1" x14ac:dyDescent="0.3">
      <c r="A1871" s="8">
        <f>'Receta'!A1872</f>
        <v>0</v>
      </c>
      <c r="B1871" s="8" t="str">
        <f>IFERROR(VLOOKUP(A1871,Productos[#All],2,0),"")</f>
        <v/>
      </c>
      <c r="C1871" s="8">
        <f>SUMIF(Producción[[#All],[Producto]],A1871,Producción[[#All],[Cant]])</f>
        <v>0</v>
      </c>
      <c r="D1871" s="8">
        <f>'Receta'!E1872</f>
        <v>0</v>
      </c>
      <c r="E1871" s="8" t="str">
        <f>IFERROR(VLOOKUP(D1871,Materias_Primas[#All],2,0),"")</f>
        <v/>
      </c>
      <c r="F1871" s="8">
        <f>'Receta'!C1872</f>
        <v>0</v>
      </c>
      <c r="G1871" s="8">
        <f>'Receta'!H1872</f>
        <v>0</v>
      </c>
      <c r="H1871" s="8" t="str">
        <f t="shared" si="35"/>
        <v/>
      </c>
      <c r="I1871" s="8">
        <v>61</v>
      </c>
      <c r="J1871" s="8" t="s">
        <v>213</v>
      </c>
      <c r="K1871" s="8" t="e">
        <f t="shared" si="37"/>
        <v>#VALUE!</v>
      </c>
      <c r="L1871" s="8" t="str">
        <f>IFERROR(VLOOKUP(D1871,Materias_Primas[#All],5,0),"")</f>
        <v/>
      </c>
      <c r="M1871" s="2"/>
      <c r="N1871" s="2"/>
      <c r="O1871" s="2"/>
      <c r="P1871" s="2"/>
    </row>
    <row r="1872" spans="1:16" ht="15.75" customHeight="1" x14ac:dyDescent="0.3">
      <c r="A1872" s="8">
        <f>'Receta'!A1873</f>
        <v>0</v>
      </c>
      <c r="B1872" s="8" t="str">
        <f>IFERROR(VLOOKUP(A1872,Productos[#All],2,0),"")</f>
        <v/>
      </c>
      <c r="C1872" s="8">
        <f>SUMIF(Producción[[#All],[Producto]],A1872,Producción[[#All],[Cant]])</f>
        <v>0</v>
      </c>
      <c r="D1872" s="8">
        <f>'Receta'!E1873</f>
        <v>0</v>
      </c>
      <c r="E1872" s="8" t="str">
        <f>IFERROR(VLOOKUP(D1872,Materias_Primas[#All],2,0),"")</f>
        <v/>
      </c>
      <c r="F1872" s="8">
        <f>'Receta'!C1873</f>
        <v>0</v>
      </c>
      <c r="G1872" s="8">
        <f>'Receta'!H1873</f>
        <v>0</v>
      </c>
      <c r="H1872" s="8" t="str">
        <f t="shared" si="35"/>
        <v/>
      </c>
      <c r="I1872" s="8">
        <v>62</v>
      </c>
      <c r="J1872" s="8" t="s">
        <v>213</v>
      </c>
      <c r="K1872" s="8" t="e">
        <f t="shared" si="37"/>
        <v>#VALUE!</v>
      </c>
      <c r="L1872" s="8" t="str">
        <f>IFERROR(VLOOKUP(D1872,Materias_Primas[#All],5,0),"")</f>
        <v/>
      </c>
      <c r="M1872" s="2"/>
      <c r="N1872" s="2"/>
      <c r="O1872" s="2"/>
      <c r="P1872" s="2"/>
    </row>
    <row r="1873" spans="1:16" ht="15.75" customHeight="1" x14ac:dyDescent="0.3">
      <c r="A1873" s="8">
        <f>'Receta'!A1874</f>
        <v>0</v>
      </c>
      <c r="B1873" s="8" t="str">
        <f>IFERROR(VLOOKUP(A1873,Productos[#All],2,0),"")</f>
        <v/>
      </c>
      <c r="C1873" s="8">
        <f>SUMIF(Producción[[#All],[Producto]],A1873,Producción[[#All],[Cant]])</f>
        <v>0</v>
      </c>
      <c r="D1873" s="8">
        <f>'Receta'!E1874</f>
        <v>0</v>
      </c>
      <c r="E1873" s="8" t="str">
        <f>IFERROR(VLOOKUP(D1873,Materias_Primas[#All],2,0),"")</f>
        <v/>
      </c>
      <c r="F1873" s="8">
        <f>'Receta'!C1874</f>
        <v>0</v>
      </c>
      <c r="G1873" s="8">
        <f>'Receta'!H1874</f>
        <v>0</v>
      </c>
      <c r="H1873" s="8" t="str">
        <f t="shared" si="35"/>
        <v/>
      </c>
      <c r="I1873" s="8">
        <v>62</v>
      </c>
      <c r="J1873" s="8" t="s">
        <v>213</v>
      </c>
      <c r="K1873" s="8" t="e">
        <f t="shared" si="37"/>
        <v>#VALUE!</v>
      </c>
      <c r="L1873" s="8" t="str">
        <f>IFERROR(VLOOKUP(D1873,Materias_Primas[#All],5,0),"")</f>
        <v/>
      </c>
      <c r="M1873" s="2"/>
      <c r="N1873" s="2"/>
      <c r="O1873" s="2"/>
      <c r="P1873" s="2"/>
    </row>
    <row r="1874" spans="1:16" ht="15.75" customHeight="1" x14ac:dyDescent="0.3">
      <c r="A1874" s="8">
        <f>'Receta'!A1875</f>
        <v>0</v>
      </c>
      <c r="B1874" s="8" t="str">
        <f>IFERROR(VLOOKUP(A1874,Productos[#All],2,0),"")</f>
        <v/>
      </c>
      <c r="C1874" s="8">
        <f>SUMIF(Producción[[#All],[Producto]],A1874,Producción[[#All],[Cant]])</f>
        <v>0</v>
      </c>
      <c r="D1874" s="8">
        <f>'Receta'!E1875</f>
        <v>0</v>
      </c>
      <c r="E1874" s="8" t="str">
        <f>IFERROR(VLOOKUP(D1874,Materias_Primas[#All],2,0),"")</f>
        <v/>
      </c>
      <c r="F1874" s="8">
        <f>'Receta'!C1875</f>
        <v>0</v>
      </c>
      <c r="G1874" s="8">
        <f>'Receta'!H1875</f>
        <v>0</v>
      </c>
      <c r="H1874" s="8" t="str">
        <f t="shared" si="35"/>
        <v/>
      </c>
      <c r="I1874" s="8">
        <v>62</v>
      </c>
      <c r="J1874" s="8" t="s">
        <v>213</v>
      </c>
      <c r="K1874" s="8" t="e">
        <f t="shared" si="37"/>
        <v>#VALUE!</v>
      </c>
      <c r="L1874" s="8" t="str">
        <f>IFERROR(VLOOKUP(D1874,Materias_Primas[#All],5,0),"")</f>
        <v/>
      </c>
      <c r="M1874" s="2"/>
      <c r="N1874" s="2"/>
      <c r="O1874" s="2"/>
      <c r="P1874" s="2"/>
    </row>
    <row r="1875" spans="1:16" ht="15.75" customHeight="1" x14ac:dyDescent="0.3">
      <c r="A1875" s="8">
        <f>'Receta'!A1876</f>
        <v>0</v>
      </c>
      <c r="B1875" s="8" t="str">
        <f>IFERROR(VLOOKUP(A1875,Productos[#All],2,0),"")</f>
        <v/>
      </c>
      <c r="C1875" s="8">
        <f>SUMIF(Producción[[#All],[Producto]],A1875,Producción[[#All],[Cant]])</f>
        <v>0</v>
      </c>
      <c r="D1875" s="8">
        <f>'Receta'!E1876</f>
        <v>0</v>
      </c>
      <c r="E1875" s="8" t="str">
        <f>IFERROR(VLOOKUP(D1875,Materias_Primas[#All],2,0),"")</f>
        <v/>
      </c>
      <c r="F1875" s="8">
        <f>'Receta'!C1876</f>
        <v>0</v>
      </c>
      <c r="G1875" s="8">
        <f>'Receta'!H1876</f>
        <v>0</v>
      </c>
      <c r="H1875" s="8" t="str">
        <f t="shared" si="35"/>
        <v/>
      </c>
      <c r="I1875" s="8">
        <v>62</v>
      </c>
      <c r="J1875" s="8" t="s">
        <v>213</v>
      </c>
      <c r="K1875" s="8" t="e">
        <f t="shared" si="37"/>
        <v>#VALUE!</v>
      </c>
      <c r="L1875" s="8" t="str">
        <f>IFERROR(VLOOKUP(D1875,Materias_Primas[#All],5,0),"")</f>
        <v/>
      </c>
      <c r="M1875" s="2"/>
      <c r="N1875" s="2"/>
      <c r="O1875" s="2"/>
      <c r="P1875" s="2"/>
    </row>
    <row r="1876" spans="1:16" ht="15.75" customHeight="1" x14ac:dyDescent="0.3">
      <c r="A1876" s="8">
        <f>'Receta'!A1877</f>
        <v>0</v>
      </c>
      <c r="B1876" s="8" t="str">
        <f>IFERROR(VLOOKUP(A1876,Productos[#All],2,0),"")</f>
        <v/>
      </c>
      <c r="C1876" s="8">
        <f>SUMIF(Producción[[#All],[Producto]],A1876,Producción[[#All],[Cant]])</f>
        <v>0</v>
      </c>
      <c r="D1876" s="8">
        <f>'Receta'!E1877</f>
        <v>0</v>
      </c>
      <c r="E1876" s="8" t="str">
        <f>IFERROR(VLOOKUP(D1876,Materias_Primas[#All],2,0),"")</f>
        <v/>
      </c>
      <c r="F1876" s="8">
        <f>'Receta'!C1877</f>
        <v>0</v>
      </c>
      <c r="G1876" s="8">
        <f>'Receta'!H1877</f>
        <v>0</v>
      </c>
      <c r="H1876" s="8" t="str">
        <f t="shared" si="35"/>
        <v/>
      </c>
      <c r="I1876" s="8">
        <v>62</v>
      </c>
      <c r="J1876" s="8" t="s">
        <v>213</v>
      </c>
      <c r="K1876" s="8" t="e">
        <f t="shared" si="37"/>
        <v>#VALUE!</v>
      </c>
      <c r="L1876" s="8" t="str">
        <f>IFERROR(VLOOKUP(D1876,Materias_Primas[#All],5,0),"")</f>
        <v/>
      </c>
      <c r="M1876" s="2"/>
      <c r="N1876" s="2"/>
      <c r="O1876" s="2"/>
      <c r="P1876" s="2"/>
    </row>
    <row r="1877" spans="1:16" ht="15.75" customHeight="1" x14ac:dyDescent="0.3">
      <c r="A1877" s="8">
        <f>'Receta'!A1878</f>
        <v>0</v>
      </c>
      <c r="B1877" s="8" t="str">
        <f>IFERROR(VLOOKUP(A1877,Productos[#All],2,0),"")</f>
        <v/>
      </c>
      <c r="C1877" s="8">
        <f>SUMIF(Producción[[#All],[Producto]],A1877,Producción[[#All],[Cant]])</f>
        <v>0</v>
      </c>
      <c r="D1877" s="8">
        <f>'Receta'!E1878</f>
        <v>0</v>
      </c>
      <c r="E1877" s="8" t="str">
        <f>IFERROR(VLOOKUP(D1877,Materias_Primas[#All],2,0),"")</f>
        <v/>
      </c>
      <c r="F1877" s="8">
        <f>'Receta'!C1878</f>
        <v>0</v>
      </c>
      <c r="G1877" s="8">
        <f>'Receta'!H1878</f>
        <v>0</v>
      </c>
      <c r="H1877" s="8" t="str">
        <f t="shared" si="35"/>
        <v/>
      </c>
      <c r="I1877" s="8">
        <v>62</v>
      </c>
      <c r="J1877" s="8" t="s">
        <v>213</v>
      </c>
      <c r="K1877" s="8" t="e">
        <f t="shared" si="37"/>
        <v>#VALUE!</v>
      </c>
      <c r="L1877" s="8" t="str">
        <f>IFERROR(VLOOKUP(D1877,Materias_Primas[#All],5,0),"")</f>
        <v/>
      </c>
      <c r="M1877" s="2"/>
      <c r="N1877" s="2"/>
      <c r="O1877" s="2"/>
      <c r="P1877" s="2"/>
    </row>
    <row r="1878" spans="1:16" ht="15.75" customHeight="1" x14ac:dyDescent="0.3">
      <c r="A1878" s="8">
        <f>'Receta'!A1879</f>
        <v>0</v>
      </c>
      <c r="B1878" s="8" t="str">
        <f>IFERROR(VLOOKUP(A1878,Productos[#All],2,0),"")</f>
        <v/>
      </c>
      <c r="C1878" s="8">
        <f>SUMIF(Producción[[#All],[Producto]],A1878,Producción[[#All],[Cant]])</f>
        <v>0</v>
      </c>
      <c r="D1878" s="8">
        <f>'Receta'!E1879</f>
        <v>0</v>
      </c>
      <c r="E1878" s="8" t="str">
        <f>IFERROR(VLOOKUP(D1878,Materias_Primas[#All],2,0),"")</f>
        <v/>
      </c>
      <c r="F1878" s="8">
        <f>'Receta'!C1879</f>
        <v>0</v>
      </c>
      <c r="G1878" s="8">
        <f>'Receta'!H1879</f>
        <v>0</v>
      </c>
      <c r="H1878" s="8" t="str">
        <f t="shared" si="35"/>
        <v/>
      </c>
      <c r="I1878" s="8">
        <v>62</v>
      </c>
      <c r="J1878" s="8" t="s">
        <v>213</v>
      </c>
      <c r="K1878" s="8" t="e">
        <f t="shared" si="37"/>
        <v>#VALUE!</v>
      </c>
      <c r="L1878" s="8" t="str">
        <f>IFERROR(VLOOKUP(D1878,Materias_Primas[#All],5,0),"")</f>
        <v/>
      </c>
      <c r="M1878" s="2"/>
      <c r="N1878" s="2"/>
      <c r="O1878" s="2"/>
      <c r="P1878" s="2"/>
    </row>
    <row r="1879" spans="1:16" ht="15.75" customHeight="1" x14ac:dyDescent="0.3">
      <c r="A1879" s="8">
        <f>'Receta'!A1880</f>
        <v>0</v>
      </c>
      <c r="B1879" s="8" t="str">
        <f>IFERROR(VLOOKUP(A1879,Productos[#All],2,0),"")</f>
        <v/>
      </c>
      <c r="C1879" s="8">
        <f>SUMIF(Producción[[#All],[Producto]],A1879,Producción[[#All],[Cant]])</f>
        <v>0</v>
      </c>
      <c r="D1879" s="8">
        <f>'Receta'!E1880</f>
        <v>0</v>
      </c>
      <c r="E1879" s="8" t="str">
        <f>IFERROR(VLOOKUP(D1879,Materias_Primas[#All],2,0),"")</f>
        <v/>
      </c>
      <c r="F1879" s="8">
        <f>'Receta'!C1880</f>
        <v>0</v>
      </c>
      <c r="G1879" s="8">
        <f>'Receta'!H1880</f>
        <v>0</v>
      </c>
      <c r="H1879" s="8" t="str">
        <f t="shared" si="35"/>
        <v/>
      </c>
      <c r="I1879" s="8">
        <v>62</v>
      </c>
      <c r="J1879" s="8" t="s">
        <v>213</v>
      </c>
      <c r="K1879" s="8" t="e">
        <f t="shared" si="37"/>
        <v>#VALUE!</v>
      </c>
      <c r="L1879" s="8" t="str">
        <f>IFERROR(VLOOKUP(D1879,Materias_Primas[#All],5,0),"")</f>
        <v/>
      </c>
      <c r="M1879" s="2"/>
      <c r="N1879" s="2"/>
      <c r="O1879" s="2"/>
      <c r="P1879" s="2"/>
    </row>
    <row r="1880" spans="1:16" ht="15.75" customHeight="1" x14ac:dyDescent="0.3">
      <c r="A1880" s="8">
        <f>'Receta'!A1881</f>
        <v>0</v>
      </c>
      <c r="B1880" s="8" t="str">
        <f>IFERROR(VLOOKUP(A1880,Productos[#All],2,0),"")</f>
        <v/>
      </c>
      <c r="C1880" s="8">
        <f>SUMIF(Producción[[#All],[Producto]],A1880,Producción[[#All],[Cant]])</f>
        <v>0</v>
      </c>
      <c r="D1880" s="8">
        <f>'Receta'!E1881</f>
        <v>0</v>
      </c>
      <c r="E1880" s="8" t="str">
        <f>IFERROR(VLOOKUP(D1880,Materias_Primas[#All],2,0),"")</f>
        <v/>
      </c>
      <c r="F1880" s="8">
        <f>'Receta'!C1881</f>
        <v>0</v>
      </c>
      <c r="G1880" s="8">
        <f>'Receta'!H1881</f>
        <v>0</v>
      </c>
      <c r="H1880" s="8" t="str">
        <f t="shared" si="35"/>
        <v/>
      </c>
      <c r="I1880" s="8">
        <v>62</v>
      </c>
      <c r="J1880" s="8" t="s">
        <v>213</v>
      </c>
      <c r="K1880" s="8" t="e">
        <f t="shared" si="37"/>
        <v>#VALUE!</v>
      </c>
      <c r="L1880" s="8" t="str">
        <f>IFERROR(VLOOKUP(D1880,Materias_Primas[#All],5,0),"")</f>
        <v/>
      </c>
      <c r="M1880" s="2"/>
      <c r="N1880" s="2"/>
      <c r="O1880" s="2"/>
      <c r="P1880" s="2"/>
    </row>
    <row r="1881" spans="1:16" ht="15.75" customHeight="1" x14ac:dyDescent="0.3">
      <c r="A1881" s="8">
        <f>'Receta'!A1882</f>
        <v>0</v>
      </c>
      <c r="B1881" s="8" t="str">
        <f>IFERROR(VLOOKUP(A1881,Productos[#All],2,0),"")</f>
        <v/>
      </c>
      <c r="C1881" s="8">
        <f>SUMIF(Producción[[#All],[Producto]],A1881,Producción[[#All],[Cant]])</f>
        <v>0</v>
      </c>
      <c r="D1881" s="8">
        <f>'Receta'!E1882</f>
        <v>0</v>
      </c>
      <c r="E1881" s="8" t="str">
        <f>IFERROR(VLOOKUP(D1881,Materias_Primas[#All],2,0),"")</f>
        <v/>
      </c>
      <c r="F1881" s="8">
        <f>'Receta'!C1882</f>
        <v>0</v>
      </c>
      <c r="G1881" s="8">
        <f>'Receta'!H1882</f>
        <v>0</v>
      </c>
      <c r="H1881" s="8" t="str">
        <f t="shared" si="35"/>
        <v/>
      </c>
      <c r="I1881" s="8">
        <v>62</v>
      </c>
      <c r="J1881" s="8" t="s">
        <v>213</v>
      </c>
      <c r="K1881" s="8" t="e">
        <f t="shared" si="37"/>
        <v>#VALUE!</v>
      </c>
      <c r="L1881" s="8" t="str">
        <f>IFERROR(VLOOKUP(D1881,Materias_Primas[#All],5,0),"")</f>
        <v/>
      </c>
      <c r="M1881" s="2"/>
      <c r="N1881" s="2"/>
      <c r="O1881" s="2"/>
      <c r="P1881" s="2"/>
    </row>
    <row r="1882" spans="1:16" ht="15.75" customHeight="1" x14ac:dyDescent="0.3">
      <c r="A1882" s="8">
        <f>'Receta'!A1883</f>
        <v>0</v>
      </c>
      <c r="B1882" s="8" t="str">
        <f>IFERROR(VLOOKUP(A1882,Productos[#All],2,0),"")</f>
        <v/>
      </c>
      <c r="C1882" s="8">
        <f>SUMIF(Producción[[#All],[Producto]],A1882,Producción[[#All],[Cant]])</f>
        <v>0</v>
      </c>
      <c r="D1882" s="8">
        <f>'Receta'!E1883</f>
        <v>0</v>
      </c>
      <c r="E1882" s="8" t="str">
        <f>IFERROR(VLOOKUP(D1882,Materias_Primas[#All],2,0),"")</f>
        <v/>
      </c>
      <c r="F1882" s="8">
        <f>'Receta'!C1883</f>
        <v>0</v>
      </c>
      <c r="G1882" s="8">
        <f>'Receta'!H1883</f>
        <v>0</v>
      </c>
      <c r="H1882" s="8" t="str">
        <f t="shared" si="35"/>
        <v/>
      </c>
      <c r="I1882" s="8">
        <v>62</v>
      </c>
      <c r="J1882" s="8" t="s">
        <v>213</v>
      </c>
      <c r="K1882" s="8" t="e">
        <f t="shared" si="37"/>
        <v>#VALUE!</v>
      </c>
      <c r="L1882" s="8" t="str">
        <f>IFERROR(VLOOKUP(D1882,Materias_Primas[#All],5,0),"")</f>
        <v/>
      </c>
      <c r="M1882" s="2"/>
      <c r="N1882" s="2"/>
      <c r="O1882" s="2"/>
      <c r="P1882" s="2"/>
    </row>
    <row r="1883" spans="1:16" ht="15.75" customHeight="1" x14ac:dyDescent="0.3">
      <c r="A1883" s="8">
        <f>'Receta'!A1884</f>
        <v>0</v>
      </c>
      <c r="B1883" s="8" t="str">
        <f>IFERROR(VLOOKUP(A1883,Productos[#All],2,0),"")</f>
        <v/>
      </c>
      <c r="C1883" s="8">
        <f>SUMIF(Producción[[#All],[Producto]],A1883,Producción[[#All],[Cant]])</f>
        <v>0</v>
      </c>
      <c r="D1883" s="8">
        <f>'Receta'!E1884</f>
        <v>0</v>
      </c>
      <c r="E1883" s="8" t="str">
        <f>IFERROR(VLOOKUP(D1883,Materias_Primas[#All],2,0),"")</f>
        <v/>
      </c>
      <c r="F1883" s="8">
        <f>'Receta'!C1884</f>
        <v>0</v>
      </c>
      <c r="G1883" s="8">
        <f>'Receta'!H1884</f>
        <v>0</v>
      </c>
      <c r="H1883" s="8" t="str">
        <f t="shared" si="35"/>
        <v/>
      </c>
      <c r="I1883" s="8">
        <v>62</v>
      </c>
      <c r="J1883" s="8" t="s">
        <v>213</v>
      </c>
      <c r="K1883" s="8" t="e">
        <f t="shared" si="37"/>
        <v>#VALUE!</v>
      </c>
      <c r="L1883" s="8" t="str">
        <f>IFERROR(VLOOKUP(D1883,Materias_Primas[#All],5,0),"")</f>
        <v/>
      </c>
      <c r="M1883" s="2"/>
      <c r="N1883" s="2"/>
      <c r="O1883" s="2"/>
      <c r="P1883" s="2"/>
    </row>
    <row r="1884" spans="1:16" ht="15.75" customHeight="1" x14ac:dyDescent="0.3">
      <c r="A1884" s="8">
        <f>'Receta'!A1885</f>
        <v>0</v>
      </c>
      <c r="B1884" s="8" t="str">
        <f>IFERROR(VLOOKUP(A1884,Productos[#All],2,0),"")</f>
        <v/>
      </c>
      <c r="C1884" s="8">
        <f>SUMIF(Producción[[#All],[Producto]],A1884,Producción[[#All],[Cant]])</f>
        <v>0</v>
      </c>
      <c r="D1884" s="8">
        <f>'Receta'!E1885</f>
        <v>0</v>
      </c>
      <c r="E1884" s="8" t="str">
        <f>IFERROR(VLOOKUP(D1884,Materias_Primas[#All],2,0),"")</f>
        <v/>
      </c>
      <c r="F1884" s="8">
        <f>'Receta'!C1885</f>
        <v>0</v>
      </c>
      <c r="G1884" s="8">
        <f>'Receta'!H1885</f>
        <v>0</v>
      </c>
      <c r="H1884" s="8" t="str">
        <f t="shared" si="35"/>
        <v/>
      </c>
      <c r="I1884" s="8">
        <v>62</v>
      </c>
      <c r="J1884" s="8" t="s">
        <v>213</v>
      </c>
      <c r="K1884" s="8" t="e">
        <f t="shared" si="37"/>
        <v>#VALUE!</v>
      </c>
      <c r="L1884" s="8" t="str">
        <f>IFERROR(VLOOKUP(D1884,Materias_Primas[#All],5,0),"")</f>
        <v/>
      </c>
      <c r="M1884" s="2"/>
      <c r="N1884" s="2"/>
      <c r="O1884" s="2"/>
      <c r="P1884" s="2"/>
    </row>
    <row r="1885" spans="1:16" ht="15.75" customHeight="1" x14ac:dyDescent="0.3">
      <c r="A1885" s="8">
        <f>'Receta'!A1886</f>
        <v>0</v>
      </c>
      <c r="B1885" s="8" t="str">
        <f>IFERROR(VLOOKUP(A1885,Productos[#All],2,0),"")</f>
        <v/>
      </c>
      <c r="C1885" s="8">
        <f>SUMIF(Producción[[#All],[Producto]],A1885,Producción[[#All],[Cant]])</f>
        <v>0</v>
      </c>
      <c r="D1885" s="8">
        <f>'Receta'!E1886</f>
        <v>0</v>
      </c>
      <c r="E1885" s="8" t="str">
        <f>IFERROR(VLOOKUP(D1885,Materias_Primas[#All],2,0),"")</f>
        <v/>
      </c>
      <c r="F1885" s="8">
        <f>'Receta'!C1886</f>
        <v>0</v>
      </c>
      <c r="G1885" s="8">
        <f>'Receta'!H1886</f>
        <v>0</v>
      </c>
      <c r="H1885" s="8" t="str">
        <f t="shared" si="35"/>
        <v/>
      </c>
      <c r="I1885" s="8">
        <v>62</v>
      </c>
      <c r="J1885" s="8" t="s">
        <v>213</v>
      </c>
      <c r="K1885" s="8" t="e">
        <f t="shared" si="37"/>
        <v>#VALUE!</v>
      </c>
      <c r="L1885" s="8" t="str">
        <f>IFERROR(VLOOKUP(D1885,Materias_Primas[#All],5,0),"")</f>
        <v/>
      </c>
      <c r="M1885" s="2"/>
      <c r="N1885" s="2"/>
      <c r="O1885" s="2"/>
      <c r="P1885" s="2"/>
    </row>
    <row r="1886" spans="1:16" ht="15.75" customHeight="1" x14ac:dyDescent="0.3">
      <c r="A1886" s="8">
        <f>'Receta'!A1887</f>
        <v>0</v>
      </c>
      <c r="B1886" s="8" t="str">
        <f>IFERROR(VLOOKUP(A1886,Productos[#All],2,0),"")</f>
        <v/>
      </c>
      <c r="C1886" s="8">
        <f>SUMIF(Producción[[#All],[Producto]],A1886,Producción[[#All],[Cant]])</f>
        <v>0</v>
      </c>
      <c r="D1886" s="8">
        <f>'Receta'!E1887</f>
        <v>0</v>
      </c>
      <c r="E1886" s="8" t="str">
        <f>IFERROR(VLOOKUP(D1886,Materias_Primas[#All],2,0),"")</f>
        <v/>
      </c>
      <c r="F1886" s="8">
        <f>'Receta'!C1887</f>
        <v>0</v>
      </c>
      <c r="G1886" s="8">
        <f>'Receta'!H1887</f>
        <v>0</v>
      </c>
      <c r="H1886" s="8" t="str">
        <f t="shared" si="35"/>
        <v/>
      </c>
      <c r="I1886" s="8">
        <v>62</v>
      </c>
      <c r="J1886" s="8" t="s">
        <v>213</v>
      </c>
      <c r="K1886" s="8" t="e">
        <f t="shared" si="37"/>
        <v>#VALUE!</v>
      </c>
      <c r="L1886" s="8" t="str">
        <f>IFERROR(VLOOKUP(D1886,Materias_Primas[#All],5,0),"")</f>
        <v/>
      </c>
      <c r="M1886" s="2"/>
      <c r="N1886" s="2"/>
      <c r="O1886" s="2"/>
      <c r="P1886" s="2"/>
    </row>
    <row r="1887" spans="1:16" ht="15.75" customHeight="1" x14ac:dyDescent="0.3">
      <c r="A1887" s="8">
        <f>'Receta'!A1888</f>
        <v>0</v>
      </c>
      <c r="B1887" s="8" t="str">
        <f>IFERROR(VLOOKUP(A1887,Productos[#All],2,0),"")</f>
        <v/>
      </c>
      <c r="C1887" s="8">
        <f>SUMIF(Producción[[#All],[Producto]],A1887,Producción[[#All],[Cant]])</f>
        <v>0</v>
      </c>
      <c r="D1887" s="8">
        <f>'Receta'!E1888</f>
        <v>0</v>
      </c>
      <c r="E1887" s="8" t="str">
        <f>IFERROR(VLOOKUP(D1887,Materias_Primas[#All],2,0),"")</f>
        <v/>
      </c>
      <c r="F1887" s="8">
        <f>'Receta'!C1888</f>
        <v>0</v>
      </c>
      <c r="G1887" s="8">
        <f>'Receta'!H1888</f>
        <v>0</v>
      </c>
      <c r="H1887" s="8" t="str">
        <f t="shared" si="35"/>
        <v/>
      </c>
      <c r="I1887" s="8">
        <v>62</v>
      </c>
      <c r="J1887" s="8" t="s">
        <v>213</v>
      </c>
      <c r="K1887" s="8" t="e">
        <f t="shared" si="37"/>
        <v>#VALUE!</v>
      </c>
      <c r="L1887" s="8" t="str">
        <f>IFERROR(VLOOKUP(D1887,Materias_Primas[#All],5,0),"")</f>
        <v/>
      </c>
      <c r="M1887" s="2"/>
      <c r="N1887" s="2"/>
      <c r="O1887" s="2"/>
      <c r="P1887" s="2"/>
    </row>
    <row r="1888" spans="1:16" ht="15.75" customHeight="1" x14ac:dyDescent="0.3">
      <c r="A1888" s="8">
        <f>'Receta'!A1889</f>
        <v>0</v>
      </c>
      <c r="B1888" s="8" t="str">
        <f>IFERROR(VLOOKUP(A1888,Productos[#All],2,0),"")</f>
        <v/>
      </c>
      <c r="C1888" s="8">
        <f>SUMIF(Producción[[#All],[Producto]],A1888,Producción[[#All],[Cant]])</f>
        <v>0</v>
      </c>
      <c r="D1888" s="8">
        <f>'Receta'!E1889</f>
        <v>0</v>
      </c>
      <c r="E1888" s="8" t="str">
        <f>IFERROR(VLOOKUP(D1888,Materias_Primas[#All],2,0),"")</f>
        <v/>
      </c>
      <c r="F1888" s="8">
        <f>'Receta'!C1889</f>
        <v>0</v>
      </c>
      <c r="G1888" s="8">
        <f>'Receta'!H1889</f>
        <v>0</v>
      </c>
      <c r="H1888" s="8" t="str">
        <f t="shared" si="35"/>
        <v/>
      </c>
      <c r="I1888" s="8">
        <v>62</v>
      </c>
      <c r="J1888" s="8" t="s">
        <v>213</v>
      </c>
      <c r="K1888" s="8" t="e">
        <f t="shared" si="37"/>
        <v>#VALUE!</v>
      </c>
      <c r="L1888" s="8" t="str">
        <f>IFERROR(VLOOKUP(D1888,Materias_Primas[#All],5,0),"")</f>
        <v/>
      </c>
      <c r="M1888" s="2"/>
      <c r="N1888" s="2"/>
      <c r="O1888" s="2"/>
      <c r="P1888" s="2"/>
    </row>
    <row r="1889" spans="1:16" ht="15.75" customHeight="1" x14ac:dyDescent="0.3">
      <c r="A1889" s="8">
        <f>'Receta'!A1890</f>
        <v>0</v>
      </c>
      <c r="B1889" s="8" t="str">
        <f>IFERROR(VLOOKUP(A1889,Productos[#All],2,0),"")</f>
        <v/>
      </c>
      <c r="C1889" s="8">
        <f>SUMIF(Producción[[#All],[Producto]],A1889,Producción[[#All],[Cant]])</f>
        <v>0</v>
      </c>
      <c r="D1889" s="8">
        <f>'Receta'!E1890</f>
        <v>0</v>
      </c>
      <c r="E1889" s="8" t="str">
        <f>IFERROR(VLOOKUP(D1889,Materias_Primas[#All],2,0),"")</f>
        <v/>
      </c>
      <c r="F1889" s="8">
        <f>'Receta'!C1890</f>
        <v>0</v>
      </c>
      <c r="G1889" s="8">
        <f>'Receta'!H1890</f>
        <v>0</v>
      </c>
      <c r="H1889" s="8" t="str">
        <f t="shared" si="35"/>
        <v/>
      </c>
      <c r="I1889" s="8">
        <v>62</v>
      </c>
      <c r="J1889" s="8" t="s">
        <v>213</v>
      </c>
      <c r="K1889" s="8" t="e">
        <f t="shared" si="37"/>
        <v>#VALUE!</v>
      </c>
      <c r="L1889" s="8" t="str">
        <f>IFERROR(VLOOKUP(D1889,Materias_Primas[#All],5,0),"")</f>
        <v/>
      </c>
      <c r="M1889" s="2"/>
      <c r="N1889" s="2"/>
      <c r="O1889" s="2"/>
      <c r="P1889" s="2"/>
    </row>
    <row r="1890" spans="1:16" ht="15.75" customHeight="1" x14ac:dyDescent="0.3">
      <c r="A1890" s="8">
        <f>'Receta'!A1891</f>
        <v>0</v>
      </c>
      <c r="B1890" s="8" t="str">
        <f>IFERROR(VLOOKUP(A1890,Productos[#All],2,0),"")</f>
        <v/>
      </c>
      <c r="C1890" s="8">
        <f>SUMIF(Producción[[#All],[Producto]],A1890,Producción[[#All],[Cant]])</f>
        <v>0</v>
      </c>
      <c r="D1890" s="8">
        <f>'Receta'!E1891</f>
        <v>0</v>
      </c>
      <c r="E1890" s="8" t="str">
        <f>IFERROR(VLOOKUP(D1890,Materias_Primas[#All],2,0),"")</f>
        <v/>
      </c>
      <c r="F1890" s="8">
        <f>'Receta'!C1891</f>
        <v>0</v>
      </c>
      <c r="G1890" s="8">
        <f>'Receta'!H1891</f>
        <v>0</v>
      </c>
      <c r="H1890" s="8" t="str">
        <f t="shared" si="35"/>
        <v/>
      </c>
      <c r="I1890" s="8">
        <v>62</v>
      </c>
      <c r="J1890" s="8" t="s">
        <v>213</v>
      </c>
      <c r="K1890" s="8" t="e">
        <f t="shared" si="37"/>
        <v>#VALUE!</v>
      </c>
      <c r="L1890" s="8" t="str">
        <f>IFERROR(VLOOKUP(D1890,Materias_Primas[#All],5,0),"")</f>
        <v/>
      </c>
      <c r="M1890" s="2"/>
      <c r="N1890" s="2"/>
      <c r="O1890" s="2"/>
      <c r="P1890" s="2"/>
    </row>
    <row r="1891" spans="1:16" ht="15.75" customHeight="1" x14ac:dyDescent="0.3">
      <c r="A1891" s="8">
        <f>'Receta'!A1892</f>
        <v>0</v>
      </c>
      <c r="B1891" s="8" t="str">
        <f>IFERROR(VLOOKUP(A1891,Productos[#All],2,0),"")</f>
        <v/>
      </c>
      <c r="C1891" s="8">
        <f>SUMIF(Producción[[#All],[Producto]],A1891,Producción[[#All],[Cant]])</f>
        <v>0</v>
      </c>
      <c r="D1891" s="8">
        <f>'Receta'!E1892</f>
        <v>0</v>
      </c>
      <c r="E1891" s="8" t="str">
        <f>IFERROR(VLOOKUP(D1891,Materias_Primas[#All],2,0),"")</f>
        <v/>
      </c>
      <c r="F1891" s="8">
        <f>'Receta'!C1892</f>
        <v>0</v>
      </c>
      <c r="G1891" s="8">
        <f>'Receta'!H1892</f>
        <v>0</v>
      </c>
      <c r="H1891" s="8" t="str">
        <f t="shared" si="35"/>
        <v/>
      </c>
      <c r="I1891" s="8">
        <v>62</v>
      </c>
      <c r="J1891" s="8" t="s">
        <v>213</v>
      </c>
      <c r="K1891" s="8" t="e">
        <f t="shared" si="37"/>
        <v>#VALUE!</v>
      </c>
      <c r="L1891" s="8" t="str">
        <f>IFERROR(VLOOKUP(D1891,Materias_Primas[#All],5,0),"")</f>
        <v/>
      </c>
      <c r="M1891" s="2"/>
      <c r="N1891" s="2"/>
      <c r="O1891" s="2"/>
      <c r="P1891" s="2"/>
    </row>
    <row r="1892" spans="1:16" ht="15.75" customHeight="1" x14ac:dyDescent="0.3">
      <c r="A1892" s="8">
        <f>'Receta'!A1893</f>
        <v>0</v>
      </c>
      <c r="B1892" s="8" t="str">
        <f>IFERROR(VLOOKUP(A1892,Productos[#All],2,0),"")</f>
        <v/>
      </c>
      <c r="C1892" s="8">
        <f>SUMIF(Producción[[#All],[Producto]],A1892,Producción[[#All],[Cant]])</f>
        <v>0</v>
      </c>
      <c r="D1892" s="8">
        <f>'Receta'!E1893</f>
        <v>0</v>
      </c>
      <c r="E1892" s="8" t="str">
        <f>IFERROR(VLOOKUP(D1892,Materias_Primas[#All],2,0),"")</f>
        <v/>
      </c>
      <c r="F1892" s="8">
        <f>'Receta'!C1893</f>
        <v>0</v>
      </c>
      <c r="G1892" s="8">
        <f>'Receta'!H1893</f>
        <v>0</v>
      </c>
      <c r="H1892" s="8" t="str">
        <f t="shared" si="35"/>
        <v/>
      </c>
      <c r="I1892" s="8">
        <v>62</v>
      </c>
      <c r="J1892" s="8" t="s">
        <v>213</v>
      </c>
      <c r="K1892" s="8" t="e">
        <f t="shared" si="37"/>
        <v>#VALUE!</v>
      </c>
      <c r="L1892" s="8" t="str">
        <f>IFERROR(VLOOKUP(D1892,Materias_Primas[#All],5,0),"")</f>
        <v/>
      </c>
      <c r="M1892" s="2"/>
      <c r="N1892" s="2"/>
      <c r="O1892" s="2"/>
      <c r="P1892" s="2"/>
    </row>
    <row r="1893" spans="1:16" ht="15.75" customHeight="1" x14ac:dyDescent="0.3">
      <c r="A1893" s="8">
        <f>'Receta'!A1894</f>
        <v>0</v>
      </c>
      <c r="B1893" s="8" t="str">
        <f>IFERROR(VLOOKUP(A1893,Productos[#All],2,0),"")</f>
        <v/>
      </c>
      <c r="C1893" s="8">
        <f>SUMIF(Producción[[#All],[Producto]],A1893,Producción[[#All],[Cant]])</f>
        <v>0</v>
      </c>
      <c r="D1893" s="8">
        <f>'Receta'!E1894</f>
        <v>0</v>
      </c>
      <c r="E1893" s="8" t="str">
        <f>IFERROR(VLOOKUP(D1893,Materias_Primas[#All],2,0),"")</f>
        <v/>
      </c>
      <c r="F1893" s="8">
        <f>'Receta'!C1894</f>
        <v>0</v>
      </c>
      <c r="G1893" s="8">
        <f>'Receta'!H1894</f>
        <v>0</v>
      </c>
      <c r="H1893" s="8" t="str">
        <f t="shared" si="35"/>
        <v/>
      </c>
      <c r="I1893" s="8">
        <v>62</v>
      </c>
      <c r="J1893" s="8" t="s">
        <v>213</v>
      </c>
      <c r="K1893" s="8" t="e">
        <f t="shared" si="37"/>
        <v>#VALUE!</v>
      </c>
      <c r="L1893" s="8" t="str">
        <f>IFERROR(VLOOKUP(D1893,Materias_Primas[#All],5,0),"")</f>
        <v/>
      </c>
      <c r="M1893" s="2"/>
      <c r="N1893" s="2"/>
      <c r="O1893" s="2"/>
      <c r="P1893" s="2"/>
    </row>
    <row r="1894" spans="1:16" ht="15.75" customHeight="1" x14ac:dyDescent="0.3">
      <c r="A1894" s="8">
        <f>'Receta'!A1895</f>
        <v>0</v>
      </c>
      <c r="B1894" s="8" t="str">
        <f>IFERROR(VLOOKUP(A1894,Productos[#All],2,0),"")</f>
        <v/>
      </c>
      <c r="C1894" s="8">
        <f>SUMIF(Producción[[#All],[Producto]],A1894,Producción[[#All],[Cant]])</f>
        <v>0</v>
      </c>
      <c r="D1894" s="8">
        <f>'Receta'!E1895</f>
        <v>0</v>
      </c>
      <c r="E1894" s="8" t="str">
        <f>IFERROR(VLOOKUP(D1894,Materias_Primas[#All],2,0),"")</f>
        <v/>
      </c>
      <c r="F1894" s="8">
        <f>'Receta'!C1895</f>
        <v>0</v>
      </c>
      <c r="G1894" s="8">
        <f>'Receta'!H1895</f>
        <v>0</v>
      </c>
      <c r="H1894" s="8" t="str">
        <f t="shared" si="35"/>
        <v/>
      </c>
      <c r="I1894" s="8">
        <v>62</v>
      </c>
      <c r="J1894" s="8" t="s">
        <v>213</v>
      </c>
      <c r="K1894" s="8" t="e">
        <f t="shared" si="37"/>
        <v>#VALUE!</v>
      </c>
      <c r="L1894" s="8" t="str">
        <f>IFERROR(VLOOKUP(D1894,Materias_Primas[#All],5,0),"")</f>
        <v/>
      </c>
      <c r="M1894" s="2"/>
      <c r="N1894" s="2"/>
      <c r="O1894" s="2"/>
      <c r="P1894" s="2"/>
    </row>
    <row r="1895" spans="1:16" ht="15.75" customHeight="1" x14ac:dyDescent="0.3">
      <c r="A1895" s="8">
        <f>'Receta'!A1896</f>
        <v>0</v>
      </c>
      <c r="B1895" s="8" t="str">
        <f>IFERROR(VLOOKUP(A1895,Productos[#All],2,0),"")</f>
        <v/>
      </c>
      <c r="C1895" s="8">
        <f>SUMIF(Producción[[#All],[Producto]],A1895,Producción[[#All],[Cant]])</f>
        <v>0</v>
      </c>
      <c r="D1895" s="8">
        <f>'Receta'!E1896</f>
        <v>0</v>
      </c>
      <c r="E1895" s="8" t="str">
        <f>IFERROR(VLOOKUP(D1895,Materias_Primas[#All],2,0),"")</f>
        <v/>
      </c>
      <c r="F1895" s="8">
        <f>'Receta'!C1896</f>
        <v>0</v>
      </c>
      <c r="G1895" s="8">
        <f>'Receta'!H1896</f>
        <v>0</v>
      </c>
      <c r="H1895" s="8" t="str">
        <f t="shared" si="35"/>
        <v/>
      </c>
      <c r="I1895" s="8">
        <v>62</v>
      </c>
      <c r="J1895" s="8" t="s">
        <v>213</v>
      </c>
      <c r="K1895" s="8" t="e">
        <f t="shared" si="37"/>
        <v>#VALUE!</v>
      </c>
      <c r="L1895" s="8" t="str">
        <f>IFERROR(VLOOKUP(D1895,Materias_Primas[#All],5,0),"")</f>
        <v/>
      </c>
      <c r="M1895" s="2"/>
      <c r="N1895" s="2"/>
      <c r="O1895" s="2"/>
      <c r="P1895" s="2"/>
    </row>
    <row r="1896" spans="1:16" ht="15.75" customHeight="1" x14ac:dyDescent="0.3">
      <c r="A1896" s="8">
        <f>'Receta'!A1897</f>
        <v>0</v>
      </c>
      <c r="B1896" s="8" t="str">
        <f>IFERROR(VLOOKUP(A1896,Productos[#All],2,0),"")</f>
        <v/>
      </c>
      <c r="C1896" s="8">
        <f>SUMIF(Producción[[#All],[Producto]],A1896,Producción[[#All],[Cant]])</f>
        <v>0</v>
      </c>
      <c r="D1896" s="8">
        <f>'Receta'!E1897</f>
        <v>0</v>
      </c>
      <c r="E1896" s="8" t="str">
        <f>IFERROR(VLOOKUP(D1896,Materias_Primas[#All],2,0),"")</f>
        <v/>
      </c>
      <c r="F1896" s="8">
        <f>'Receta'!C1897</f>
        <v>0</v>
      </c>
      <c r="G1896" s="8">
        <f>'Receta'!H1897</f>
        <v>0</v>
      </c>
      <c r="H1896" s="8" t="str">
        <f t="shared" si="35"/>
        <v/>
      </c>
      <c r="I1896" s="8">
        <v>62</v>
      </c>
      <c r="J1896" s="8" t="s">
        <v>213</v>
      </c>
      <c r="K1896" s="8" t="e">
        <f t="shared" si="37"/>
        <v>#VALUE!</v>
      </c>
      <c r="L1896" s="8" t="str">
        <f>IFERROR(VLOOKUP(D1896,Materias_Primas[#All],5,0),"")</f>
        <v/>
      </c>
      <c r="M1896" s="2"/>
      <c r="N1896" s="2"/>
      <c r="O1896" s="2"/>
      <c r="P1896" s="2"/>
    </row>
    <row r="1897" spans="1:16" ht="15.75" customHeight="1" x14ac:dyDescent="0.3">
      <c r="A1897" s="8">
        <f>'Receta'!A1898</f>
        <v>0</v>
      </c>
      <c r="B1897" s="8" t="str">
        <f>IFERROR(VLOOKUP(A1897,Productos[#All],2,0),"")</f>
        <v/>
      </c>
      <c r="C1897" s="8">
        <f>SUMIF(Producción[[#All],[Producto]],A1897,Producción[[#All],[Cant]])</f>
        <v>0</v>
      </c>
      <c r="D1897" s="8">
        <f>'Receta'!E1898</f>
        <v>0</v>
      </c>
      <c r="E1897" s="8" t="str">
        <f>IFERROR(VLOOKUP(D1897,Materias_Primas[#All],2,0),"")</f>
        <v/>
      </c>
      <c r="F1897" s="8">
        <f>'Receta'!C1898</f>
        <v>0</v>
      </c>
      <c r="G1897" s="8">
        <f>'Receta'!H1898</f>
        <v>0</v>
      </c>
      <c r="H1897" s="8" t="str">
        <f t="shared" si="35"/>
        <v/>
      </c>
      <c r="I1897" s="8">
        <v>62</v>
      </c>
      <c r="J1897" s="8" t="s">
        <v>213</v>
      </c>
      <c r="K1897" s="8" t="e">
        <f t="shared" si="37"/>
        <v>#VALUE!</v>
      </c>
      <c r="L1897" s="8" t="str">
        <f>IFERROR(VLOOKUP(D1897,Materias_Primas[#All],5,0),"")</f>
        <v/>
      </c>
      <c r="M1897" s="2"/>
      <c r="N1897" s="2"/>
      <c r="O1897" s="2"/>
      <c r="P1897" s="2"/>
    </row>
    <row r="1898" spans="1:16" ht="15.75" customHeight="1" x14ac:dyDescent="0.3">
      <c r="A1898" s="8">
        <f>'Receta'!A1899</f>
        <v>0</v>
      </c>
      <c r="B1898" s="8" t="str">
        <f>IFERROR(VLOOKUP(A1898,Productos[#All],2,0),"")</f>
        <v/>
      </c>
      <c r="C1898" s="8">
        <f>SUMIF(Producción[[#All],[Producto]],A1898,Producción[[#All],[Cant]])</f>
        <v>0</v>
      </c>
      <c r="D1898" s="8">
        <f>'Receta'!E1899</f>
        <v>0</v>
      </c>
      <c r="E1898" s="8" t="str">
        <f>IFERROR(VLOOKUP(D1898,Materias_Primas[#All],2,0),"")</f>
        <v/>
      </c>
      <c r="F1898" s="8">
        <f>'Receta'!C1899</f>
        <v>0</v>
      </c>
      <c r="G1898" s="8">
        <f>'Receta'!H1899</f>
        <v>0</v>
      </c>
      <c r="H1898" s="8" t="str">
        <f t="shared" si="35"/>
        <v/>
      </c>
      <c r="I1898" s="8">
        <v>62</v>
      </c>
      <c r="J1898" s="8" t="s">
        <v>213</v>
      </c>
      <c r="K1898" s="8" t="e">
        <f t="shared" si="37"/>
        <v>#VALUE!</v>
      </c>
      <c r="L1898" s="8" t="str">
        <f>IFERROR(VLOOKUP(D1898,Materias_Primas[#All],5,0),"")</f>
        <v/>
      </c>
      <c r="M1898" s="2"/>
      <c r="N1898" s="2"/>
      <c r="O1898" s="2"/>
      <c r="P1898" s="2"/>
    </row>
    <row r="1899" spans="1:16" ht="15.75" customHeight="1" x14ac:dyDescent="0.3">
      <c r="A1899" s="8">
        <f>'Receta'!A1900</f>
        <v>0</v>
      </c>
      <c r="B1899" s="8" t="str">
        <f>IFERROR(VLOOKUP(A1899,Productos[#All],2,0),"")</f>
        <v/>
      </c>
      <c r="C1899" s="8">
        <f>SUMIF(Producción[[#All],[Producto]],A1899,Producción[[#All],[Cant]])</f>
        <v>0</v>
      </c>
      <c r="D1899" s="8">
        <f>'Receta'!E1900</f>
        <v>0</v>
      </c>
      <c r="E1899" s="8" t="str">
        <f>IFERROR(VLOOKUP(D1899,Materias_Primas[#All],2,0),"")</f>
        <v/>
      </c>
      <c r="F1899" s="8">
        <f>'Receta'!C1900</f>
        <v>0</v>
      </c>
      <c r="G1899" s="8">
        <f>'Receta'!H1900</f>
        <v>0</v>
      </c>
      <c r="H1899" s="8" t="str">
        <f t="shared" si="35"/>
        <v/>
      </c>
      <c r="I1899" s="8">
        <v>62</v>
      </c>
      <c r="J1899" s="8" t="s">
        <v>213</v>
      </c>
      <c r="K1899" s="8" t="e">
        <f t="shared" si="37"/>
        <v>#VALUE!</v>
      </c>
      <c r="L1899" s="8" t="str">
        <f>IFERROR(VLOOKUP(D1899,Materias_Primas[#All],5,0),"")</f>
        <v/>
      </c>
      <c r="M1899" s="2"/>
      <c r="N1899" s="2"/>
      <c r="O1899" s="2"/>
      <c r="P1899" s="2"/>
    </row>
    <row r="1900" spans="1:16" ht="15.75" customHeight="1" x14ac:dyDescent="0.3">
      <c r="A1900" s="8">
        <f>'Receta'!A1901</f>
        <v>0</v>
      </c>
      <c r="B1900" s="8" t="str">
        <f>IFERROR(VLOOKUP(A1900,Productos[#All],2,0),"")</f>
        <v/>
      </c>
      <c r="C1900" s="8">
        <f>SUMIF(Producción[[#All],[Producto]],A1900,Producción[[#All],[Cant]])</f>
        <v>0</v>
      </c>
      <c r="D1900" s="8">
        <f>'Receta'!E1901</f>
        <v>0</v>
      </c>
      <c r="E1900" s="8" t="str">
        <f>IFERROR(VLOOKUP(D1900,Materias_Primas[#All],2,0),"")</f>
        <v/>
      </c>
      <c r="F1900" s="8">
        <f>'Receta'!C1901</f>
        <v>0</v>
      </c>
      <c r="G1900" s="8">
        <f>'Receta'!H1901</f>
        <v>0</v>
      </c>
      <c r="H1900" s="8" t="str">
        <f t="shared" si="35"/>
        <v/>
      </c>
      <c r="I1900" s="8">
        <v>62</v>
      </c>
      <c r="J1900" s="8" t="s">
        <v>213</v>
      </c>
      <c r="K1900" s="8" t="e">
        <f t="shared" si="37"/>
        <v>#VALUE!</v>
      </c>
      <c r="L1900" s="8" t="str">
        <f>IFERROR(VLOOKUP(D1900,Materias_Primas[#All],5,0),"")</f>
        <v/>
      </c>
      <c r="M1900" s="2"/>
      <c r="N1900" s="2"/>
      <c r="O1900" s="2"/>
      <c r="P1900" s="2"/>
    </row>
    <row r="1901" spans="1:16" ht="15.75" customHeight="1" x14ac:dyDescent="0.3">
      <c r="A1901" s="8">
        <f>'Receta'!A1902</f>
        <v>0</v>
      </c>
      <c r="B1901" s="8" t="str">
        <f>IFERROR(VLOOKUP(A1901,Productos[#All],2,0),"")</f>
        <v/>
      </c>
      <c r="C1901" s="8">
        <f>SUMIF(Producción[[#All],[Producto]],A1901,Producción[[#All],[Cant]])</f>
        <v>0</v>
      </c>
      <c r="D1901" s="8">
        <f>'Receta'!E1902</f>
        <v>0</v>
      </c>
      <c r="E1901" s="8" t="str">
        <f>IFERROR(VLOOKUP(D1901,Materias_Primas[#All],2,0),"")</f>
        <v/>
      </c>
      <c r="F1901" s="8">
        <f>'Receta'!C1902</f>
        <v>0</v>
      </c>
      <c r="G1901" s="8">
        <f>'Receta'!H1902</f>
        <v>0</v>
      </c>
      <c r="H1901" s="8" t="str">
        <f t="shared" si="35"/>
        <v/>
      </c>
      <c r="I1901" s="8">
        <v>62</v>
      </c>
      <c r="J1901" s="8" t="s">
        <v>213</v>
      </c>
      <c r="K1901" s="8" t="e">
        <f t="shared" si="37"/>
        <v>#VALUE!</v>
      </c>
      <c r="L1901" s="8" t="str">
        <f>IFERROR(VLOOKUP(D1901,Materias_Primas[#All],5,0),"")</f>
        <v/>
      </c>
      <c r="M1901" s="2"/>
      <c r="N1901" s="2"/>
      <c r="O1901" s="2"/>
      <c r="P1901" s="2"/>
    </row>
    <row r="1902" spans="1:16" ht="15.75" customHeight="1" x14ac:dyDescent="0.3">
      <c r="A1902" s="8">
        <f>'Receta'!A1903</f>
        <v>0</v>
      </c>
      <c r="B1902" s="8" t="str">
        <f>IFERROR(VLOOKUP(A1902,Productos[#All],2,0),"")</f>
        <v/>
      </c>
      <c r="C1902" s="8">
        <f>SUMIF(Producción[[#All],[Producto]],A1902,Producción[[#All],[Cant]])</f>
        <v>0</v>
      </c>
      <c r="D1902" s="8">
        <f>'Receta'!E1903</f>
        <v>0</v>
      </c>
      <c r="E1902" s="8" t="str">
        <f>IFERROR(VLOOKUP(D1902,Materias_Primas[#All],2,0),"")</f>
        <v/>
      </c>
      <c r="F1902" s="8">
        <f>'Receta'!C1903</f>
        <v>0</v>
      </c>
      <c r="G1902" s="8">
        <f>'Receta'!H1903</f>
        <v>0</v>
      </c>
      <c r="H1902" s="8" t="str">
        <f t="shared" si="35"/>
        <v/>
      </c>
      <c r="I1902" s="8">
        <v>62</v>
      </c>
      <c r="J1902" s="8" t="s">
        <v>213</v>
      </c>
      <c r="K1902" s="8" t="e">
        <f t="shared" si="37"/>
        <v>#VALUE!</v>
      </c>
      <c r="L1902" s="8" t="str">
        <f>IFERROR(VLOOKUP(D1902,Materias_Primas[#All],5,0),"")</f>
        <v/>
      </c>
      <c r="M1902" s="2"/>
      <c r="N1902" s="2"/>
      <c r="O1902" s="2"/>
      <c r="P1902" s="2"/>
    </row>
    <row r="1903" spans="1:16" ht="15.75" customHeight="1" x14ac:dyDescent="0.3">
      <c r="A1903" s="8">
        <f>'Receta'!A1904</f>
        <v>0</v>
      </c>
      <c r="B1903" s="8" t="str">
        <f>IFERROR(VLOOKUP(A1903,Productos[#All],2,0),"")</f>
        <v/>
      </c>
      <c r="C1903" s="8">
        <f>SUMIF(Producción[[#All],[Producto]],A1903,Producción[[#All],[Cant]])</f>
        <v>0</v>
      </c>
      <c r="D1903" s="8">
        <f>'Receta'!E1904</f>
        <v>0</v>
      </c>
      <c r="E1903" s="8" t="str">
        <f>IFERROR(VLOOKUP(D1903,Materias_Primas[#All],2,0),"")</f>
        <v/>
      </c>
      <c r="F1903" s="8">
        <f>'Receta'!C1904</f>
        <v>0</v>
      </c>
      <c r="G1903" s="8">
        <f>'Receta'!H1904</f>
        <v>0</v>
      </c>
      <c r="H1903" s="8" t="str">
        <f t="shared" si="35"/>
        <v/>
      </c>
      <c r="I1903" s="8">
        <v>63</v>
      </c>
      <c r="J1903" s="8" t="s">
        <v>213</v>
      </c>
      <c r="K1903" s="8" t="e">
        <f t="shared" si="37"/>
        <v>#VALUE!</v>
      </c>
      <c r="L1903" s="8" t="str">
        <f>IFERROR(VLOOKUP(D1903,Materias_Primas[#All],5,0),"")</f>
        <v/>
      </c>
      <c r="M1903" s="2"/>
      <c r="N1903" s="2"/>
      <c r="O1903" s="2"/>
      <c r="P1903" s="2"/>
    </row>
    <row r="1904" spans="1:16" ht="15.75" customHeight="1" x14ac:dyDescent="0.3">
      <c r="A1904" s="8">
        <f>'Receta'!A1905</f>
        <v>0</v>
      </c>
      <c r="B1904" s="8" t="str">
        <f>IFERROR(VLOOKUP(A1904,Productos[#All],2,0),"")</f>
        <v/>
      </c>
      <c r="C1904" s="8">
        <f>SUMIF(Producción[[#All],[Producto]],A1904,Producción[[#All],[Cant]])</f>
        <v>0</v>
      </c>
      <c r="D1904" s="8">
        <f>'Receta'!E1905</f>
        <v>0</v>
      </c>
      <c r="E1904" s="8" t="str">
        <f>IFERROR(VLOOKUP(D1904,Materias_Primas[#All],2,0),"")</f>
        <v/>
      </c>
      <c r="F1904" s="8">
        <f>'Receta'!C1905</f>
        <v>0</v>
      </c>
      <c r="G1904" s="8">
        <f>'Receta'!H1905</f>
        <v>0</v>
      </c>
      <c r="H1904" s="8" t="str">
        <f t="shared" si="35"/>
        <v/>
      </c>
      <c r="I1904" s="8">
        <v>63</v>
      </c>
      <c r="J1904" s="8" t="s">
        <v>213</v>
      </c>
      <c r="K1904" s="8" t="e">
        <f t="shared" si="37"/>
        <v>#VALUE!</v>
      </c>
      <c r="L1904" s="8" t="str">
        <f>IFERROR(VLOOKUP(D1904,Materias_Primas[#All],5,0),"")</f>
        <v/>
      </c>
      <c r="M1904" s="2"/>
      <c r="N1904" s="2"/>
      <c r="O1904" s="2"/>
      <c r="P1904" s="2"/>
    </row>
    <row r="1905" spans="1:16" ht="15.75" customHeight="1" x14ac:dyDescent="0.3">
      <c r="A1905" s="8">
        <f>'Receta'!A1906</f>
        <v>0</v>
      </c>
      <c r="B1905" s="8" t="str">
        <f>IFERROR(VLOOKUP(A1905,Productos[#All],2,0),"")</f>
        <v/>
      </c>
      <c r="C1905" s="8">
        <f>SUMIF(Producción[[#All],[Producto]],A1905,Producción[[#All],[Cant]])</f>
        <v>0</v>
      </c>
      <c r="D1905" s="8">
        <f>'Receta'!E1906</f>
        <v>0</v>
      </c>
      <c r="E1905" s="8" t="str">
        <f>IFERROR(VLOOKUP(D1905,Materias_Primas[#All],2,0),"")</f>
        <v/>
      </c>
      <c r="F1905" s="8">
        <f>'Receta'!C1906</f>
        <v>0</v>
      </c>
      <c r="G1905" s="8">
        <f>'Receta'!H1906</f>
        <v>0</v>
      </c>
      <c r="H1905" s="8" t="str">
        <f t="shared" si="35"/>
        <v/>
      </c>
      <c r="I1905" s="8">
        <v>63</v>
      </c>
      <c r="J1905" s="8" t="s">
        <v>213</v>
      </c>
      <c r="K1905" s="8" t="e">
        <f t="shared" si="37"/>
        <v>#VALUE!</v>
      </c>
      <c r="L1905" s="8" t="str">
        <f>IFERROR(VLOOKUP(D1905,Materias_Primas[#All],5,0),"")</f>
        <v/>
      </c>
      <c r="M1905" s="2"/>
      <c r="N1905" s="2"/>
      <c r="O1905" s="2"/>
      <c r="P1905" s="2"/>
    </row>
    <row r="1906" spans="1:16" ht="15.75" customHeight="1" x14ac:dyDescent="0.3">
      <c r="A1906" s="8">
        <f>'Receta'!A1907</f>
        <v>0</v>
      </c>
      <c r="B1906" s="8" t="str">
        <f>IFERROR(VLOOKUP(A1906,Productos[#All],2,0),"")</f>
        <v/>
      </c>
      <c r="C1906" s="8">
        <f>SUMIF(Producción[[#All],[Producto]],A1906,Producción[[#All],[Cant]])</f>
        <v>0</v>
      </c>
      <c r="D1906" s="8">
        <f>'Receta'!E1907</f>
        <v>0</v>
      </c>
      <c r="E1906" s="8" t="str">
        <f>IFERROR(VLOOKUP(D1906,Materias_Primas[#All],2,0),"")</f>
        <v/>
      </c>
      <c r="F1906" s="8">
        <f>'Receta'!C1907</f>
        <v>0</v>
      </c>
      <c r="G1906" s="8">
        <f>'Receta'!H1907</f>
        <v>0</v>
      </c>
      <c r="H1906" s="8" t="str">
        <f t="shared" si="35"/>
        <v/>
      </c>
      <c r="I1906" s="8">
        <v>63</v>
      </c>
      <c r="J1906" s="8" t="s">
        <v>213</v>
      </c>
      <c r="K1906" s="8" t="e">
        <f t="shared" si="37"/>
        <v>#VALUE!</v>
      </c>
      <c r="L1906" s="8" t="str">
        <f>IFERROR(VLOOKUP(D1906,Materias_Primas[#All],5,0),"")</f>
        <v/>
      </c>
      <c r="M1906" s="2"/>
      <c r="N1906" s="2"/>
      <c r="O1906" s="2"/>
      <c r="P1906" s="2"/>
    </row>
    <row r="1907" spans="1:16" ht="15.75" customHeight="1" x14ac:dyDescent="0.3">
      <c r="A1907" s="8">
        <f>'Receta'!A1908</f>
        <v>0</v>
      </c>
      <c r="B1907" s="8" t="str">
        <f>IFERROR(VLOOKUP(A1907,Productos[#All],2,0),"")</f>
        <v/>
      </c>
      <c r="C1907" s="8">
        <f>SUMIF(Producción[[#All],[Producto]],A1907,Producción[[#All],[Cant]])</f>
        <v>0</v>
      </c>
      <c r="D1907" s="8">
        <f>'Receta'!E1908</f>
        <v>0</v>
      </c>
      <c r="E1907" s="8" t="str">
        <f>IFERROR(VLOOKUP(D1907,Materias_Primas[#All],2,0),"")</f>
        <v/>
      </c>
      <c r="F1907" s="8">
        <f>'Receta'!C1908</f>
        <v>0</v>
      </c>
      <c r="G1907" s="8">
        <f>'Receta'!H1908</f>
        <v>0</v>
      </c>
      <c r="H1907" s="8" t="str">
        <f t="shared" si="35"/>
        <v/>
      </c>
      <c r="I1907" s="8">
        <v>63</v>
      </c>
      <c r="J1907" s="8" t="s">
        <v>213</v>
      </c>
      <c r="K1907" s="8" t="e">
        <f t="shared" si="37"/>
        <v>#VALUE!</v>
      </c>
      <c r="L1907" s="8" t="str">
        <f>IFERROR(VLOOKUP(D1907,Materias_Primas[#All],5,0),"")</f>
        <v/>
      </c>
      <c r="M1907" s="2"/>
      <c r="N1907" s="2"/>
      <c r="O1907" s="2"/>
      <c r="P1907" s="2"/>
    </row>
    <row r="1908" spans="1:16" ht="15.75" customHeight="1" x14ac:dyDescent="0.3">
      <c r="A1908" s="8">
        <f>'Receta'!A1909</f>
        <v>0</v>
      </c>
      <c r="B1908" s="8" t="str">
        <f>IFERROR(VLOOKUP(A1908,Productos[#All],2,0),"")</f>
        <v/>
      </c>
      <c r="C1908" s="8">
        <f>SUMIF(Producción[[#All],[Producto]],A1908,Producción[[#All],[Cant]])</f>
        <v>0</v>
      </c>
      <c r="D1908" s="8">
        <f>'Receta'!E1909</f>
        <v>0</v>
      </c>
      <c r="E1908" s="8" t="str">
        <f>IFERROR(VLOOKUP(D1908,Materias_Primas[#All],2,0),"")</f>
        <v/>
      </c>
      <c r="F1908" s="8">
        <f>'Receta'!C1909</f>
        <v>0</v>
      </c>
      <c r="G1908" s="8">
        <f>'Receta'!H1909</f>
        <v>0</v>
      </c>
      <c r="H1908" s="8" t="str">
        <f t="shared" si="35"/>
        <v/>
      </c>
      <c r="I1908" s="8">
        <v>63</v>
      </c>
      <c r="J1908" s="8" t="s">
        <v>213</v>
      </c>
      <c r="K1908" s="8" t="e">
        <f t="shared" si="37"/>
        <v>#VALUE!</v>
      </c>
      <c r="L1908" s="8" t="str">
        <f>IFERROR(VLOOKUP(D1908,Materias_Primas[#All],5,0),"")</f>
        <v/>
      </c>
      <c r="M1908" s="2"/>
      <c r="N1908" s="2"/>
      <c r="O1908" s="2"/>
      <c r="P1908" s="2"/>
    </row>
    <row r="1909" spans="1:16" ht="15.75" customHeight="1" x14ac:dyDescent="0.3">
      <c r="A1909" s="8">
        <f>'Receta'!A1910</f>
        <v>0</v>
      </c>
      <c r="B1909" s="8" t="str">
        <f>IFERROR(VLOOKUP(A1909,Productos[#All],2,0),"")</f>
        <v/>
      </c>
      <c r="C1909" s="8">
        <f>SUMIF(Producción[[#All],[Producto]],A1909,Producción[[#All],[Cant]])</f>
        <v>0</v>
      </c>
      <c r="D1909" s="8">
        <f>'Receta'!E1910</f>
        <v>0</v>
      </c>
      <c r="E1909" s="8" t="str">
        <f>IFERROR(VLOOKUP(D1909,Materias_Primas[#All],2,0),"")</f>
        <v/>
      </c>
      <c r="F1909" s="8">
        <f>'Receta'!C1910</f>
        <v>0</v>
      </c>
      <c r="G1909" s="8">
        <f>'Receta'!H1910</f>
        <v>0</v>
      </c>
      <c r="H1909" s="8" t="str">
        <f t="shared" si="35"/>
        <v/>
      </c>
      <c r="I1909" s="8">
        <v>63</v>
      </c>
      <c r="J1909" s="8" t="s">
        <v>213</v>
      </c>
      <c r="K1909" s="8" t="e">
        <f t="shared" si="37"/>
        <v>#VALUE!</v>
      </c>
      <c r="L1909" s="8" t="str">
        <f>IFERROR(VLOOKUP(D1909,Materias_Primas[#All],5,0),"")</f>
        <v/>
      </c>
      <c r="M1909" s="2"/>
      <c r="N1909" s="2"/>
      <c r="O1909" s="2"/>
      <c r="P1909" s="2"/>
    </row>
    <row r="1910" spans="1:16" ht="15.75" customHeight="1" x14ac:dyDescent="0.3">
      <c r="A1910" s="8">
        <f>'Receta'!A1911</f>
        <v>0</v>
      </c>
      <c r="B1910" s="8" t="str">
        <f>IFERROR(VLOOKUP(A1910,Productos[#All],2,0),"")</f>
        <v/>
      </c>
      <c r="C1910" s="8">
        <f>SUMIF(Producción[[#All],[Producto]],A1910,Producción[[#All],[Cant]])</f>
        <v>0</v>
      </c>
      <c r="D1910" s="8">
        <f>'Receta'!E1911</f>
        <v>0</v>
      </c>
      <c r="E1910" s="8" t="str">
        <f>IFERROR(VLOOKUP(D1910,Materias_Primas[#All],2,0),"")</f>
        <v/>
      </c>
      <c r="F1910" s="8">
        <f>'Receta'!C1911</f>
        <v>0</v>
      </c>
      <c r="G1910" s="8">
        <f>'Receta'!H1911</f>
        <v>0</v>
      </c>
      <c r="H1910" s="8" t="str">
        <f t="shared" si="35"/>
        <v/>
      </c>
      <c r="I1910" s="8">
        <v>63</v>
      </c>
      <c r="J1910" s="8" t="s">
        <v>213</v>
      </c>
      <c r="K1910" s="8" t="e">
        <f t="shared" si="37"/>
        <v>#VALUE!</v>
      </c>
      <c r="L1910" s="8" t="str">
        <f>IFERROR(VLOOKUP(D1910,Materias_Primas[#All],5,0),"")</f>
        <v/>
      </c>
      <c r="M1910" s="2"/>
      <c r="N1910" s="2"/>
      <c r="O1910" s="2"/>
      <c r="P1910" s="2"/>
    </row>
    <row r="1911" spans="1:16" ht="15.75" customHeight="1" x14ac:dyDescent="0.3">
      <c r="A1911" s="8">
        <f>'Receta'!A1912</f>
        <v>0</v>
      </c>
      <c r="B1911" s="8" t="str">
        <f>IFERROR(VLOOKUP(A1911,Productos[#All],2,0),"")</f>
        <v/>
      </c>
      <c r="C1911" s="8">
        <f>SUMIF(Producción[[#All],[Producto]],A1911,Producción[[#All],[Cant]])</f>
        <v>0</v>
      </c>
      <c r="D1911" s="8">
        <f>'Receta'!E1912</f>
        <v>0</v>
      </c>
      <c r="E1911" s="8" t="str">
        <f>IFERROR(VLOOKUP(D1911,Materias_Primas[#All],2,0),"")</f>
        <v/>
      </c>
      <c r="F1911" s="8">
        <f>'Receta'!C1912</f>
        <v>0</v>
      </c>
      <c r="G1911" s="8">
        <f>'Receta'!H1912</f>
        <v>0</v>
      </c>
      <c r="H1911" s="8" t="str">
        <f t="shared" si="35"/>
        <v/>
      </c>
      <c r="I1911" s="8">
        <v>63</v>
      </c>
      <c r="J1911" s="8" t="s">
        <v>213</v>
      </c>
      <c r="K1911" s="8" t="e">
        <f t="shared" si="37"/>
        <v>#VALUE!</v>
      </c>
      <c r="L1911" s="8" t="str">
        <f>IFERROR(VLOOKUP(D1911,Materias_Primas[#All],5,0),"")</f>
        <v/>
      </c>
      <c r="M1911" s="2"/>
      <c r="N1911" s="2"/>
      <c r="O1911" s="2"/>
      <c r="P1911" s="2"/>
    </row>
    <row r="1912" spans="1:16" ht="15.75" customHeight="1" x14ac:dyDescent="0.3">
      <c r="A1912" s="8">
        <f>'Receta'!A1913</f>
        <v>0</v>
      </c>
      <c r="B1912" s="8" t="str">
        <f>IFERROR(VLOOKUP(A1912,Productos[#All],2,0),"")</f>
        <v/>
      </c>
      <c r="C1912" s="8">
        <f>SUMIF(Producción[[#All],[Producto]],A1912,Producción[[#All],[Cant]])</f>
        <v>0</v>
      </c>
      <c r="D1912" s="8">
        <f>'Receta'!E1913</f>
        <v>0</v>
      </c>
      <c r="E1912" s="8" t="str">
        <f>IFERROR(VLOOKUP(D1912,Materias_Primas[#All],2,0),"")</f>
        <v/>
      </c>
      <c r="F1912" s="8">
        <f>'Receta'!C1913</f>
        <v>0</v>
      </c>
      <c r="G1912" s="8">
        <f>'Receta'!H1913</f>
        <v>0</v>
      </c>
      <c r="H1912" s="8" t="str">
        <f t="shared" si="35"/>
        <v/>
      </c>
      <c r="I1912" s="8">
        <v>63</v>
      </c>
      <c r="J1912" s="8" t="s">
        <v>213</v>
      </c>
      <c r="K1912" s="8" t="e">
        <f t="shared" si="37"/>
        <v>#VALUE!</v>
      </c>
      <c r="L1912" s="8" t="str">
        <f>IFERROR(VLOOKUP(D1912,Materias_Primas[#All],5,0),"")</f>
        <v/>
      </c>
      <c r="M1912" s="2"/>
      <c r="N1912" s="2"/>
      <c r="O1912" s="2"/>
      <c r="P1912" s="2"/>
    </row>
    <row r="1913" spans="1:16" ht="15.75" customHeight="1" x14ac:dyDescent="0.3">
      <c r="A1913" s="8">
        <f>'Receta'!A1914</f>
        <v>0</v>
      </c>
      <c r="B1913" s="8" t="str">
        <f>IFERROR(VLOOKUP(A1913,Productos[#All],2,0),"")</f>
        <v/>
      </c>
      <c r="C1913" s="8">
        <f>SUMIF(Producción[[#All],[Producto]],A1913,Producción[[#All],[Cant]])</f>
        <v>0</v>
      </c>
      <c r="D1913" s="8">
        <f>'Receta'!E1914</f>
        <v>0</v>
      </c>
      <c r="E1913" s="8" t="str">
        <f>IFERROR(VLOOKUP(D1913,Materias_Primas[#All],2,0),"")</f>
        <v/>
      </c>
      <c r="F1913" s="8">
        <f>'Receta'!C1914</f>
        <v>0</v>
      </c>
      <c r="G1913" s="8">
        <f>'Receta'!H1914</f>
        <v>0</v>
      </c>
      <c r="H1913" s="8" t="str">
        <f t="shared" si="35"/>
        <v/>
      </c>
      <c r="I1913" s="8">
        <v>63</v>
      </c>
      <c r="J1913" s="8" t="s">
        <v>213</v>
      </c>
      <c r="K1913" s="8" t="e">
        <f t="shared" si="37"/>
        <v>#VALUE!</v>
      </c>
      <c r="L1913" s="8" t="str">
        <f>IFERROR(VLOOKUP(D1913,Materias_Primas[#All],5,0),"")</f>
        <v/>
      </c>
      <c r="M1913" s="2"/>
      <c r="N1913" s="2"/>
      <c r="O1913" s="2"/>
      <c r="P1913" s="2"/>
    </row>
    <row r="1914" spans="1:16" ht="15.75" customHeight="1" x14ac:dyDescent="0.3">
      <c r="A1914" s="8">
        <f>'Receta'!A1915</f>
        <v>0</v>
      </c>
      <c r="B1914" s="8" t="str">
        <f>IFERROR(VLOOKUP(A1914,Productos[#All],2,0),"")</f>
        <v/>
      </c>
      <c r="C1914" s="8">
        <f>SUMIF(Producción[[#All],[Producto]],A1914,Producción[[#All],[Cant]])</f>
        <v>0</v>
      </c>
      <c r="D1914" s="8">
        <f>'Receta'!E1915</f>
        <v>0</v>
      </c>
      <c r="E1914" s="8" t="str">
        <f>IFERROR(VLOOKUP(D1914,Materias_Primas[#All],2,0),"")</f>
        <v/>
      </c>
      <c r="F1914" s="8">
        <f>'Receta'!C1915</f>
        <v>0</v>
      </c>
      <c r="G1914" s="8">
        <f>'Receta'!H1915</f>
        <v>0</v>
      </c>
      <c r="H1914" s="8" t="str">
        <f t="shared" si="35"/>
        <v/>
      </c>
      <c r="I1914" s="8">
        <v>63</v>
      </c>
      <c r="J1914" s="8" t="s">
        <v>213</v>
      </c>
      <c r="K1914" s="8" t="e">
        <f t="shared" si="37"/>
        <v>#VALUE!</v>
      </c>
      <c r="L1914" s="8" t="str">
        <f>IFERROR(VLOOKUP(D1914,Materias_Primas[#All],5,0),"")</f>
        <v/>
      </c>
      <c r="M1914" s="2"/>
      <c r="N1914" s="2"/>
      <c r="O1914" s="2"/>
      <c r="P1914" s="2"/>
    </row>
    <row r="1915" spans="1:16" ht="15.75" customHeight="1" x14ac:dyDescent="0.3">
      <c r="A1915" s="8">
        <f>'Receta'!A1916</f>
        <v>0</v>
      </c>
      <c r="B1915" s="8" t="str">
        <f>IFERROR(VLOOKUP(A1915,Productos[#All],2,0),"")</f>
        <v/>
      </c>
      <c r="C1915" s="8">
        <f>SUMIF(Producción[[#All],[Producto]],A1915,Producción[[#All],[Cant]])</f>
        <v>0</v>
      </c>
      <c r="D1915" s="8">
        <f>'Receta'!E1916</f>
        <v>0</v>
      </c>
      <c r="E1915" s="8" t="str">
        <f>IFERROR(VLOOKUP(D1915,Materias_Primas[#All],2,0),"")</f>
        <v/>
      </c>
      <c r="F1915" s="8">
        <f>'Receta'!C1916</f>
        <v>0</v>
      </c>
      <c r="G1915" s="8">
        <f>'Receta'!H1916</f>
        <v>0</v>
      </c>
      <c r="H1915" s="8" t="str">
        <f t="shared" si="35"/>
        <v/>
      </c>
      <c r="I1915" s="8">
        <v>63</v>
      </c>
      <c r="J1915" s="8" t="s">
        <v>213</v>
      </c>
      <c r="K1915" s="8" t="e">
        <f t="shared" si="37"/>
        <v>#VALUE!</v>
      </c>
      <c r="L1915" s="8" t="str">
        <f>IFERROR(VLOOKUP(D1915,Materias_Primas[#All],5,0),"")</f>
        <v/>
      </c>
      <c r="M1915" s="2"/>
      <c r="N1915" s="2"/>
      <c r="O1915" s="2"/>
      <c r="P1915" s="2"/>
    </row>
    <row r="1916" spans="1:16" ht="15.75" customHeight="1" x14ac:dyDescent="0.3">
      <c r="A1916" s="8">
        <f>'Receta'!A1917</f>
        <v>0</v>
      </c>
      <c r="B1916" s="8" t="str">
        <f>IFERROR(VLOOKUP(A1916,Productos[#All],2,0),"")</f>
        <v/>
      </c>
      <c r="C1916" s="8">
        <f>SUMIF(Producción[[#All],[Producto]],A1916,Producción[[#All],[Cant]])</f>
        <v>0</v>
      </c>
      <c r="D1916" s="8">
        <f>'Receta'!E1917</f>
        <v>0</v>
      </c>
      <c r="E1916" s="8" t="str">
        <f>IFERROR(VLOOKUP(D1916,Materias_Primas[#All],2,0),"")</f>
        <v/>
      </c>
      <c r="F1916" s="8">
        <f>'Receta'!C1917</f>
        <v>0</v>
      </c>
      <c r="G1916" s="8">
        <f>'Receta'!H1917</f>
        <v>0</v>
      </c>
      <c r="H1916" s="8" t="str">
        <f t="shared" si="35"/>
        <v/>
      </c>
      <c r="I1916" s="8">
        <v>63</v>
      </c>
      <c r="J1916" s="8" t="s">
        <v>213</v>
      </c>
      <c r="K1916" s="8" t="e">
        <f t="shared" si="37"/>
        <v>#VALUE!</v>
      </c>
      <c r="L1916" s="8" t="str">
        <f>IFERROR(VLOOKUP(D1916,Materias_Primas[#All],5,0),"")</f>
        <v/>
      </c>
      <c r="M1916" s="2"/>
      <c r="N1916" s="2"/>
      <c r="O1916" s="2"/>
      <c r="P1916" s="2"/>
    </row>
    <row r="1917" spans="1:16" ht="15.75" customHeight="1" x14ac:dyDescent="0.3">
      <c r="A1917" s="8">
        <f>'Receta'!A1918</f>
        <v>0</v>
      </c>
      <c r="B1917" s="8" t="str">
        <f>IFERROR(VLOOKUP(A1917,Productos[#All],2,0),"")</f>
        <v/>
      </c>
      <c r="C1917" s="8">
        <f>SUMIF(Producción[[#All],[Producto]],A1917,Producción[[#All],[Cant]])</f>
        <v>0</v>
      </c>
      <c r="D1917" s="8">
        <f>'Receta'!E1918</f>
        <v>0</v>
      </c>
      <c r="E1917" s="8" t="str">
        <f>IFERROR(VLOOKUP(D1917,Materias_Primas[#All],2,0),"")</f>
        <v/>
      </c>
      <c r="F1917" s="8">
        <f>'Receta'!C1918</f>
        <v>0</v>
      </c>
      <c r="G1917" s="8">
        <f>'Receta'!H1918</f>
        <v>0</v>
      </c>
      <c r="H1917" s="8" t="str">
        <f t="shared" si="35"/>
        <v/>
      </c>
      <c r="I1917" s="8">
        <v>63</v>
      </c>
      <c r="J1917" s="8" t="s">
        <v>213</v>
      </c>
      <c r="K1917" s="8" t="e">
        <f t="shared" si="37"/>
        <v>#VALUE!</v>
      </c>
      <c r="L1917" s="8" t="str">
        <f>IFERROR(VLOOKUP(D1917,Materias_Primas[#All],5,0),"")</f>
        <v/>
      </c>
      <c r="M1917" s="2"/>
      <c r="N1917" s="2"/>
      <c r="O1917" s="2"/>
      <c r="P1917" s="2"/>
    </row>
    <row r="1918" spans="1:16" ht="15.75" customHeight="1" x14ac:dyDescent="0.3">
      <c r="A1918" s="8">
        <f>'Receta'!A1919</f>
        <v>0</v>
      </c>
      <c r="B1918" s="8" t="str">
        <f>IFERROR(VLOOKUP(A1918,Productos[#All],2,0),"")</f>
        <v/>
      </c>
      <c r="C1918" s="8">
        <f>SUMIF(Producción[[#All],[Producto]],A1918,Producción[[#All],[Cant]])</f>
        <v>0</v>
      </c>
      <c r="D1918" s="8">
        <f>'Receta'!E1919</f>
        <v>0</v>
      </c>
      <c r="E1918" s="8" t="str">
        <f>IFERROR(VLOOKUP(D1918,Materias_Primas[#All],2,0),"")</f>
        <v/>
      </c>
      <c r="F1918" s="8">
        <f>'Receta'!C1919</f>
        <v>0</v>
      </c>
      <c r="G1918" s="8">
        <f>'Receta'!H1919</f>
        <v>0</v>
      </c>
      <c r="H1918" s="8" t="str">
        <f t="shared" si="35"/>
        <v/>
      </c>
      <c r="I1918" s="8">
        <v>63</v>
      </c>
      <c r="J1918" s="8" t="s">
        <v>213</v>
      </c>
      <c r="K1918" s="8" t="e">
        <f t="shared" si="37"/>
        <v>#VALUE!</v>
      </c>
      <c r="L1918" s="8" t="str">
        <f>IFERROR(VLOOKUP(D1918,Materias_Primas[#All],5,0),"")</f>
        <v/>
      </c>
      <c r="M1918" s="2"/>
      <c r="N1918" s="2"/>
      <c r="O1918" s="2"/>
      <c r="P1918" s="2"/>
    </row>
    <row r="1919" spans="1:16" ht="15.75" customHeight="1" x14ac:dyDescent="0.3">
      <c r="A1919" s="8">
        <f>'Receta'!A1920</f>
        <v>0</v>
      </c>
      <c r="B1919" s="8" t="str">
        <f>IFERROR(VLOOKUP(A1919,Productos[#All],2,0),"")</f>
        <v/>
      </c>
      <c r="C1919" s="8">
        <f>SUMIF(Producción[[#All],[Producto]],A1919,Producción[[#All],[Cant]])</f>
        <v>0</v>
      </c>
      <c r="D1919" s="8">
        <f>'Receta'!E1920</f>
        <v>0</v>
      </c>
      <c r="E1919" s="8" t="str">
        <f>IFERROR(VLOOKUP(D1919,Materias_Primas[#All],2,0),"")</f>
        <v/>
      </c>
      <c r="F1919" s="8">
        <f>'Receta'!C1920</f>
        <v>0</v>
      </c>
      <c r="G1919" s="8">
        <f>'Receta'!H1920</f>
        <v>0</v>
      </c>
      <c r="H1919" s="8" t="str">
        <f t="shared" si="35"/>
        <v/>
      </c>
      <c r="I1919" s="8">
        <v>63</v>
      </c>
      <c r="J1919" s="8" t="s">
        <v>213</v>
      </c>
      <c r="K1919" s="8" t="e">
        <f t="shared" si="37"/>
        <v>#VALUE!</v>
      </c>
      <c r="L1919" s="8" t="str">
        <f>IFERROR(VLOOKUP(D1919,Materias_Primas[#All],5,0),"")</f>
        <v/>
      </c>
      <c r="M1919" s="2"/>
      <c r="N1919" s="2"/>
      <c r="O1919" s="2"/>
      <c r="P1919" s="2"/>
    </row>
    <row r="1920" spans="1:16" ht="15.75" customHeight="1" x14ac:dyDescent="0.3">
      <c r="A1920" s="8">
        <f>'Receta'!A1921</f>
        <v>0</v>
      </c>
      <c r="B1920" s="8" t="str">
        <f>IFERROR(VLOOKUP(A1920,Productos[#All],2,0),"")</f>
        <v/>
      </c>
      <c r="C1920" s="8">
        <f>SUMIF(Producción[[#All],[Producto]],A1920,Producción[[#All],[Cant]])</f>
        <v>0</v>
      </c>
      <c r="D1920" s="8">
        <f>'Receta'!E1921</f>
        <v>0</v>
      </c>
      <c r="E1920" s="8" t="str">
        <f>IFERROR(VLOOKUP(D1920,Materias_Primas[#All],2,0),"")</f>
        <v/>
      </c>
      <c r="F1920" s="8">
        <f>'Receta'!C1921</f>
        <v>0</v>
      </c>
      <c r="G1920" s="8">
        <f>'Receta'!H1921</f>
        <v>0</v>
      </c>
      <c r="H1920" s="8" t="str">
        <f t="shared" si="35"/>
        <v/>
      </c>
      <c r="I1920" s="8">
        <v>63</v>
      </c>
      <c r="J1920" s="8" t="s">
        <v>213</v>
      </c>
      <c r="K1920" s="8" t="e">
        <f t="shared" si="37"/>
        <v>#VALUE!</v>
      </c>
      <c r="L1920" s="8" t="str">
        <f>IFERROR(VLOOKUP(D1920,Materias_Primas[#All],5,0),"")</f>
        <v/>
      </c>
      <c r="M1920" s="2"/>
      <c r="N1920" s="2"/>
      <c r="O1920" s="2"/>
      <c r="P1920" s="2"/>
    </row>
    <row r="1921" spans="1:16" ht="15.75" customHeight="1" x14ac:dyDescent="0.3">
      <c r="A1921" s="8">
        <f>'Receta'!A1922</f>
        <v>0</v>
      </c>
      <c r="B1921" s="8" t="str">
        <f>IFERROR(VLOOKUP(A1921,Productos[#All],2,0),"")</f>
        <v/>
      </c>
      <c r="C1921" s="8">
        <f>SUMIF(Producción[[#All],[Producto]],A1921,Producción[[#All],[Cant]])</f>
        <v>0</v>
      </c>
      <c r="D1921" s="8">
        <f>'Receta'!E1922</f>
        <v>0</v>
      </c>
      <c r="E1921" s="8" t="str">
        <f>IFERROR(VLOOKUP(D1921,Materias_Primas[#All],2,0),"")</f>
        <v/>
      </c>
      <c r="F1921" s="8">
        <f>'Receta'!C1922</f>
        <v>0</v>
      </c>
      <c r="G1921" s="8">
        <f>'Receta'!H1922</f>
        <v>0</v>
      </c>
      <c r="H1921" s="8" t="str">
        <f t="shared" si="35"/>
        <v/>
      </c>
      <c r="I1921" s="8">
        <v>63</v>
      </c>
      <c r="J1921" s="8" t="s">
        <v>213</v>
      </c>
      <c r="K1921" s="8" t="e">
        <f t="shared" si="37"/>
        <v>#VALUE!</v>
      </c>
      <c r="L1921" s="8" t="str">
        <f>IFERROR(VLOOKUP(D1921,Materias_Primas[#All],5,0),"")</f>
        <v/>
      </c>
      <c r="M1921" s="2"/>
      <c r="N1921" s="2"/>
      <c r="O1921" s="2"/>
      <c r="P1921" s="2"/>
    </row>
    <row r="1922" spans="1:16" ht="15.75" customHeight="1" x14ac:dyDescent="0.3">
      <c r="A1922" s="8">
        <f>'Receta'!A1923</f>
        <v>0</v>
      </c>
      <c r="B1922" s="8" t="str">
        <f>IFERROR(VLOOKUP(A1922,Productos[#All],2,0),"")</f>
        <v/>
      </c>
      <c r="C1922" s="8">
        <f>SUMIF(Producción[[#All],[Producto]],A1922,Producción[[#All],[Cant]])</f>
        <v>0</v>
      </c>
      <c r="D1922" s="8">
        <f>'Receta'!E1923</f>
        <v>0</v>
      </c>
      <c r="E1922" s="8" t="str">
        <f>IFERROR(VLOOKUP(D1922,Materias_Primas[#All],2,0),"")</f>
        <v/>
      </c>
      <c r="F1922" s="8">
        <f>'Receta'!C1923</f>
        <v>0</v>
      </c>
      <c r="G1922" s="8">
        <f>'Receta'!H1923</f>
        <v>0</v>
      </c>
      <c r="H1922" s="8" t="str">
        <f t="shared" si="35"/>
        <v/>
      </c>
      <c r="I1922" s="8">
        <v>63</v>
      </c>
      <c r="J1922" s="8" t="s">
        <v>213</v>
      </c>
      <c r="K1922" s="8" t="e">
        <f t="shared" ref="K1922:K1985" si="38">C1922*H1922</f>
        <v>#VALUE!</v>
      </c>
      <c r="L1922" s="8" t="str">
        <f>IFERROR(VLOOKUP(D1922,Materias_Primas[#All],5,0),"")</f>
        <v/>
      </c>
      <c r="M1922" s="2"/>
      <c r="N1922" s="2"/>
      <c r="O1922" s="2"/>
      <c r="P1922" s="2"/>
    </row>
    <row r="1923" spans="1:16" ht="15.75" customHeight="1" x14ac:dyDescent="0.3">
      <c r="A1923" s="8">
        <f>'Receta'!A1924</f>
        <v>0</v>
      </c>
      <c r="B1923" s="8" t="str">
        <f>IFERROR(VLOOKUP(A1923,Productos[#All],2,0),"")</f>
        <v/>
      </c>
      <c r="C1923" s="8">
        <f>SUMIF(Producción[[#All],[Producto]],A1923,Producción[[#All],[Cant]])</f>
        <v>0</v>
      </c>
      <c r="D1923" s="8">
        <f>'Receta'!E1924</f>
        <v>0</v>
      </c>
      <c r="E1923" s="8" t="str">
        <f>IFERROR(VLOOKUP(D1923,Materias_Primas[#All],2,0),"")</f>
        <v/>
      </c>
      <c r="F1923" s="8">
        <f>'Receta'!C1924</f>
        <v>0</v>
      </c>
      <c r="G1923" s="8">
        <f>'Receta'!H1924</f>
        <v>0</v>
      </c>
      <c r="H1923" s="8" t="str">
        <f t="shared" si="35"/>
        <v/>
      </c>
      <c r="I1923" s="8">
        <v>63</v>
      </c>
      <c r="J1923" s="8" t="s">
        <v>213</v>
      </c>
      <c r="K1923" s="8" t="e">
        <f t="shared" si="38"/>
        <v>#VALUE!</v>
      </c>
      <c r="L1923" s="8" t="str">
        <f>IFERROR(VLOOKUP(D1923,Materias_Primas[#All],5,0),"")</f>
        <v/>
      </c>
      <c r="M1923" s="2"/>
      <c r="N1923" s="2"/>
      <c r="O1923" s="2"/>
      <c r="P1923" s="2"/>
    </row>
    <row r="1924" spans="1:16" ht="15.75" customHeight="1" x14ac:dyDescent="0.3">
      <c r="A1924" s="8">
        <f>'Receta'!A1925</f>
        <v>0</v>
      </c>
      <c r="B1924" s="8" t="str">
        <f>IFERROR(VLOOKUP(A1924,Productos[#All],2,0),"")</f>
        <v/>
      </c>
      <c r="C1924" s="8">
        <f>SUMIF(Producción[[#All],[Producto]],A1924,Producción[[#All],[Cant]])</f>
        <v>0</v>
      </c>
      <c r="D1924" s="8">
        <f>'Receta'!E1925</f>
        <v>0</v>
      </c>
      <c r="E1924" s="8" t="str">
        <f>IFERROR(VLOOKUP(D1924,Materias_Primas[#All],2,0),"")</f>
        <v/>
      </c>
      <c r="F1924" s="8">
        <f>'Receta'!C1925</f>
        <v>0</v>
      </c>
      <c r="G1924" s="8">
        <f>'Receta'!H1925</f>
        <v>0</v>
      </c>
      <c r="H1924" s="8" t="str">
        <f t="shared" si="35"/>
        <v/>
      </c>
      <c r="I1924" s="8">
        <v>63</v>
      </c>
      <c r="J1924" s="8" t="s">
        <v>213</v>
      </c>
      <c r="K1924" s="8" t="e">
        <f t="shared" si="38"/>
        <v>#VALUE!</v>
      </c>
      <c r="L1924" s="8" t="str">
        <f>IFERROR(VLOOKUP(D1924,Materias_Primas[#All],5,0),"")</f>
        <v/>
      </c>
      <c r="M1924" s="2"/>
      <c r="N1924" s="2"/>
      <c r="O1924" s="2"/>
      <c r="P1924" s="2"/>
    </row>
    <row r="1925" spans="1:16" ht="15.75" customHeight="1" x14ac:dyDescent="0.3">
      <c r="A1925" s="8">
        <f>'Receta'!A1926</f>
        <v>0</v>
      </c>
      <c r="B1925" s="8" t="str">
        <f>IFERROR(VLOOKUP(A1925,Productos[#All],2,0),"")</f>
        <v/>
      </c>
      <c r="C1925" s="8">
        <f>SUMIF(Producción[[#All],[Producto]],A1925,Producción[[#All],[Cant]])</f>
        <v>0</v>
      </c>
      <c r="D1925" s="8">
        <f>'Receta'!E1926</f>
        <v>0</v>
      </c>
      <c r="E1925" s="8" t="str">
        <f>IFERROR(VLOOKUP(D1925,Materias_Primas[#All],2,0),"")</f>
        <v/>
      </c>
      <c r="F1925" s="8">
        <f>'Receta'!C1926</f>
        <v>0</v>
      </c>
      <c r="G1925" s="8">
        <f>'Receta'!H1926</f>
        <v>0</v>
      </c>
      <c r="H1925" s="8" t="str">
        <f t="shared" si="35"/>
        <v/>
      </c>
      <c r="I1925" s="8">
        <v>63</v>
      </c>
      <c r="J1925" s="8" t="s">
        <v>213</v>
      </c>
      <c r="K1925" s="8" t="e">
        <f t="shared" si="38"/>
        <v>#VALUE!</v>
      </c>
      <c r="L1925" s="8" t="str">
        <f>IFERROR(VLOOKUP(D1925,Materias_Primas[#All],5,0),"")</f>
        <v/>
      </c>
      <c r="M1925" s="2"/>
      <c r="N1925" s="2"/>
      <c r="O1925" s="2"/>
      <c r="P1925" s="2"/>
    </row>
    <row r="1926" spans="1:16" ht="15.75" customHeight="1" x14ac:dyDescent="0.3">
      <c r="A1926" s="8">
        <f>'Receta'!A1927</f>
        <v>0</v>
      </c>
      <c r="B1926" s="8" t="str">
        <f>IFERROR(VLOOKUP(A1926,Productos[#All],2,0),"")</f>
        <v/>
      </c>
      <c r="C1926" s="8">
        <f>SUMIF(Producción[[#All],[Producto]],A1926,Producción[[#All],[Cant]])</f>
        <v>0</v>
      </c>
      <c r="D1926" s="8">
        <f>'Receta'!E1927</f>
        <v>0</v>
      </c>
      <c r="E1926" s="8" t="str">
        <f>IFERROR(VLOOKUP(D1926,Materias_Primas[#All],2,0),"")</f>
        <v/>
      </c>
      <c r="F1926" s="8">
        <f>'Receta'!C1927</f>
        <v>0</v>
      </c>
      <c r="G1926" s="8">
        <f>'Receta'!H1927</f>
        <v>0</v>
      </c>
      <c r="H1926" s="8" t="str">
        <f t="shared" si="35"/>
        <v/>
      </c>
      <c r="I1926" s="8">
        <v>63</v>
      </c>
      <c r="J1926" s="8" t="s">
        <v>213</v>
      </c>
      <c r="K1926" s="8" t="e">
        <f t="shared" si="38"/>
        <v>#VALUE!</v>
      </c>
      <c r="L1926" s="8" t="str">
        <f>IFERROR(VLOOKUP(D1926,Materias_Primas[#All],5,0),"")</f>
        <v/>
      </c>
      <c r="M1926" s="2"/>
      <c r="N1926" s="2"/>
      <c r="O1926" s="2"/>
      <c r="P1926" s="2"/>
    </row>
    <row r="1927" spans="1:16" ht="15.75" customHeight="1" x14ac:dyDescent="0.3">
      <c r="A1927" s="8">
        <f>'Receta'!A1928</f>
        <v>0</v>
      </c>
      <c r="B1927" s="8" t="str">
        <f>IFERROR(VLOOKUP(A1927,Productos[#All],2,0),"")</f>
        <v/>
      </c>
      <c r="C1927" s="8">
        <f>SUMIF(Producción[[#All],[Producto]],A1927,Producción[[#All],[Cant]])</f>
        <v>0</v>
      </c>
      <c r="D1927" s="8">
        <f>'Receta'!E1928</f>
        <v>0</v>
      </c>
      <c r="E1927" s="8" t="str">
        <f>IFERROR(VLOOKUP(D1927,Materias_Primas[#All],2,0),"")</f>
        <v/>
      </c>
      <c r="F1927" s="8">
        <f>'Receta'!C1928</f>
        <v>0</v>
      </c>
      <c r="G1927" s="8">
        <f>'Receta'!H1928</f>
        <v>0</v>
      </c>
      <c r="H1927" s="8" t="str">
        <f t="shared" si="35"/>
        <v/>
      </c>
      <c r="I1927" s="8">
        <v>63</v>
      </c>
      <c r="J1927" s="8" t="s">
        <v>213</v>
      </c>
      <c r="K1927" s="8" t="e">
        <f t="shared" si="38"/>
        <v>#VALUE!</v>
      </c>
      <c r="L1927" s="8" t="str">
        <f>IFERROR(VLOOKUP(D1927,Materias_Primas[#All],5,0),"")</f>
        <v/>
      </c>
      <c r="M1927" s="2"/>
      <c r="N1927" s="2"/>
      <c r="O1927" s="2"/>
      <c r="P1927" s="2"/>
    </row>
    <row r="1928" spans="1:16" ht="15.75" customHeight="1" x14ac:dyDescent="0.3">
      <c r="A1928" s="8">
        <f>'Receta'!A1929</f>
        <v>0</v>
      </c>
      <c r="B1928" s="8" t="str">
        <f>IFERROR(VLOOKUP(A1928,Productos[#All],2,0),"")</f>
        <v/>
      </c>
      <c r="C1928" s="8">
        <f>SUMIF(Producción[[#All],[Producto]],A1928,Producción[[#All],[Cant]])</f>
        <v>0</v>
      </c>
      <c r="D1928" s="8">
        <f>'Receta'!E1929</f>
        <v>0</v>
      </c>
      <c r="E1928" s="8" t="str">
        <f>IFERROR(VLOOKUP(D1928,Materias_Primas[#All],2,0),"")</f>
        <v/>
      </c>
      <c r="F1928" s="8">
        <f>'Receta'!C1929</f>
        <v>0</v>
      </c>
      <c r="G1928" s="8">
        <f>'Receta'!H1929</f>
        <v>0</v>
      </c>
      <c r="H1928" s="8" t="str">
        <f t="shared" si="35"/>
        <v/>
      </c>
      <c r="I1928" s="8">
        <v>63</v>
      </c>
      <c r="J1928" s="8" t="s">
        <v>213</v>
      </c>
      <c r="K1928" s="8" t="e">
        <f t="shared" si="38"/>
        <v>#VALUE!</v>
      </c>
      <c r="L1928" s="8" t="str">
        <f>IFERROR(VLOOKUP(D1928,Materias_Primas[#All],5,0),"")</f>
        <v/>
      </c>
      <c r="M1928" s="2"/>
      <c r="N1928" s="2"/>
      <c r="O1928" s="2"/>
      <c r="P1928" s="2"/>
    </row>
    <row r="1929" spans="1:16" ht="15.75" customHeight="1" x14ac:dyDescent="0.3">
      <c r="A1929" s="8">
        <f>'Receta'!A1930</f>
        <v>0</v>
      </c>
      <c r="B1929" s="8" t="str">
        <f>IFERROR(VLOOKUP(A1929,Productos[#All],2,0),"")</f>
        <v/>
      </c>
      <c r="C1929" s="8">
        <f>SUMIF(Producción[[#All],[Producto]],A1929,Producción[[#All],[Cant]])</f>
        <v>0</v>
      </c>
      <c r="D1929" s="8">
        <f>'Receta'!E1930</f>
        <v>0</v>
      </c>
      <c r="E1929" s="8" t="str">
        <f>IFERROR(VLOOKUP(D1929,Materias_Primas[#All],2,0),"")</f>
        <v/>
      </c>
      <c r="F1929" s="8">
        <f>'Receta'!C1930</f>
        <v>0</v>
      </c>
      <c r="G1929" s="8">
        <f>'Receta'!H1930</f>
        <v>0</v>
      </c>
      <c r="H1929" s="8" t="str">
        <f t="shared" si="35"/>
        <v/>
      </c>
      <c r="I1929" s="8">
        <v>63</v>
      </c>
      <c r="J1929" s="8" t="s">
        <v>213</v>
      </c>
      <c r="K1929" s="8" t="e">
        <f t="shared" si="38"/>
        <v>#VALUE!</v>
      </c>
      <c r="L1929" s="8" t="str">
        <f>IFERROR(VLOOKUP(D1929,Materias_Primas[#All],5,0),"")</f>
        <v/>
      </c>
      <c r="M1929" s="2"/>
      <c r="N1929" s="2"/>
      <c r="O1929" s="2"/>
      <c r="P1929" s="2"/>
    </row>
    <row r="1930" spans="1:16" ht="15.75" customHeight="1" x14ac:dyDescent="0.3">
      <c r="A1930" s="8">
        <f>'Receta'!A1931</f>
        <v>0</v>
      </c>
      <c r="B1930" s="8" t="str">
        <f>IFERROR(VLOOKUP(A1930,Productos[#All],2,0),"")</f>
        <v/>
      </c>
      <c r="C1930" s="8">
        <f>SUMIF(Producción[[#All],[Producto]],A1930,Producción[[#All],[Cant]])</f>
        <v>0</v>
      </c>
      <c r="D1930" s="8">
        <f>'Receta'!E1931</f>
        <v>0</v>
      </c>
      <c r="E1930" s="8" t="str">
        <f>IFERROR(VLOOKUP(D1930,Materias_Primas[#All],2,0),"")</f>
        <v/>
      </c>
      <c r="F1930" s="8">
        <f>'Receta'!C1931</f>
        <v>0</v>
      </c>
      <c r="G1930" s="8">
        <f>'Receta'!H1931</f>
        <v>0</v>
      </c>
      <c r="H1930" s="8" t="str">
        <f t="shared" si="35"/>
        <v/>
      </c>
      <c r="I1930" s="8">
        <v>63</v>
      </c>
      <c r="J1930" s="8" t="s">
        <v>213</v>
      </c>
      <c r="K1930" s="8" t="e">
        <f t="shared" si="38"/>
        <v>#VALUE!</v>
      </c>
      <c r="L1930" s="8" t="str">
        <f>IFERROR(VLOOKUP(D1930,Materias_Primas[#All],5,0),"")</f>
        <v/>
      </c>
      <c r="M1930" s="2"/>
      <c r="N1930" s="2"/>
      <c r="O1930" s="2"/>
      <c r="P1930" s="2"/>
    </row>
    <row r="1931" spans="1:16" ht="15.75" customHeight="1" x14ac:dyDescent="0.3">
      <c r="A1931" s="8">
        <f>'Receta'!A1932</f>
        <v>0</v>
      </c>
      <c r="B1931" s="8" t="str">
        <f>IFERROR(VLOOKUP(A1931,Productos[#All],2,0),"")</f>
        <v/>
      </c>
      <c r="C1931" s="8">
        <f>SUMIF(Producción[[#All],[Producto]],A1931,Producción[[#All],[Cant]])</f>
        <v>0</v>
      </c>
      <c r="D1931" s="8">
        <f>'Receta'!E1932</f>
        <v>0</v>
      </c>
      <c r="E1931" s="8" t="str">
        <f>IFERROR(VLOOKUP(D1931,Materias_Primas[#All],2,0),"")</f>
        <v/>
      </c>
      <c r="F1931" s="8">
        <f>'Receta'!C1932</f>
        <v>0</v>
      </c>
      <c r="G1931" s="8">
        <f>'Receta'!H1932</f>
        <v>0</v>
      </c>
      <c r="H1931" s="8" t="str">
        <f t="shared" si="35"/>
        <v/>
      </c>
      <c r="I1931" s="8">
        <v>63</v>
      </c>
      <c r="J1931" s="8" t="s">
        <v>213</v>
      </c>
      <c r="K1931" s="8" t="e">
        <f t="shared" si="38"/>
        <v>#VALUE!</v>
      </c>
      <c r="L1931" s="8" t="str">
        <f>IFERROR(VLOOKUP(D1931,Materias_Primas[#All],5,0),"")</f>
        <v/>
      </c>
      <c r="M1931" s="2"/>
      <c r="N1931" s="2"/>
      <c r="O1931" s="2"/>
      <c r="P1931" s="2"/>
    </row>
    <row r="1932" spans="1:16" ht="15.75" customHeight="1" x14ac:dyDescent="0.3">
      <c r="A1932" s="8">
        <f>'Receta'!A1933</f>
        <v>0</v>
      </c>
      <c r="B1932" s="8" t="str">
        <f>IFERROR(VLOOKUP(A1932,Productos[#All],2,0),"")</f>
        <v/>
      </c>
      <c r="C1932" s="8">
        <f>SUMIF(Producción[[#All],[Producto]],A1932,Producción[[#All],[Cant]])</f>
        <v>0</v>
      </c>
      <c r="D1932" s="8">
        <f>'Receta'!E1933</f>
        <v>0</v>
      </c>
      <c r="E1932" s="8" t="str">
        <f>IFERROR(VLOOKUP(D1932,Materias_Primas[#All],2,0),"")</f>
        <v/>
      </c>
      <c r="F1932" s="8">
        <f>'Receta'!C1933</f>
        <v>0</v>
      </c>
      <c r="G1932" s="8">
        <f>'Receta'!H1933</f>
        <v>0</v>
      </c>
      <c r="H1932" s="8" t="str">
        <f t="shared" si="35"/>
        <v/>
      </c>
      <c r="I1932" s="8">
        <v>63</v>
      </c>
      <c r="J1932" s="8" t="s">
        <v>213</v>
      </c>
      <c r="K1932" s="8" t="e">
        <f t="shared" si="38"/>
        <v>#VALUE!</v>
      </c>
      <c r="L1932" s="8" t="str">
        <f>IFERROR(VLOOKUP(D1932,Materias_Primas[#All],5,0),"")</f>
        <v/>
      </c>
      <c r="M1932" s="2"/>
      <c r="N1932" s="2"/>
      <c r="O1932" s="2"/>
      <c r="P1932" s="2"/>
    </row>
    <row r="1933" spans="1:16" ht="15.75" customHeight="1" x14ac:dyDescent="0.3">
      <c r="A1933" s="8">
        <f>'Receta'!A1934</f>
        <v>0</v>
      </c>
      <c r="B1933" s="8" t="str">
        <f>IFERROR(VLOOKUP(A1933,Productos[#All],2,0),"")</f>
        <v/>
      </c>
      <c r="C1933" s="8">
        <f>SUMIF(Producción[[#All],[Producto]],A1933,Producción[[#All],[Cant]])</f>
        <v>0</v>
      </c>
      <c r="D1933" s="8">
        <f>'Receta'!E1934</f>
        <v>0</v>
      </c>
      <c r="E1933" s="8" t="str">
        <f>IFERROR(VLOOKUP(D1933,Materias_Primas[#All],2,0),"")</f>
        <v/>
      </c>
      <c r="F1933" s="8">
        <f>'Receta'!C1934</f>
        <v>0</v>
      </c>
      <c r="G1933" s="8">
        <f>'Receta'!H1934</f>
        <v>0</v>
      </c>
      <c r="H1933" s="8" t="str">
        <f t="shared" si="35"/>
        <v/>
      </c>
      <c r="I1933" s="8">
        <v>63</v>
      </c>
      <c r="J1933" s="8" t="s">
        <v>213</v>
      </c>
      <c r="K1933" s="8" t="e">
        <f t="shared" si="38"/>
        <v>#VALUE!</v>
      </c>
      <c r="L1933" s="8" t="str">
        <f>IFERROR(VLOOKUP(D1933,Materias_Primas[#All],5,0),"")</f>
        <v/>
      </c>
      <c r="M1933" s="2"/>
      <c r="N1933" s="2"/>
      <c r="O1933" s="2"/>
      <c r="P1933" s="2"/>
    </row>
    <row r="1934" spans="1:16" ht="15.75" customHeight="1" x14ac:dyDescent="0.3">
      <c r="A1934" s="8">
        <f>'Receta'!A1935</f>
        <v>0</v>
      </c>
      <c r="B1934" s="8" t="str">
        <f>IFERROR(VLOOKUP(A1934,Productos[#All],2,0),"")</f>
        <v/>
      </c>
      <c r="C1934" s="8">
        <f>SUMIF(Producción[[#All],[Producto]],A1934,Producción[[#All],[Cant]])</f>
        <v>0</v>
      </c>
      <c r="D1934" s="8">
        <f>'Receta'!E1935</f>
        <v>0</v>
      </c>
      <c r="E1934" s="8" t="str">
        <f>IFERROR(VLOOKUP(D1934,Materias_Primas[#All],2,0),"")</f>
        <v/>
      </c>
      <c r="F1934" s="8">
        <f>'Receta'!C1935</f>
        <v>0</v>
      </c>
      <c r="G1934" s="8">
        <f>'Receta'!H1935</f>
        <v>0</v>
      </c>
      <c r="H1934" s="8" t="str">
        <f t="shared" si="35"/>
        <v/>
      </c>
      <c r="I1934" s="8">
        <v>63</v>
      </c>
      <c r="J1934" s="8" t="s">
        <v>213</v>
      </c>
      <c r="K1934" s="8" t="e">
        <f t="shared" si="38"/>
        <v>#VALUE!</v>
      </c>
      <c r="L1934" s="8" t="str">
        <f>IFERROR(VLOOKUP(D1934,Materias_Primas[#All],5,0),"")</f>
        <v/>
      </c>
      <c r="M1934" s="2"/>
      <c r="N1934" s="2"/>
      <c r="O1934" s="2"/>
      <c r="P1934" s="2"/>
    </row>
    <row r="1935" spans="1:16" ht="15.75" customHeight="1" x14ac:dyDescent="0.3">
      <c r="A1935" s="8">
        <f>'Receta'!A1936</f>
        <v>0</v>
      </c>
      <c r="B1935" s="8" t="str">
        <f>IFERROR(VLOOKUP(A1935,Productos[#All],2,0),"")</f>
        <v/>
      </c>
      <c r="C1935" s="8">
        <f>SUMIF(Producción[[#All],[Producto]],A1935,Producción[[#All],[Cant]])</f>
        <v>0</v>
      </c>
      <c r="D1935" s="8">
        <f>'Receta'!E1936</f>
        <v>0</v>
      </c>
      <c r="E1935" s="8" t="str">
        <f>IFERROR(VLOOKUP(D1935,Materias_Primas[#All],2,0),"")</f>
        <v/>
      </c>
      <c r="F1935" s="8">
        <f>'Receta'!C1936</f>
        <v>0</v>
      </c>
      <c r="G1935" s="8">
        <f>'Receta'!H1936</f>
        <v>0</v>
      </c>
      <c r="H1935" s="8" t="str">
        <f t="shared" si="35"/>
        <v/>
      </c>
      <c r="I1935" s="8">
        <v>63</v>
      </c>
      <c r="J1935" s="8" t="s">
        <v>213</v>
      </c>
      <c r="K1935" s="8" t="e">
        <f t="shared" si="38"/>
        <v>#VALUE!</v>
      </c>
      <c r="L1935" s="8" t="str">
        <f>IFERROR(VLOOKUP(D1935,Materias_Primas[#All],5,0),"")</f>
        <v/>
      </c>
      <c r="M1935" s="2"/>
      <c r="N1935" s="2"/>
      <c r="O1935" s="2"/>
      <c r="P1935" s="2"/>
    </row>
    <row r="1936" spans="1:16" ht="15.75" customHeight="1" x14ac:dyDescent="0.3">
      <c r="A1936" s="8">
        <f>'Receta'!A1937</f>
        <v>0</v>
      </c>
      <c r="B1936" s="8" t="str">
        <f>IFERROR(VLOOKUP(A1936,Productos[#All],2,0),"")</f>
        <v/>
      </c>
      <c r="C1936" s="8">
        <f>SUMIF(Producción[[#All],[Producto]],A1936,Producción[[#All],[Cant]])</f>
        <v>0</v>
      </c>
      <c r="D1936" s="8">
        <f>'Receta'!E1937</f>
        <v>0</v>
      </c>
      <c r="E1936" s="8" t="str">
        <f>IFERROR(VLOOKUP(D1936,Materias_Primas[#All],2,0),"")</f>
        <v/>
      </c>
      <c r="F1936" s="8">
        <f>'Receta'!C1937</f>
        <v>0</v>
      </c>
      <c r="G1936" s="8">
        <f>'Receta'!H1937</f>
        <v>0</v>
      </c>
      <c r="H1936" s="8" t="str">
        <f t="shared" si="35"/>
        <v/>
      </c>
      <c r="I1936" s="8">
        <v>63</v>
      </c>
      <c r="J1936" s="8" t="s">
        <v>213</v>
      </c>
      <c r="K1936" s="8" t="e">
        <f t="shared" si="38"/>
        <v>#VALUE!</v>
      </c>
      <c r="L1936" s="8" t="str">
        <f>IFERROR(VLOOKUP(D1936,Materias_Primas[#All],5,0),"")</f>
        <v/>
      </c>
      <c r="M1936" s="2"/>
      <c r="N1936" s="2"/>
      <c r="O1936" s="2"/>
      <c r="P1936" s="2"/>
    </row>
    <row r="1937" spans="1:16" ht="15.75" customHeight="1" x14ac:dyDescent="0.3">
      <c r="A1937" s="8">
        <f>'Receta'!A1938</f>
        <v>0</v>
      </c>
      <c r="B1937" s="8" t="str">
        <f>IFERROR(VLOOKUP(A1937,Productos[#All],2,0),"")</f>
        <v/>
      </c>
      <c r="C1937" s="8">
        <f>SUMIF(Producción[[#All],[Producto]],A1937,Producción[[#All],[Cant]])</f>
        <v>0</v>
      </c>
      <c r="D1937" s="8">
        <f>'Receta'!E1938</f>
        <v>0</v>
      </c>
      <c r="E1937" s="8" t="str">
        <f>IFERROR(VLOOKUP(D1937,Materias_Primas[#All],2,0),"")</f>
        <v/>
      </c>
      <c r="F1937" s="8">
        <f>'Receta'!C1938</f>
        <v>0</v>
      </c>
      <c r="G1937" s="8">
        <f>'Receta'!H1938</f>
        <v>0</v>
      </c>
      <c r="H1937" s="8" t="str">
        <f t="shared" si="35"/>
        <v/>
      </c>
      <c r="I1937" s="8">
        <v>64</v>
      </c>
      <c r="J1937" s="8" t="s">
        <v>213</v>
      </c>
      <c r="K1937" s="8" t="e">
        <f t="shared" si="38"/>
        <v>#VALUE!</v>
      </c>
      <c r="L1937" s="8" t="str">
        <f>IFERROR(VLOOKUP(D1937,Materias_Primas[#All],5,0),"")</f>
        <v/>
      </c>
      <c r="M1937" s="2"/>
      <c r="N1937" s="2"/>
      <c r="O1937" s="2"/>
      <c r="P1937" s="2"/>
    </row>
    <row r="1938" spans="1:16" ht="15.75" customHeight="1" x14ac:dyDescent="0.3">
      <c r="A1938" s="8">
        <f>'Receta'!A1939</f>
        <v>0</v>
      </c>
      <c r="B1938" s="8" t="str">
        <f>IFERROR(VLOOKUP(A1938,Productos[#All],2,0),"")</f>
        <v/>
      </c>
      <c r="C1938" s="8">
        <f>SUMIF(Producción[[#All],[Producto]],A1938,Producción[[#All],[Cant]])</f>
        <v>0</v>
      </c>
      <c r="D1938" s="8">
        <f>'Receta'!E1939</f>
        <v>0</v>
      </c>
      <c r="E1938" s="8" t="str">
        <f>IFERROR(VLOOKUP(D1938,Materias_Primas[#All],2,0),"")</f>
        <v/>
      </c>
      <c r="F1938" s="8">
        <f>'Receta'!C1939</f>
        <v>0</v>
      </c>
      <c r="G1938" s="8">
        <f>'Receta'!H1939</f>
        <v>0</v>
      </c>
      <c r="H1938" s="8" t="str">
        <f t="shared" si="35"/>
        <v/>
      </c>
      <c r="I1938" s="8">
        <v>64</v>
      </c>
      <c r="J1938" s="8" t="s">
        <v>213</v>
      </c>
      <c r="K1938" s="8" t="e">
        <f t="shared" si="38"/>
        <v>#VALUE!</v>
      </c>
      <c r="L1938" s="8" t="str">
        <f>IFERROR(VLOOKUP(D1938,Materias_Primas[#All],5,0),"")</f>
        <v/>
      </c>
      <c r="M1938" s="2"/>
      <c r="N1938" s="2"/>
      <c r="O1938" s="2"/>
      <c r="P1938" s="2"/>
    </row>
    <row r="1939" spans="1:16" ht="15.75" customHeight="1" x14ac:dyDescent="0.3">
      <c r="A1939" s="8">
        <f>'Receta'!A1940</f>
        <v>0</v>
      </c>
      <c r="B1939" s="8" t="str">
        <f>IFERROR(VLOOKUP(A1939,Productos[#All],2,0),"")</f>
        <v/>
      </c>
      <c r="C1939" s="8">
        <f>SUMIF(Producción[[#All],[Producto]],A1939,Producción[[#All],[Cant]])</f>
        <v>0</v>
      </c>
      <c r="D1939" s="8">
        <f>'Receta'!E1940</f>
        <v>0</v>
      </c>
      <c r="E1939" s="8" t="str">
        <f>IFERROR(VLOOKUP(D1939,Materias_Primas[#All],2,0),"")</f>
        <v/>
      </c>
      <c r="F1939" s="8">
        <f>'Receta'!C1940</f>
        <v>0</v>
      </c>
      <c r="G1939" s="8">
        <f>'Receta'!H1940</f>
        <v>0</v>
      </c>
      <c r="H1939" s="8" t="str">
        <f t="shared" si="35"/>
        <v/>
      </c>
      <c r="I1939" s="8">
        <v>64</v>
      </c>
      <c r="J1939" s="8" t="s">
        <v>213</v>
      </c>
      <c r="K1939" s="8" t="e">
        <f t="shared" si="38"/>
        <v>#VALUE!</v>
      </c>
      <c r="L1939" s="8" t="str">
        <f>IFERROR(VLOOKUP(D1939,Materias_Primas[#All],5,0),"")</f>
        <v/>
      </c>
      <c r="M1939" s="2"/>
      <c r="N1939" s="2"/>
      <c r="O1939" s="2"/>
      <c r="P1939" s="2"/>
    </row>
    <row r="1940" spans="1:16" ht="15.75" customHeight="1" x14ac:dyDescent="0.3">
      <c r="A1940" s="8">
        <f>'Receta'!A1941</f>
        <v>0</v>
      </c>
      <c r="B1940" s="8" t="str">
        <f>IFERROR(VLOOKUP(A1940,Productos[#All],2,0),"")</f>
        <v/>
      </c>
      <c r="C1940" s="8">
        <f>SUMIF(Producción[[#All],[Producto]],A1940,Producción[[#All],[Cant]])</f>
        <v>0</v>
      </c>
      <c r="D1940" s="8">
        <f>'Receta'!E1941</f>
        <v>0</v>
      </c>
      <c r="E1940" s="8" t="str">
        <f>IFERROR(VLOOKUP(D1940,Materias_Primas[#All],2,0),"")</f>
        <v/>
      </c>
      <c r="F1940" s="8">
        <f>'Receta'!C1941</f>
        <v>0</v>
      </c>
      <c r="G1940" s="8">
        <f>'Receta'!H1941</f>
        <v>0</v>
      </c>
      <c r="H1940" s="8" t="str">
        <f t="shared" si="35"/>
        <v/>
      </c>
      <c r="I1940" s="8">
        <v>64</v>
      </c>
      <c r="J1940" s="8" t="s">
        <v>213</v>
      </c>
      <c r="K1940" s="8" t="e">
        <f t="shared" si="38"/>
        <v>#VALUE!</v>
      </c>
      <c r="L1940" s="8" t="str">
        <f>IFERROR(VLOOKUP(D1940,Materias_Primas[#All],5,0),"")</f>
        <v/>
      </c>
      <c r="M1940" s="2"/>
      <c r="N1940" s="2"/>
      <c r="O1940" s="2"/>
      <c r="P1940" s="2"/>
    </row>
    <row r="1941" spans="1:16" ht="15.75" customHeight="1" x14ac:dyDescent="0.3">
      <c r="A1941" s="8">
        <f>'Receta'!A1942</f>
        <v>0</v>
      </c>
      <c r="B1941" s="8" t="str">
        <f>IFERROR(VLOOKUP(A1941,Productos[#All],2,0),"")</f>
        <v/>
      </c>
      <c r="C1941" s="8">
        <f>SUMIF(Producción[[#All],[Producto]],A1941,Producción[[#All],[Cant]])</f>
        <v>0</v>
      </c>
      <c r="D1941" s="8">
        <f>'Receta'!E1942</f>
        <v>0</v>
      </c>
      <c r="E1941" s="8" t="str">
        <f>IFERROR(VLOOKUP(D1941,Materias_Primas[#All],2,0),"")</f>
        <v/>
      </c>
      <c r="F1941" s="8">
        <f>'Receta'!C1942</f>
        <v>0</v>
      </c>
      <c r="G1941" s="8">
        <f>'Receta'!H1942</f>
        <v>0</v>
      </c>
      <c r="H1941" s="8" t="str">
        <f t="shared" si="35"/>
        <v/>
      </c>
      <c r="I1941" s="8">
        <v>64</v>
      </c>
      <c r="J1941" s="8" t="s">
        <v>213</v>
      </c>
      <c r="K1941" s="8" t="e">
        <f t="shared" si="38"/>
        <v>#VALUE!</v>
      </c>
      <c r="L1941" s="8" t="str">
        <f>IFERROR(VLOOKUP(D1941,Materias_Primas[#All],5,0),"")</f>
        <v/>
      </c>
      <c r="M1941" s="2"/>
      <c r="N1941" s="2"/>
      <c r="O1941" s="2"/>
      <c r="P1941" s="2"/>
    </row>
    <row r="1942" spans="1:16" ht="15.75" customHeight="1" x14ac:dyDescent="0.3">
      <c r="A1942" s="8">
        <f>'Receta'!A1943</f>
        <v>0</v>
      </c>
      <c r="B1942" s="8" t="str">
        <f>IFERROR(VLOOKUP(A1942,Productos[#All],2,0),"")</f>
        <v/>
      </c>
      <c r="C1942" s="8">
        <f>SUMIF(Producción[[#All],[Producto]],A1942,Producción[[#All],[Cant]])</f>
        <v>0</v>
      </c>
      <c r="D1942" s="8">
        <f>'Receta'!E1943</f>
        <v>0</v>
      </c>
      <c r="E1942" s="8" t="str">
        <f>IFERROR(VLOOKUP(D1942,Materias_Primas[#All],2,0),"")</f>
        <v/>
      </c>
      <c r="F1942" s="8">
        <f>'Receta'!C1943</f>
        <v>0</v>
      </c>
      <c r="G1942" s="8">
        <f>'Receta'!H1943</f>
        <v>0</v>
      </c>
      <c r="H1942" s="8" t="str">
        <f t="shared" si="35"/>
        <v/>
      </c>
      <c r="I1942" s="8">
        <v>64</v>
      </c>
      <c r="J1942" s="8" t="s">
        <v>213</v>
      </c>
      <c r="K1942" s="8" t="e">
        <f t="shared" si="38"/>
        <v>#VALUE!</v>
      </c>
      <c r="L1942" s="8" t="str">
        <f>IFERROR(VLOOKUP(D1942,Materias_Primas[#All],5,0),"")</f>
        <v/>
      </c>
      <c r="M1942" s="2"/>
      <c r="N1942" s="2"/>
      <c r="O1942" s="2"/>
      <c r="P1942" s="2"/>
    </row>
    <row r="1943" spans="1:16" ht="15.75" customHeight="1" x14ac:dyDescent="0.3">
      <c r="A1943" s="8">
        <f>'Receta'!A1944</f>
        <v>0</v>
      </c>
      <c r="B1943" s="8" t="str">
        <f>IFERROR(VLOOKUP(A1943,Productos[#All],2,0),"")</f>
        <v/>
      </c>
      <c r="C1943" s="8">
        <f>SUMIF(Producción[[#All],[Producto]],A1943,Producción[[#All],[Cant]])</f>
        <v>0</v>
      </c>
      <c r="D1943" s="8">
        <f>'Receta'!E1944</f>
        <v>0</v>
      </c>
      <c r="E1943" s="8" t="str">
        <f>IFERROR(VLOOKUP(D1943,Materias_Primas[#All],2,0),"")</f>
        <v/>
      </c>
      <c r="F1943" s="8">
        <f>'Receta'!C1944</f>
        <v>0</v>
      </c>
      <c r="G1943" s="8">
        <f>'Receta'!H1944</f>
        <v>0</v>
      </c>
      <c r="H1943" s="8" t="str">
        <f t="shared" si="35"/>
        <v/>
      </c>
      <c r="I1943" s="8">
        <v>64</v>
      </c>
      <c r="J1943" s="8" t="s">
        <v>213</v>
      </c>
      <c r="K1943" s="8" t="e">
        <f t="shared" si="38"/>
        <v>#VALUE!</v>
      </c>
      <c r="L1943" s="8" t="str">
        <f>IFERROR(VLOOKUP(D1943,Materias_Primas[#All],5,0),"")</f>
        <v/>
      </c>
      <c r="M1943" s="2"/>
      <c r="N1943" s="2"/>
      <c r="O1943" s="2"/>
      <c r="P1943" s="2"/>
    </row>
    <row r="1944" spans="1:16" ht="15.75" customHeight="1" x14ac:dyDescent="0.3">
      <c r="A1944" s="8">
        <f>'Receta'!A1945</f>
        <v>0</v>
      </c>
      <c r="B1944" s="8" t="str">
        <f>IFERROR(VLOOKUP(A1944,Productos[#All],2,0),"")</f>
        <v/>
      </c>
      <c r="C1944" s="8">
        <f>SUMIF(Producción[[#All],[Producto]],A1944,Producción[[#All],[Cant]])</f>
        <v>0</v>
      </c>
      <c r="D1944" s="8">
        <f>'Receta'!E1945</f>
        <v>0</v>
      </c>
      <c r="E1944" s="8" t="str">
        <f>IFERROR(VLOOKUP(D1944,Materias_Primas[#All],2,0),"")</f>
        <v/>
      </c>
      <c r="F1944" s="8">
        <f>'Receta'!C1945</f>
        <v>0</v>
      </c>
      <c r="G1944" s="8">
        <f>'Receta'!H1945</f>
        <v>0</v>
      </c>
      <c r="H1944" s="8" t="str">
        <f t="shared" si="35"/>
        <v/>
      </c>
      <c r="I1944" s="8">
        <v>64</v>
      </c>
      <c r="J1944" s="8" t="s">
        <v>213</v>
      </c>
      <c r="K1944" s="8" t="e">
        <f t="shared" si="38"/>
        <v>#VALUE!</v>
      </c>
      <c r="L1944" s="8" t="str">
        <f>IFERROR(VLOOKUP(D1944,Materias_Primas[#All],5,0),"")</f>
        <v/>
      </c>
      <c r="M1944" s="2"/>
      <c r="N1944" s="2"/>
      <c r="O1944" s="2"/>
      <c r="P1944" s="2"/>
    </row>
    <row r="1945" spans="1:16" ht="15.75" customHeight="1" x14ac:dyDescent="0.3">
      <c r="A1945" s="8">
        <f>'Receta'!A1946</f>
        <v>0</v>
      </c>
      <c r="B1945" s="8" t="str">
        <f>IFERROR(VLOOKUP(A1945,Productos[#All],2,0),"")</f>
        <v/>
      </c>
      <c r="C1945" s="8">
        <f>SUMIF(Producción[[#All],[Producto]],A1945,Producción[[#All],[Cant]])</f>
        <v>0</v>
      </c>
      <c r="D1945" s="8">
        <f>'Receta'!E1946</f>
        <v>0</v>
      </c>
      <c r="E1945" s="8" t="str">
        <f>IFERROR(VLOOKUP(D1945,Materias_Primas[#All],2,0),"")</f>
        <v/>
      </c>
      <c r="F1945" s="8">
        <f>'Receta'!C1946</f>
        <v>0</v>
      </c>
      <c r="G1945" s="8">
        <f>'Receta'!H1946</f>
        <v>0</v>
      </c>
      <c r="H1945" s="8" t="str">
        <f t="shared" si="35"/>
        <v/>
      </c>
      <c r="I1945" s="8">
        <v>64</v>
      </c>
      <c r="J1945" s="8" t="s">
        <v>213</v>
      </c>
      <c r="K1945" s="8" t="e">
        <f t="shared" si="38"/>
        <v>#VALUE!</v>
      </c>
      <c r="L1945" s="8" t="str">
        <f>IFERROR(VLOOKUP(D1945,Materias_Primas[#All],5,0),"")</f>
        <v/>
      </c>
      <c r="M1945" s="2"/>
      <c r="N1945" s="2"/>
      <c r="O1945" s="2"/>
      <c r="P1945" s="2"/>
    </row>
    <row r="1946" spans="1:16" ht="15.75" customHeight="1" x14ac:dyDescent="0.3">
      <c r="A1946" s="8">
        <f>'Receta'!A1947</f>
        <v>0</v>
      </c>
      <c r="B1946" s="8" t="str">
        <f>IFERROR(VLOOKUP(A1946,Productos[#All],2,0),"")</f>
        <v/>
      </c>
      <c r="C1946" s="8">
        <f>SUMIF(Producción[[#All],[Producto]],A1946,Producción[[#All],[Cant]])</f>
        <v>0</v>
      </c>
      <c r="D1946" s="8">
        <f>'Receta'!E1947</f>
        <v>0</v>
      </c>
      <c r="E1946" s="8" t="str">
        <f>IFERROR(VLOOKUP(D1946,Materias_Primas[#All],2,0),"")</f>
        <v/>
      </c>
      <c r="F1946" s="8">
        <f>'Receta'!C1947</f>
        <v>0</v>
      </c>
      <c r="G1946" s="8">
        <f>'Receta'!H1947</f>
        <v>0</v>
      </c>
      <c r="H1946" s="8" t="str">
        <f t="shared" si="35"/>
        <v/>
      </c>
      <c r="I1946" s="8">
        <v>64</v>
      </c>
      <c r="J1946" s="8" t="s">
        <v>213</v>
      </c>
      <c r="K1946" s="8" t="e">
        <f t="shared" si="38"/>
        <v>#VALUE!</v>
      </c>
      <c r="L1946" s="8" t="str">
        <f>IFERROR(VLOOKUP(D1946,Materias_Primas[#All],5,0),"")</f>
        <v/>
      </c>
      <c r="M1946" s="2"/>
      <c r="N1946" s="2"/>
      <c r="O1946" s="2"/>
      <c r="P1946" s="2"/>
    </row>
    <row r="1947" spans="1:16" ht="15.75" customHeight="1" x14ac:dyDescent="0.3">
      <c r="A1947" s="8">
        <f>'Receta'!A1948</f>
        <v>0</v>
      </c>
      <c r="B1947" s="8" t="str">
        <f>IFERROR(VLOOKUP(A1947,Productos[#All],2,0),"")</f>
        <v/>
      </c>
      <c r="C1947" s="8">
        <f>SUMIF(Producción[[#All],[Producto]],A1947,Producción[[#All],[Cant]])</f>
        <v>0</v>
      </c>
      <c r="D1947" s="8">
        <f>'Receta'!E1948</f>
        <v>0</v>
      </c>
      <c r="E1947" s="8" t="str">
        <f>IFERROR(VLOOKUP(D1947,Materias_Primas[#All],2,0),"")</f>
        <v/>
      </c>
      <c r="F1947" s="8">
        <f>'Receta'!C1948</f>
        <v>0</v>
      </c>
      <c r="G1947" s="8">
        <f>'Receta'!H1948</f>
        <v>0</v>
      </c>
      <c r="H1947" s="8" t="str">
        <f t="shared" si="35"/>
        <v/>
      </c>
      <c r="I1947" s="8">
        <v>64</v>
      </c>
      <c r="J1947" s="8" t="s">
        <v>213</v>
      </c>
      <c r="K1947" s="8" t="e">
        <f t="shared" si="38"/>
        <v>#VALUE!</v>
      </c>
      <c r="L1947" s="8" t="str">
        <f>IFERROR(VLOOKUP(D1947,Materias_Primas[#All],5,0),"")</f>
        <v/>
      </c>
      <c r="M1947" s="2"/>
      <c r="N1947" s="2"/>
      <c r="O1947" s="2"/>
      <c r="P1947" s="2"/>
    </row>
    <row r="1948" spans="1:16" ht="15.75" customHeight="1" x14ac:dyDescent="0.3">
      <c r="A1948" s="8">
        <f>'Receta'!A1949</f>
        <v>0</v>
      </c>
      <c r="B1948" s="8" t="str">
        <f>IFERROR(VLOOKUP(A1948,Productos[#All],2,0),"")</f>
        <v/>
      </c>
      <c r="C1948" s="8">
        <f>SUMIF(Producción[[#All],[Producto]],A1948,Producción[[#All],[Cant]])</f>
        <v>0</v>
      </c>
      <c r="D1948" s="8">
        <f>'Receta'!E1949</f>
        <v>0</v>
      </c>
      <c r="E1948" s="8" t="str">
        <f>IFERROR(VLOOKUP(D1948,Materias_Primas[#All],2,0),"")</f>
        <v/>
      </c>
      <c r="F1948" s="8">
        <f>'Receta'!C1949</f>
        <v>0</v>
      </c>
      <c r="G1948" s="8">
        <f>'Receta'!H1949</f>
        <v>0</v>
      </c>
      <c r="H1948" s="8" t="str">
        <f t="shared" si="35"/>
        <v/>
      </c>
      <c r="I1948" s="8">
        <v>64</v>
      </c>
      <c r="J1948" s="8" t="s">
        <v>213</v>
      </c>
      <c r="K1948" s="8" t="e">
        <f t="shared" si="38"/>
        <v>#VALUE!</v>
      </c>
      <c r="L1948" s="8" t="str">
        <f>IFERROR(VLOOKUP(D1948,Materias_Primas[#All],5,0),"")</f>
        <v/>
      </c>
      <c r="M1948" s="2"/>
      <c r="N1948" s="2"/>
      <c r="O1948" s="2"/>
      <c r="P1948" s="2"/>
    </row>
    <row r="1949" spans="1:16" ht="15.75" customHeight="1" x14ac:dyDescent="0.3">
      <c r="A1949" s="8">
        <f>'Receta'!A1950</f>
        <v>0</v>
      </c>
      <c r="B1949" s="8" t="str">
        <f>IFERROR(VLOOKUP(A1949,Productos[#All],2,0),"")</f>
        <v/>
      </c>
      <c r="C1949" s="8">
        <f>SUMIF(Producción[[#All],[Producto]],A1949,Producción[[#All],[Cant]])</f>
        <v>0</v>
      </c>
      <c r="D1949" s="8">
        <f>'Receta'!E1950</f>
        <v>0</v>
      </c>
      <c r="E1949" s="8" t="str">
        <f>IFERROR(VLOOKUP(D1949,Materias_Primas[#All],2,0),"")</f>
        <v/>
      </c>
      <c r="F1949" s="8">
        <f>'Receta'!C1950</f>
        <v>0</v>
      </c>
      <c r="G1949" s="8">
        <f>'Receta'!H1950</f>
        <v>0</v>
      </c>
      <c r="H1949" s="8" t="str">
        <f t="shared" si="35"/>
        <v/>
      </c>
      <c r="I1949" s="8">
        <v>64</v>
      </c>
      <c r="J1949" s="8" t="s">
        <v>213</v>
      </c>
      <c r="K1949" s="8" t="e">
        <f t="shared" si="38"/>
        <v>#VALUE!</v>
      </c>
      <c r="L1949" s="8" t="str">
        <f>IFERROR(VLOOKUP(D1949,Materias_Primas[#All],5,0),"")</f>
        <v/>
      </c>
      <c r="M1949" s="2"/>
      <c r="N1949" s="2"/>
      <c r="O1949" s="2"/>
      <c r="P1949" s="2"/>
    </row>
    <row r="1950" spans="1:16" ht="15.75" customHeight="1" x14ac:dyDescent="0.3">
      <c r="A1950" s="8">
        <f>'Receta'!A1951</f>
        <v>0</v>
      </c>
      <c r="B1950" s="8" t="str">
        <f>IFERROR(VLOOKUP(A1950,Productos[#All],2,0),"")</f>
        <v/>
      </c>
      <c r="C1950" s="8">
        <f>SUMIF(Producción[[#All],[Producto]],A1950,Producción[[#All],[Cant]])</f>
        <v>0</v>
      </c>
      <c r="D1950" s="8">
        <f>'Receta'!E1951</f>
        <v>0</v>
      </c>
      <c r="E1950" s="8" t="str">
        <f>IFERROR(VLOOKUP(D1950,Materias_Primas[#All],2,0),"")</f>
        <v/>
      </c>
      <c r="F1950" s="8">
        <f>'Receta'!C1951</f>
        <v>0</v>
      </c>
      <c r="G1950" s="8">
        <f>'Receta'!H1951</f>
        <v>0</v>
      </c>
      <c r="H1950" s="8" t="str">
        <f t="shared" si="35"/>
        <v/>
      </c>
      <c r="I1950" s="8">
        <v>64</v>
      </c>
      <c r="J1950" s="8" t="s">
        <v>213</v>
      </c>
      <c r="K1950" s="8" t="e">
        <f t="shared" si="38"/>
        <v>#VALUE!</v>
      </c>
      <c r="L1950" s="8" t="str">
        <f>IFERROR(VLOOKUP(D1950,Materias_Primas[#All],5,0),"")</f>
        <v/>
      </c>
      <c r="M1950" s="2"/>
      <c r="N1950" s="2"/>
      <c r="O1950" s="2"/>
      <c r="P1950" s="2"/>
    </row>
    <row r="1951" spans="1:16" ht="15.75" customHeight="1" x14ac:dyDescent="0.3">
      <c r="A1951" s="8">
        <f>'Receta'!A1952</f>
        <v>0</v>
      </c>
      <c r="B1951" s="8" t="str">
        <f>IFERROR(VLOOKUP(A1951,Productos[#All],2,0),"")</f>
        <v/>
      </c>
      <c r="C1951" s="8">
        <f>SUMIF(Producción[[#All],[Producto]],A1951,Producción[[#All],[Cant]])</f>
        <v>0</v>
      </c>
      <c r="D1951" s="8">
        <f>'Receta'!E1952</f>
        <v>0</v>
      </c>
      <c r="E1951" s="8" t="str">
        <f>IFERROR(VLOOKUP(D1951,Materias_Primas[#All],2,0),"")</f>
        <v/>
      </c>
      <c r="F1951" s="8">
        <f>'Receta'!C1952</f>
        <v>0</v>
      </c>
      <c r="G1951" s="8">
        <f>'Receta'!H1952</f>
        <v>0</v>
      </c>
      <c r="H1951" s="8" t="str">
        <f t="shared" si="35"/>
        <v/>
      </c>
      <c r="I1951" s="8">
        <v>64</v>
      </c>
      <c r="J1951" s="8" t="s">
        <v>213</v>
      </c>
      <c r="K1951" s="8" t="e">
        <f t="shared" si="38"/>
        <v>#VALUE!</v>
      </c>
      <c r="L1951" s="8" t="str">
        <f>IFERROR(VLOOKUP(D1951,Materias_Primas[#All],5,0),"")</f>
        <v/>
      </c>
      <c r="M1951" s="2"/>
      <c r="N1951" s="2"/>
      <c r="O1951" s="2"/>
      <c r="P1951" s="2"/>
    </row>
    <row r="1952" spans="1:16" ht="15.75" customHeight="1" x14ac:dyDescent="0.3">
      <c r="A1952" s="8">
        <f>'Receta'!A1953</f>
        <v>0</v>
      </c>
      <c r="B1952" s="8" t="str">
        <f>IFERROR(VLOOKUP(A1952,Productos[#All],2,0),"")</f>
        <v/>
      </c>
      <c r="C1952" s="8">
        <f>SUMIF(Producción[[#All],[Producto]],A1952,Producción[[#All],[Cant]])</f>
        <v>0</v>
      </c>
      <c r="D1952" s="8">
        <f>'Receta'!E1953</f>
        <v>0</v>
      </c>
      <c r="E1952" s="8" t="str">
        <f>IFERROR(VLOOKUP(D1952,Materias_Primas[#All],2,0),"")</f>
        <v/>
      </c>
      <c r="F1952" s="8">
        <f>'Receta'!C1953</f>
        <v>0</v>
      </c>
      <c r="G1952" s="8">
        <f>'Receta'!H1953</f>
        <v>0</v>
      </c>
      <c r="H1952" s="8" t="str">
        <f t="shared" si="35"/>
        <v/>
      </c>
      <c r="I1952" s="8">
        <v>64</v>
      </c>
      <c r="J1952" s="8" t="s">
        <v>213</v>
      </c>
      <c r="K1952" s="8" t="e">
        <f t="shared" si="38"/>
        <v>#VALUE!</v>
      </c>
      <c r="L1952" s="8" t="str">
        <f>IFERROR(VLOOKUP(D1952,Materias_Primas[#All],5,0),"")</f>
        <v/>
      </c>
      <c r="M1952" s="2"/>
      <c r="N1952" s="2"/>
      <c r="O1952" s="2"/>
      <c r="P1952" s="2"/>
    </row>
    <row r="1953" spans="1:16" ht="15.75" customHeight="1" x14ac:dyDescent="0.3">
      <c r="A1953" s="8">
        <f>'Receta'!A1954</f>
        <v>0</v>
      </c>
      <c r="B1953" s="8" t="str">
        <f>IFERROR(VLOOKUP(A1953,Productos[#All],2,0),"")</f>
        <v/>
      </c>
      <c r="C1953" s="8">
        <f>SUMIF(Producción[[#All],[Producto]],A1953,Producción[[#All],[Cant]])</f>
        <v>0</v>
      </c>
      <c r="D1953" s="8">
        <f>'Receta'!E1954</f>
        <v>0</v>
      </c>
      <c r="E1953" s="8" t="str">
        <f>IFERROR(VLOOKUP(D1953,Materias_Primas[#All],2,0),"")</f>
        <v/>
      </c>
      <c r="F1953" s="8">
        <f>'Receta'!C1954</f>
        <v>0</v>
      </c>
      <c r="G1953" s="8">
        <f>'Receta'!H1954</f>
        <v>0</v>
      </c>
      <c r="H1953" s="8" t="str">
        <f t="shared" si="35"/>
        <v/>
      </c>
      <c r="I1953" s="8">
        <v>65</v>
      </c>
      <c r="J1953" s="8" t="s">
        <v>213</v>
      </c>
      <c r="K1953" s="8" t="e">
        <f t="shared" si="38"/>
        <v>#VALUE!</v>
      </c>
      <c r="L1953" s="8" t="str">
        <f>IFERROR(VLOOKUP(D1953,Materias_Primas[#All],5,0),"")</f>
        <v/>
      </c>
      <c r="M1953" s="2"/>
      <c r="N1953" s="2"/>
      <c r="O1953" s="2"/>
      <c r="P1953" s="2"/>
    </row>
    <row r="1954" spans="1:16" ht="15.75" customHeight="1" x14ac:dyDescent="0.3">
      <c r="A1954" s="8">
        <f>'Receta'!A1955</f>
        <v>0</v>
      </c>
      <c r="B1954" s="8" t="str">
        <f>IFERROR(VLOOKUP(A1954,Productos[#All],2,0),"")</f>
        <v/>
      </c>
      <c r="C1954" s="8">
        <f>SUMIF(Producción[[#All],[Producto]],A1954,Producción[[#All],[Cant]])</f>
        <v>0</v>
      </c>
      <c r="D1954" s="8">
        <f>'Receta'!E1955</f>
        <v>0</v>
      </c>
      <c r="E1954" s="8" t="str">
        <f>IFERROR(VLOOKUP(D1954,Materias_Primas[#All],2,0),"")</f>
        <v/>
      </c>
      <c r="F1954" s="8">
        <f>'Receta'!C1955</f>
        <v>0</v>
      </c>
      <c r="G1954" s="8">
        <f>'Receta'!H1955</f>
        <v>0</v>
      </c>
      <c r="H1954" s="8" t="str">
        <f t="shared" si="35"/>
        <v/>
      </c>
      <c r="I1954" s="8">
        <v>65</v>
      </c>
      <c r="J1954" s="8" t="s">
        <v>213</v>
      </c>
      <c r="K1954" s="8" t="e">
        <f t="shared" si="38"/>
        <v>#VALUE!</v>
      </c>
      <c r="L1954" s="8" t="str">
        <f>IFERROR(VLOOKUP(D1954,Materias_Primas[#All],5,0),"")</f>
        <v/>
      </c>
      <c r="M1954" s="2"/>
      <c r="N1954" s="2"/>
      <c r="O1954" s="2"/>
      <c r="P1954" s="2"/>
    </row>
    <row r="1955" spans="1:16" ht="15.75" customHeight="1" x14ac:dyDescent="0.3">
      <c r="A1955" s="8">
        <f>'Receta'!A1956</f>
        <v>0</v>
      </c>
      <c r="B1955" s="8" t="str">
        <f>IFERROR(VLOOKUP(A1955,Productos[#All],2,0),"")</f>
        <v/>
      </c>
      <c r="C1955" s="8">
        <f>SUMIF(Producción[[#All],[Producto]],A1955,Producción[[#All],[Cant]])</f>
        <v>0</v>
      </c>
      <c r="D1955" s="8">
        <f>'Receta'!E1956</f>
        <v>0</v>
      </c>
      <c r="E1955" s="8" t="str">
        <f>IFERROR(VLOOKUP(D1955,Materias_Primas[#All],2,0),"")</f>
        <v/>
      </c>
      <c r="F1955" s="8">
        <f>'Receta'!C1956</f>
        <v>0</v>
      </c>
      <c r="G1955" s="8">
        <f>'Receta'!H1956</f>
        <v>0</v>
      </c>
      <c r="H1955" s="8" t="str">
        <f t="shared" si="35"/>
        <v/>
      </c>
      <c r="I1955" s="8">
        <v>65</v>
      </c>
      <c r="J1955" s="8" t="s">
        <v>213</v>
      </c>
      <c r="K1955" s="8" t="e">
        <f t="shared" si="38"/>
        <v>#VALUE!</v>
      </c>
      <c r="L1955" s="8" t="str">
        <f>IFERROR(VLOOKUP(D1955,Materias_Primas[#All],5,0),"")</f>
        <v/>
      </c>
      <c r="M1955" s="2"/>
      <c r="N1955" s="2"/>
      <c r="O1955" s="2"/>
      <c r="P1955" s="2"/>
    </row>
    <row r="1956" spans="1:16" ht="15.75" customHeight="1" x14ac:dyDescent="0.3">
      <c r="A1956" s="8">
        <f>'Receta'!A1957</f>
        <v>0</v>
      </c>
      <c r="B1956" s="8" t="str">
        <f>IFERROR(VLOOKUP(A1956,Productos[#All],2,0),"")</f>
        <v/>
      </c>
      <c r="C1956" s="8">
        <f>SUMIF(Producción[[#All],[Producto]],A1956,Producción[[#All],[Cant]])</f>
        <v>0</v>
      </c>
      <c r="D1956" s="8">
        <f>'Receta'!E1957</f>
        <v>0</v>
      </c>
      <c r="E1956" s="8" t="str">
        <f>IFERROR(VLOOKUP(D1956,Materias_Primas[#All],2,0),"")</f>
        <v/>
      </c>
      <c r="F1956" s="8">
        <f>'Receta'!C1957</f>
        <v>0</v>
      </c>
      <c r="G1956" s="8">
        <f>'Receta'!H1957</f>
        <v>0</v>
      </c>
      <c r="H1956" s="8" t="str">
        <f t="shared" si="35"/>
        <v/>
      </c>
      <c r="I1956" s="8">
        <v>65</v>
      </c>
      <c r="J1956" s="8" t="s">
        <v>213</v>
      </c>
      <c r="K1956" s="8" t="e">
        <f t="shared" si="38"/>
        <v>#VALUE!</v>
      </c>
      <c r="L1956" s="8" t="str">
        <f>IFERROR(VLOOKUP(D1956,Materias_Primas[#All],5,0),"")</f>
        <v/>
      </c>
      <c r="M1956" s="2"/>
      <c r="N1956" s="2"/>
      <c r="O1956" s="2"/>
      <c r="P1956" s="2"/>
    </row>
    <row r="1957" spans="1:16" ht="15.75" customHeight="1" x14ac:dyDescent="0.3">
      <c r="A1957" s="8">
        <f>'Receta'!A1958</f>
        <v>0</v>
      </c>
      <c r="B1957" s="8" t="str">
        <f>IFERROR(VLOOKUP(A1957,Productos[#All],2,0),"")</f>
        <v/>
      </c>
      <c r="C1957" s="8">
        <f>SUMIF(Producción[[#All],[Producto]],A1957,Producción[[#All],[Cant]])</f>
        <v>0</v>
      </c>
      <c r="D1957" s="8">
        <f>'Receta'!E1958</f>
        <v>0</v>
      </c>
      <c r="E1957" s="8" t="str">
        <f>IFERROR(VLOOKUP(D1957,Materias_Primas[#All],2,0),"")</f>
        <v/>
      </c>
      <c r="F1957" s="8">
        <f>'Receta'!C1958</f>
        <v>0</v>
      </c>
      <c r="G1957" s="8">
        <f>'Receta'!H1958</f>
        <v>0</v>
      </c>
      <c r="H1957" s="8" t="str">
        <f t="shared" si="35"/>
        <v/>
      </c>
      <c r="I1957" s="8">
        <v>65</v>
      </c>
      <c r="J1957" s="8" t="s">
        <v>213</v>
      </c>
      <c r="K1957" s="8" t="e">
        <f t="shared" si="38"/>
        <v>#VALUE!</v>
      </c>
      <c r="L1957" s="8" t="str">
        <f>IFERROR(VLOOKUP(D1957,Materias_Primas[#All],5,0),"")</f>
        <v/>
      </c>
      <c r="M1957" s="2"/>
      <c r="N1957" s="2"/>
      <c r="O1957" s="2"/>
      <c r="P1957" s="2"/>
    </row>
    <row r="1958" spans="1:16" ht="15.75" customHeight="1" x14ac:dyDescent="0.3">
      <c r="A1958" s="8">
        <f>'Receta'!A1959</f>
        <v>0</v>
      </c>
      <c r="B1958" s="8" t="str">
        <f>IFERROR(VLOOKUP(A1958,Productos[#All],2,0),"")</f>
        <v/>
      </c>
      <c r="C1958" s="8">
        <f>SUMIF(Producción[[#All],[Producto]],A1958,Producción[[#All],[Cant]])</f>
        <v>0</v>
      </c>
      <c r="D1958" s="8">
        <f>'Receta'!E1959</f>
        <v>0</v>
      </c>
      <c r="E1958" s="8" t="str">
        <f>IFERROR(VLOOKUP(D1958,Materias_Primas[#All],2,0),"")</f>
        <v/>
      </c>
      <c r="F1958" s="8">
        <f>'Receta'!C1959</f>
        <v>0</v>
      </c>
      <c r="G1958" s="8">
        <f>'Receta'!H1959</f>
        <v>0</v>
      </c>
      <c r="H1958" s="8" t="str">
        <f t="shared" si="35"/>
        <v/>
      </c>
      <c r="I1958" s="8">
        <v>65</v>
      </c>
      <c r="J1958" s="8" t="s">
        <v>213</v>
      </c>
      <c r="K1958" s="8" t="e">
        <f t="shared" si="38"/>
        <v>#VALUE!</v>
      </c>
      <c r="L1958" s="8" t="str">
        <f>IFERROR(VLOOKUP(D1958,Materias_Primas[#All],5,0),"")</f>
        <v/>
      </c>
      <c r="M1958" s="2"/>
      <c r="N1958" s="2"/>
      <c r="O1958" s="2"/>
      <c r="P1958" s="2"/>
    </row>
    <row r="1959" spans="1:16" ht="15.75" customHeight="1" x14ac:dyDescent="0.3">
      <c r="A1959" s="8">
        <f>'Receta'!A1960</f>
        <v>0</v>
      </c>
      <c r="B1959" s="8" t="str">
        <f>IFERROR(VLOOKUP(A1959,Productos[#All],2,0),"")</f>
        <v/>
      </c>
      <c r="C1959" s="8">
        <f>SUMIF(Producción[[#All],[Producto]],A1959,Producción[[#All],[Cant]])</f>
        <v>0</v>
      </c>
      <c r="D1959" s="8">
        <f>'Receta'!E1960</f>
        <v>0</v>
      </c>
      <c r="E1959" s="8" t="str">
        <f>IFERROR(VLOOKUP(D1959,Materias_Primas[#All],2,0),"")</f>
        <v/>
      </c>
      <c r="F1959" s="8">
        <f>'Receta'!C1960</f>
        <v>0</v>
      </c>
      <c r="G1959" s="8">
        <f>'Receta'!H1960</f>
        <v>0</v>
      </c>
      <c r="H1959" s="8" t="str">
        <f t="shared" si="35"/>
        <v/>
      </c>
      <c r="I1959" s="8">
        <v>65</v>
      </c>
      <c r="J1959" s="8" t="s">
        <v>213</v>
      </c>
      <c r="K1959" s="8" t="e">
        <f t="shared" si="38"/>
        <v>#VALUE!</v>
      </c>
      <c r="L1959" s="8" t="str">
        <f>IFERROR(VLOOKUP(D1959,Materias_Primas[#All],5,0),"")</f>
        <v/>
      </c>
      <c r="M1959" s="2"/>
      <c r="N1959" s="2"/>
      <c r="O1959" s="2"/>
      <c r="P1959" s="2"/>
    </row>
    <row r="1960" spans="1:16" ht="15.75" customHeight="1" x14ac:dyDescent="0.3">
      <c r="A1960" s="8">
        <f>'Receta'!A1961</f>
        <v>0</v>
      </c>
      <c r="B1960" s="8" t="str">
        <f>IFERROR(VLOOKUP(A1960,Productos[#All],2,0),"")</f>
        <v/>
      </c>
      <c r="C1960" s="8">
        <f>SUMIF(Producción[[#All],[Producto]],A1960,Producción[[#All],[Cant]])</f>
        <v>0</v>
      </c>
      <c r="D1960" s="8">
        <f>'Receta'!E1961</f>
        <v>0</v>
      </c>
      <c r="E1960" s="8" t="str">
        <f>IFERROR(VLOOKUP(D1960,Materias_Primas[#All],2,0),"")</f>
        <v/>
      </c>
      <c r="F1960" s="8">
        <f>'Receta'!C1961</f>
        <v>0</v>
      </c>
      <c r="G1960" s="8">
        <f>'Receta'!H1961</f>
        <v>0</v>
      </c>
      <c r="H1960" s="8" t="str">
        <f t="shared" si="35"/>
        <v/>
      </c>
      <c r="I1960" s="8">
        <v>65</v>
      </c>
      <c r="J1960" s="8" t="s">
        <v>213</v>
      </c>
      <c r="K1960" s="8" t="e">
        <f t="shared" si="38"/>
        <v>#VALUE!</v>
      </c>
      <c r="L1960" s="8" t="str">
        <f>IFERROR(VLOOKUP(D1960,Materias_Primas[#All],5,0),"")</f>
        <v/>
      </c>
      <c r="M1960" s="2"/>
      <c r="N1960" s="2"/>
      <c r="O1960" s="2"/>
      <c r="P1960" s="2"/>
    </row>
    <row r="1961" spans="1:16" ht="15.75" customHeight="1" x14ac:dyDescent="0.3">
      <c r="A1961" s="8">
        <f>'Receta'!A1962</f>
        <v>0</v>
      </c>
      <c r="B1961" s="8" t="str">
        <f>IFERROR(VLOOKUP(A1961,Productos[#All],2,0),"")</f>
        <v/>
      </c>
      <c r="C1961" s="8">
        <f>SUMIF(Producción[[#All],[Producto]],A1961,Producción[[#All],[Cant]])</f>
        <v>0</v>
      </c>
      <c r="D1961" s="8">
        <f>'Receta'!E1962</f>
        <v>0</v>
      </c>
      <c r="E1961" s="8" t="str">
        <f>IFERROR(VLOOKUP(D1961,Materias_Primas[#All],2,0),"")</f>
        <v/>
      </c>
      <c r="F1961" s="8">
        <f>'Receta'!C1962</f>
        <v>0</v>
      </c>
      <c r="G1961" s="8">
        <f>'Receta'!H1962</f>
        <v>0</v>
      </c>
      <c r="H1961" s="8" t="str">
        <f t="shared" si="35"/>
        <v/>
      </c>
      <c r="I1961" s="8">
        <v>65</v>
      </c>
      <c r="J1961" s="8" t="s">
        <v>213</v>
      </c>
      <c r="K1961" s="8" t="e">
        <f t="shared" si="38"/>
        <v>#VALUE!</v>
      </c>
      <c r="L1961" s="8" t="str">
        <f>IFERROR(VLOOKUP(D1961,Materias_Primas[#All],5,0),"")</f>
        <v/>
      </c>
      <c r="M1961" s="2"/>
      <c r="N1961" s="2"/>
      <c r="O1961" s="2"/>
      <c r="P1961" s="2"/>
    </row>
    <row r="1962" spans="1:16" ht="15.75" customHeight="1" x14ac:dyDescent="0.3">
      <c r="A1962" s="8">
        <f>'Receta'!A1963</f>
        <v>0</v>
      </c>
      <c r="B1962" s="8" t="str">
        <f>IFERROR(VLOOKUP(A1962,Productos[#All],2,0),"")</f>
        <v/>
      </c>
      <c r="C1962" s="8">
        <f>SUMIF(Producción[[#All],[Producto]],A1962,Producción[[#All],[Cant]])</f>
        <v>0</v>
      </c>
      <c r="D1962" s="8">
        <f>'Receta'!E1963</f>
        <v>0</v>
      </c>
      <c r="E1962" s="8" t="str">
        <f>IFERROR(VLOOKUP(D1962,Materias_Primas[#All],2,0),"")</f>
        <v/>
      </c>
      <c r="F1962" s="8">
        <f>'Receta'!C1963</f>
        <v>0</v>
      </c>
      <c r="G1962" s="8">
        <f>'Receta'!H1963</f>
        <v>0</v>
      </c>
      <c r="H1962" s="8" t="str">
        <f t="shared" si="35"/>
        <v/>
      </c>
      <c r="I1962" s="8">
        <v>65</v>
      </c>
      <c r="J1962" s="8" t="s">
        <v>213</v>
      </c>
      <c r="K1962" s="8" t="e">
        <f t="shared" si="38"/>
        <v>#VALUE!</v>
      </c>
      <c r="L1962" s="8" t="str">
        <f>IFERROR(VLOOKUP(D1962,Materias_Primas[#All],5,0),"")</f>
        <v/>
      </c>
      <c r="M1962" s="2"/>
      <c r="N1962" s="2"/>
      <c r="O1962" s="2"/>
      <c r="P1962" s="2"/>
    </row>
    <row r="1963" spans="1:16" ht="15.75" customHeight="1" x14ac:dyDescent="0.3">
      <c r="A1963" s="8">
        <f>'Receta'!A1964</f>
        <v>0</v>
      </c>
      <c r="B1963" s="8" t="str">
        <f>IFERROR(VLOOKUP(A1963,Productos[#All],2,0),"")</f>
        <v/>
      </c>
      <c r="C1963" s="8">
        <f>SUMIF(Producción[[#All],[Producto]],A1963,Producción[[#All],[Cant]])</f>
        <v>0</v>
      </c>
      <c r="D1963" s="8">
        <f>'Receta'!E1964</f>
        <v>0</v>
      </c>
      <c r="E1963" s="8" t="str">
        <f>IFERROR(VLOOKUP(D1963,Materias_Primas[#All],2,0),"")</f>
        <v/>
      </c>
      <c r="F1963" s="8">
        <f>'Receta'!C1964</f>
        <v>0</v>
      </c>
      <c r="G1963" s="8">
        <f>'Receta'!H1964</f>
        <v>0</v>
      </c>
      <c r="H1963" s="8" t="str">
        <f t="shared" si="35"/>
        <v/>
      </c>
      <c r="I1963" s="8">
        <v>65</v>
      </c>
      <c r="J1963" s="8" t="s">
        <v>213</v>
      </c>
      <c r="K1963" s="8" t="e">
        <f t="shared" si="38"/>
        <v>#VALUE!</v>
      </c>
      <c r="L1963" s="8" t="str">
        <f>IFERROR(VLOOKUP(D1963,Materias_Primas[#All],5,0),"")</f>
        <v/>
      </c>
      <c r="M1963" s="2"/>
      <c r="N1963" s="2"/>
      <c r="O1963" s="2"/>
      <c r="P1963" s="2"/>
    </row>
    <row r="1964" spans="1:16" ht="15.75" customHeight="1" x14ac:dyDescent="0.3">
      <c r="A1964" s="8">
        <f>'Receta'!A1965</f>
        <v>0</v>
      </c>
      <c r="B1964" s="8" t="str">
        <f>IFERROR(VLOOKUP(A1964,Productos[#All],2,0),"")</f>
        <v/>
      </c>
      <c r="C1964" s="8">
        <f>SUMIF(Producción[[#All],[Producto]],A1964,Producción[[#All],[Cant]])</f>
        <v>0</v>
      </c>
      <c r="D1964" s="8">
        <f>'Receta'!E1965</f>
        <v>0</v>
      </c>
      <c r="E1964" s="8" t="str">
        <f>IFERROR(VLOOKUP(D1964,Materias_Primas[#All],2,0),"")</f>
        <v/>
      </c>
      <c r="F1964" s="8">
        <f>'Receta'!C1965</f>
        <v>0</v>
      </c>
      <c r="G1964" s="8">
        <f>'Receta'!H1965</f>
        <v>0</v>
      </c>
      <c r="H1964" s="8" t="str">
        <f t="shared" si="35"/>
        <v/>
      </c>
      <c r="I1964" s="8">
        <v>65</v>
      </c>
      <c r="J1964" s="8" t="s">
        <v>213</v>
      </c>
      <c r="K1964" s="8" t="e">
        <f t="shared" si="38"/>
        <v>#VALUE!</v>
      </c>
      <c r="L1964" s="8" t="str">
        <f>IFERROR(VLOOKUP(D1964,Materias_Primas[#All],5,0),"")</f>
        <v/>
      </c>
      <c r="M1964" s="2"/>
      <c r="N1964" s="2"/>
      <c r="O1964" s="2"/>
      <c r="P1964" s="2"/>
    </row>
    <row r="1965" spans="1:16" ht="15.75" customHeight="1" x14ac:dyDescent="0.3">
      <c r="A1965" s="8">
        <f>'Receta'!A1966</f>
        <v>0</v>
      </c>
      <c r="B1965" s="8" t="str">
        <f>IFERROR(VLOOKUP(A1965,Productos[#All],2,0),"")</f>
        <v/>
      </c>
      <c r="C1965" s="8">
        <f>SUMIF(Producción[[#All],[Producto]],A1965,Producción[[#All],[Cant]])</f>
        <v>0</v>
      </c>
      <c r="D1965" s="8">
        <f>'Receta'!E1966</f>
        <v>0</v>
      </c>
      <c r="E1965" s="8" t="str">
        <f>IFERROR(VLOOKUP(D1965,Materias_Primas[#All],2,0),"")</f>
        <v/>
      </c>
      <c r="F1965" s="8">
        <f>'Receta'!C1966</f>
        <v>0</v>
      </c>
      <c r="G1965" s="8">
        <f>'Receta'!H1966</f>
        <v>0</v>
      </c>
      <c r="H1965" s="8" t="str">
        <f t="shared" si="35"/>
        <v/>
      </c>
      <c r="I1965" s="8">
        <v>65</v>
      </c>
      <c r="J1965" s="8" t="s">
        <v>213</v>
      </c>
      <c r="K1965" s="8" t="e">
        <f t="shared" si="38"/>
        <v>#VALUE!</v>
      </c>
      <c r="L1965" s="8" t="str">
        <f>IFERROR(VLOOKUP(D1965,Materias_Primas[#All],5,0),"")</f>
        <v/>
      </c>
      <c r="M1965" s="2"/>
      <c r="N1965" s="2"/>
      <c r="O1965" s="2"/>
      <c r="P1965" s="2"/>
    </row>
    <row r="1966" spans="1:16" ht="15.75" customHeight="1" x14ac:dyDescent="0.3">
      <c r="A1966" s="8">
        <f>'Receta'!A1967</f>
        <v>0</v>
      </c>
      <c r="B1966" s="8" t="str">
        <f>IFERROR(VLOOKUP(A1966,Productos[#All],2,0),"")</f>
        <v/>
      </c>
      <c r="C1966" s="8">
        <f>SUMIF(Producción[[#All],[Producto]],A1966,Producción[[#All],[Cant]])</f>
        <v>0</v>
      </c>
      <c r="D1966" s="8">
        <f>'Receta'!E1967</f>
        <v>0</v>
      </c>
      <c r="E1966" s="8" t="str">
        <f>IFERROR(VLOOKUP(D1966,Materias_Primas[#All],2,0),"")</f>
        <v/>
      </c>
      <c r="F1966" s="8">
        <f>'Receta'!C1967</f>
        <v>0</v>
      </c>
      <c r="G1966" s="8">
        <f>'Receta'!H1967</f>
        <v>0</v>
      </c>
      <c r="H1966" s="8" t="str">
        <f t="shared" si="35"/>
        <v/>
      </c>
      <c r="I1966" s="8">
        <v>65</v>
      </c>
      <c r="J1966" s="8" t="s">
        <v>213</v>
      </c>
      <c r="K1966" s="8" t="e">
        <f t="shared" si="38"/>
        <v>#VALUE!</v>
      </c>
      <c r="L1966" s="8" t="str">
        <f>IFERROR(VLOOKUP(D1966,Materias_Primas[#All],5,0),"")</f>
        <v/>
      </c>
      <c r="M1966" s="2"/>
      <c r="N1966" s="2"/>
      <c r="O1966" s="2"/>
      <c r="P1966" s="2"/>
    </row>
    <row r="1967" spans="1:16" ht="15.75" customHeight="1" x14ac:dyDescent="0.3">
      <c r="A1967" s="8">
        <f>'Receta'!A1968</f>
        <v>0</v>
      </c>
      <c r="B1967" s="8" t="str">
        <f>IFERROR(VLOOKUP(A1967,Productos[#All],2,0),"")</f>
        <v/>
      </c>
      <c r="C1967" s="8">
        <f>SUMIF(Producción[[#All],[Producto]],A1967,Producción[[#All],[Cant]])</f>
        <v>0</v>
      </c>
      <c r="D1967" s="8">
        <f>'Receta'!E1968</f>
        <v>0</v>
      </c>
      <c r="E1967" s="8" t="str">
        <f>IFERROR(VLOOKUP(D1967,Materias_Primas[#All],2,0),"")</f>
        <v/>
      </c>
      <c r="F1967" s="8">
        <f>'Receta'!C1968</f>
        <v>0</v>
      </c>
      <c r="G1967" s="8">
        <f>'Receta'!H1968</f>
        <v>0</v>
      </c>
      <c r="H1967" s="8" t="str">
        <f t="shared" si="35"/>
        <v/>
      </c>
      <c r="I1967" s="8">
        <v>65</v>
      </c>
      <c r="J1967" s="8" t="s">
        <v>213</v>
      </c>
      <c r="K1967" s="8" t="e">
        <f t="shared" si="38"/>
        <v>#VALUE!</v>
      </c>
      <c r="L1967" s="8" t="str">
        <f>IFERROR(VLOOKUP(D1967,Materias_Primas[#All],5,0),"")</f>
        <v/>
      </c>
      <c r="M1967" s="2"/>
      <c r="N1967" s="2"/>
      <c r="O1967" s="2"/>
      <c r="P1967" s="2"/>
    </row>
    <row r="1968" spans="1:16" ht="15.75" customHeight="1" x14ac:dyDescent="0.3">
      <c r="A1968" s="8">
        <f>'Receta'!A1969</f>
        <v>0</v>
      </c>
      <c r="B1968" s="8" t="str">
        <f>IFERROR(VLOOKUP(A1968,Productos[#All],2,0),"")</f>
        <v/>
      </c>
      <c r="C1968" s="8">
        <f>SUMIF(Producción[[#All],[Producto]],A1968,Producción[[#All],[Cant]])</f>
        <v>0</v>
      </c>
      <c r="D1968" s="8">
        <f>'Receta'!E1969</f>
        <v>0</v>
      </c>
      <c r="E1968" s="8" t="str">
        <f>IFERROR(VLOOKUP(D1968,Materias_Primas[#All],2,0),"")</f>
        <v/>
      </c>
      <c r="F1968" s="8">
        <f>'Receta'!C1969</f>
        <v>0</v>
      </c>
      <c r="G1968" s="8">
        <f>'Receta'!H1969</f>
        <v>0</v>
      </c>
      <c r="H1968" s="8" t="str">
        <f t="shared" si="35"/>
        <v/>
      </c>
      <c r="I1968" s="8">
        <v>65</v>
      </c>
      <c r="J1968" s="8" t="s">
        <v>213</v>
      </c>
      <c r="K1968" s="8" t="e">
        <f t="shared" si="38"/>
        <v>#VALUE!</v>
      </c>
      <c r="L1968" s="8" t="str">
        <f>IFERROR(VLOOKUP(D1968,Materias_Primas[#All],5,0),"")</f>
        <v/>
      </c>
      <c r="M1968" s="2"/>
      <c r="N1968" s="2"/>
      <c r="O1968" s="2"/>
      <c r="P1968" s="2"/>
    </row>
    <row r="1969" spans="1:16" ht="15.75" customHeight="1" x14ac:dyDescent="0.3">
      <c r="A1969" s="8">
        <f>'Receta'!A1970</f>
        <v>0</v>
      </c>
      <c r="B1969" s="8" t="str">
        <f>IFERROR(VLOOKUP(A1969,Productos[#All],2,0),"")</f>
        <v/>
      </c>
      <c r="C1969" s="8">
        <f>SUMIF(Producción[[#All],[Producto]],A1969,Producción[[#All],[Cant]])</f>
        <v>0</v>
      </c>
      <c r="D1969" s="8">
        <f>'Receta'!E1970</f>
        <v>0</v>
      </c>
      <c r="E1969" s="8" t="str">
        <f>IFERROR(VLOOKUP(D1969,Materias_Primas[#All],2,0),"")</f>
        <v/>
      </c>
      <c r="F1969" s="8">
        <f>'Receta'!C1970</f>
        <v>0</v>
      </c>
      <c r="G1969" s="8">
        <f>'Receta'!H1970</f>
        <v>0</v>
      </c>
      <c r="H1969" s="8" t="str">
        <f t="shared" si="35"/>
        <v/>
      </c>
      <c r="I1969" s="8">
        <v>65</v>
      </c>
      <c r="J1969" s="8" t="s">
        <v>213</v>
      </c>
      <c r="K1969" s="8" t="e">
        <f t="shared" si="38"/>
        <v>#VALUE!</v>
      </c>
      <c r="L1969" s="8" t="str">
        <f>IFERROR(VLOOKUP(D1969,Materias_Primas[#All],5,0),"")</f>
        <v/>
      </c>
      <c r="M1969" s="2"/>
      <c r="N1969" s="2"/>
      <c r="O1969" s="2"/>
      <c r="P1969" s="2"/>
    </row>
    <row r="1970" spans="1:16" ht="15.75" customHeight="1" x14ac:dyDescent="0.3">
      <c r="A1970" s="8">
        <f>'Receta'!A1971</f>
        <v>0</v>
      </c>
      <c r="B1970" s="8" t="str">
        <f>IFERROR(VLOOKUP(A1970,Productos[#All],2,0),"")</f>
        <v/>
      </c>
      <c r="C1970" s="8">
        <f>SUMIF(Producción[[#All],[Producto]],A1970,Producción[[#All],[Cant]])</f>
        <v>0</v>
      </c>
      <c r="D1970" s="8">
        <f>'Receta'!E1971</f>
        <v>0</v>
      </c>
      <c r="E1970" s="8" t="str">
        <f>IFERROR(VLOOKUP(D1970,Materias_Primas[#All],2,0),"")</f>
        <v/>
      </c>
      <c r="F1970" s="8">
        <f>'Receta'!C1971</f>
        <v>0</v>
      </c>
      <c r="G1970" s="8">
        <f>'Receta'!H1971</f>
        <v>0</v>
      </c>
      <c r="H1970" s="8" t="str">
        <f t="shared" si="35"/>
        <v/>
      </c>
      <c r="I1970" s="8">
        <v>65</v>
      </c>
      <c r="J1970" s="8" t="s">
        <v>213</v>
      </c>
      <c r="K1970" s="8" t="e">
        <f t="shared" si="38"/>
        <v>#VALUE!</v>
      </c>
      <c r="L1970" s="8" t="str">
        <f>IFERROR(VLOOKUP(D1970,Materias_Primas[#All],5,0),"")</f>
        <v/>
      </c>
      <c r="M1970" s="2"/>
      <c r="N1970" s="2"/>
      <c r="O1970" s="2"/>
      <c r="P1970" s="2"/>
    </row>
    <row r="1971" spans="1:16" ht="15.75" customHeight="1" x14ac:dyDescent="0.3">
      <c r="A1971" s="8">
        <f>'Receta'!A1972</f>
        <v>0</v>
      </c>
      <c r="B1971" s="8" t="str">
        <f>IFERROR(VLOOKUP(A1971,Productos[#All],2,0),"")</f>
        <v/>
      </c>
      <c r="C1971" s="8">
        <f>SUMIF(Producción[[#All],[Producto]],A1971,Producción[[#All],[Cant]])</f>
        <v>0</v>
      </c>
      <c r="D1971" s="8">
        <f>'Receta'!E1972</f>
        <v>0</v>
      </c>
      <c r="E1971" s="8" t="str">
        <f>IFERROR(VLOOKUP(D1971,Materias_Primas[#All],2,0),"")</f>
        <v/>
      </c>
      <c r="F1971" s="8">
        <f>'Receta'!C1972</f>
        <v>0</v>
      </c>
      <c r="G1971" s="8">
        <f>'Receta'!H1972</f>
        <v>0</v>
      </c>
      <c r="H1971" s="8" t="str">
        <f t="shared" si="35"/>
        <v/>
      </c>
      <c r="I1971" s="8">
        <v>65</v>
      </c>
      <c r="J1971" s="8" t="s">
        <v>213</v>
      </c>
      <c r="K1971" s="8" t="e">
        <f t="shared" si="38"/>
        <v>#VALUE!</v>
      </c>
      <c r="L1971" s="8" t="str">
        <f>IFERROR(VLOOKUP(D1971,Materias_Primas[#All],5,0),"")</f>
        <v/>
      </c>
      <c r="M1971" s="2"/>
      <c r="N1971" s="2"/>
      <c r="O1971" s="2"/>
      <c r="P1971" s="2"/>
    </row>
    <row r="1972" spans="1:16" ht="15.75" customHeight="1" x14ac:dyDescent="0.3">
      <c r="A1972" s="8">
        <f>'Receta'!A1973</f>
        <v>0</v>
      </c>
      <c r="B1972" s="8" t="str">
        <f>IFERROR(VLOOKUP(A1972,Productos[#All],2,0),"")</f>
        <v/>
      </c>
      <c r="C1972" s="8">
        <f>SUMIF(Producción[[#All],[Producto]],A1972,Producción[[#All],[Cant]])</f>
        <v>0</v>
      </c>
      <c r="D1972" s="8">
        <f>'Receta'!E1973</f>
        <v>0</v>
      </c>
      <c r="E1972" s="8" t="str">
        <f>IFERROR(VLOOKUP(D1972,Materias_Primas[#All],2,0),"")</f>
        <v/>
      </c>
      <c r="F1972" s="8">
        <f>'Receta'!C1973</f>
        <v>0</v>
      </c>
      <c r="G1972" s="8">
        <f>'Receta'!H1973</f>
        <v>0</v>
      </c>
      <c r="H1972" s="8" t="str">
        <f t="shared" si="35"/>
        <v/>
      </c>
      <c r="I1972" s="8">
        <v>65</v>
      </c>
      <c r="J1972" s="8" t="s">
        <v>213</v>
      </c>
      <c r="K1972" s="8" t="e">
        <f t="shared" si="38"/>
        <v>#VALUE!</v>
      </c>
      <c r="L1972" s="8" t="str">
        <f>IFERROR(VLOOKUP(D1972,Materias_Primas[#All],5,0),"")</f>
        <v/>
      </c>
      <c r="M1972" s="2"/>
      <c r="N1972" s="2"/>
      <c r="O1972" s="2"/>
      <c r="P1972" s="2"/>
    </row>
    <row r="1973" spans="1:16" ht="15.75" customHeight="1" x14ac:dyDescent="0.3">
      <c r="A1973" s="8">
        <f>'Receta'!A1974</f>
        <v>0</v>
      </c>
      <c r="B1973" s="8" t="str">
        <f>IFERROR(VLOOKUP(A1973,Productos[#All],2,0),"")</f>
        <v/>
      </c>
      <c r="C1973" s="8">
        <f>SUMIF(Producción[[#All],[Producto]],A1973,Producción[[#All],[Cant]])</f>
        <v>0</v>
      </c>
      <c r="D1973" s="8">
        <f>'Receta'!E1974</f>
        <v>0</v>
      </c>
      <c r="E1973" s="8" t="str">
        <f>IFERROR(VLOOKUP(D1973,Materias_Primas[#All],2,0),"")</f>
        <v/>
      </c>
      <c r="F1973" s="8">
        <f>'Receta'!C1974</f>
        <v>0</v>
      </c>
      <c r="G1973" s="8">
        <f>'Receta'!H1974</f>
        <v>0</v>
      </c>
      <c r="H1973" s="8" t="str">
        <f t="shared" si="35"/>
        <v/>
      </c>
      <c r="I1973" s="8">
        <v>65</v>
      </c>
      <c r="J1973" s="8" t="s">
        <v>213</v>
      </c>
      <c r="K1973" s="8" t="e">
        <f t="shared" si="38"/>
        <v>#VALUE!</v>
      </c>
      <c r="L1973" s="8" t="str">
        <f>IFERROR(VLOOKUP(D1973,Materias_Primas[#All],5,0),"")</f>
        <v/>
      </c>
      <c r="M1973" s="2"/>
      <c r="N1973" s="2"/>
      <c r="O1973" s="2"/>
      <c r="P1973" s="2"/>
    </row>
    <row r="1974" spans="1:16" ht="15.75" customHeight="1" x14ac:dyDescent="0.3">
      <c r="A1974" s="8">
        <f>'Receta'!A1975</f>
        <v>0</v>
      </c>
      <c r="B1974" s="8" t="str">
        <f>IFERROR(VLOOKUP(A1974,Productos[#All],2,0),"")</f>
        <v/>
      </c>
      <c r="C1974" s="8">
        <f>SUMIF(Producción[[#All],[Producto]],A1974,Producción[[#All],[Cant]])</f>
        <v>0</v>
      </c>
      <c r="D1974" s="8">
        <f>'Receta'!E1975</f>
        <v>0</v>
      </c>
      <c r="E1974" s="8" t="str">
        <f>IFERROR(VLOOKUP(D1974,Materias_Primas[#All],2,0),"")</f>
        <v/>
      </c>
      <c r="F1974" s="8">
        <f>'Receta'!C1975</f>
        <v>0</v>
      </c>
      <c r="G1974" s="8">
        <f>'Receta'!H1975</f>
        <v>0</v>
      </c>
      <c r="H1974" s="8" t="str">
        <f t="shared" si="35"/>
        <v/>
      </c>
      <c r="I1974" s="8">
        <v>65</v>
      </c>
      <c r="J1974" s="8" t="s">
        <v>213</v>
      </c>
      <c r="K1974" s="8" t="e">
        <f t="shared" si="38"/>
        <v>#VALUE!</v>
      </c>
      <c r="L1974" s="8" t="str">
        <f>IFERROR(VLOOKUP(D1974,Materias_Primas[#All],5,0),"")</f>
        <v/>
      </c>
      <c r="M1974" s="2"/>
      <c r="N1974" s="2"/>
      <c r="O1974" s="2"/>
      <c r="P1974" s="2"/>
    </row>
    <row r="1975" spans="1:16" ht="15.75" customHeight="1" x14ac:dyDescent="0.3">
      <c r="A1975" s="8">
        <f>'Receta'!A1976</f>
        <v>0</v>
      </c>
      <c r="B1975" s="8" t="str">
        <f>IFERROR(VLOOKUP(A1975,Productos[#All],2,0),"")</f>
        <v/>
      </c>
      <c r="C1975" s="8">
        <f>SUMIF(Producción[[#All],[Producto]],A1975,Producción[[#All],[Cant]])</f>
        <v>0</v>
      </c>
      <c r="D1975" s="8">
        <f>'Receta'!E1976</f>
        <v>0</v>
      </c>
      <c r="E1975" s="8" t="str">
        <f>IFERROR(VLOOKUP(D1975,Materias_Primas[#All],2,0),"")</f>
        <v/>
      </c>
      <c r="F1975" s="8">
        <f>'Receta'!C1976</f>
        <v>0</v>
      </c>
      <c r="G1975" s="8">
        <f>'Receta'!H1976</f>
        <v>0</v>
      </c>
      <c r="H1975" s="8" t="str">
        <f t="shared" si="35"/>
        <v/>
      </c>
      <c r="I1975" s="8">
        <v>65</v>
      </c>
      <c r="J1975" s="8" t="s">
        <v>213</v>
      </c>
      <c r="K1975" s="8" t="e">
        <f t="shared" si="38"/>
        <v>#VALUE!</v>
      </c>
      <c r="L1975" s="8" t="str">
        <f>IFERROR(VLOOKUP(D1975,Materias_Primas[#All],5,0),"")</f>
        <v/>
      </c>
      <c r="M1975" s="2"/>
      <c r="N1975" s="2"/>
      <c r="O1975" s="2"/>
      <c r="P1975" s="2"/>
    </row>
    <row r="1976" spans="1:16" ht="15.75" customHeight="1" x14ac:dyDescent="0.3">
      <c r="A1976" s="8">
        <f>'Receta'!A1977</f>
        <v>0</v>
      </c>
      <c r="B1976" s="8" t="str">
        <f>IFERROR(VLOOKUP(A1976,Productos[#All],2,0),"")</f>
        <v/>
      </c>
      <c r="C1976" s="8">
        <f>SUMIF(Producción[[#All],[Producto]],A1976,Producción[[#All],[Cant]])</f>
        <v>0</v>
      </c>
      <c r="D1976" s="8">
        <f>'Receta'!E1977</f>
        <v>0</v>
      </c>
      <c r="E1976" s="8" t="str">
        <f>IFERROR(VLOOKUP(D1976,Materias_Primas[#All],2,0),"")</f>
        <v/>
      </c>
      <c r="F1976" s="8">
        <f>'Receta'!C1977</f>
        <v>0</v>
      </c>
      <c r="G1976" s="8">
        <f>'Receta'!H1977</f>
        <v>0</v>
      </c>
      <c r="H1976" s="8" t="str">
        <f t="shared" si="35"/>
        <v/>
      </c>
      <c r="I1976" s="8">
        <v>65</v>
      </c>
      <c r="J1976" s="8" t="s">
        <v>213</v>
      </c>
      <c r="K1976" s="8" t="e">
        <f t="shared" si="38"/>
        <v>#VALUE!</v>
      </c>
      <c r="L1976" s="8" t="str">
        <f>IFERROR(VLOOKUP(D1976,Materias_Primas[#All],5,0),"")</f>
        <v/>
      </c>
      <c r="M1976" s="2"/>
      <c r="N1976" s="2"/>
      <c r="O1976" s="2"/>
      <c r="P1976" s="2"/>
    </row>
    <row r="1977" spans="1:16" ht="15.75" customHeight="1" x14ac:dyDescent="0.3">
      <c r="A1977" s="8">
        <f>'Receta'!A1978</f>
        <v>0</v>
      </c>
      <c r="B1977" s="8" t="str">
        <f>IFERROR(VLOOKUP(A1977,Productos[#All],2,0),"")</f>
        <v/>
      </c>
      <c r="C1977" s="8">
        <f>SUMIF(Producción[[#All],[Producto]],A1977,Producción[[#All],[Cant]])</f>
        <v>0</v>
      </c>
      <c r="D1977" s="8">
        <f>'Receta'!E1978</f>
        <v>0</v>
      </c>
      <c r="E1977" s="8" t="str">
        <f>IFERROR(VLOOKUP(D1977,Materias_Primas[#All],2,0),"")</f>
        <v/>
      </c>
      <c r="F1977" s="8">
        <f>'Receta'!C1978</f>
        <v>0</v>
      </c>
      <c r="G1977" s="8">
        <f>'Receta'!H1978</f>
        <v>0</v>
      </c>
      <c r="H1977" s="8" t="str">
        <f t="shared" si="35"/>
        <v/>
      </c>
      <c r="I1977" s="8">
        <v>65</v>
      </c>
      <c r="J1977" s="8" t="s">
        <v>213</v>
      </c>
      <c r="K1977" s="8" t="e">
        <f t="shared" si="38"/>
        <v>#VALUE!</v>
      </c>
      <c r="L1977" s="8" t="str">
        <f>IFERROR(VLOOKUP(D1977,Materias_Primas[#All],5,0),"")</f>
        <v/>
      </c>
      <c r="M1977" s="2"/>
      <c r="N1977" s="2"/>
      <c r="O1977" s="2"/>
      <c r="P1977" s="2"/>
    </row>
    <row r="1978" spans="1:16" ht="15.75" customHeight="1" x14ac:dyDescent="0.3">
      <c r="A1978" s="8">
        <f>'Receta'!A1979</f>
        <v>0</v>
      </c>
      <c r="B1978" s="8" t="str">
        <f>IFERROR(VLOOKUP(A1978,Productos[#All],2,0),"")</f>
        <v/>
      </c>
      <c r="C1978" s="8">
        <f>SUMIF(Producción[[#All],[Producto]],A1978,Producción[[#All],[Cant]])</f>
        <v>0</v>
      </c>
      <c r="D1978" s="8">
        <f>'Receta'!E1979</f>
        <v>0</v>
      </c>
      <c r="E1978" s="8" t="str">
        <f>IFERROR(VLOOKUP(D1978,Materias_Primas[#All],2,0),"")</f>
        <v/>
      </c>
      <c r="F1978" s="8">
        <f>'Receta'!C1979</f>
        <v>0</v>
      </c>
      <c r="G1978" s="8">
        <f>'Receta'!H1979</f>
        <v>0</v>
      </c>
      <c r="H1978" s="8" t="str">
        <f t="shared" si="35"/>
        <v/>
      </c>
      <c r="I1978" s="8">
        <v>65</v>
      </c>
      <c r="J1978" s="8" t="s">
        <v>213</v>
      </c>
      <c r="K1978" s="8" t="e">
        <f t="shared" si="38"/>
        <v>#VALUE!</v>
      </c>
      <c r="L1978" s="8" t="str">
        <f>IFERROR(VLOOKUP(D1978,Materias_Primas[#All],5,0),"")</f>
        <v/>
      </c>
      <c r="M1978" s="2"/>
      <c r="N1978" s="2"/>
      <c r="O1978" s="2"/>
      <c r="P1978" s="2"/>
    </row>
    <row r="1979" spans="1:16" ht="15.75" customHeight="1" x14ac:dyDescent="0.3">
      <c r="A1979" s="8">
        <f>'Receta'!A1980</f>
        <v>0</v>
      </c>
      <c r="B1979" s="8" t="str">
        <f>IFERROR(VLOOKUP(A1979,Productos[#All],2,0),"")</f>
        <v/>
      </c>
      <c r="C1979" s="8">
        <f>SUMIF(Producción[[#All],[Producto]],A1979,Producción[[#All],[Cant]])</f>
        <v>0</v>
      </c>
      <c r="D1979" s="8">
        <f>'Receta'!E1980</f>
        <v>0</v>
      </c>
      <c r="E1979" s="8" t="str">
        <f>IFERROR(VLOOKUP(D1979,Materias_Primas[#All],2,0),"")</f>
        <v/>
      </c>
      <c r="F1979" s="8">
        <f>'Receta'!C1980</f>
        <v>0</v>
      </c>
      <c r="G1979" s="8">
        <f>'Receta'!H1980</f>
        <v>0</v>
      </c>
      <c r="H1979" s="8" t="str">
        <f t="shared" si="35"/>
        <v/>
      </c>
      <c r="I1979" s="8">
        <v>65</v>
      </c>
      <c r="J1979" s="8" t="s">
        <v>213</v>
      </c>
      <c r="K1979" s="8" t="e">
        <f t="shared" si="38"/>
        <v>#VALUE!</v>
      </c>
      <c r="L1979" s="8" t="str">
        <f>IFERROR(VLOOKUP(D1979,Materias_Primas[#All],5,0),"")</f>
        <v/>
      </c>
      <c r="M1979" s="2"/>
      <c r="N1979" s="2"/>
      <c r="O1979" s="2"/>
      <c r="P1979" s="2"/>
    </row>
    <row r="1980" spans="1:16" ht="15.75" customHeight="1" x14ac:dyDescent="0.3">
      <c r="A1980" s="8">
        <f>'Receta'!A1981</f>
        <v>0</v>
      </c>
      <c r="B1980" s="8" t="str">
        <f>IFERROR(VLOOKUP(A1980,Productos[#All],2,0),"")</f>
        <v/>
      </c>
      <c r="C1980" s="8">
        <f>SUMIF(Producción[[#All],[Producto]],A1980,Producción[[#All],[Cant]])</f>
        <v>0</v>
      </c>
      <c r="D1980" s="8">
        <f>'Receta'!E1981</f>
        <v>0</v>
      </c>
      <c r="E1980" s="8" t="str">
        <f>IFERROR(VLOOKUP(D1980,Materias_Primas[#All],2,0),"")</f>
        <v/>
      </c>
      <c r="F1980" s="8">
        <f>'Receta'!C1981</f>
        <v>0</v>
      </c>
      <c r="G1980" s="8">
        <f>'Receta'!H1981</f>
        <v>0</v>
      </c>
      <c r="H1980" s="8" t="str">
        <f t="shared" si="35"/>
        <v/>
      </c>
      <c r="I1980" s="8">
        <v>65</v>
      </c>
      <c r="J1980" s="8" t="s">
        <v>213</v>
      </c>
      <c r="K1980" s="8" t="e">
        <f t="shared" si="38"/>
        <v>#VALUE!</v>
      </c>
      <c r="L1980" s="8" t="str">
        <f>IFERROR(VLOOKUP(D1980,Materias_Primas[#All],5,0),"")</f>
        <v/>
      </c>
      <c r="M1980" s="2"/>
      <c r="N1980" s="2"/>
      <c r="O1980" s="2"/>
      <c r="P1980" s="2"/>
    </row>
    <row r="1981" spans="1:16" ht="15.75" customHeight="1" x14ac:dyDescent="0.3">
      <c r="A1981" s="8">
        <f>'Receta'!A1982</f>
        <v>0</v>
      </c>
      <c r="B1981" s="8" t="str">
        <f>IFERROR(VLOOKUP(A1981,Productos[#All],2,0),"")</f>
        <v/>
      </c>
      <c r="C1981" s="8">
        <f>SUMIF(Producción[[#All],[Producto]],A1981,Producción[[#All],[Cant]])</f>
        <v>0</v>
      </c>
      <c r="D1981" s="8">
        <f>'Receta'!E1982</f>
        <v>0</v>
      </c>
      <c r="E1981" s="8" t="str">
        <f>IFERROR(VLOOKUP(D1981,Materias_Primas[#All],2,0),"")</f>
        <v/>
      </c>
      <c r="F1981" s="8">
        <f>'Receta'!C1982</f>
        <v>0</v>
      </c>
      <c r="G1981" s="8">
        <f>'Receta'!H1982</f>
        <v>0</v>
      </c>
      <c r="H1981" s="8" t="str">
        <f t="shared" si="35"/>
        <v/>
      </c>
      <c r="I1981" s="8">
        <v>65</v>
      </c>
      <c r="J1981" s="8" t="s">
        <v>213</v>
      </c>
      <c r="K1981" s="8" t="e">
        <f t="shared" si="38"/>
        <v>#VALUE!</v>
      </c>
      <c r="L1981" s="8" t="str">
        <f>IFERROR(VLOOKUP(D1981,Materias_Primas[#All],5,0),"")</f>
        <v/>
      </c>
      <c r="M1981" s="2"/>
      <c r="N1981" s="2"/>
      <c r="O1981" s="2"/>
      <c r="P1981" s="2"/>
    </row>
    <row r="1982" spans="1:16" ht="15.75" customHeight="1" x14ac:dyDescent="0.3">
      <c r="A1982" s="8">
        <f>'Receta'!A1983</f>
        <v>0</v>
      </c>
      <c r="B1982" s="8" t="str">
        <f>IFERROR(VLOOKUP(A1982,Productos[#All],2,0),"")</f>
        <v/>
      </c>
      <c r="C1982" s="8">
        <f>SUMIF(Producción[[#All],[Producto]],A1982,Producción[[#All],[Cant]])</f>
        <v>0</v>
      </c>
      <c r="D1982" s="8">
        <f>'Receta'!E1983</f>
        <v>0</v>
      </c>
      <c r="E1982" s="8" t="str">
        <f>IFERROR(VLOOKUP(D1982,Materias_Primas[#All],2,0),"")</f>
        <v/>
      </c>
      <c r="F1982" s="8">
        <f>'Receta'!C1983</f>
        <v>0</v>
      </c>
      <c r="G1982" s="8">
        <f>'Receta'!H1983</f>
        <v>0</v>
      </c>
      <c r="H1982" s="8" t="str">
        <f t="shared" si="35"/>
        <v/>
      </c>
      <c r="I1982" s="8">
        <v>65</v>
      </c>
      <c r="J1982" s="8" t="s">
        <v>213</v>
      </c>
      <c r="K1982" s="8" t="e">
        <f t="shared" si="38"/>
        <v>#VALUE!</v>
      </c>
      <c r="L1982" s="8" t="str">
        <f>IFERROR(VLOOKUP(D1982,Materias_Primas[#All],5,0),"")</f>
        <v/>
      </c>
      <c r="M1982" s="2"/>
      <c r="N1982" s="2"/>
      <c r="O1982" s="2"/>
      <c r="P1982" s="2"/>
    </row>
    <row r="1983" spans="1:16" ht="15.75" customHeight="1" x14ac:dyDescent="0.3">
      <c r="A1983" s="8">
        <f>'Receta'!A1984</f>
        <v>0</v>
      </c>
      <c r="B1983" s="8" t="str">
        <f>IFERROR(VLOOKUP(A1983,Productos[#All],2,0),"")</f>
        <v/>
      </c>
      <c r="C1983" s="8">
        <f>SUMIF(Producción[[#All],[Producto]],A1983,Producción[[#All],[Cant]])</f>
        <v>0</v>
      </c>
      <c r="D1983" s="8">
        <f>'Receta'!E1984</f>
        <v>0</v>
      </c>
      <c r="E1983" s="8" t="str">
        <f>IFERROR(VLOOKUP(D1983,Materias_Primas[#All],2,0),"")</f>
        <v/>
      </c>
      <c r="F1983" s="8">
        <f>'Receta'!C1984</f>
        <v>0</v>
      </c>
      <c r="G1983" s="8">
        <f>'Receta'!H1984</f>
        <v>0</v>
      </c>
      <c r="H1983" s="8" t="str">
        <f t="shared" si="35"/>
        <v/>
      </c>
      <c r="I1983" s="8">
        <v>65</v>
      </c>
      <c r="J1983" s="8" t="s">
        <v>213</v>
      </c>
      <c r="K1983" s="8" t="e">
        <f t="shared" si="38"/>
        <v>#VALUE!</v>
      </c>
      <c r="L1983" s="8" t="str">
        <f>IFERROR(VLOOKUP(D1983,Materias_Primas[#All],5,0),"")</f>
        <v/>
      </c>
      <c r="M1983" s="2"/>
      <c r="N1983" s="2"/>
      <c r="O1983" s="2"/>
      <c r="P1983" s="2"/>
    </row>
    <row r="1984" spans="1:16" ht="15.75" customHeight="1" x14ac:dyDescent="0.3">
      <c r="A1984" s="8">
        <f>'Receta'!A1985</f>
        <v>0</v>
      </c>
      <c r="B1984" s="8" t="str">
        <f>IFERROR(VLOOKUP(A1984,Productos[#All],2,0),"")</f>
        <v/>
      </c>
      <c r="C1984" s="8">
        <f>SUMIF(Producción[[#All],[Producto]],A1984,Producción[[#All],[Cant]])</f>
        <v>0</v>
      </c>
      <c r="D1984" s="8">
        <f>'Receta'!E1985</f>
        <v>0</v>
      </c>
      <c r="E1984" s="8" t="str">
        <f>IFERROR(VLOOKUP(D1984,Materias_Primas[#All],2,0),"")</f>
        <v/>
      </c>
      <c r="F1984" s="8">
        <f>'Receta'!C1985</f>
        <v>0</v>
      </c>
      <c r="G1984" s="8">
        <f>'Receta'!H1985</f>
        <v>0</v>
      </c>
      <c r="H1984" s="8" t="str">
        <f t="shared" si="35"/>
        <v/>
      </c>
      <c r="I1984" s="8">
        <v>65</v>
      </c>
      <c r="J1984" s="8" t="s">
        <v>213</v>
      </c>
      <c r="K1984" s="8" t="e">
        <f t="shared" si="38"/>
        <v>#VALUE!</v>
      </c>
      <c r="L1984" s="8" t="str">
        <f>IFERROR(VLOOKUP(D1984,Materias_Primas[#All],5,0),"")</f>
        <v/>
      </c>
      <c r="M1984" s="2"/>
      <c r="N1984" s="2"/>
      <c r="O1984" s="2"/>
      <c r="P1984" s="2"/>
    </row>
    <row r="1985" spans="1:16" ht="15.75" customHeight="1" x14ac:dyDescent="0.3">
      <c r="A1985" s="8">
        <f>'Receta'!A1986</f>
        <v>0</v>
      </c>
      <c r="B1985" s="8" t="str">
        <f>IFERROR(VLOOKUP(A1985,Productos[#All],2,0),"")</f>
        <v/>
      </c>
      <c r="C1985" s="8">
        <f>SUMIF(Producción[[#All],[Producto]],A1985,Producción[[#All],[Cant]])</f>
        <v>0</v>
      </c>
      <c r="D1985" s="8">
        <f>'Receta'!E1986</f>
        <v>0</v>
      </c>
      <c r="E1985" s="8" t="str">
        <f>IFERROR(VLOOKUP(D1985,Materias_Primas[#All],2,0),"")</f>
        <v/>
      </c>
      <c r="F1985" s="8">
        <f>'Receta'!C1986</f>
        <v>0</v>
      </c>
      <c r="G1985" s="8">
        <f>'Receta'!H1986</f>
        <v>0</v>
      </c>
      <c r="H1985" s="8" t="str">
        <f t="shared" si="35"/>
        <v/>
      </c>
      <c r="I1985" s="8">
        <v>65</v>
      </c>
      <c r="J1985" s="8" t="s">
        <v>213</v>
      </c>
      <c r="K1985" s="8" t="e">
        <f t="shared" si="38"/>
        <v>#VALUE!</v>
      </c>
      <c r="L1985" s="8" t="str">
        <f>IFERROR(VLOOKUP(D1985,Materias_Primas[#All],5,0),"")</f>
        <v/>
      </c>
      <c r="M1985" s="2"/>
      <c r="N1985" s="2"/>
      <c r="O1985" s="2"/>
      <c r="P1985" s="2"/>
    </row>
    <row r="1986" spans="1:16" ht="15.75" customHeight="1" x14ac:dyDescent="0.3">
      <c r="A1986" s="8">
        <f>'Receta'!A1987</f>
        <v>0</v>
      </c>
      <c r="B1986" s="8" t="str">
        <f>IFERROR(VLOOKUP(A1986,Productos[#All],2,0),"")</f>
        <v/>
      </c>
      <c r="C1986" s="8">
        <f>SUMIF(Producción[[#All],[Producto]],A1986,Producción[[#All],[Cant]])</f>
        <v>0</v>
      </c>
      <c r="D1986" s="8">
        <f>'Receta'!E1987</f>
        <v>0</v>
      </c>
      <c r="E1986" s="8" t="str">
        <f>IFERROR(VLOOKUP(D1986,Materias_Primas[#All],2,0),"")</f>
        <v/>
      </c>
      <c r="F1986" s="8">
        <f>'Receta'!C1987</f>
        <v>0</v>
      </c>
      <c r="G1986" s="8">
        <f>'Receta'!H1987</f>
        <v>0</v>
      </c>
      <c r="H1986" s="8" t="str">
        <f t="shared" si="35"/>
        <v/>
      </c>
      <c r="I1986" s="8">
        <v>65</v>
      </c>
      <c r="J1986" s="8" t="s">
        <v>213</v>
      </c>
      <c r="K1986" s="8" t="e">
        <f t="shared" ref="K1986:K2049" si="39">C1986*H1986</f>
        <v>#VALUE!</v>
      </c>
      <c r="L1986" s="8" t="str">
        <f>IFERROR(VLOOKUP(D1986,Materias_Primas[#All],5,0),"")</f>
        <v/>
      </c>
      <c r="M1986" s="2"/>
      <c r="N1986" s="2"/>
      <c r="O1986" s="2"/>
      <c r="P1986" s="2"/>
    </row>
    <row r="1987" spans="1:16" ht="15.75" customHeight="1" x14ac:dyDescent="0.3">
      <c r="A1987" s="8">
        <f>'Receta'!A1988</f>
        <v>0</v>
      </c>
      <c r="B1987" s="8" t="str">
        <f>IFERROR(VLOOKUP(A1987,Productos[#All],2,0),"")</f>
        <v/>
      </c>
      <c r="C1987" s="8">
        <f>SUMIF(Producción[[#All],[Producto]],A1987,Producción[[#All],[Cant]])</f>
        <v>0</v>
      </c>
      <c r="D1987" s="8">
        <f>'Receta'!E1988</f>
        <v>0</v>
      </c>
      <c r="E1987" s="8" t="str">
        <f>IFERROR(VLOOKUP(D1987,Materias_Primas[#All],2,0),"")</f>
        <v/>
      </c>
      <c r="F1987" s="8">
        <f>'Receta'!C1988</f>
        <v>0</v>
      </c>
      <c r="G1987" s="8">
        <f>'Receta'!H1988</f>
        <v>0</v>
      </c>
      <c r="H1987" s="8" t="str">
        <f t="shared" si="35"/>
        <v/>
      </c>
      <c r="I1987" s="8">
        <v>65</v>
      </c>
      <c r="J1987" s="8" t="s">
        <v>213</v>
      </c>
      <c r="K1987" s="8" t="e">
        <f t="shared" si="39"/>
        <v>#VALUE!</v>
      </c>
      <c r="L1987" s="8" t="str">
        <f>IFERROR(VLOOKUP(D1987,Materias_Primas[#All],5,0),"")</f>
        <v/>
      </c>
      <c r="M1987" s="2"/>
      <c r="N1987" s="2"/>
      <c r="O1987" s="2"/>
      <c r="P1987" s="2"/>
    </row>
    <row r="1988" spans="1:16" ht="15.75" customHeight="1" x14ac:dyDescent="0.3">
      <c r="A1988" s="8">
        <f>'Receta'!A1989</f>
        <v>0</v>
      </c>
      <c r="B1988" s="8" t="str">
        <f>IFERROR(VLOOKUP(A1988,Productos[#All],2,0),"")</f>
        <v/>
      </c>
      <c r="C1988" s="8">
        <f>SUMIF(Producción[[#All],[Producto]],A1988,Producción[[#All],[Cant]])</f>
        <v>0</v>
      </c>
      <c r="D1988" s="8">
        <f>'Receta'!E1989</f>
        <v>0</v>
      </c>
      <c r="E1988" s="8" t="str">
        <f>IFERROR(VLOOKUP(D1988,Materias_Primas[#All],2,0),"")</f>
        <v/>
      </c>
      <c r="F1988" s="8">
        <f>'Receta'!C1989</f>
        <v>0</v>
      </c>
      <c r="G1988" s="8">
        <f>'Receta'!H1989</f>
        <v>0</v>
      </c>
      <c r="H1988" s="8" t="str">
        <f t="shared" si="35"/>
        <v/>
      </c>
      <c r="I1988" s="8">
        <v>65</v>
      </c>
      <c r="J1988" s="8" t="s">
        <v>213</v>
      </c>
      <c r="K1988" s="8" t="e">
        <f t="shared" si="39"/>
        <v>#VALUE!</v>
      </c>
      <c r="L1988" s="8" t="str">
        <f>IFERROR(VLOOKUP(D1988,Materias_Primas[#All],5,0),"")</f>
        <v/>
      </c>
      <c r="M1988" s="2"/>
      <c r="N1988" s="2"/>
      <c r="O1988" s="2"/>
      <c r="P1988" s="2"/>
    </row>
    <row r="1989" spans="1:16" ht="15.75" customHeight="1" x14ac:dyDescent="0.3">
      <c r="A1989" s="8">
        <f>'Receta'!A1990</f>
        <v>0</v>
      </c>
      <c r="B1989" s="8" t="str">
        <f>IFERROR(VLOOKUP(A1989,Productos[#All],2,0),"")</f>
        <v/>
      </c>
      <c r="C1989" s="8">
        <f>SUMIF(Producción[[#All],[Producto]],A1989,Producción[[#All],[Cant]])</f>
        <v>0</v>
      </c>
      <c r="D1989" s="8">
        <f>'Receta'!E1990</f>
        <v>0</v>
      </c>
      <c r="E1989" s="8" t="str">
        <f>IFERROR(VLOOKUP(D1989,Materias_Primas[#All],2,0),"")</f>
        <v/>
      </c>
      <c r="F1989" s="8">
        <f>'Receta'!C1990</f>
        <v>0</v>
      </c>
      <c r="G1989" s="8">
        <f>'Receta'!H1990</f>
        <v>0</v>
      </c>
      <c r="H1989" s="8" t="str">
        <f t="shared" si="35"/>
        <v/>
      </c>
      <c r="I1989" s="8">
        <v>65</v>
      </c>
      <c r="J1989" s="8" t="s">
        <v>213</v>
      </c>
      <c r="K1989" s="8" t="e">
        <f t="shared" si="39"/>
        <v>#VALUE!</v>
      </c>
      <c r="L1989" s="8" t="str">
        <f>IFERROR(VLOOKUP(D1989,Materias_Primas[#All],5,0),"")</f>
        <v/>
      </c>
      <c r="M1989" s="2"/>
      <c r="N1989" s="2"/>
      <c r="O1989" s="2"/>
      <c r="P1989" s="2"/>
    </row>
    <row r="1990" spans="1:16" ht="15.75" customHeight="1" x14ac:dyDescent="0.3">
      <c r="A1990" s="8">
        <f>'Receta'!A1991</f>
        <v>0</v>
      </c>
      <c r="B1990" s="8" t="str">
        <f>IFERROR(VLOOKUP(A1990,Productos[#All],2,0),"")</f>
        <v/>
      </c>
      <c r="C1990" s="8">
        <f>SUMIF(Producción[[#All],[Producto]],A1990,Producción[[#All],[Cant]])</f>
        <v>0</v>
      </c>
      <c r="D1990" s="8">
        <f>'Receta'!E1991</f>
        <v>0</v>
      </c>
      <c r="E1990" s="8" t="str">
        <f>IFERROR(VLOOKUP(D1990,Materias_Primas[#All],2,0),"")</f>
        <v/>
      </c>
      <c r="F1990" s="8">
        <f>'Receta'!C1991</f>
        <v>0</v>
      </c>
      <c r="G1990" s="8">
        <f>'Receta'!H1991</f>
        <v>0</v>
      </c>
      <c r="H1990" s="8" t="str">
        <f t="shared" si="35"/>
        <v/>
      </c>
      <c r="I1990" s="8">
        <v>65</v>
      </c>
      <c r="J1990" s="8" t="s">
        <v>213</v>
      </c>
      <c r="K1990" s="8" t="e">
        <f t="shared" si="39"/>
        <v>#VALUE!</v>
      </c>
      <c r="L1990" s="8" t="str">
        <f>IFERROR(VLOOKUP(D1990,Materias_Primas[#All],5,0),"")</f>
        <v/>
      </c>
      <c r="M1990" s="2"/>
      <c r="N1990" s="2"/>
      <c r="O1990" s="2"/>
      <c r="P1990" s="2"/>
    </row>
    <row r="1991" spans="1:16" ht="15.75" customHeight="1" x14ac:dyDescent="0.3">
      <c r="A1991" s="8">
        <f>'Receta'!A1992</f>
        <v>0</v>
      </c>
      <c r="B1991" s="8" t="str">
        <f>IFERROR(VLOOKUP(A1991,Productos[#All],2,0),"")</f>
        <v/>
      </c>
      <c r="C1991" s="8">
        <f>SUMIF(Producción[[#All],[Producto]],A1991,Producción[[#All],[Cant]])</f>
        <v>0</v>
      </c>
      <c r="D1991" s="8">
        <f>'Receta'!E1992</f>
        <v>0</v>
      </c>
      <c r="E1991" s="8" t="str">
        <f>IFERROR(VLOOKUP(D1991,Materias_Primas[#All],2,0),"")</f>
        <v/>
      </c>
      <c r="F1991" s="8">
        <f>'Receta'!C1992</f>
        <v>0</v>
      </c>
      <c r="G1991" s="8">
        <f>'Receta'!H1992</f>
        <v>0</v>
      </c>
      <c r="H1991" s="8" t="str">
        <f t="shared" si="35"/>
        <v/>
      </c>
      <c r="I1991" s="8">
        <v>65</v>
      </c>
      <c r="J1991" s="8" t="s">
        <v>213</v>
      </c>
      <c r="K1991" s="8" t="e">
        <f t="shared" si="39"/>
        <v>#VALUE!</v>
      </c>
      <c r="L1991" s="8" t="str">
        <f>IFERROR(VLOOKUP(D1991,Materias_Primas[#All],5,0),"")</f>
        <v/>
      </c>
      <c r="M1991" s="2"/>
      <c r="N1991" s="2"/>
      <c r="O1991" s="2"/>
      <c r="P1991" s="2"/>
    </row>
    <row r="1992" spans="1:16" ht="15.75" customHeight="1" x14ac:dyDescent="0.3">
      <c r="A1992" s="8">
        <f>'Receta'!A1993</f>
        <v>0</v>
      </c>
      <c r="B1992" s="8" t="str">
        <f>IFERROR(VLOOKUP(A1992,Productos[#All],2,0),"")</f>
        <v/>
      </c>
      <c r="C1992" s="8">
        <f>SUMIF(Producción[[#All],[Producto]],A1992,Producción[[#All],[Cant]])</f>
        <v>0</v>
      </c>
      <c r="D1992" s="8">
        <f>'Receta'!E1993</f>
        <v>0</v>
      </c>
      <c r="E1992" s="8" t="str">
        <f>IFERROR(VLOOKUP(D1992,Materias_Primas[#All],2,0),"")</f>
        <v/>
      </c>
      <c r="F1992" s="8">
        <f>'Receta'!C1993</f>
        <v>0</v>
      </c>
      <c r="G1992" s="8">
        <f>'Receta'!H1993</f>
        <v>0</v>
      </c>
      <c r="H1992" s="8" t="str">
        <f t="shared" si="35"/>
        <v/>
      </c>
      <c r="I1992" s="8">
        <v>65</v>
      </c>
      <c r="J1992" s="8" t="s">
        <v>213</v>
      </c>
      <c r="K1992" s="8" t="e">
        <f t="shared" si="39"/>
        <v>#VALUE!</v>
      </c>
      <c r="L1992" s="8" t="str">
        <f>IFERROR(VLOOKUP(D1992,Materias_Primas[#All],5,0),"")</f>
        <v/>
      </c>
      <c r="M1992" s="2"/>
      <c r="N1992" s="2"/>
      <c r="O1992" s="2"/>
      <c r="P1992" s="2"/>
    </row>
    <row r="1993" spans="1:16" ht="15.75" customHeight="1" x14ac:dyDescent="0.3">
      <c r="A1993" s="8">
        <f>'Receta'!A1994</f>
        <v>0</v>
      </c>
      <c r="B1993" s="8" t="str">
        <f>IFERROR(VLOOKUP(A1993,Productos[#All],2,0),"")</f>
        <v/>
      </c>
      <c r="C1993" s="8">
        <f>SUMIF(Producción[[#All],[Producto]],A1993,Producción[[#All],[Cant]])</f>
        <v>0</v>
      </c>
      <c r="D1993" s="8">
        <f>'Receta'!E1994</f>
        <v>0</v>
      </c>
      <c r="E1993" s="8" t="str">
        <f>IFERROR(VLOOKUP(D1993,Materias_Primas[#All],2,0),"")</f>
        <v/>
      </c>
      <c r="F1993" s="8">
        <f>'Receta'!C1994</f>
        <v>0</v>
      </c>
      <c r="G1993" s="8">
        <f>'Receta'!H1994</f>
        <v>0</v>
      </c>
      <c r="H1993" s="8" t="str">
        <f t="shared" si="35"/>
        <v/>
      </c>
      <c r="I1993" s="8">
        <v>65</v>
      </c>
      <c r="J1993" s="8" t="s">
        <v>213</v>
      </c>
      <c r="K1993" s="8" t="e">
        <f t="shared" si="39"/>
        <v>#VALUE!</v>
      </c>
      <c r="L1993" s="8" t="str">
        <f>IFERROR(VLOOKUP(D1993,Materias_Primas[#All],5,0),"")</f>
        <v/>
      </c>
      <c r="M1993" s="2"/>
      <c r="N1993" s="2"/>
      <c r="O1993" s="2"/>
      <c r="P1993" s="2"/>
    </row>
    <row r="1994" spans="1:16" ht="15.75" customHeight="1" x14ac:dyDescent="0.3">
      <c r="A1994" s="8">
        <f>'Receta'!A1995</f>
        <v>0</v>
      </c>
      <c r="B1994" s="8" t="str">
        <f>IFERROR(VLOOKUP(A1994,Productos[#All],2,0),"")</f>
        <v/>
      </c>
      <c r="C1994" s="8">
        <f>SUMIF(Producción[[#All],[Producto]],A1994,Producción[[#All],[Cant]])</f>
        <v>0</v>
      </c>
      <c r="D1994" s="8">
        <f>'Receta'!E1995</f>
        <v>0</v>
      </c>
      <c r="E1994" s="8" t="str">
        <f>IFERROR(VLOOKUP(D1994,Materias_Primas[#All],2,0),"")</f>
        <v/>
      </c>
      <c r="F1994" s="8">
        <f>'Receta'!C1995</f>
        <v>0</v>
      </c>
      <c r="G1994" s="8">
        <f>'Receta'!H1995</f>
        <v>0</v>
      </c>
      <c r="H1994" s="8" t="str">
        <f t="shared" si="35"/>
        <v/>
      </c>
      <c r="I1994" s="8">
        <v>65</v>
      </c>
      <c r="J1994" s="8" t="s">
        <v>213</v>
      </c>
      <c r="K1994" s="8" t="e">
        <f t="shared" si="39"/>
        <v>#VALUE!</v>
      </c>
      <c r="L1994" s="8" t="str">
        <f>IFERROR(VLOOKUP(D1994,Materias_Primas[#All],5,0),"")</f>
        <v/>
      </c>
      <c r="M1994" s="2"/>
      <c r="N1994" s="2"/>
      <c r="O1994" s="2"/>
      <c r="P1994" s="2"/>
    </row>
    <row r="1995" spans="1:16" ht="15.75" customHeight="1" x14ac:dyDescent="0.3">
      <c r="A1995" s="8">
        <f>'Receta'!A1996</f>
        <v>0</v>
      </c>
      <c r="B1995" s="8" t="str">
        <f>IFERROR(VLOOKUP(A1995,Productos[#All],2,0),"")</f>
        <v/>
      </c>
      <c r="C1995" s="8">
        <f>SUMIF(Producción[[#All],[Producto]],A1995,Producción[[#All],[Cant]])</f>
        <v>0</v>
      </c>
      <c r="D1995" s="8">
        <f>'Receta'!E1996</f>
        <v>0</v>
      </c>
      <c r="E1995" s="8" t="str">
        <f>IFERROR(VLOOKUP(D1995,Materias_Primas[#All],2,0),"")</f>
        <v/>
      </c>
      <c r="F1995" s="8">
        <f>'Receta'!C1996</f>
        <v>0</v>
      </c>
      <c r="G1995" s="8">
        <f>'Receta'!H1996</f>
        <v>0</v>
      </c>
      <c r="H1995" s="8" t="str">
        <f t="shared" si="35"/>
        <v/>
      </c>
      <c r="I1995" s="8">
        <v>65</v>
      </c>
      <c r="J1995" s="8" t="s">
        <v>213</v>
      </c>
      <c r="K1995" s="8" t="e">
        <f t="shared" si="39"/>
        <v>#VALUE!</v>
      </c>
      <c r="L1995" s="8" t="str">
        <f>IFERROR(VLOOKUP(D1995,Materias_Primas[#All],5,0),"")</f>
        <v/>
      </c>
      <c r="M1995" s="2"/>
      <c r="N1995" s="2"/>
      <c r="O1995" s="2"/>
      <c r="P1995" s="2"/>
    </row>
    <row r="1996" spans="1:16" ht="15.75" customHeight="1" x14ac:dyDescent="0.3">
      <c r="A1996" s="8">
        <f>'Receta'!A1997</f>
        <v>0</v>
      </c>
      <c r="B1996" s="8" t="str">
        <f>IFERROR(VLOOKUP(A1996,Productos[#All],2,0),"")</f>
        <v/>
      </c>
      <c r="C1996" s="8">
        <f>SUMIF(Producción[[#All],[Producto]],A1996,Producción[[#All],[Cant]])</f>
        <v>0</v>
      </c>
      <c r="D1996" s="8">
        <f>'Receta'!E1997</f>
        <v>0</v>
      </c>
      <c r="E1996" s="8" t="str">
        <f>IFERROR(VLOOKUP(D1996,Materias_Primas[#All],2,0),"")</f>
        <v/>
      </c>
      <c r="F1996" s="8">
        <f>'Receta'!C1997</f>
        <v>0</v>
      </c>
      <c r="G1996" s="8">
        <f>'Receta'!H1997</f>
        <v>0</v>
      </c>
      <c r="H1996" s="8" t="str">
        <f t="shared" si="35"/>
        <v/>
      </c>
      <c r="I1996" s="8">
        <v>65</v>
      </c>
      <c r="J1996" s="8" t="s">
        <v>213</v>
      </c>
      <c r="K1996" s="8" t="e">
        <f t="shared" si="39"/>
        <v>#VALUE!</v>
      </c>
      <c r="L1996" s="8" t="str">
        <f>IFERROR(VLOOKUP(D1996,Materias_Primas[#All],5,0),"")</f>
        <v/>
      </c>
      <c r="M1996" s="2"/>
      <c r="N1996" s="2"/>
      <c r="O1996" s="2"/>
      <c r="P1996" s="2"/>
    </row>
    <row r="1997" spans="1:16" ht="15.75" customHeight="1" x14ac:dyDescent="0.3">
      <c r="A1997" s="8">
        <f>'Receta'!A1998</f>
        <v>0</v>
      </c>
      <c r="B1997" s="8" t="str">
        <f>IFERROR(VLOOKUP(A1997,Productos[#All],2,0),"")</f>
        <v/>
      </c>
      <c r="C1997" s="8">
        <f>SUMIF(Producción[[#All],[Producto]],A1997,Producción[[#All],[Cant]])</f>
        <v>0</v>
      </c>
      <c r="D1997" s="8">
        <f>'Receta'!E1998</f>
        <v>0</v>
      </c>
      <c r="E1997" s="8" t="str">
        <f>IFERROR(VLOOKUP(D1997,Materias_Primas[#All],2,0),"")</f>
        <v/>
      </c>
      <c r="F1997" s="8">
        <f>'Receta'!C1998</f>
        <v>0</v>
      </c>
      <c r="G1997" s="8">
        <f>'Receta'!H1998</f>
        <v>0</v>
      </c>
      <c r="H1997" s="8" t="str">
        <f t="shared" si="35"/>
        <v/>
      </c>
      <c r="I1997" s="8">
        <v>65</v>
      </c>
      <c r="J1997" s="8" t="s">
        <v>213</v>
      </c>
      <c r="K1997" s="8" t="e">
        <f t="shared" si="39"/>
        <v>#VALUE!</v>
      </c>
      <c r="L1997" s="8" t="str">
        <f>IFERROR(VLOOKUP(D1997,Materias_Primas[#All],5,0),"")</f>
        <v/>
      </c>
      <c r="M1997" s="2"/>
      <c r="N1997" s="2"/>
      <c r="O1997" s="2"/>
      <c r="P1997" s="2"/>
    </row>
    <row r="1998" spans="1:16" ht="15.75" customHeight="1" x14ac:dyDescent="0.3">
      <c r="A1998" s="8">
        <f>'Receta'!A1999</f>
        <v>0</v>
      </c>
      <c r="B1998" s="8" t="str">
        <f>IFERROR(VLOOKUP(A1998,Productos[#All],2,0),"")</f>
        <v/>
      </c>
      <c r="C1998" s="8">
        <f>SUMIF(Producción[[#All],[Producto]],A1998,Producción[[#All],[Cant]])</f>
        <v>0</v>
      </c>
      <c r="D1998" s="8">
        <f>'Receta'!E1999</f>
        <v>0</v>
      </c>
      <c r="E1998" s="8" t="str">
        <f>IFERROR(VLOOKUP(D1998,Materias_Primas[#All],2,0),"")</f>
        <v/>
      </c>
      <c r="F1998" s="8">
        <f>'Receta'!C1999</f>
        <v>0</v>
      </c>
      <c r="G1998" s="8">
        <f>'Receta'!H1999</f>
        <v>0</v>
      </c>
      <c r="H1998" s="8" t="str">
        <f t="shared" si="35"/>
        <v/>
      </c>
      <c r="I1998" s="8">
        <v>65</v>
      </c>
      <c r="J1998" s="8" t="s">
        <v>213</v>
      </c>
      <c r="K1998" s="8" t="e">
        <f t="shared" si="39"/>
        <v>#VALUE!</v>
      </c>
      <c r="L1998" s="8" t="str">
        <f>IFERROR(VLOOKUP(D1998,Materias_Primas[#All],5,0),"")</f>
        <v/>
      </c>
      <c r="M1998" s="2"/>
      <c r="N1998" s="2"/>
      <c r="O1998" s="2"/>
      <c r="P1998" s="2"/>
    </row>
    <row r="1999" spans="1:16" ht="15.75" customHeight="1" x14ac:dyDescent="0.3">
      <c r="A1999" s="8">
        <f>'Receta'!A2000</f>
        <v>0</v>
      </c>
      <c r="B1999" s="8" t="str">
        <f>IFERROR(VLOOKUP(A1999,Productos[#All],2,0),"")</f>
        <v/>
      </c>
      <c r="C1999" s="8">
        <f>SUMIF(Producción[[#All],[Producto]],A1999,Producción[[#All],[Cant]])</f>
        <v>0</v>
      </c>
      <c r="D1999" s="8">
        <f>'Receta'!E2000</f>
        <v>0</v>
      </c>
      <c r="E1999" s="8" t="str">
        <f>IFERROR(VLOOKUP(D1999,Materias_Primas[#All],2,0),"")</f>
        <v/>
      </c>
      <c r="F1999" s="8">
        <f>'Receta'!C2000</f>
        <v>0</v>
      </c>
      <c r="G1999" s="8">
        <f>'Receta'!H2000</f>
        <v>0</v>
      </c>
      <c r="H1999" s="8" t="str">
        <f t="shared" si="35"/>
        <v/>
      </c>
      <c r="I1999" s="8">
        <v>65</v>
      </c>
      <c r="J1999" s="8" t="s">
        <v>213</v>
      </c>
      <c r="K1999" s="8" t="e">
        <f t="shared" si="39"/>
        <v>#VALUE!</v>
      </c>
      <c r="L1999" s="8" t="str">
        <f>IFERROR(VLOOKUP(D1999,Materias_Primas[#All],5,0),"")</f>
        <v/>
      </c>
      <c r="M1999" s="2"/>
      <c r="N1999" s="2"/>
      <c r="O1999" s="2"/>
      <c r="P1999" s="2"/>
    </row>
    <row r="2000" spans="1:16" ht="15.75" customHeight="1" x14ac:dyDescent="0.3">
      <c r="A2000" s="8">
        <f>'Receta'!A2001</f>
        <v>0</v>
      </c>
      <c r="B2000" s="8" t="str">
        <f>IFERROR(VLOOKUP(A2000,Productos[#All],2,0),"")</f>
        <v/>
      </c>
      <c r="C2000" s="8">
        <f>SUMIF(Producción[[#All],[Producto]],A2000,Producción[[#All],[Cant]])</f>
        <v>0</v>
      </c>
      <c r="D2000" s="8">
        <f>'Receta'!E2001</f>
        <v>0</v>
      </c>
      <c r="E2000" s="8" t="str">
        <f>IFERROR(VLOOKUP(D2000,Materias_Primas[#All],2,0),"")</f>
        <v/>
      </c>
      <c r="F2000" s="8">
        <f>'Receta'!C2001</f>
        <v>0</v>
      </c>
      <c r="G2000" s="8">
        <f>'Receta'!H2001</f>
        <v>0</v>
      </c>
      <c r="H2000" s="8" t="str">
        <f t="shared" si="35"/>
        <v/>
      </c>
      <c r="I2000" s="8">
        <v>65</v>
      </c>
      <c r="J2000" s="8" t="s">
        <v>213</v>
      </c>
      <c r="K2000" s="8" t="e">
        <f t="shared" si="39"/>
        <v>#VALUE!</v>
      </c>
      <c r="L2000" s="8" t="str">
        <f>IFERROR(VLOOKUP(D2000,Materias_Primas[#All],5,0),"")</f>
        <v/>
      </c>
      <c r="M2000" s="2"/>
      <c r="N2000" s="2"/>
      <c r="O2000" s="2"/>
      <c r="P2000" s="2"/>
    </row>
    <row r="2001" spans="1:16" ht="15.75" customHeight="1" x14ac:dyDescent="0.3">
      <c r="A2001" s="8">
        <f>'Receta'!A2002</f>
        <v>0</v>
      </c>
      <c r="B2001" s="8" t="str">
        <f>IFERROR(VLOOKUP(A2001,Productos[#All],2,0),"")</f>
        <v/>
      </c>
      <c r="C2001" s="8">
        <f>SUMIF(Producción[[#All],[Producto]],A2001,Producción[[#All],[Cant]])</f>
        <v>0</v>
      </c>
      <c r="D2001" s="8">
        <f>'Receta'!E2002</f>
        <v>0</v>
      </c>
      <c r="E2001" s="8" t="str">
        <f>IFERROR(VLOOKUP(D2001,Materias_Primas[#All],2,0),"")</f>
        <v/>
      </c>
      <c r="F2001" s="8">
        <f>'Receta'!C2002</f>
        <v>0</v>
      </c>
      <c r="G2001" s="8">
        <f>'Receta'!H2002</f>
        <v>0</v>
      </c>
      <c r="H2001" s="8" t="str">
        <f t="shared" si="35"/>
        <v/>
      </c>
      <c r="I2001" s="8">
        <v>65</v>
      </c>
      <c r="J2001" s="8" t="s">
        <v>213</v>
      </c>
      <c r="K2001" s="8" t="e">
        <f t="shared" si="39"/>
        <v>#VALUE!</v>
      </c>
      <c r="L2001" s="8" t="str">
        <f>IFERROR(VLOOKUP(D2001,Materias_Primas[#All],5,0),"")</f>
        <v/>
      </c>
      <c r="M2001" s="2"/>
      <c r="N2001" s="2"/>
      <c r="O2001" s="2"/>
      <c r="P2001" s="2"/>
    </row>
    <row r="2002" spans="1:16" ht="15.75" customHeight="1" x14ac:dyDescent="0.3">
      <c r="A2002" s="8">
        <f>'Receta'!A2003</f>
        <v>0</v>
      </c>
      <c r="B2002" s="8" t="str">
        <f>IFERROR(VLOOKUP(A2002,Productos[#All],2,0),"")</f>
        <v/>
      </c>
      <c r="C2002" s="8">
        <f>SUMIF(Producción[[#All],[Producto]],A2002,Producción[[#All],[Cant]])</f>
        <v>0</v>
      </c>
      <c r="D2002" s="8">
        <f>'Receta'!E2003</f>
        <v>0</v>
      </c>
      <c r="E2002" s="8" t="str">
        <f>IFERROR(VLOOKUP(D2002,Materias_Primas[#All],2,0),"")</f>
        <v/>
      </c>
      <c r="F2002" s="8">
        <f>'Receta'!C2003</f>
        <v>0</v>
      </c>
      <c r="G2002" s="8">
        <f>'Receta'!H2003</f>
        <v>0</v>
      </c>
      <c r="H2002" s="8" t="str">
        <f t="shared" si="35"/>
        <v/>
      </c>
      <c r="I2002" s="8">
        <v>65</v>
      </c>
      <c r="J2002" s="8" t="s">
        <v>213</v>
      </c>
      <c r="K2002" s="8" t="e">
        <f t="shared" si="39"/>
        <v>#VALUE!</v>
      </c>
      <c r="L2002" s="8" t="str">
        <f>IFERROR(VLOOKUP(D2002,Materias_Primas[#All],5,0),"")</f>
        <v/>
      </c>
      <c r="M2002" s="2"/>
      <c r="N2002" s="2"/>
      <c r="O2002" s="2"/>
      <c r="P2002" s="2"/>
    </row>
    <row r="2003" spans="1:16" ht="15.75" customHeight="1" x14ac:dyDescent="0.3">
      <c r="A2003" s="8">
        <f>'Receta'!A2004</f>
        <v>0</v>
      </c>
      <c r="B2003" s="8" t="str">
        <f>IFERROR(VLOOKUP(A2003,Productos[#All],2,0),"")</f>
        <v/>
      </c>
      <c r="C2003" s="8">
        <f>SUMIF(Producción[[#All],[Producto]],A2003,Producción[[#All],[Cant]])</f>
        <v>0</v>
      </c>
      <c r="D2003" s="8">
        <f>'Receta'!E2004</f>
        <v>0</v>
      </c>
      <c r="E2003" s="8" t="str">
        <f>IFERROR(VLOOKUP(D2003,Materias_Primas[#All],2,0),"")</f>
        <v/>
      </c>
      <c r="F2003" s="8">
        <f>'Receta'!C2004</f>
        <v>0</v>
      </c>
      <c r="G2003" s="8">
        <f>'Receta'!H2004</f>
        <v>0</v>
      </c>
      <c r="H2003" s="8" t="str">
        <f t="shared" si="35"/>
        <v/>
      </c>
      <c r="I2003" s="8">
        <v>66</v>
      </c>
      <c r="J2003" s="8" t="s">
        <v>213</v>
      </c>
      <c r="K2003" s="8" t="e">
        <f t="shared" si="39"/>
        <v>#VALUE!</v>
      </c>
      <c r="L2003" s="8" t="str">
        <f>IFERROR(VLOOKUP(D2003,Materias_Primas[#All],5,0),"")</f>
        <v/>
      </c>
      <c r="M2003" s="2"/>
      <c r="N2003" s="2"/>
      <c r="O2003" s="2"/>
      <c r="P2003" s="2"/>
    </row>
    <row r="2004" spans="1:16" ht="15.75" customHeight="1" x14ac:dyDescent="0.3">
      <c r="A2004" s="8">
        <f>'Receta'!A2005</f>
        <v>0</v>
      </c>
      <c r="B2004" s="8" t="str">
        <f>IFERROR(VLOOKUP(A2004,Productos[#All],2,0),"")</f>
        <v/>
      </c>
      <c r="C2004" s="8">
        <f>SUMIF(Producción[[#All],[Producto]],A2004,Producción[[#All],[Cant]])</f>
        <v>0</v>
      </c>
      <c r="D2004" s="8">
        <f>'Receta'!E2005</f>
        <v>0</v>
      </c>
      <c r="E2004" s="8" t="str">
        <f>IFERROR(VLOOKUP(D2004,Materias_Primas[#All],2,0),"")</f>
        <v/>
      </c>
      <c r="F2004" s="8">
        <f>'Receta'!C2005</f>
        <v>0</v>
      </c>
      <c r="G2004" s="8">
        <f>'Receta'!H2005</f>
        <v>0</v>
      </c>
      <c r="H2004" s="8" t="str">
        <f t="shared" si="35"/>
        <v/>
      </c>
      <c r="I2004" s="8">
        <v>66</v>
      </c>
      <c r="J2004" s="8" t="s">
        <v>213</v>
      </c>
      <c r="K2004" s="8" t="e">
        <f t="shared" si="39"/>
        <v>#VALUE!</v>
      </c>
      <c r="L2004" s="8" t="str">
        <f>IFERROR(VLOOKUP(D2004,Materias_Primas[#All],5,0),"")</f>
        <v/>
      </c>
      <c r="M2004" s="2"/>
      <c r="N2004" s="2"/>
      <c r="O2004" s="2"/>
      <c r="P2004" s="2"/>
    </row>
    <row r="2005" spans="1:16" ht="15.75" customHeight="1" x14ac:dyDescent="0.3">
      <c r="A2005" s="8">
        <f>'Receta'!A2006</f>
        <v>0</v>
      </c>
      <c r="B2005" s="8" t="str">
        <f>IFERROR(VLOOKUP(A2005,Productos[#All],2,0),"")</f>
        <v/>
      </c>
      <c r="C2005" s="8">
        <f>SUMIF(Producción[[#All],[Producto]],A2005,Producción[[#All],[Cant]])</f>
        <v>0</v>
      </c>
      <c r="D2005" s="8">
        <f>'Receta'!E2006</f>
        <v>0</v>
      </c>
      <c r="E2005" s="8" t="str">
        <f>IFERROR(VLOOKUP(D2005,Materias_Primas[#All],2,0),"")</f>
        <v/>
      </c>
      <c r="F2005" s="8">
        <f>'Receta'!C2006</f>
        <v>0</v>
      </c>
      <c r="G2005" s="8">
        <f>'Receta'!H2006</f>
        <v>0</v>
      </c>
      <c r="H2005" s="8" t="str">
        <f t="shared" si="35"/>
        <v/>
      </c>
      <c r="I2005" s="8">
        <v>66</v>
      </c>
      <c r="J2005" s="8" t="s">
        <v>213</v>
      </c>
      <c r="K2005" s="8" t="e">
        <f t="shared" si="39"/>
        <v>#VALUE!</v>
      </c>
      <c r="L2005" s="8" t="str">
        <f>IFERROR(VLOOKUP(D2005,Materias_Primas[#All],5,0),"")</f>
        <v/>
      </c>
      <c r="M2005" s="2"/>
      <c r="N2005" s="2"/>
      <c r="O2005" s="2"/>
      <c r="P2005" s="2"/>
    </row>
    <row r="2006" spans="1:16" ht="15.75" customHeight="1" x14ac:dyDescent="0.3">
      <c r="A2006" s="8">
        <f>'Receta'!A2007</f>
        <v>0</v>
      </c>
      <c r="B2006" s="8" t="str">
        <f>IFERROR(VLOOKUP(A2006,Productos[#All],2,0),"")</f>
        <v/>
      </c>
      <c r="C2006" s="8">
        <f>SUMIF(Producción[[#All],[Producto]],A2006,Producción[[#All],[Cant]])</f>
        <v>0</v>
      </c>
      <c r="D2006" s="8">
        <f>'Receta'!E2007</f>
        <v>0</v>
      </c>
      <c r="E2006" s="8" t="str">
        <f>IFERROR(VLOOKUP(D2006,Materias_Primas[#All],2,0),"")</f>
        <v/>
      </c>
      <c r="F2006" s="8">
        <f>'Receta'!C2007</f>
        <v>0</v>
      </c>
      <c r="G2006" s="8">
        <f>'Receta'!H2007</f>
        <v>0</v>
      </c>
      <c r="H2006" s="8" t="str">
        <f t="shared" si="35"/>
        <v/>
      </c>
      <c r="I2006" s="8">
        <v>66</v>
      </c>
      <c r="J2006" s="8" t="s">
        <v>213</v>
      </c>
      <c r="K2006" s="8" t="e">
        <f t="shared" si="39"/>
        <v>#VALUE!</v>
      </c>
      <c r="L2006" s="8" t="str">
        <f>IFERROR(VLOOKUP(D2006,Materias_Primas[#All],5,0),"")</f>
        <v/>
      </c>
      <c r="M2006" s="2"/>
      <c r="N2006" s="2"/>
      <c r="O2006" s="2"/>
      <c r="P2006" s="2"/>
    </row>
    <row r="2007" spans="1:16" ht="15.75" customHeight="1" x14ac:dyDescent="0.3">
      <c r="A2007" s="8">
        <f>'Receta'!A2008</f>
        <v>0</v>
      </c>
      <c r="B2007" s="8" t="str">
        <f>IFERROR(VLOOKUP(A2007,Productos[#All],2,0),"")</f>
        <v/>
      </c>
      <c r="C2007" s="8">
        <f>SUMIF(Producción[[#All],[Producto]],A2007,Producción[[#All],[Cant]])</f>
        <v>0</v>
      </c>
      <c r="D2007" s="8">
        <f>'Receta'!E2008</f>
        <v>0</v>
      </c>
      <c r="E2007" s="8" t="str">
        <f>IFERROR(VLOOKUP(D2007,Materias_Primas[#All],2,0),"")</f>
        <v/>
      </c>
      <c r="F2007" s="8">
        <f>'Receta'!C2008</f>
        <v>0</v>
      </c>
      <c r="G2007" s="8">
        <f>'Receta'!H2008</f>
        <v>0</v>
      </c>
      <c r="H2007" s="8" t="str">
        <f t="shared" si="35"/>
        <v/>
      </c>
      <c r="I2007" s="8">
        <v>66</v>
      </c>
      <c r="J2007" s="8" t="s">
        <v>213</v>
      </c>
      <c r="K2007" s="8" t="e">
        <f t="shared" si="39"/>
        <v>#VALUE!</v>
      </c>
      <c r="L2007" s="8" t="str">
        <f>IFERROR(VLOOKUP(D2007,Materias_Primas[#All],5,0),"")</f>
        <v/>
      </c>
      <c r="M2007" s="2"/>
      <c r="N2007" s="2"/>
      <c r="O2007" s="2"/>
      <c r="P2007" s="2"/>
    </row>
    <row r="2008" spans="1:16" ht="15.75" customHeight="1" x14ac:dyDescent="0.3">
      <c r="A2008" s="8">
        <f>'Receta'!A2009</f>
        <v>0</v>
      </c>
      <c r="B2008" s="8" t="str">
        <f>IFERROR(VLOOKUP(A2008,Productos[#All],2,0),"")</f>
        <v/>
      </c>
      <c r="C2008" s="8">
        <f>SUMIF(Producción[[#All],[Producto]],A2008,Producción[[#All],[Cant]])</f>
        <v>0</v>
      </c>
      <c r="D2008" s="8">
        <f>'Receta'!E2009</f>
        <v>0</v>
      </c>
      <c r="E2008" s="8" t="str">
        <f>IFERROR(VLOOKUP(D2008,Materias_Primas[#All],2,0),"")</f>
        <v/>
      </c>
      <c r="F2008" s="8">
        <f>'Receta'!C2009</f>
        <v>0</v>
      </c>
      <c r="G2008" s="8">
        <f>'Receta'!H2009</f>
        <v>0</v>
      </c>
      <c r="H2008" s="8" t="str">
        <f t="shared" si="35"/>
        <v/>
      </c>
      <c r="I2008" s="8">
        <v>66</v>
      </c>
      <c r="J2008" s="8" t="s">
        <v>213</v>
      </c>
      <c r="K2008" s="8" t="e">
        <f t="shared" si="39"/>
        <v>#VALUE!</v>
      </c>
      <c r="L2008" s="8" t="str">
        <f>IFERROR(VLOOKUP(D2008,Materias_Primas[#All],5,0),"")</f>
        <v/>
      </c>
      <c r="M2008" s="2"/>
      <c r="N2008" s="2"/>
      <c r="O2008" s="2"/>
      <c r="P2008" s="2"/>
    </row>
    <row r="2009" spans="1:16" ht="15.75" customHeight="1" x14ac:dyDescent="0.3">
      <c r="A2009" s="8">
        <f>'Receta'!A2010</f>
        <v>0</v>
      </c>
      <c r="B2009" s="8" t="str">
        <f>IFERROR(VLOOKUP(A2009,Productos[#All],2,0),"")</f>
        <v/>
      </c>
      <c r="C2009" s="8">
        <f>SUMIF(Producción[[#All],[Producto]],A2009,Producción[[#All],[Cant]])</f>
        <v>0</v>
      </c>
      <c r="D2009" s="8">
        <f>'Receta'!E2010</f>
        <v>0</v>
      </c>
      <c r="E2009" s="8" t="str">
        <f>IFERROR(VLOOKUP(D2009,Materias_Primas[#All],2,0),"")</f>
        <v/>
      </c>
      <c r="F2009" s="8">
        <f>'Receta'!C2010</f>
        <v>0</v>
      </c>
      <c r="G2009" s="8">
        <f>'Receta'!H2010</f>
        <v>0</v>
      </c>
      <c r="H2009" s="8" t="str">
        <f t="shared" si="35"/>
        <v/>
      </c>
      <c r="I2009" s="8">
        <v>66</v>
      </c>
      <c r="J2009" s="8" t="s">
        <v>213</v>
      </c>
      <c r="K2009" s="8" t="e">
        <f t="shared" si="39"/>
        <v>#VALUE!</v>
      </c>
      <c r="L2009" s="8" t="str">
        <f>IFERROR(VLOOKUP(D2009,Materias_Primas[#All],5,0),"")</f>
        <v/>
      </c>
      <c r="M2009" s="2"/>
      <c r="N2009" s="2"/>
      <c r="O2009" s="2"/>
      <c r="P2009" s="2"/>
    </row>
    <row r="2010" spans="1:16" ht="15.75" customHeight="1" x14ac:dyDescent="0.3">
      <c r="A2010" s="8">
        <f>'Receta'!A2011</f>
        <v>0</v>
      </c>
      <c r="B2010" s="8" t="str">
        <f>IFERROR(VLOOKUP(A2010,Productos[#All],2,0),"")</f>
        <v/>
      </c>
      <c r="C2010" s="8">
        <f>SUMIF(Producción[[#All],[Producto]],A2010,Producción[[#All],[Cant]])</f>
        <v>0</v>
      </c>
      <c r="D2010" s="8">
        <f>'Receta'!E2011</f>
        <v>0</v>
      </c>
      <c r="E2010" s="8" t="str">
        <f>IFERROR(VLOOKUP(D2010,Materias_Primas[#All],2,0),"")</f>
        <v/>
      </c>
      <c r="F2010" s="8">
        <f>'Receta'!C2011</f>
        <v>0</v>
      </c>
      <c r="G2010" s="8">
        <f>'Receta'!H2011</f>
        <v>0</v>
      </c>
      <c r="H2010" s="8" t="str">
        <f t="shared" si="35"/>
        <v/>
      </c>
      <c r="I2010" s="8">
        <v>66</v>
      </c>
      <c r="J2010" s="8" t="s">
        <v>213</v>
      </c>
      <c r="K2010" s="8" t="e">
        <f t="shared" si="39"/>
        <v>#VALUE!</v>
      </c>
      <c r="L2010" s="8" t="str">
        <f>IFERROR(VLOOKUP(D2010,Materias_Primas[#All],5,0),"")</f>
        <v/>
      </c>
      <c r="M2010" s="2"/>
      <c r="N2010" s="2"/>
      <c r="O2010" s="2"/>
      <c r="P2010" s="2"/>
    </row>
    <row r="2011" spans="1:16" ht="15.75" customHeight="1" x14ac:dyDescent="0.3">
      <c r="A2011" s="8">
        <f>'Receta'!A2012</f>
        <v>0</v>
      </c>
      <c r="B2011" s="8" t="str">
        <f>IFERROR(VLOOKUP(A2011,Productos[#All],2,0),"")</f>
        <v/>
      </c>
      <c r="C2011" s="8">
        <f>SUMIF(Producción[[#All],[Producto]],A2011,Producción[[#All],[Cant]])</f>
        <v>0</v>
      </c>
      <c r="D2011" s="8">
        <f>'Receta'!E2012</f>
        <v>0</v>
      </c>
      <c r="E2011" s="8" t="str">
        <f>IFERROR(VLOOKUP(D2011,Materias_Primas[#All],2,0),"")</f>
        <v/>
      </c>
      <c r="F2011" s="8">
        <f>'Receta'!C2012</f>
        <v>0</v>
      </c>
      <c r="G2011" s="8">
        <f>'Receta'!H2012</f>
        <v>0</v>
      </c>
      <c r="H2011" s="8" t="str">
        <f t="shared" si="35"/>
        <v/>
      </c>
      <c r="I2011" s="8">
        <v>66</v>
      </c>
      <c r="J2011" s="8" t="s">
        <v>213</v>
      </c>
      <c r="K2011" s="8" t="e">
        <f t="shared" si="39"/>
        <v>#VALUE!</v>
      </c>
      <c r="L2011" s="8" t="str">
        <f>IFERROR(VLOOKUP(D2011,Materias_Primas[#All],5,0),"")</f>
        <v/>
      </c>
      <c r="M2011" s="2"/>
      <c r="N2011" s="2"/>
      <c r="O2011" s="2"/>
      <c r="P2011" s="2"/>
    </row>
    <row r="2012" spans="1:16" ht="15.75" customHeight="1" x14ac:dyDescent="0.3">
      <c r="A2012" s="8">
        <f>'Receta'!A2013</f>
        <v>0</v>
      </c>
      <c r="B2012" s="8" t="str">
        <f>IFERROR(VLOOKUP(A2012,Productos[#All],2,0),"")</f>
        <v/>
      </c>
      <c r="C2012" s="8">
        <f>SUMIF(Producción[[#All],[Producto]],A2012,Producción[[#All],[Cant]])</f>
        <v>0</v>
      </c>
      <c r="D2012" s="8">
        <f>'Receta'!E2013</f>
        <v>0</v>
      </c>
      <c r="E2012" s="8" t="str">
        <f>IFERROR(VLOOKUP(D2012,Materias_Primas[#All],2,0),"")</f>
        <v/>
      </c>
      <c r="F2012" s="8">
        <f>'Receta'!C2013</f>
        <v>0</v>
      </c>
      <c r="G2012" s="8">
        <f>'Receta'!H2013</f>
        <v>0</v>
      </c>
      <c r="H2012" s="8" t="str">
        <f t="shared" si="35"/>
        <v/>
      </c>
      <c r="I2012" s="8">
        <v>66</v>
      </c>
      <c r="J2012" s="8" t="s">
        <v>213</v>
      </c>
      <c r="K2012" s="8" t="e">
        <f t="shared" si="39"/>
        <v>#VALUE!</v>
      </c>
      <c r="L2012" s="8" t="str">
        <f>IFERROR(VLOOKUP(D2012,Materias_Primas[#All],5,0),"")</f>
        <v/>
      </c>
      <c r="M2012" s="2"/>
      <c r="N2012" s="2"/>
      <c r="O2012" s="2"/>
      <c r="P2012" s="2"/>
    </row>
    <row r="2013" spans="1:16" ht="15.75" customHeight="1" x14ac:dyDescent="0.3">
      <c r="A2013" s="8">
        <f>'Receta'!A2014</f>
        <v>0</v>
      </c>
      <c r="B2013" s="8" t="str">
        <f>IFERROR(VLOOKUP(A2013,Productos[#All],2,0),"")</f>
        <v/>
      </c>
      <c r="C2013" s="8">
        <f>SUMIF(Producción[[#All],[Producto]],A2013,Producción[[#All],[Cant]])</f>
        <v>0</v>
      </c>
      <c r="D2013" s="8">
        <f>'Receta'!E2014</f>
        <v>0</v>
      </c>
      <c r="E2013" s="8" t="str">
        <f>IFERROR(VLOOKUP(D2013,Materias_Primas[#All],2,0),"")</f>
        <v/>
      </c>
      <c r="F2013" s="8">
        <f>'Receta'!C2014</f>
        <v>0</v>
      </c>
      <c r="G2013" s="8">
        <f>'Receta'!H2014</f>
        <v>0</v>
      </c>
      <c r="H2013" s="8" t="str">
        <f t="shared" si="35"/>
        <v/>
      </c>
      <c r="I2013" s="8">
        <v>66</v>
      </c>
      <c r="J2013" s="8" t="s">
        <v>213</v>
      </c>
      <c r="K2013" s="8" t="e">
        <f t="shared" si="39"/>
        <v>#VALUE!</v>
      </c>
      <c r="L2013" s="8" t="str">
        <f>IFERROR(VLOOKUP(D2013,Materias_Primas[#All],5,0),"")</f>
        <v/>
      </c>
      <c r="M2013" s="2"/>
      <c r="N2013" s="2"/>
      <c r="O2013" s="2"/>
      <c r="P2013" s="2"/>
    </row>
    <row r="2014" spans="1:16" ht="15.75" customHeight="1" x14ac:dyDescent="0.3">
      <c r="A2014" s="8">
        <f>'Receta'!A2015</f>
        <v>0</v>
      </c>
      <c r="B2014" s="8" t="str">
        <f>IFERROR(VLOOKUP(A2014,Productos[#All],2,0),"")</f>
        <v/>
      </c>
      <c r="C2014" s="8">
        <f>SUMIF(Producción[[#All],[Producto]],A2014,Producción[[#All],[Cant]])</f>
        <v>0</v>
      </c>
      <c r="D2014" s="8">
        <f>'Receta'!E2015</f>
        <v>0</v>
      </c>
      <c r="E2014" s="8" t="str">
        <f>IFERROR(VLOOKUP(D2014,Materias_Primas[#All],2,0),"")</f>
        <v/>
      </c>
      <c r="F2014" s="8">
        <f>'Receta'!C2015</f>
        <v>0</v>
      </c>
      <c r="G2014" s="8">
        <f>'Receta'!H2015</f>
        <v>0</v>
      </c>
      <c r="H2014" s="8" t="str">
        <f t="shared" si="35"/>
        <v/>
      </c>
      <c r="I2014" s="8">
        <v>66</v>
      </c>
      <c r="J2014" s="8" t="s">
        <v>213</v>
      </c>
      <c r="K2014" s="8" t="e">
        <f t="shared" si="39"/>
        <v>#VALUE!</v>
      </c>
      <c r="L2014" s="8" t="str">
        <f>IFERROR(VLOOKUP(D2014,Materias_Primas[#All],5,0),"")</f>
        <v/>
      </c>
      <c r="M2014" s="2"/>
      <c r="N2014" s="2"/>
      <c r="O2014" s="2"/>
      <c r="P2014" s="2"/>
    </row>
    <row r="2015" spans="1:16" ht="15.75" customHeight="1" x14ac:dyDescent="0.3">
      <c r="A2015" s="8">
        <f>'Receta'!A2016</f>
        <v>0</v>
      </c>
      <c r="B2015" s="8" t="str">
        <f>IFERROR(VLOOKUP(A2015,Productos[#All],2,0),"")</f>
        <v/>
      </c>
      <c r="C2015" s="8">
        <f>SUMIF(Producción[[#All],[Producto]],A2015,Producción[[#All],[Cant]])</f>
        <v>0</v>
      </c>
      <c r="D2015" s="8">
        <f>'Receta'!E2016</f>
        <v>0</v>
      </c>
      <c r="E2015" s="8" t="str">
        <f>IFERROR(VLOOKUP(D2015,Materias_Primas[#All],2,0),"")</f>
        <v/>
      </c>
      <c r="F2015" s="8">
        <f>'Receta'!C2016</f>
        <v>0</v>
      </c>
      <c r="G2015" s="8">
        <f>'Receta'!H2016</f>
        <v>0</v>
      </c>
      <c r="H2015" s="8" t="str">
        <f t="shared" si="35"/>
        <v/>
      </c>
      <c r="I2015" s="8">
        <v>66</v>
      </c>
      <c r="J2015" s="8" t="s">
        <v>213</v>
      </c>
      <c r="K2015" s="8" t="e">
        <f t="shared" si="39"/>
        <v>#VALUE!</v>
      </c>
      <c r="L2015" s="8" t="str">
        <f>IFERROR(VLOOKUP(D2015,Materias_Primas[#All],5,0),"")</f>
        <v/>
      </c>
      <c r="M2015" s="2"/>
      <c r="N2015" s="2"/>
      <c r="O2015" s="2"/>
      <c r="P2015" s="2"/>
    </row>
    <row r="2016" spans="1:16" ht="15.75" customHeight="1" x14ac:dyDescent="0.3">
      <c r="A2016" s="8">
        <f>'Receta'!A2017</f>
        <v>0</v>
      </c>
      <c r="B2016" s="8" t="str">
        <f>IFERROR(VLOOKUP(A2016,Productos[#All],2,0),"")</f>
        <v/>
      </c>
      <c r="C2016" s="8">
        <f>SUMIF(Producción[[#All],[Producto]],A2016,Producción[[#All],[Cant]])</f>
        <v>0</v>
      </c>
      <c r="D2016" s="8">
        <f>'Receta'!E2017</f>
        <v>0</v>
      </c>
      <c r="E2016" s="8" t="str">
        <f>IFERROR(VLOOKUP(D2016,Materias_Primas[#All],2,0),"")</f>
        <v/>
      </c>
      <c r="F2016" s="8">
        <f>'Receta'!C2017</f>
        <v>0</v>
      </c>
      <c r="G2016" s="8">
        <f>'Receta'!H2017</f>
        <v>0</v>
      </c>
      <c r="H2016" s="8" t="str">
        <f t="shared" si="35"/>
        <v/>
      </c>
      <c r="I2016" s="8">
        <v>66</v>
      </c>
      <c r="J2016" s="8" t="s">
        <v>213</v>
      </c>
      <c r="K2016" s="8" t="e">
        <f t="shared" si="39"/>
        <v>#VALUE!</v>
      </c>
      <c r="L2016" s="8" t="str">
        <f>IFERROR(VLOOKUP(D2016,Materias_Primas[#All],5,0),"")</f>
        <v/>
      </c>
      <c r="M2016" s="2"/>
      <c r="N2016" s="2"/>
      <c r="O2016" s="2"/>
      <c r="P2016" s="2"/>
    </row>
    <row r="2017" spans="1:16" ht="15.75" customHeight="1" x14ac:dyDescent="0.3">
      <c r="A2017" s="8">
        <f>'Receta'!A2018</f>
        <v>0</v>
      </c>
      <c r="B2017" s="8" t="str">
        <f>IFERROR(VLOOKUP(A2017,Productos[#All],2,0),"")</f>
        <v/>
      </c>
      <c r="C2017" s="8">
        <f>SUMIF(Producción[[#All],[Producto]],A2017,Producción[[#All],[Cant]])</f>
        <v>0</v>
      </c>
      <c r="D2017" s="8">
        <f>'Receta'!E2018</f>
        <v>0</v>
      </c>
      <c r="E2017" s="8" t="str">
        <f>IFERROR(VLOOKUP(D2017,Materias_Primas[#All],2,0),"")</f>
        <v/>
      </c>
      <c r="F2017" s="8">
        <f>'Receta'!C2018</f>
        <v>0</v>
      </c>
      <c r="G2017" s="8">
        <f>'Receta'!H2018</f>
        <v>0</v>
      </c>
      <c r="H2017" s="8" t="str">
        <f t="shared" si="35"/>
        <v/>
      </c>
      <c r="I2017" s="8">
        <v>66</v>
      </c>
      <c r="J2017" s="8" t="s">
        <v>213</v>
      </c>
      <c r="K2017" s="8" t="e">
        <f t="shared" si="39"/>
        <v>#VALUE!</v>
      </c>
      <c r="L2017" s="8" t="str">
        <f>IFERROR(VLOOKUP(D2017,Materias_Primas[#All],5,0),"")</f>
        <v/>
      </c>
      <c r="M2017" s="2"/>
      <c r="N2017" s="2"/>
      <c r="O2017" s="2"/>
      <c r="P2017" s="2"/>
    </row>
    <row r="2018" spans="1:16" ht="15.75" customHeight="1" x14ac:dyDescent="0.3">
      <c r="A2018" s="8">
        <f>'Receta'!A2019</f>
        <v>0</v>
      </c>
      <c r="B2018" s="8" t="str">
        <f>IFERROR(VLOOKUP(A2018,Productos[#All],2,0),"")</f>
        <v/>
      </c>
      <c r="C2018" s="8">
        <f>SUMIF(Producción[[#All],[Producto]],A2018,Producción[[#All],[Cant]])</f>
        <v>0</v>
      </c>
      <c r="D2018" s="8">
        <f>'Receta'!E2019</f>
        <v>0</v>
      </c>
      <c r="E2018" s="8" t="str">
        <f>IFERROR(VLOOKUP(D2018,Materias_Primas[#All],2,0),"")</f>
        <v/>
      </c>
      <c r="F2018" s="8">
        <f>'Receta'!C2019</f>
        <v>0</v>
      </c>
      <c r="G2018" s="8">
        <f>'Receta'!H2019</f>
        <v>0</v>
      </c>
      <c r="H2018" s="8" t="str">
        <f t="shared" si="35"/>
        <v/>
      </c>
      <c r="I2018" s="8">
        <v>66</v>
      </c>
      <c r="J2018" s="8" t="s">
        <v>213</v>
      </c>
      <c r="K2018" s="8" t="e">
        <f t="shared" si="39"/>
        <v>#VALUE!</v>
      </c>
      <c r="L2018" s="8" t="str">
        <f>IFERROR(VLOOKUP(D2018,Materias_Primas[#All],5,0),"")</f>
        <v/>
      </c>
      <c r="M2018" s="2"/>
      <c r="N2018" s="2"/>
      <c r="O2018" s="2"/>
      <c r="P2018" s="2"/>
    </row>
    <row r="2019" spans="1:16" ht="15.75" customHeight="1" x14ac:dyDescent="0.3">
      <c r="A2019" s="8">
        <f>'Receta'!A2020</f>
        <v>0</v>
      </c>
      <c r="B2019" s="8" t="str">
        <f>IFERROR(VLOOKUP(A2019,Productos[#All],2,0),"")</f>
        <v/>
      </c>
      <c r="C2019" s="8">
        <f>SUMIF(Producción[[#All],[Producto]],A2019,Producción[[#All],[Cant]])</f>
        <v>0</v>
      </c>
      <c r="D2019" s="8">
        <f>'Receta'!E2020</f>
        <v>0</v>
      </c>
      <c r="E2019" s="8" t="str">
        <f>IFERROR(VLOOKUP(D2019,Materias_Primas[#All],2,0),"")</f>
        <v/>
      </c>
      <c r="F2019" s="8">
        <f>'Receta'!C2020</f>
        <v>0</v>
      </c>
      <c r="G2019" s="8">
        <f>'Receta'!H2020</f>
        <v>0</v>
      </c>
      <c r="H2019" s="8" t="str">
        <f t="shared" si="35"/>
        <v/>
      </c>
      <c r="I2019" s="8">
        <v>66</v>
      </c>
      <c r="J2019" s="8" t="s">
        <v>213</v>
      </c>
      <c r="K2019" s="8" t="e">
        <f t="shared" si="39"/>
        <v>#VALUE!</v>
      </c>
      <c r="L2019" s="8" t="str">
        <f>IFERROR(VLOOKUP(D2019,Materias_Primas[#All],5,0),"")</f>
        <v/>
      </c>
      <c r="M2019" s="2"/>
      <c r="N2019" s="2"/>
      <c r="O2019" s="2"/>
      <c r="P2019" s="2"/>
    </row>
    <row r="2020" spans="1:16" ht="15.75" customHeight="1" x14ac:dyDescent="0.3">
      <c r="A2020" s="8">
        <f>'Receta'!A2021</f>
        <v>0</v>
      </c>
      <c r="B2020" s="8" t="str">
        <f>IFERROR(VLOOKUP(A2020,Productos[#All],2,0),"")</f>
        <v/>
      </c>
      <c r="C2020" s="8">
        <f>SUMIF(Producción[[#All],[Producto]],A2020,Producción[[#All],[Cant]])</f>
        <v>0</v>
      </c>
      <c r="D2020" s="8">
        <f>'Receta'!E2021</f>
        <v>0</v>
      </c>
      <c r="E2020" s="8" t="str">
        <f>IFERROR(VLOOKUP(D2020,Materias_Primas[#All],2,0),"")</f>
        <v/>
      </c>
      <c r="F2020" s="8">
        <f>'Receta'!C2021</f>
        <v>0</v>
      </c>
      <c r="G2020" s="8">
        <f>'Receta'!H2021</f>
        <v>0</v>
      </c>
      <c r="H2020" s="8" t="str">
        <f t="shared" si="35"/>
        <v/>
      </c>
      <c r="I2020" s="8">
        <v>66</v>
      </c>
      <c r="J2020" s="8" t="s">
        <v>213</v>
      </c>
      <c r="K2020" s="8" t="e">
        <f t="shared" si="39"/>
        <v>#VALUE!</v>
      </c>
      <c r="L2020" s="8" t="str">
        <f>IFERROR(VLOOKUP(D2020,Materias_Primas[#All],5,0),"")</f>
        <v/>
      </c>
      <c r="M2020" s="2"/>
      <c r="N2020" s="2"/>
      <c r="O2020" s="2"/>
      <c r="P2020" s="2"/>
    </row>
    <row r="2021" spans="1:16" ht="15.75" customHeight="1" x14ac:dyDescent="0.3">
      <c r="A2021" s="8">
        <f>'Receta'!A2022</f>
        <v>0</v>
      </c>
      <c r="B2021" s="8" t="str">
        <f>IFERROR(VLOOKUP(A2021,Productos[#All],2,0),"")</f>
        <v/>
      </c>
      <c r="C2021" s="8">
        <f>SUMIF(Producción[[#All],[Producto]],A2021,Producción[[#All],[Cant]])</f>
        <v>0</v>
      </c>
      <c r="D2021" s="8">
        <f>'Receta'!E2022</f>
        <v>0</v>
      </c>
      <c r="E2021" s="8" t="str">
        <f>IFERROR(VLOOKUP(D2021,Materias_Primas[#All],2,0),"")</f>
        <v/>
      </c>
      <c r="F2021" s="8">
        <f>'Receta'!C2022</f>
        <v>0</v>
      </c>
      <c r="G2021" s="8">
        <f>'Receta'!H2022</f>
        <v>0</v>
      </c>
      <c r="H2021" s="8" t="str">
        <f t="shared" si="35"/>
        <v/>
      </c>
      <c r="I2021" s="8">
        <v>66</v>
      </c>
      <c r="J2021" s="8" t="s">
        <v>213</v>
      </c>
      <c r="K2021" s="8" t="e">
        <f t="shared" si="39"/>
        <v>#VALUE!</v>
      </c>
      <c r="L2021" s="8" t="str">
        <f>IFERROR(VLOOKUP(D2021,Materias_Primas[#All],5,0),"")</f>
        <v/>
      </c>
      <c r="M2021" s="2"/>
      <c r="N2021" s="2"/>
      <c r="O2021" s="2"/>
      <c r="P2021" s="2"/>
    </row>
    <row r="2022" spans="1:16" ht="15.75" customHeight="1" x14ac:dyDescent="0.3">
      <c r="A2022" s="8">
        <f>'Receta'!A2023</f>
        <v>0</v>
      </c>
      <c r="B2022" s="8" t="str">
        <f>IFERROR(VLOOKUP(A2022,Productos[#All],2,0),"")</f>
        <v/>
      </c>
      <c r="C2022" s="8">
        <f>SUMIF(Producción[[#All],[Producto]],A2022,Producción[[#All],[Cant]])</f>
        <v>0</v>
      </c>
      <c r="D2022" s="8">
        <f>'Receta'!E2023</f>
        <v>0</v>
      </c>
      <c r="E2022" s="8" t="str">
        <f>IFERROR(VLOOKUP(D2022,Materias_Primas[#All],2,0),"")</f>
        <v/>
      </c>
      <c r="F2022" s="8">
        <f>'Receta'!C2023</f>
        <v>0</v>
      </c>
      <c r="G2022" s="8">
        <f>'Receta'!H2023</f>
        <v>0</v>
      </c>
      <c r="H2022" s="8" t="str">
        <f t="shared" si="35"/>
        <v/>
      </c>
      <c r="I2022" s="8">
        <v>66</v>
      </c>
      <c r="J2022" s="8" t="s">
        <v>213</v>
      </c>
      <c r="K2022" s="8" t="e">
        <f t="shared" si="39"/>
        <v>#VALUE!</v>
      </c>
      <c r="L2022" s="8" t="str">
        <f>IFERROR(VLOOKUP(D2022,Materias_Primas[#All],5,0),"")</f>
        <v/>
      </c>
      <c r="M2022" s="2"/>
      <c r="N2022" s="2"/>
      <c r="O2022" s="2"/>
      <c r="P2022" s="2"/>
    </row>
    <row r="2023" spans="1:16" ht="15.75" customHeight="1" x14ac:dyDescent="0.3">
      <c r="A2023" s="8">
        <f>'Receta'!A2024</f>
        <v>0</v>
      </c>
      <c r="B2023" s="8" t="str">
        <f>IFERROR(VLOOKUP(A2023,Productos[#All],2,0),"")</f>
        <v/>
      </c>
      <c r="C2023" s="8">
        <f>SUMIF(Producción[[#All],[Producto]],A2023,Producción[[#All],[Cant]])</f>
        <v>0</v>
      </c>
      <c r="D2023" s="8">
        <f>'Receta'!E2024</f>
        <v>0</v>
      </c>
      <c r="E2023" s="8" t="str">
        <f>IFERROR(VLOOKUP(D2023,Materias_Primas[#All],2,0),"")</f>
        <v/>
      </c>
      <c r="F2023" s="8">
        <f>'Receta'!C2024</f>
        <v>0</v>
      </c>
      <c r="G2023" s="8">
        <f>'Receta'!H2024</f>
        <v>0</v>
      </c>
      <c r="H2023" s="8" t="str">
        <f t="shared" si="35"/>
        <v/>
      </c>
      <c r="I2023" s="8">
        <v>66</v>
      </c>
      <c r="J2023" s="8" t="s">
        <v>213</v>
      </c>
      <c r="K2023" s="8" t="e">
        <f t="shared" si="39"/>
        <v>#VALUE!</v>
      </c>
      <c r="L2023" s="8" t="str">
        <f>IFERROR(VLOOKUP(D2023,Materias_Primas[#All],5,0),"")</f>
        <v/>
      </c>
      <c r="M2023" s="2"/>
      <c r="N2023" s="2"/>
      <c r="O2023" s="2"/>
      <c r="P2023" s="2"/>
    </row>
    <row r="2024" spans="1:16" ht="15.75" customHeight="1" x14ac:dyDescent="0.3">
      <c r="A2024" s="8">
        <f>'Receta'!A2025</f>
        <v>0</v>
      </c>
      <c r="B2024" s="8" t="str">
        <f>IFERROR(VLOOKUP(A2024,Productos[#All],2,0),"")</f>
        <v/>
      </c>
      <c r="C2024" s="8">
        <f>SUMIF(Producción[[#All],[Producto]],A2024,Producción[[#All],[Cant]])</f>
        <v>0</v>
      </c>
      <c r="D2024" s="8">
        <f>'Receta'!E2025</f>
        <v>0</v>
      </c>
      <c r="E2024" s="8" t="str">
        <f>IFERROR(VLOOKUP(D2024,Materias_Primas[#All],2,0),"")</f>
        <v/>
      </c>
      <c r="F2024" s="8">
        <f>'Receta'!C2025</f>
        <v>0</v>
      </c>
      <c r="G2024" s="8">
        <f>'Receta'!H2025</f>
        <v>0</v>
      </c>
      <c r="H2024" s="8" t="str">
        <f t="shared" si="35"/>
        <v/>
      </c>
      <c r="I2024" s="8">
        <v>66</v>
      </c>
      <c r="J2024" s="8" t="s">
        <v>213</v>
      </c>
      <c r="K2024" s="8" t="e">
        <f t="shared" si="39"/>
        <v>#VALUE!</v>
      </c>
      <c r="L2024" s="8" t="str">
        <f>IFERROR(VLOOKUP(D2024,Materias_Primas[#All],5,0),"")</f>
        <v/>
      </c>
      <c r="M2024" s="2"/>
      <c r="N2024" s="2"/>
      <c r="O2024" s="2"/>
      <c r="P2024" s="2"/>
    </row>
    <row r="2025" spans="1:16" ht="15.75" customHeight="1" x14ac:dyDescent="0.3">
      <c r="A2025" s="8">
        <f>'Receta'!A2026</f>
        <v>0</v>
      </c>
      <c r="B2025" s="8" t="str">
        <f>IFERROR(VLOOKUP(A2025,Productos[#All],2,0),"")</f>
        <v/>
      </c>
      <c r="C2025" s="8">
        <f>SUMIF(Producción[[#All],[Producto]],A2025,Producción[[#All],[Cant]])</f>
        <v>0</v>
      </c>
      <c r="D2025" s="8">
        <f>'Receta'!E2026</f>
        <v>0</v>
      </c>
      <c r="E2025" s="8" t="str">
        <f>IFERROR(VLOOKUP(D2025,Materias_Primas[#All],2,0),"")</f>
        <v/>
      </c>
      <c r="F2025" s="8">
        <f>'Receta'!C2026</f>
        <v>0</v>
      </c>
      <c r="G2025" s="8">
        <f>'Receta'!H2026</f>
        <v>0</v>
      </c>
      <c r="H2025" s="8" t="str">
        <f t="shared" si="35"/>
        <v/>
      </c>
      <c r="I2025" s="8">
        <v>66</v>
      </c>
      <c r="J2025" s="8" t="s">
        <v>213</v>
      </c>
      <c r="K2025" s="8" t="e">
        <f t="shared" si="39"/>
        <v>#VALUE!</v>
      </c>
      <c r="L2025" s="8" t="str">
        <f>IFERROR(VLOOKUP(D2025,Materias_Primas[#All],5,0),"")</f>
        <v/>
      </c>
      <c r="M2025" s="2"/>
      <c r="N2025" s="2"/>
      <c r="O2025" s="2"/>
      <c r="P2025" s="2"/>
    </row>
    <row r="2026" spans="1:16" ht="15.75" customHeight="1" x14ac:dyDescent="0.3">
      <c r="A2026" s="8">
        <f>'Receta'!A2027</f>
        <v>0</v>
      </c>
      <c r="B2026" s="8" t="str">
        <f>IFERROR(VLOOKUP(A2026,Productos[#All],2,0),"")</f>
        <v/>
      </c>
      <c r="C2026" s="8">
        <f>SUMIF(Producción[[#All],[Producto]],A2026,Producción[[#All],[Cant]])</f>
        <v>0</v>
      </c>
      <c r="D2026" s="8">
        <f>'Receta'!E2027</f>
        <v>0</v>
      </c>
      <c r="E2026" s="8" t="str">
        <f>IFERROR(VLOOKUP(D2026,Materias_Primas[#All],2,0),"")</f>
        <v/>
      </c>
      <c r="F2026" s="8">
        <f>'Receta'!C2027</f>
        <v>0</v>
      </c>
      <c r="G2026" s="8">
        <f>'Receta'!H2027</f>
        <v>0</v>
      </c>
      <c r="H2026" s="8" t="str">
        <f t="shared" si="35"/>
        <v/>
      </c>
      <c r="I2026" s="8">
        <v>66</v>
      </c>
      <c r="J2026" s="8" t="s">
        <v>213</v>
      </c>
      <c r="K2026" s="8" t="e">
        <f t="shared" si="39"/>
        <v>#VALUE!</v>
      </c>
      <c r="L2026" s="8" t="str">
        <f>IFERROR(VLOOKUP(D2026,Materias_Primas[#All],5,0),"")</f>
        <v/>
      </c>
      <c r="M2026" s="2"/>
      <c r="N2026" s="2"/>
      <c r="O2026" s="2"/>
      <c r="P2026" s="2"/>
    </row>
    <row r="2027" spans="1:16" ht="15.75" customHeight="1" x14ac:dyDescent="0.3">
      <c r="A2027" s="8">
        <f>'Receta'!A2028</f>
        <v>0</v>
      </c>
      <c r="B2027" s="8" t="str">
        <f>IFERROR(VLOOKUP(A2027,Productos[#All],2,0),"")</f>
        <v/>
      </c>
      <c r="C2027" s="8">
        <f>SUMIF(Producción[[#All],[Producto]],A2027,Producción[[#All],[Cant]])</f>
        <v>0</v>
      </c>
      <c r="D2027" s="8">
        <f>'Receta'!E2028</f>
        <v>0</v>
      </c>
      <c r="E2027" s="8" t="str">
        <f>IFERROR(VLOOKUP(D2027,Materias_Primas[#All],2,0),"")</f>
        <v/>
      </c>
      <c r="F2027" s="8">
        <f>'Receta'!C2028</f>
        <v>0</v>
      </c>
      <c r="G2027" s="8">
        <f>'Receta'!H2028</f>
        <v>0</v>
      </c>
      <c r="H2027" s="8" t="str">
        <f t="shared" si="35"/>
        <v/>
      </c>
      <c r="I2027" s="8">
        <v>66</v>
      </c>
      <c r="J2027" s="8" t="s">
        <v>213</v>
      </c>
      <c r="K2027" s="8" t="e">
        <f t="shared" si="39"/>
        <v>#VALUE!</v>
      </c>
      <c r="L2027" s="8" t="str">
        <f>IFERROR(VLOOKUP(D2027,Materias_Primas[#All],5,0),"")</f>
        <v/>
      </c>
      <c r="M2027" s="2"/>
      <c r="N2027" s="2"/>
      <c r="O2027" s="2"/>
      <c r="P2027" s="2"/>
    </row>
    <row r="2028" spans="1:16" ht="15.75" customHeight="1" x14ac:dyDescent="0.3">
      <c r="A2028" s="8">
        <f>'Receta'!A2029</f>
        <v>0</v>
      </c>
      <c r="B2028" s="8" t="str">
        <f>IFERROR(VLOOKUP(A2028,Productos[#All],2,0),"")</f>
        <v/>
      </c>
      <c r="C2028" s="8">
        <f>SUMIF(Producción[[#All],[Producto]],A2028,Producción[[#All],[Cant]])</f>
        <v>0</v>
      </c>
      <c r="D2028" s="8">
        <f>'Receta'!E2029</f>
        <v>0</v>
      </c>
      <c r="E2028" s="8" t="str">
        <f>IFERROR(VLOOKUP(D2028,Materias_Primas[#All],2,0),"")</f>
        <v/>
      </c>
      <c r="F2028" s="8">
        <f>'Receta'!C2029</f>
        <v>0</v>
      </c>
      <c r="G2028" s="8">
        <f>'Receta'!H2029</f>
        <v>0</v>
      </c>
      <c r="H2028" s="8" t="str">
        <f t="shared" si="35"/>
        <v/>
      </c>
      <c r="I2028" s="8">
        <v>66</v>
      </c>
      <c r="J2028" s="8" t="s">
        <v>213</v>
      </c>
      <c r="K2028" s="8" t="e">
        <f t="shared" si="39"/>
        <v>#VALUE!</v>
      </c>
      <c r="L2028" s="8" t="str">
        <f>IFERROR(VLOOKUP(D2028,Materias_Primas[#All],5,0),"")</f>
        <v/>
      </c>
      <c r="M2028" s="2"/>
      <c r="N2028" s="2"/>
      <c r="O2028" s="2"/>
      <c r="P2028" s="2"/>
    </row>
    <row r="2029" spans="1:16" ht="15.75" customHeight="1" x14ac:dyDescent="0.3">
      <c r="A2029" s="8">
        <f>'Receta'!A2030</f>
        <v>0</v>
      </c>
      <c r="B2029" s="8" t="str">
        <f>IFERROR(VLOOKUP(A2029,Productos[#All],2,0),"")</f>
        <v/>
      </c>
      <c r="C2029" s="8">
        <f>SUMIF(Producción[[#All],[Producto]],A2029,Producción[[#All],[Cant]])</f>
        <v>0</v>
      </c>
      <c r="D2029" s="8">
        <f>'Receta'!E2030</f>
        <v>0</v>
      </c>
      <c r="E2029" s="8" t="str">
        <f>IFERROR(VLOOKUP(D2029,Materias_Primas[#All],2,0),"")</f>
        <v/>
      </c>
      <c r="F2029" s="8">
        <f>'Receta'!C2030</f>
        <v>0</v>
      </c>
      <c r="G2029" s="8">
        <f>'Receta'!H2030</f>
        <v>0</v>
      </c>
      <c r="H2029" s="8" t="str">
        <f t="shared" si="35"/>
        <v/>
      </c>
      <c r="I2029" s="8">
        <v>66</v>
      </c>
      <c r="J2029" s="8" t="s">
        <v>213</v>
      </c>
      <c r="K2029" s="8" t="e">
        <f t="shared" si="39"/>
        <v>#VALUE!</v>
      </c>
      <c r="L2029" s="8" t="str">
        <f>IFERROR(VLOOKUP(D2029,Materias_Primas[#All],5,0),"")</f>
        <v/>
      </c>
      <c r="M2029" s="2"/>
      <c r="N2029" s="2"/>
      <c r="O2029" s="2"/>
      <c r="P2029" s="2"/>
    </row>
    <row r="2030" spans="1:16" ht="15.75" customHeight="1" x14ac:dyDescent="0.3">
      <c r="A2030" s="8">
        <f>'Receta'!A2031</f>
        <v>0</v>
      </c>
      <c r="B2030" s="8" t="str">
        <f>IFERROR(VLOOKUP(A2030,Productos[#All],2,0),"")</f>
        <v/>
      </c>
      <c r="C2030" s="8">
        <f>SUMIF(Producción[[#All],[Producto]],A2030,Producción[[#All],[Cant]])</f>
        <v>0</v>
      </c>
      <c r="D2030" s="8">
        <f>'Receta'!E2031</f>
        <v>0</v>
      </c>
      <c r="E2030" s="8" t="str">
        <f>IFERROR(VLOOKUP(D2030,Materias_Primas[#All],2,0),"")</f>
        <v/>
      </c>
      <c r="F2030" s="8">
        <f>'Receta'!C2031</f>
        <v>0</v>
      </c>
      <c r="G2030" s="8">
        <f>'Receta'!H2031</f>
        <v>0</v>
      </c>
      <c r="H2030" s="8" t="str">
        <f t="shared" si="35"/>
        <v/>
      </c>
      <c r="I2030" s="8">
        <v>66</v>
      </c>
      <c r="J2030" s="8" t="s">
        <v>213</v>
      </c>
      <c r="K2030" s="8" t="e">
        <f t="shared" si="39"/>
        <v>#VALUE!</v>
      </c>
      <c r="L2030" s="8" t="str">
        <f>IFERROR(VLOOKUP(D2030,Materias_Primas[#All],5,0),"")</f>
        <v/>
      </c>
      <c r="M2030" s="2"/>
      <c r="N2030" s="2"/>
      <c r="O2030" s="2"/>
      <c r="P2030" s="2"/>
    </row>
    <row r="2031" spans="1:16" ht="15.75" customHeight="1" x14ac:dyDescent="0.3">
      <c r="A2031" s="8">
        <f>'Receta'!A2032</f>
        <v>0</v>
      </c>
      <c r="B2031" s="8" t="str">
        <f>IFERROR(VLOOKUP(A2031,Productos[#All],2,0),"")</f>
        <v/>
      </c>
      <c r="C2031" s="8">
        <f>SUMIF(Producción[[#All],[Producto]],A2031,Producción[[#All],[Cant]])</f>
        <v>0</v>
      </c>
      <c r="D2031" s="8">
        <f>'Receta'!E2032</f>
        <v>0</v>
      </c>
      <c r="E2031" s="8" t="str">
        <f>IFERROR(VLOOKUP(D2031,Materias_Primas[#All],2,0),"")</f>
        <v/>
      </c>
      <c r="F2031" s="8">
        <f>'Receta'!C2032</f>
        <v>0</v>
      </c>
      <c r="G2031" s="8">
        <f>'Receta'!H2032</f>
        <v>0</v>
      </c>
      <c r="H2031" s="8" t="str">
        <f t="shared" si="35"/>
        <v/>
      </c>
      <c r="I2031" s="8">
        <v>66</v>
      </c>
      <c r="J2031" s="8" t="s">
        <v>213</v>
      </c>
      <c r="K2031" s="8" t="e">
        <f t="shared" si="39"/>
        <v>#VALUE!</v>
      </c>
      <c r="L2031" s="8" t="str">
        <f>IFERROR(VLOOKUP(D2031,Materias_Primas[#All],5,0),"")</f>
        <v/>
      </c>
      <c r="M2031" s="2"/>
      <c r="N2031" s="2"/>
      <c r="O2031" s="2"/>
      <c r="P2031" s="2"/>
    </row>
    <row r="2032" spans="1:16" ht="15.75" customHeight="1" x14ac:dyDescent="0.3">
      <c r="A2032" s="8">
        <f>'Receta'!A2033</f>
        <v>0</v>
      </c>
      <c r="B2032" s="8" t="str">
        <f>IFERROR(VLOOKUP(A2032,Productos[#All],2,0),"")</f>
        <v/>
      </c>
      <c r="C2032" s="8">
        <f>SUMIF(Producción[[#All],[Producto]],A2032,Producción[[#All],[Cant]])</f>
        <v>0</v>
      </c>
      <c r="D2032" s="8">
        <f>'Receta'!E2033</f>
        <v>0</v>
      </c>
      <c r="E2032" s="8" t="str">
        <f>IFERROR(VLOOKUP(D2032,Materias_Primas[#All],2,0),"")</f>
        <v/>
      </c>
      <c r="F2032" s="8">
        <f>'Receta'!C2033</f>
        <v>0</v>
      </c>
      <c r="G2032" s="8">
        <f>'Receta'!H2033</f>
        <v>0</v>
      </c>
      <c r="H2032" s="8" t="str">
        <f t="shared" si="35"/>
        <v/>
      </c>
      <c r="I2032" s="8">
        <v>66</v>
      </c>
      <c r="J2032" s="8" t="s">
        <v>214</v>
      </c>
      <c r="K2032" s="8" t="e">
        <f t="shared" si="39"/>
        <v>#VALUE!</v>
      </c>
      <c r="L2032" s="8" t="str">
        <f>IFERROR(VLOOKUP(D2032,Materias_Primas[#All],5,0),"")</f>
        <v/>
      </c>
      <c r="M2032" s="2"/>
      <c r="N2032" s="2"/>
      <c r="O2032" s="2"/>
      <c r="P2032" s="2"/>
    </row>
    <row r="2033" spans="1:16" ht="15.75" customHeight="1" x14ac:dyDescent="0.3">
      <c r="A2033" s="8">
        <f>'Receta'!A2034</f>
        <v>0</v>
      </c>
      <c r="B2033" s="8" t="str">
        <f>IFERROR(VLOOKUP(A2033,Productos[#All],2,0),"")</f>
        <v/>
      </c>
      <c r="C2033" s="8">
        <f>SUMIF(Producción[[#All],[Producto]],A2033,Producción[[#All],[Cant]])</f>
        <v>0</v>
      </c>
      <c r="D2033" s="8">
        <f>'Receta'!E2034</f>
        <v>0</v>
      </c>
      <c r="E2033" s="8" t="str">
        <f>IFERROR(VLOOKUP(D2033,Materias_Primas[#All],2,0),"")</f>
        <v/>
      </c>
      <c r="F2033" s="8">
        <f>'Receta'!C2034</f>
        <v>0</v>
      </c>
      <c r="G2033" s="8">
        <f>'Receta'!H2034</f>
        <v>0</v>
      </c>
      <c r="H2033" s="8" t="str">
        <f t="shared" si="35"/>
        <v/>
      </c>
      <c r="I2033" s="8">
        <v>66</v>
      </c>
      <c r="J2033" s="8" t="s">
        <v>214</v>
      </c>
      <c r="K2033" s="8" t="e">
        <f t="shared" si="39"/>
        <v>#VALUE!</v>
      </c>
      <c r="L2033" s="8" t="str">
        <f>IFERROR(VLOOKUP(D2033,Materias_Primas[#All],5,0),"")</f>
        <v/>
      </c>
      <c r="M2033" s="2"/>
      <c r="N2033" s="2"/>
      <c r="O2033" s="2"/>
      <c r="P2033" s="2"/>
    </row>
    <row r="2034" spans="1:16" ht="15.75" customHeight="1" x14ac:dyDescent="0.3">
      <c r="A2034" s="8">
        <f>'Receta'!A2035</f>
        <v>0</v>
      </c>
      <c r="B2034" s="8" t="str">
        <f>IFERROR(VLOOKUP(A2034,Productos[#All],2,0),"")</f>
        <v/>
      </c>
      <c r="C2034" s="8">
        <f>SUMIF(Producción[[#All],[Producto]],A2034,Producción[[#All],[Cant]])</f>
        <v>0</v>
      </c>
      <c r="D2034" s="8">
        <f>'Receta'!E2035</f>
        <v>0</v>
      </c>
      <c r="E2034" s="8" t="str">
        <f>IFERROR(VLOOKUP(D2034,Materias_Primas[#All],2,0),"")</f>
        <v/>
      </c>
      <c r="F2034" s="8">
        <f>'Receta'!C2035</f>
        <v>0</v>
      </c>
      <c r="G2034" s="8">
        <f>'Receta'!H2035</f>
        <v>0</v>
      </c>
      <c r="H2034" s="8" t="str">
        <f t="shared" si="35"/>
        <v/>
      </c>
      <c r="I2034" s="8">
        <v>66</v>
      </c>
      <c r="J2034" s="8" t="s">
        <v>214</v>
      </c>
      <c r="K2034" s="8" t="e">
        <f t="shared" si="39"/>
        <v>#VALUE!</v>
      </c>
      <c r="L2034" s="8" t="str">
        <f>IFERROR(VLOOKUP(D2034,Materias_Primas[#All],5,0),"")</f>
        <v/>
      </c>
      <c r="M2034" s="2"/>
      <c r="N2034" s="2"/>
      <c r="O2034" s="2"/>
      <c r="P2034" s="2"/>
    </row>
    <row r="2035" spans="1:16" ht="15.75" customHeight="1" x14ac:dyDescent="0.3">
      <c r="A2035" s="8">
        <f>'Receta'!A2036</f>
        <v>0</v>
      </c>
      <c r="B2035" s="8" t="str">
        <f>IFERROR(VLOOKUP(A2035,Productos[#All],2,0),"")</f>
        <v/>
      </c>
      <c r="C2035" s="8">
        <f>SUMIF(Producción[[#All],[Producto]],A2035,Producción[[#All],[Cant]])</f>
        <v>0</v>
      </c>
      <c r="D2035" s="8">
        <f>'Receta'!E2036</f>
        <v>0</v>
      </c>
      <c r="E2035" s="8" t="str">
        <f>IFERROR(VLOOKUP(D2035,Materias_Primas[#All],2,0),"")</f>
        <v/>
      </c>
      <c r="F2035" s="8">
        <f>'Receta'!C2036</f>
        <v>0</v>
      </c>
      <c r="G2035" s="8">
        <f>'Receta'!H2036</f>
        <v>0</v>
      </c>
      <c r="H2035" s="8" t="str">
        <f t="shared" si="35"/>
        <v/>
      </c>
      <c r="I2035" s="8">
        <v>66</v>
      </c>
      <c r="J2035" s="8" t="s">
        <v>214</v>
      </c>
      <c r="K2035" s="8" t="e">
        <f t="shared" si="39"/>
        <v>#VALUE!</v>
      </c>
      <c r="L2035" s="8" t="str">
        <f>IFERROR(VLOOKUP(D2035,Materias_Primas[#All],5,0),"")</f>
        <v/>
      </c>
      <c r="M2035" s="2"/>
      <c r="N2035" s="2"/>
      <c r="O2035" s="2"/>
      <c r="P2035" s="2"/>
    </row>
    <row r="2036" spans="1:16" ht="15.75" customHeight="1" x14ac:dyDescent="0.3">
      <c r="A2036" s="8">
        <f>'Receta'!A2037</f>
        <v>0</v>
      </c>
      <c r="B2036" s="8" t="str">
        <f>IFERROR(VLOOKUP(A2036,Productos[#All],2,0),"")</f>
        <v/>
      </c>
      <c r="C2036" s="8">
        <f>SUMIF(Producción[[#All],[Producto]],A2036,Producción[[#All],[Cant]])</f>
        <v>0</v>
      </c>
      <c r="D2036" s="8">
        <f>'Receta'!E2037</f>
        <v>0</v>
      </c>
      <c r="E2036" s="8" t="str">
        <f>IFERROR(VLOOKUP(D2036,Materias_Primas[#All],2,0),"")</f>
        <v/>
      </c>
      <c r="F2036" s="8">
        <f>'Receta'!C2037</f>
        <v>0</v>
      </c>
      <c r="G2036" s="8">
        <f>'Receta'!H2037</f>
        <v>0</v>
      </c>
      <c r="H2036" s="8" t="str">
        <f t="shared" si="35"/>
        <v/>
      </c>
      <c r="I2036" s="8">
        <v>66</v>
      </c>
      <c r="J2036" s="8" t="s">
        <v>214</v>
      </c>
      <c r="K2036" s="8" t="e">
        <f t="shared" si="39"/>
        <v>#VALUE!</v>
      </c>
      <c r="L2036" s="8" t="str">
        <f>IFERROR(VLOOKUP(D2036,Materias_Primas[#All],5,0),"")</f>
        <v/>
      </c>
      <c r="M2036" s="2"/>
      <c r="N2036" s="2"/>
      <c r="O2036" s="2"/>
      <c r="P2036" s="2"/>
    </row>
    <row r="2037" spans="1:16" ht="15.75" customHeight="1" x14ac:dyDescent="0.3">
      <c r="A2037" s="8">
        <f>'Receta'!A2038</f>
        <v>0</v>
      </c>
      <c r="B2037" s="8" t="str">
        <f>IFERROR(VLOOKUP(A2037,Productos[#All],2,0),"")</f>
        <v/>
      </c>
      <c r="C2037" s="8">
        <f>SUMIF(Producción[[#All],[Producto]],A2037,Producción[[#All],[Cant]])</f>
        <v>0</v>
      </c>
      <c r="D2037" s="8">
        <f>'Receta'!E2038</f>
        <v>0</v>
      </c>
      <c r="E2037" s="8" t="str">
        <f>IFERROR(VLOOKUP(D2037,Materias_Primas[#All],2,0),"")</f>
        <v/>
      </c>
      <c r="F2037" s="8">
        <f>'Receta'!C2038</f>
        <v>0</v>
      </c>
      <c r="G2037" s="8">
        <f>'Receta'!H2038</f>
        <v>0</v>
      </c>
      <c r="H2037" s="8" t="str">
        <f t="shared" si="35"/>
        <v/>
      </c>
      <c r="I2037" s="8">
        <v>66</v>
      </c>
      <c r="J2037" s="8" t="s">
        <v>214</v>
      </c>
      <c r="K2037" s="8" t="e">
        <f t="shared" si="39"/>
        <v>#VALUE!</v>
      </c>
      <c r="L2037" s="8" t="str">
        <f>IFERROR(VLOOKUP(D2037,Materias_Primas[#All],5,0),"")</f>
        <v/>
      </c>
      <c r="M2037" s="2"/>
      <c r="N2037" s="2"/>
      <c r="O2037" s="2"/>
      <c r="P2037" s="2"/>
    </row>
    <row r="2038" spans="1:16" ht="15.75" customHeight="1" x14ac:dyDescent="0.3">
      <c r="A2038" s="8">
        <f>'Receta'!A2039</f>
        <v>0</v>
      </c>
      <c r="B2038" s="8" t="str">
        <f>IFERROR(VLOOKUP(A2038,Productos[#All],2,0),"")</f>
        <v/>
      </c>
      <c r="C2038" s="8">
        <f>SUMIF(Producción[[#All],[Producto]],A2038,Producción[[#All],[Cant]])</f>
        <v>0</v>
      </c>
      <c r="D2038" s="8">
        <f>'Receta'!E2039</f>
        <v>0</v>
      </c>
      <c r="E2038" s="8" t="str">
        <f>IFERROR(VLOOKUP(D2038,Materias_Primas[#All],2,0),"")</f>
        <v/>
      </c>
      <c r="F2038" s="8">
        <f>'Receta'!C2039</f>
        <v>0</v>
      </c>
      <c r="G2038" s="8">
        <f>'Receta'!H2039</f>
        <v>0</v>
      </c>
      <c r="H2038" s="8" t="str">
        <f t="shared" si="35"/>
        <v/>
      </c>
      <c r="I2038" s="8">
        <v>66</v>
      </c>
      <c r="J2038" s="8" t="s">
        <v>214</v>
      </c>
      <c r="K2038" s="8" t="e">
        <f t="shared" si="39"/>
        <v>#VALUE!</v>
      </c>
      <c r="L2038" s="8" t="str">
        <f>IFERROR(VLOOKUP(D2038,Materias_Primas[#All],5,0),"")</f>
        <v/>
      </c>
      <c r="M2038" s="2"/>
      <c r="N2038" s="2"/>
      <c r="O2038" s="2"/>
      <c r="P2038" s="2"/>
    </row>
    <row r="2039" spans="1:16" ht="15.75" customHeight="1" x14ac:dyDescent="0.3">
      <c r="A2039" s="8">
        <f>'Receta'!A2040</f>
        <v>0</v>
      </c>
      <c r="B2039" s="8" t="str">
        <f>IFERROR(VLOOKUP(A2039,Productos[#All],2,0),"")</f>
        <v/>
      </c>
      <c r="C2039" s="8">
        <f>SUMIF(Producción[[#All],[Producto]],A2039,Producción[[#All],[Cant]])</f>
        <v>0</v>
      </c>
      <c r="D2039" s="8">
        <f>'Receta'!E2040</f>
        <v>0</v>
      </c>
      <c r="E2039" s="8" t="str">
        <f>IFERROR(VLOOKUP(D2039,Materias_Primas[#All],2,0),"")</f>
        <v/>
      </c>
      <c r="F2039" s="8">
        <f>'Receta'!C2040</f>
        <v>0</v>
      </c>
      <c r="G2039" s="8">
        <f>'Receta'!H2040</f>
        <v>0</v>
      </c>
      <c r="H2039" s="8" t="str">
        <f t="shared" si="35"/>
        <v/>
      </c>
      <c r="I2039" s="8">
        <v>66</v>
      </c>
      <c r="J2039" s="8" t="s">
        <v>214</v>
      </c>
      <c r="K2039" s="8" t="e">
        <f t="shared" si="39"/>
        <v>#VALUE!</v>
      </c>
      <c r="L2039" s="8" t="str">
        <f>IFERROR(VLOOKUP(D2039,Materias_Primas[#All],5,0),"")</f>
        <v/>
      </c>
      <c r="M2039" s="2"/>
      <c r="N2039" s="2"/>
      <c r="O2039" s="2"/>
      <c r="P2039" s="2"/>
    </row>
    <row r="2040" spans="1:16" ht="15.75" customHeight="1" x14ac:dyDescent="0.3">
      <c r="A2040" s="8">
        <f>'Receta'!A2041</f>
        <v>0</v>
      </c>
      <c r="B2040" s="8" t="str">
        <f>IFERROR(VLOOKUP(A2040,Productos[#All],2,0),"")</f>
        <v/>
      </c>
      <c r="C2040" s="8">
        <f>SUMIF(Producción[[#All],[Producto]],A2040,Producción[[#All],[Cant]])</f>
        <v>0</v>
      </c>
      <c r="D2040" s="8">
        <f>'Receta'!E2041</f>
        <v>0</v>
      </c>
      <c r="E2040" s="8" t="str">
        <f>IFERROR(VLOOKUP(D2040,Materias_Primas[#All],2,0),"")</f>
        <v/>
      </c>
      <c r="F2040" s="8">
        <f>'Receta'!C2041</f>
        <v>0</v>
      </c>
      <c r="G2040" s="8">
        <f>'Receta'!H2041</f>
        <v>0</v>
      </c>
      <c r="H2040" s="8" t="str">
        <f t="shared" si="35"/>
        <v/>
      </c>
      <c r="I2040" s="8">
        <v>66</v>
      </c>
      <c r="J2040" s="8" t="s">
        <v>214</v>
      </c>
      <c r="K2040" s="8" t="e">
        <f t="shared" si="39"/>
        <v>#VALUE!</v>
      </c>
      <c r="L2040" s="8" t="str">
        <f>IFERROR(VLOOKUP(D2040,Materias_Primas[#All],5,0),"")</f>
        <v/>
      </c>
      <c r="M2040" s="2"/>
      <c r="N2040" s="2"/>
      <c r="O2040" s="2"/>
      <c r="P2040" s="2"/>
    </row>
    <row r="2041" spans="1:16" ht="15.75" customHeight="1" x14ac:dyDescent="0.3">
      <c r="A2041" s="8">
        <f>'Receta'!A2042</f>
        <v>0</v>
      </c>
      <c r="B2041" s="8" t="str">
        <f>IFERROR(VLOOKUP(A2041,Productos[#All],2,0),"")</f>
        <v/>
      </c>
      <c r="C2041" s="8">
        <f>SUMIF(Producción[[#All],[Producto]],A2041,Producción[[#All],[Cant]])</f>
        <v>0</v>
      </c>
      <c r="D2041" s="8">
        <f>'Receta'!E2042</f>
        <v>0</v>
      </c>
      <c r="E2041" s="8" t="str">
        <f>IFERROR(VLOOKUP(D2041,Materias_Primas[#All],2,0),"")</f>
        <v/>
      </c>
      <c r="F2041" s="8">
        <f>'Receta'!C2042</f>
        <v>0</v>
      </c>
      <c r="G2041" s="8">
        <f>'Receta'!H2042</f>
        <v>0</v>
      </c>
      <c r="H2041" s="8" t="str">
        <f t="shared" si="35"/>
        <v/>
      </c>
      <c r="I2041" s="8">
        <v>66</v>
      </c>
      <c r="J2041" s="8" t="s">
        <v>214</v>
      </c>
      <c r="K2041" s="8" t="e">
        <f t="shared" si="39"/>
        <v>#VALUE!</v>
      </c>
      <c r="L2041" s="8" t="str">
        <f>IFERROR(VLOOKUP(D2041,Materias_Primas[#All],5,0),"")</f>
        <v/>
      </c>
      <c r="M2041" s="2"/>
      <c r="N2041" s="2"/>
      <c r="O2041" s="2"/>
      <c r="P2041" s="2"/>
    </row>
    <row r="2042" spans="1:16" ht="15.75" customHeight="1" x14ac:dyDescent="0.3">
      <c r="A2042" s="8">
        <f>'Receta'!A2043</f>
        <v>0</v>
      </c>
      <c r="B2042" s="8" t="str">
        <f>IFERROR(VLOOKUP(A2042,Productos[#All],2,0),"")</f>
        <v/>
      </c>
      <c r="C2042" s="8">
        <f>SUMIF(Producción[[#All],[Producto]],A2042,Producción[[#All],[Cant]])</f>
        <v>0</v>
      </c>
      <c r="D2042" s="8">
        <f>'Receta'!E2043</f>
        <v>0</v>
      </c>
      <c r="E2042" s="8" t="str">
        <f>IFERROR(VLOOKUP(D2042,Materias_Primas[#All],2,0),"")</f>
        <v/>
      </c>
      <c r="F2042" s="8">
        <f>'Receta'!C2043</f>
        <v>0</v>
      </c>
      <c r="G2042" s="8">
        <f>'Receta'!H2043</f>
        <v>0</v>
      </c>
      <c r="H2042" s="8" t="str">
        <f t="shared" ref="H2042:H2296" si="40">IFERROR(G2042/F2042,"")</f>
        <v/>
      </c>
      <c r="I2042" s="8">
        <v>66</v>
      </c>
      <c r="J2042" s="8" t="s">
        <v>214</v>
      </c>
      <c r="K2042" s="8" t="e">
        <f t="shared" si="39"/>
        <v>#VALUE!</v>
      </c>
      <c r="L2042" s="8" t="str">
        <f>IFERROR(VLOOKUP(D2042,Materias_Primas[#All],5,0),"")</f>
        <v/>
      </c>
      <c r="M2042" s="2"/>
      <c r="N2042" s="2"/>
      <c r="O2042" s="2"/>
      <c r="P2042" s="2"/>
    </row>
    <row r="2043" spans="1:16" ht="15.75" customHeight="1" x14ac:dyDescent="0.3">
      <c r="A2043" s="8">
        <f>'Receta'!A2044</f>
        <v>0</v>
      </c>
      <c r="B2043" s="8" t="str">
        <f>IFERROR(VLOOKUP(A2043,Productos[#All],2,0),"")</f>
        <v/>
      </c>
      <c r="C2043" s="8">
        <f>SUMIF(Producción[[#All],[Producto]],A2043,Producción[[#All],[Cant]])</f>
        <v>0</v>
      </c>
      <c r="D2043" s="8">
        <f>'Receta'!E2044</f>
        <v>0</v>
      </c>
      <c r="E2043" s="8" t="str">
        <f>IFERROR(VLOOKUP(D2043,Materias_Primas[#All],2,0),"")</f>
        <v/>
      </c>
      <c r="F2043" s="8">
        <f>'Receta'!C2044</f>
        <v>0</v>
      </c>
      <c r="G2043" s="8">
        <f>'Receta'!H2044</f>
        <v>0</v>
      </c>
      <c r="H2043" s="8" t="str">
        <f t="shared" si="40"/>
        <v/>
      </c>
      <c r="I2043" s="8">
        <v>66</v>
      </c>
      <c r="J2043" s="8" t="s">
        <v>214</v>
      </c>
      <c r="K2043" s="8" t="e">
        <f t="shared" si="39"/>
        <v>#VALUE!</v>
      </c>
      <c r="L2043" s="8" t="str">
        <f>IFERROR(VLOOKUP(D2043,Materias_Primas[#All],5,0),"")</f>
        <v/>
      </c>
      <c r="M2043" s="2"/>
      <c r="N2043" s="2"/>
      <c r="O2043" s="2"/>
      <c r="P2043" s="2"/>
    </row>
    <row r="2044" spans="1:16" ht="15.75" customHeight="1" x14ac:dyDescent="0.3">
      <c r="A2044" s="8">
        <f>'Receta'!A2045</f>
        <v>0</v>
      </c>
      <c r="B2044" s="8" t="str">
        <f>IFERROR(VLOOKUP(A2044,Productos[#All],2,0),"")</f>
        <v/>
      </c>
      <c r="C2044" s="8">
        <f>SUMIF(Producción[[#All],[Producto]],A2044,Producción[[#All],[Cant]])</f>
        <v>0</v>
      </c>
      <c r="D2044" s="8">
        <f>'Receta'!E2045</f>
        <v>0</v>
      </c>
      <c r="E2044" s="8" t="str">
        <f>IFERROR(VLOOKUP(D2044,Materias_Primas[#All],2,0),"")</f>
        <v/>
      </c>
      <c r="F2044" s="8">
        <f>'Receta'!C2045</f>
        <v>0</v>
      </c>
      <c r="G2044" s="8">
        <f>'Receta'!H2045</f>
        <v>0</v>
      </c>
      <c r="H2044" s="8" t="str">
        <f t="shared" si="40"/>
        <v/>
      </c>
      <c r="I2044" s="8">
        <v>66</v>
      </c>
      <c r="J2044" s="8" t="s">
        <v>214</v>
      </c>
      <c r="K2044" s="8" t="e">
        <f t="shared" si="39"/>
        <v>#VALUE!</v>
      </c>
      <c r="L2044" s="8" t="str">
        <f>IFERROR(VLOOKUP(D2044,Materias_Primas[#All],5,0),"")</f>
        <v/>
      </c>
      <c r="M2044" s="2"/>
      <c r="N2044" s="2"/>
      <c r="O2044" s="2"/>
      <c r="P2044" s="2"/>
    </row>
    <row r="2045" spans="1:16" ht="15.75" customHeight="1" x14ac:dyDescent="0.3">
      <c r="A2045" s="8">
        <f>'Receta'!A2046</f>
        <v>0</v>
      </c>
      <c r="B2045" s="8" t="str">
        <f>IFERROR(VLOOKUP(A2045,Productos[#All],2,0),"")</f>
        <v/>
      </c>
      <c r="C2045" s="8">
        <f>SUMIF(Producción[[#All],[Producto]],A2045,Producción[[#All],[Cant]])</f>
        <v>0</v>
      </c>
      <c r="D2045" s="8">
        <f>'Receta'!E2046</f>
        <v>0</v>
      </c>
      <c r="E2045" s="8" t="str">
        <f>IFERROR(VLOOKUP(D2045,Materias_Primas[#All],2,0),"")</f>
        <v/>
      </c>
      <c r="F2045" s="8">
        <f>'Receta'!C2046</f>
        <v>0</v>
      </c>
      <c r="G2045" s="8">
        <f>'Receta'!H2046</f>
        <v>0</v>
      </c>
      <c r="H2045" s="8" t="str">
        <f t="shared" si="40"/>
        <v/>
      </c>
      <c r="I2045" s="8">
        <v>66</v>
      </c>
      <c r="J2045" s="8" t="s">
        <v>214</v>
      </c>
      <c r="K2045" s="8" t="e">
        <f t="shared" si="39"/>
        <v>#VALUE!</v>
      </c>
      <c r="L2045" s="8" t="str">
        <f>IFERROR(VLOOKUP(D2045,Materias_Primas[#All],5,0),"")</f>
        <v/>
      </c>
      <c r="M2045" s="2"/>
      <c r="N2045" s="2"/>
      <c r="O2045" s="2"/>
      <c r="P2045" s="2"/>
    </row>
    <row r="2046" spans="1:16" ht="15.75" customHeight="1" x14ac:dyDescent="0.3">
      <c r="A2046" s="8">
        <f>'Receta'!A2047</f>
        <v>0</v>
      </c>
      <c r="B2046" s="8" t="str">
        <f>IFERROR(VLOOKUP(A2046,Productos[#All],2,0),"")</f>
        <v/>
      </c>
      <c r="C2046" s="8">
        <f>SUMIF(Producción[[#All],[Producto]],A2046,Producción[[#All],[Cant]])</f>
        <v>0</v>
      </c>
      <c r="D2046" s="8">
        <f>'Receta'!E2047</f>
        <v>0</v>
      </c>
      <c r="E2046" s="8" t="str">
        <f>IFERROR(VLOOKUP(D2046,Materias_Primas[#All],2,0),"")</f>
        <v/>
      </c>
      <c r="F2046" s="8">
        <f>'Receta'!C2047</f>
        <v>0</v>
      </c>
      <c r="G2046" s="8">
        <f>'Receta'!H2047</f>
        <v>0</v>
      </c>
      <c r="H2046" s="8" t="str">
        <f t="shared" si="40"/>
        <v/>
      </c>
      <c r="I2046" s="8">
        <v>66</v>
      </c>
      <c r="J2046" s="8" t="s">
        <v>214</v>
      </c>
      <c r="K2046" s="8" t="e">
        <f t="shared" si="39"/>
        <v>#VALUE!</v>
      </c>
      <c r="L2046" s="8" t="str">
        <f>IFERROR(VLOOKUP(D2046,Materias_Primas[#All],5,0),"")</f>
        <v/>
      </c>
      <c r="M2046" s="2"/>
      <c r="N2046" s="2"/>
      <c r="O2046" s="2"/>
      <c r="P2046" s="2"/>
    </row>
    <row r="2047" spans="1:16" ht="15.75" customHeight="1" x14ac:dyDescent="0.3">
      <c r="A2047" s="8">
        <f>'Receta'!A2048</f>
        <v>0</v>
      </c>
      <c r="B2047" s="8" t="str">
        <f>IFERROR(VLOOKUP(A2047,Productos[#All],2,0),"")</f>
        <v/>
      </c>
      <c r="C2047" s="8">
        <f>SUMIF(Producción[[#All],[Producto]],A2047,Producción[[#All],[Cant]])</f>
        <v>0</v>
      </c>
      <c r="D2047" s="8">
        <f>'Receta'!E2048</f>
        <v>0</v>
      </c>
      <c r="E2047" s="8" t="str">
        <f>IFERROR(VLOOKUP(D2047,Materias_Primas[#All],2,0),"")</f>
        <v/>
      </c>
      <c r="F2047" s="8">
        <f>'Receta'!C2048</f>
        <v>0</v>
      </c>
      <c r="G2047" s="8">
        <f>'Receta'!H2048</f>
        <v>0</v>
      </c>
      <c r="H2047" s="8" t="str">
        <f t="shared" si="40"/>
        <v/>
      </c>
      <c r="I2047" s="8">
        <v>66</v>
      </c>
      <c r="J2047" s="8" t="s">
        <v>214</v>
      </c>
      <c r="K2047" s="8" t="e">
        <f t="shared" si="39"/>
        <v>#VALUE!</v>
      </c>
      <c r="L2047" s="8" t="str">
        <f>IFERROR(VLOOKUP(D2047,Materias_Primas[#All],5,0),"")</f>
        <v/>
      </c>
      <c r="M2047" s="2"/>
      <c r="N2047" s="2"/>
      <c r="O2047" s="2"/>
      <c r="P2047" s="2"/>
    </row>
    <row r="2048" spans="1:16" ht="15.75" customHeight="1" x14ac:dyDescent="0.3">
      <c r="A2048" s="8">
        <f>'Receta'!A2049</f>
        <v>0</v>
      </c>
      <c r="B2048" s="8" t="str">
        <f>IFERROR(VLOOKUP(A2048,Productos[#All],2,0),"")</f>
        <v/>
      </c>
      <c r="C2048" s="8">
        <f>SUMIF(Producción[[#All],[Producto]],A2048,Producción[[#All],[Cant]])</f>
        <v>0</v>
      </c>
      <c r="D2048" s="8">
        <f>'Receta'!E2049</f>
        <v>0</v>
      </c>
      <c r="E2048" s="8" t="str">
        <f>IFERROR(VLOOKUP(D2048,Materias_Primas[#All],2,0),"")</f>
        <v/>
      </c>
      <c r="F2048" s="8">
        <f>'Receta'!C2049</f>
        <v>0</v>
      </c>
      <c r="G2048" s="8">
        <f>'Receta'!H2049</f>
        <v>0</v>
      </c>
      <c r="H2048" s="8" t="str">
        <f t="shared" si="40"/>
        <v/>
      </c>
      <c r="I2048" s="8">
        <v>66</v>
      </c>
      <c r="J2048" s="8" t="s">
        <v>214</v>
      </c>
      <c r="K2048" s="8" t="e">
        <f t="shared" si="39"/>
        <v>#VALUE!</v>
      </c>
      <c r="L2048" s="8" t="str">
        <f>IFERROR(VLOOKUP(D2048,Materias_Primas[#All],5,0),"")</f>
        <v/>
      </c>
      <c r="M2048" s="2"/>
      <c r="N2048" s="2"/>
      <c r="O2048" s="2"/>
      <c r="P2048" s="2"/>
    </row>
    <row r="2049" spans="1:16" ht="15.75" customHeight="1" x14ac:dyDescent="0.3">
      <c r="A2049" s="8">
        <f>'Receta'!A2050</f>
        <v>0</v>
      </c>
      <c r="B2049" s="8" t="str">
        <f>IFERROR(VLOOKUP(A2049,Productos[#All],2,0),"")</f>
        <v/>
      </c>
      <c r="C2049" s="8">
        <f>SUMIF(Producción[[#All],[Producto]],A2049,Producción[[#All],[Cant]])</f>
        <v>0</v>
      </c>
      <c r="D2049" s="8">
        <f>'Receta'!E2050</f>
        <v>0</v>
      </c>
      <c r="E2049" s="8" t="str">
        <f>IFERROR(VLOOKUP(D2049,Materias_Primas[#All],2,0),"")</f>
        <v/>
      </c>
      <c r="F2049" s="8">
        <f>'Receta'!C2050</f>
        <v>0</v>
      </c>
      <c r="G2049" s="8">
        <f>'Receta'!H2050</f>
        <v>0</v>
      </c>
      <c r="H2049" s="8" t="str">
        <f t="shared" si="40"/>
        <v/>
      </c>
      <c r="I2049" s="8">
        <v>66</v>
      </c>
      <c r="J2049" s="8" t="s">
        <v>214</v>
      </c>
      <c r="K2049" s="8" t="e">
        <f t="shared" si="39"/>
        <v>#VALUE!</v>
      </c>
      <c r="L2049" s="8" t="str">
        <f>IFERROR(VLOOKUP(D2049,Materias_Primas[#All],5,0),"")</f>
        <v/>
      </c>
      <c r="M2049" s="2"/>
      <c r="N2049" s="2"/>
      <c r="O2049" s="2"/>
      <c r="P2049" s="2"/>
    </row>
    <row r="2050" spans="1:16" ht="15.75" customHeight="1" x14ac:dyDescent="0.3">
      <c r="A2050" s="8">
        <f>'Receta'!A2051</f>
        <v>0</v>
      </c>
      <c r="B2050" s="8" t="str">
        <f>IFERROR(VLOOKUP(A2050,Productos[#All],2,0),"")</f>
        <v/>
      </c>
      <c r="C2050" s="8">
        <f>SUMIF(Producción[[#All],[Producto]],A2050,Producción[[#All],[Cant]])</f>
        <v>0</v>
      </c>
      <c r="D2050" s="8">
        <f>'Receta'!E2051</f>
        <v>0</v>
      </c>
      <c r="E2050" s="8" t="str">
        <f>IFERROR(VLOOKUP(D2050,Materias_Primas[#All],2,0),"")</f>
        <v/>
      </c>
      <c r="F2050" s="8">
        <f>'Receta'!C2051</f>
        <v>0</v>
      </c>
      <c r="G2050" s="8">
        <f>'Receta'!H2051</f>
        <v>0</v>
      </c>
      <c r="H2050" s="8" t="str">
        <f t="shared" si="40"/>
        <v/>
      </c>
      <c r="I2050" s="8">
        <v>66</v>
      </c>
      <c r="J2050" s="8" t="s">
        <v>214</v>
      </c>
      <c r="K2050" s="8" t="e">
        <f t="shared" ref="K2050:K2113" si="41">C2050*H2050</f>
        <v>#VALUE!</v>
      </c>
      <c r="L2050" s="8" t="str">
        <f>IFERROR(VLOOKUP(D2050,Materias_Primas[#All],5,0),"")</f>
        <v/>
      </c>
      <c r="M2050" s="2"/>
      <c r="N2050" s="2"/>
      <c r="O2050" s="2"/>
      <c r="P2050" s="2"/>
    </row>
    <row r="2051" spans="1:16" ht="15.75" customHeight="1" x14ac:dyDescent="0.3">
      <c r="A2051" s="8">
        <f>'Receta'!A2052</f>
        <v>0</v>
      </c>
      <c r="B2051" s="8" t="str">
        <f>IFERROR(VLOOKUP(A2051,Productos[#All],2,0),"")</f>
        <v/>
      </c>
      <c r="C2051" s="8">
        <f>SUMIF(Producción[[#All],[Producto]],A2051,Producción[[#All],[Cant]])</f>
        <v>0</v>
      </c>
      <c r="D2051" s="8">
        <f>'Receta'!E2052</f>
        <v>0</v>
      </c>
      <c r="E2051" s="8" t="str">
        <f>IFERROR(VLOOKUP(D2051,Materias_Primas[#All],2,0),"")</f>
        <v/>
      </c>
      <c r="F2051" s="8">
        <f>'Receta'!C2052</f>
        <v>0</v>
      </c>
      <c r="G2051" s="8">
        <f>'Receta'!H2052</f>
        <v>0</v>
      </c>
      <c r="H2051" s="8" t="str">
        <f t="shared" si="40"/>
        <v/>
      </c>
      <c r="I2051" s="8">
        <v>66</v>
      </c>
      <c r="J2051" s="8" t="s">
        <v>214</v>
      </c>
      <c r="K2051" s="8" t="e">
        <f t="shared" si="41"/>
        <v>#VALUE!</v>
      </c>
      <c r="L2051" s="8" t="str">
        <f>IFERROR(VLOOKUP(D2051,Materias_Primas[#All],5,0),"")</f>
        <v/>
      </c>
      <c r="M2051" s="2"/>
      <c r="N2051" s="2"/>
      <c r="O2051" s="2"/>
      <c r="P2051" s="2"/>
    </row>
    <row r="2052" spans="1:16" ht="15.75" customHeight="1" x14ac:dyDescent="0.3">
      <c r="A2052" s="8">
        <f>'Receta'!A2053</f>
        <v>0</v>
      </c>
      <c r="B2052" s="8" t="str">
        <f>IFERROR(VLOOKUP(A2052,Productos[#All],2,0),"")</f>
        <v/>
      </c>
      <c r="C2052" s="8">
        <f>SUMIF(Producción[[#All],[Producto]],A2052,Producción[[#All],[Cant]])</f>
        <v>0</v>
      </c>
      <c r="D2052" s="8">
        <f>'Receta'!E2053</f>
        <v>0</v>
      </c>
      <c r="E2052" s="8" t="str">
        <f>IFERROR(VLOOKUP(D2052,Materias_Primas[#All],2,0),"")</f>
        <v/>
      </c>
      <c r="F2052" s="8">
        <f>'Receta'!C2053</f>
        <v>0</v>
      </c>
      <c r="G2052" s="8">
        <f>'Receta'!H2053</f>
        <v>0</v>
      </c>
      <c r="H2052" s="8" t="str">
        <f t="shared" si="40"/>
        <v/>
      </c>
      <c r="I2052" s="8">
        <v>66</v>
      </c>
      <c r="J2052" s="8" t="s">
        <v>214</v>
      </c>
      <c r="K2052" s="8" t="e">
        <f t="shared" si="41"/>
        <v>#VALUE!</v>
      </c>
      <c r="L2052" s="8" t="str">
        <f>IFERROR(VLOOKUP(D2052,Materias_Primas[#All],5,0),"")</f>
        <v/>
      </c>
      <c r="M2052" s="2"/>
      <c r="N2052" s="2"/>
      <c r="O2052" s="2"/>
      <c r="P2052" s="2"/>
    </row>
    <row r="2053" spans="1:16" ht="15.75" customHeight="1" x14ac:dyDescent="0.3">
      <c r="A2053" s="8">
        <f>'Receta'!A2054</f>
        <v>0</v>
      </c>
      <c r="B2053" s="8" t="str">
        <f>IFERROR(VLOOKUP(A2053,Productos[#All],2,0),"")</f>
        <v/>
      </c>
      <c r="C2053" s="8">
        <f>SUMIF(Producción[[#All],[Producto]],A2053,Producción[[#All],[Cant]])</f>
        <v>0</v>
      </c>
      <c r="D2053" s="8">
        <f>'Receta'!E2054</f>
        <v>0</v>
      </c>
      <c r="E2053" s="8" t="str">
        <f>IFERROR(VLOOKUP(D2053,Materias_Primas[#All],2,0),"")</f>
        <v/>
      </c>
      <c r="F2053" s="8">
        <f>'Receta'!C2054</f>
        <v>0</v>
      </c>
      <c r="G2053" s="8">
        <f>'Receta'!H2054</f>
        <v>0</v>
      </c>
      <c r="H2053" s="8" t="str">
        <f t="shared" si="40"/>
        <v/>
      </c>
      <c r="I2053" s="8">
        <v>66</v>
      </c>
      <c r="J2053" s="8" t="s">
        <v>214</v>
      </c>
      <c r="K2053" s="8" t="e">
        <f t="shared" si="41"/>
        <v>#VALUE!</v>
      </c>
      <c r="L2053" s="8" t="str">
        <f>IFERROR(VLOOKUP(D2053,Materias_Primas[#All],5,0),"")</f>
        <v/>
      </c>
      <c r="M2053" s="2"/>
      <c r="N2053" s="2"/>
      <c r="O2053" s="2"/>
      <c r="P2053" s="2"/>
    </row>
    <row r="2054" spans="1:16" ht="15.75" customHeight="1" x14ac:dyDescent="0.3">
      <c r="A2054" s="8">
        <f>'Receta'!A2055</f>
        <v>0</v>
      </c>
      <c r="B2054" s="8" t="str">
        <f>IFERROR(VLOOKUP(A2054,Productos[#All],2,0),"")</f>
        <v/>
      </c>
      <c r="C2054" s="8">
        <f>SUMIF(Producción[[#All],[Producto]],A2054,Producción[[#All],[Cant]])</f>
        <v>0</v>
      </c>
      <c r="D2054" s="8">
        <f>'Receta'!E2055</f>
        <v>0</v>
      </c>
      <c r="E2054" s="8" t="str">
        <f>IFERROR(VLOOKUP(D2054,Materias_Primas[#All],2,0),"")</f>
        <v/>
      </c>
      <c r="F2054" s="8">
        <f>'Receta'!C2055</f>
        <v>0</v>
      </c>
      <c r="G2054" s="8">
        <f>'Receta'!H2055</f>
        <v>0</v>
      </c>
      <c r="H2054" s="8" t="str">
        <f t="shared" si="40"/>
        <v/>
      </c>
      <c r="I2054" s="8">
        <v>66</v>
      </c>
      <c r="J2054" s="8" t="s">
        <v>214</v>
      </c>
      <c r="K2054" s="8" t="e">
        <f t="shared" si="41"/>
        <v>#VALUE!</v>
      </c>
      <c r="L2054" s="8" t="str">
        <f>IFERROR(VLOOKUP(D2054,Materias_Primas[#All],5,0),"")</f>
        <v/>
      </c>
      <c r="M2054" s="2"/>
      <c r="N2054" s="2"/>
      <c r="O2054" s="2"/>
      <c r="P2054" s="2"/>
    </row>
    <row r="2055" spans="1:16" ht="15.75" customHeight="1" x14ac:dyDescent="0.3">
      <c r="A2055" s="8">
        <f>'Receta'!A2056</f>
        <v>0</v>
      </c>
      <c r="B2055" s="8" t="str">
        <f>IFERROR(VLOOKUP(A2055,Productos[#All],2,0),"")</f>
        <v/>
      </c>
      <c r="C2055" s="8">
        <f>SUMIF(Producción[[#All],[Producto]],A2055,Producción[[#All],[Cant]])</f>
        <v>0</v>
      </c>
      <c r="D2055" s="8">
        <f>'Receta'!E2056</f>
        <v>0</v>
      </c>
      <c r="E2055" s="8" t="str">
        <f>IFERROR(VLOOKUP(D2055,Materias_Primas[#All],2,0),"")</f>
        <v/>
      </c>
      <c r="F2055" s="8">
        <f>'Receta'!C2056</f>
        <v>0</v>
      </c>
      <c r="G2055" s="8">
        <f>'Receta'!H2056</f>
        <v>0</v>
      </c>
      <c r="H2055" s="8" t="str">
        <f t="shared" si="40"/>
        <v/>
      </c>
      <c r="I2055" s="8">
        <v>66</v>
      </c>
      <c r="J2055" s="8" t="s">
        <v>214</v>
      </c>
      <c r="K2055" s="8" t="e">
        <f t="shared" si="41"/>
        <v>#VALUE!</v>
      </c>
      <c r="L2055" s="8" t="str">
        <f>IFERROR(VLOOKUP(D2055,Materias_Primas[#All],5,0),"")</f>
        <v/>
      </c>
      <c r="M2055" s="2"/>
      <c r="N2055" s="2"/>
      <c r="O2055" s="2"/>
      <c r="P2055" s="2"/>
    </row>
    <row r="2056" spans="1:16" ht="15.75" customHeight="1" x14ac:dyDescent="0.3">
      <c r="A2056" s="8">
        <f>'Receta'!A2057</f>
        <v>0</v>
      </c>
      <c r="B2056" s="8" t="str">
        <f>IFERROR(VLOOKUP(A2056,Productos[#All],2,0),"")</f>
        <v/>
      </c>
      <c r="C2056" s="8">
        <f>SUMIF(Producción[[#All],[Producto]],A2056,Producción[[#All],[Cant]])</f>
        <v>0</v>
      </c>
      <c r="D2056" s="8">
        <f>'Receta'!E2057</f>
        <v>0</v>
      </c>
      <c r="E2056" s="8" t="str">
        <f>IFERROR(VLOOKUP(D2056,Materias_Primas[#All],2,0),"")</f>
        <v/>
      </c>
      <c r="F2056" s="8">
        <f>'Receta'!C2057</f>
        <v>0</v>
      </c>
      <c r="G2056" s="8">
        <f>'Receta'!H2057</f>
        <v>0</v>
      </c>
      <c r="H2056" s="8" t="str">
        <f t="shared" si="40"/>
        <v/>
      </c>
      <c r="I2056" s="8">
        <v>66</v>
      </c>
      <c r="J2056" s="8" t="s">
        <v>214</v>
      </c>
      <c r="K2056" s="8" t="e">
        <f t="shared" si="41"/>
        <v>#VALUE!</v>
      </c>
      <c r="L2056" s="8" t="str">
        <f>IFERROR(VLOOKUP(D2056,Materias_Primas[#All],5,0),"")</f>
        <v/>
      </c>
      <c r="M2056" s="2"/>
      <c r="N2056" s="2"/>
      <c r="O2056" s="2"/>
      <c r="P2056" s="2"/>
    </row>
    <row r="2057" spans="1:16" ht="15.75" customHeight="1" x14ac:dyDescent="0.3">
      <c r="A2057" s="8">
        <f>'Receta'!A2058</f>
        <v>0</v>
      </c>
      <c r="B2057" s="8" t="str">
        <f>IFERROR(VLOOKUP(A2057,Productos[#All],2,0),"")</f>
        <v/>
      </c>
      <c r="C2057" s="8">
        <f>SUMIF(Producción[[#All],[Producto]],A2057,Producción[[#All],[Cant]])</f>
        <v>0</v>
      </c>
      <c r="D2057" s="8">
        <f>'Receta'!E2058</f>
        <v>0</v>
      </c>
      <c r="E2057" s="8" t="str">
        <f>IFERROR(VLOOKUP(D2057,Materias_Primas[#All],2,0),"")</f>
        <v/>
      </c>
      <c r="F2057" s="8">
        <f>'Receta'!C2058</f>
        <v>0</v>
      </c>
      <c r="G2057" s="8">
        <f>'Receta'!H2058</f>
        <v>0</v>
      </c>
      <c r="H2057" s="8" t="str">
        <f t="shared" si="40"/>
        <v/>
      </c>
      <c r="I2057" s="8">
        <v>66</v>
      </c>
      <c r="J2057" s="8" t="s">
        <v>214</v>
      </c>
      <c r="K2057" s="8" t="e">
        <f t="shared" si="41"/>
        <v>#VALUE!</v>
      </c>
      <c r="L2057" s="8" t="str">
        <f>IFERROR(VLOOKUP(D2057,Materias_Primas[#All],5,0),"")</f>
        <v/>
      </c>
      <c r="M2057" s="2"/>
      <c r="N2057" s="2"/>
      <c r="O2057" s="2"/>
      <c r="P2057" s="2"/>
    </row>
    <row r="2058" spans="1:16" ht="15.75" customHeight="1" x14ac:dyDescent="0.3">
      <c r="A2058" s="8">
        <f>'Receta'!A2059</f>
        <v>0</v>
      </c>
      <c r="B2058" s="8" t="str">
        <f>IFERROR(VLOOKUP(A2058,Productos[#All],2,0),"")</f>
        <v/>
      </c>
      <c r="C2058" s="8">
        <f>SUMIF(Producción[[#All],[Producto]],A2058,Producción[[#All],[Cant]])</f>
        <v>0</v>
      </c>
      <c r="D2058" s="8">
        <f>'Receta'!E2059</f>
        <v>0</v>
      </c>
      <c r="E2058" s="8" t="str">
        <f>IFERROR(VLOOKUP(D2058,Materias_Primas[#All],2,0),"")</f>
        <v/>
      </c>
      <c r="F2058" s="8">
        <f>'Receta'!C2059</f>
        <v>0</v>
      </c>
      <c r="G2058" s="8">
        <f>'Receta'!H2059</f>
        <v>0</v>
      </c>
      <c r="H2058" s="8" t="str">
        <f t="shared" si="40"/>
        <v/>
      </c>
      <c r="I2058" s="8">
        <v>66</v>
      </c>
      <c r="J2058" s="8" t="s">
        <v>214</v>
      </c>
      <c r="K2058" s="8" t="e">
        <f t="shared" si="41"/>
        <v>#VALUE!</v>
      </c>
      <c r="L2058" s="8" t="str">
        <f>IFERROR(VLOOKUP(D2058,Materias_Primas[#All],5,0),"")</f>
        <v/>
      </c>
      <c r="M2058" s="2"/>
      <c r="N2058" s="2"/>
      <c r="O2058" s="2"/>
      <c r="P2058" s="2"/>
    </row>
    <row r="2059" spans="1:16" ht="15.75" customHeight="1" x14ac:dyDescent="0.3">
      <c r="A2059" s="8">
        <f>'Receta'!A2060</f>
        <v>0</v>
      </c>
      <c r="B2059" s="8" t="str">
        <f>IFERROR(VLOOKUP(A2059,Productos[#All],2,0),"")</f>
        <v/>
      </c>
      <c r="C2059" s="8">
        <f>SUMIF(Producción[[#All],[Producto]],A2059,Producción[[#All],[Cant]])</f>
        <v>0</v>
      </c>
      <c r="D2059" s="8">
        <f>'Receta'!E2060</f>
        <v>0</v>
      </c>
      <c r="E2059" s="8" t="str">
        <f>IFERROR(VLOOKUP(D2059,Materias_Primas[#All],2,0),"")</f>
        <v/>
      </c>
      <c r="F2059" s="8">
        <f>'Receta'!C2060</f>
        <v>0</v>
      </c>
      <c r="G2059" s="8">
        <f>'Receta'!H2060</f>
        <v>0</v>
      </c>
      <c r="H2059" s="8" t="str">
        <f t="shared" si="40"/>
        <v/>
      </c>
      <c r="I2059" s="8">
        <v>66</v>
      </c>
      <c r="J2059" s="8" t="s">
        <v>214</v>
      </c>
      <c r="K2059" s="8" t="e">
        <f t="shared" si="41"/>
        <v>#VALUE!</v>
      </c>
      <c r="L2059" s="8" t="str">
        <f>IFERROR(VLOOKUP(D2059,Materias_Primas[#All],5,0),"")</f>
        <v/>
      </c>
      <c r="M2059" s="2"/>
      <c r="N2059" s="2"/>
      <c r="O2059" s="2"/>
      <c r="P2059" s="2"/>
    </row>
    <row r="2060" spans="1:16" ht="15.75" customHeight="1" x14ac:dyDescent="0.3">
      <c r="A2060" s="8">
        <f>'Receta'!A2061</f>
        <v>0</v>
      </c>
      <c r="B2060" s="8" t="str">
        <f>IFERROR(VLOOKUP(A2060,Productos[#All],2,0),"")</f>
        <v/>
      </c>
      <c r="C2060" s="8">
        <f>SUMIF(Producción[[#All],[Producto]],A2060,Producción[[#All],[Cant]])</f>
        <v>0</v>
      </c>
      <c r="D2060" s="8">
        <f>'Receta'!E2061</f>
        <v>0</v>
      </c>
      <c r="E2060" s="8" t="str">
        <f>IFERROR(VLOOKUP(D2060,Materias_Primas[#All],2,0),"")</f>
        <v/>
      </c>
      <c r="F2060" s="8">
        <f>'Receta'!C2061</f>
        <v>0</v>
      </c>
      <c r="G2060" s="8">
        <f>'Receta'!H2061</f>
        <v>0</v>
      </c>
      <c r="H2060" s="8" t="str">
        <f t="shared" si="40"/>
        <v/>
      </c>
      <c r="I2060" s="8">
        <v>66</v>
      </c>
      <c r="J2060" s="8" t="s">
        <v>214</v>
      </c>
      <c r="K2060" s="8" t="e">
        <f t="shared" si="41"/>
        <v>#VALUE!</v>
      </c>
      <c r="L2060" s="8" t="str">
        <f>IFERROR(VLOOKUP(D2060,Materias_Primas[#All],5,0),"")</f>
        <v/>
      </c>
      <c r="M2060" s="2"/>
      <c r="N2060" s="2"/>
      <c r="O2060" s="2"/>
      <c r="P2060" s="2"/>
    </row>
    <row r="2061" spans="1:16" ht="15.75" customHeight="1" x14ac:dyDescent="0.3">
      <c r="A2061" s="8">
        <f>'Receta'!A2062</f>
        <v>0</v>
      </c>
      <c r="B2061" s="8" t="str">
        <f>IFERROR(VLOOKUP(A2061,Productos[#All],2,0),"")</f>
        <v/>
      </c>
      <c r="C2061" s="8">
        <f>SUMIF(Producción[[#All],[Producto]],A2061,Producción[[#All],[Cant]])</f>
        <v>0</v>
      </c>
      <c r="D2061" s="8">
        <f>'Receta'!E2062</f>
        <v>0</v>
      </c>
      <c r="E2061" s="8" t="str">
        <f>IFERROR(VLOOKUP(D2061,Materias_Primas[#All],2,0),"")</f>
        <v/>
      </c>
      <c r="F2061" s="8">
        <f>'Receta'!C2062</f>
        <v>0</v>
      </c>
      <c r="G2061" s="8">
        <f>'Receta'!H2062</f>
        <v>0</v>
      </c>
      <c r="H2061" s="8" t="str">
        <f t="shared" si="40"/>
        <v/>
      </c>
      <c r="I2061" s="8">
        <v>66</v>
      </c>
      <c r="J2061" s="8" t="s">
        <v>214</v>
      </c>
      <c r="K2061" s="8" t="e">
        <f t="shared" si="41"/>
        <v>#VALUE!</v>
      </c>
      <c r="L2061" s="8" t="str">
        <f>IFERROR(VLOOKUP(D2061,Materias_Primas[#All],5,0),"")</f>
        <v/>
      </c>
      <c r="M2061" s="2"/>
      <c r="N2061" s="2"/>
      <c r="O2061" s="2"/>
      <c r="P2061" s="2"/>
    </row>
    <row r="2062" spans="1:16" ht="15.75" customHeight="1" x14ac:dyDescent="0.3">
      <c r="A2062" s="8">
        <f>'Receta'!A2063</f>
        <v>0</v>
      </c>
      <c r="B2062" s="8" t="str">
        <f>IFERROR(VLOOKUP(A2062,Productos[#All],2,0),"")</f>
        <v/>
      </c>
      <c r="C2062" s="8">
        <f>SUMIF(Producción[[#All],[Producto]],A2062,Producción[[#All],[Cant]])</f>
        <v>0</v>
      </c>
      <c r="D2062" s="8">
        <f>'Receta'!E2063</f>
        <v>0</v>
      </c>
      <c r="E2062" s="8" t="str">
        <f>IFERROR(VLOOKUP(D2062,Materias_Primas[#All],2,0),"")</f>
        <v/>
      </c>
      <c r="F2062" s="8">
        <f>'Receta'!C2063</f>
        <v>0</v>
      </c>
      <c r="G2062" s="8">
        <f>'Receta'!H2063</f>
        <v>0</v>
      </c>
      <c r="H2062" s="8" t="str">
        <f t="shared" si="40"/>
        <v/>
      </c>
      <c r="I2062" s="8">
        <v>66</v>
      </c>
      <c r="J2062" s="8" t="s">
        <v>214</v>
      </c>
      <c r="K2062" s="8" t="e">
        <f t="shared" si="41"/>
        <v>#VALUE!</v>
      </c>
      <c r="L2062" s="8" t="str">
        <f>IFERROR(VLOOKUP(D2062,Materias_Primas[#All],5,0),"")</f>
        <v/>
      </c>
      <c r="M2062" s="2"/>
      <c r="N2062" s="2"/>
      <c r="O2062" s="2"/>
      <c r="P2062" s="2"/>
    </row>
    <row r="2063" spans="1:16" ht="15.75" customHeight="1" x14ac:dyDescent="0.3">
      <c r="A2063" s="8">
        <f>'Receta'!A2064</f>
        <v>0</v>
      </c>
      <c r="B2063" s="8" t="str">
        <f>IFERROR(VLOOKUP(A2063,Productos[#All],2,0),"")</f>
        <v/>
      </c>
      <c r="C2063" s="8">
        <f>SUMIF(Producción[[#All],[Producto]],A2063,Producción[[#All],[Cant]])</f>
        <v>0</v>
      </c>
      <c r="D2063" s="8">
        <f>'Receta'!E2064</f>
        <v>0</v>
      </c>
      <c r="E2063" s="8" t="str">
        <f>IFERROR(VLOOKUP(D2063,Materias_Primas[#All],2,0),"")</f>
        <v/>
      </c>
      <c r="F2063" s="8">
        <f>'Receta'!C2064</f>
        <v>0</v>
      </c>
      <c r="G2063" s="8">
        <f>'Receta'!H2064</f>
        <v>0</v>
      </c>
      <c r="H2063" s="8" t="str">
        <f t="shared" si="40"/>
        <v/>
      </c>
      <c r="I2063" s="8">
        <v>67</v>
      </c>
      <c r="J2063" s="8" t="s">
        <v>214</v>
      </c>
      <c r="K2063" s="8" t="e">
        <f t="shared" si="41"/>
        <v>#VALUE!</v>
      </c>
      <c r="L2063" s="8" t="str">
        <f>IFERROR(VLOOKUP(D2063,Materias_Primas[#All],5,0),"")</f>
        <v/>
      </c>
      <c r="M2063" s="2"/>
      <c r="N2063" s="2"/>
      <c r="O2063" s="2"/>
      <c r="P2063" s="2"/>
    </row>
    <row r="2064" spans="1:16" ht="15.75" customHeight="1" x14ac:dyDescent="0.3">
      <c r="A2064" s="8">
        <f>'Receta'!A2065</f>
        <v>0</v>
      </c>
      <c r="B2064" s="8" t="str">
        <f>IFERROR(VLOOKUP(A2064,Productos[#All],2,0),"")</f>
        <v/>
      </c>
      <c r="C2064" s="8">
        <f>SUMIF(Producción[[#All],[Producto]],A2064,Producción[[#All],[Cant]])</f>
        <v>0</v>
      </c>
      <c r="D2064" s="8">
        <f>'Receta'!E2065</f>
        <v>0</v>
      </c>
      <c r="E2064" s="8" t="str">
        <f>IFERROR(VLOOKUP(D2064,Materias_Primas[#All],2,0),"")</f>
        <v/>
      </c>
      <c r="F2064" s="8">
        <f>'Receta'!C2065</f>
        <v>0</v>
      </c>
      <c r="G2064" s="8">
        <f>'Receta'!H2065</f>
        <v>0</v>
      </c>
      <c r="H2064" s="8" t="str">
        <f t="shared" si="40"/>
        <v/>
      </c>
      <c r="I2064" s="8">
        <v>67</v>
      </c>
      <c r="J2064" s="8" t="s">
        <v>214</v>
      </c>
      <c r="K2064" s="8" t="e">
        <f t="shared" si="41"/>
        <v>#VALUE!</v>
      </c>
      <c r="L2064" s="8" t="str">
        <f>IFERROR(VLOOKUP(D2064,Materias_Primas[#All],5,0),"")</f>
        <v/>
      </c>
      <c r="M2064" s="2"/>
      <c r="N2064" s="2"/>
      <c r="O2064" s="2"/>
      <c r="P2064" s="2"/>
    </row>
    <row r="2065" spans="1:16" ht="15.75" customHeight="1" x14ac:dyDescent="0.3">
      <c r="A2065" s="8">
        <f>'Receta'!A2066</f>
        <v>0</v>
      </c>
      <c r="B2065" s="8" t="str">
        <f>IFERROR(VLOOKUP(A2065,Productos[#All],2,0),"")</f>
        <v/>
      </c>
      <c r="C2065" s="8">
        <f>SUMIF(Producción[[#All],[Producto]],A2065,Producción[[#All],[Cant]])</f>
        <v>0</v>
      </c>
      <c r="D2065" s="8">
        <f>'Receta'!E2066</f>
        <v>0</v>
      </c>
      <c r="E2065" s="8" t="str">
        <f>IFERROR(VLOOKUP(D2065,Materias_Primas[#All],2,0),"")</f>
        <v/>
      </c>
      <c r="F2065" s="8">
        <f>'Receta'!C2066</f>
        <v>0</v>
      </c>
      <c r="G2065" s="8">
        <f>'Receta'!H2066</f>
        <v>0</v>
      </c>
      <c r="H2065" s="8" t="str">
        <f t="shared" si="40"/>
        <v/>
      </c>
      <c r="I2065" s="8">
        <v>67</v>
      </c>
      <c r="J2065" s="8" t="s">
        <v>214</v>
      </c>
      <c r="K2065" s="8" t="e">
        <f t="shared" si="41"/>
        <v>#VALUE!</v>
      </c>
      <c r="L2065" s="8" t="str">
        <f>IFERROR(VLOOKUP(D2065,Materias_Primas[#All],5,0),"")</f>
        <v/>
      </c>
      <c r="M2065" s="2"/>
      <c r="N2065" s="2"/>
      <c r="O2065" s="2"/>
      <c r="P2065" s="2"/>
    </row>
    <row r="2066" spans="1:16" ht="15.75" customHeight="1" x14ac:dyDescent="0.3">
      <c r="A2066" s="8">
        <f>'Receta'!A2067</f>
        <v>0</v>
      </c>
      <c r="B2066" s="8" t="str">
        <f>IFERROR(VLOOKUP(A2066,Productos[#All],2,0),"")</f>
        <v/>
      </c>
      <c r="C2066" s="8">
        <f>SUMIF(Producción[[#All],[Producto]],A2066,Producción[[#All],[Cant]])</f>
        <v>0</v>
      </c>
      <c r="D2066" s="8">
        <f>'Receta'!E2067</f>
        <v>0</v>
      </c>
      <c r="E2066" s="8" t="str">
        <f>IFERROR(VLOOKUP(D2066,Materias_Primas[#All],2,0),"")</f>
        <v/>
      </c>
      <c r="F2066" s="8">
        <f>'Receta'!C2067</f>
        <v>0</v>
      </c>
      <c r="G2066" s="8">
        <f>'Receta'!H2067</f>
        <v>0</v>
      </c>
      <c r="H2066" s="8" t="str">
        <f t="shared" si="40"/>
        <v/>
      </c>
      <c r="I2066" s="8">
        <v>67</v>
      </c>
      <c r="J2066" s="8" t="s">
        <v>214</v>
      </c>
      <c r="K2066" s="8" t="e">
        <f t="shared" si="41"/>
        <v>#VALUE!</v>
      </c>
      <c r="L2066" s="8" t="str">
        <f>IFERROR(VLOOKUP(D2066,Materias_Primas[#All],5,0),"")</f>
        <v/>
      </c>
      <c r="M2066" s="2"/>
      <c r="N2066" s="2"/>
      <c r="O2066" s="2"/>
      <c r="P2066" s="2"/>
    </row>
    <row r="2067" spans="1:16" ht="15.75" customHeight="1" x14ac:dyDescent="0.3">
      <c r="A2067" s="8">
        <f>'Receta'!A2068</f>
        <v>0</v>
      </c>
      <c r="B2067" s="8" t="str">
        <f>IFERROR(VLOOKUP(A2067,Productos[#All],2,0),"")</f>
        <v/>
      </c>
      <c r="C2067" s="8">
        <f>SUMIF(Producción[[#All],[Producto]],A2067,Producción[[#All],[Cant]])</f>
        <v>0</v>
      </c>
      <c r="D2067" s="8">
        <f>'Receta'!E2068</f>
        <v>0</v>
      </c>
      <c r="E2067" s="8" t="str">
        <f>IFERROR(VLOOKUP(D2067,Materias_Primas[#All],2,0),"")</f>
        <v/>
      </c>
      <c r="F2067" s="8">
        <f>'Receta'!C2068</f>
        <v>0</v>
      </c>
      <c r="G2067" s="8">
        <f>'Receta'!H2068</f>
        <v>0</v>
      </c>
      <c r="H2067" s="8" t="str">
        <f t="shared" si="40"/>
        <v/>
      </c>
      <c r="I2067" s="8">
        <v>67</v>
      </c>
      <c r="J2067" s="8" t="s">
        <v>214</v>
      </c>
      <c r="K2067" s="8" t="e">
        <f t="shared" si="41"/>
        <v>#VALUE!</v>
      </c>
      <c r="L2067" s="8" t="str">
        <f>IFERROR(VLOOKUP(D2067,Materias_Primas[#All],5,0),"")</f>
        <v/>
      </c>
      <c r="M2067" s="2"/>
      <c r="N2067" s="2"/>
      <c r="O2067" s="2"/>
      <c r="P2067" s="2"/>
    </row>
    <row r="2068" spans="1:16" ht="15.75" customHeight="1" x14ac:dyDescent="0.3">
      <c r="A2068" s="8">
        <f>'Receta'!A2069</f>
        <v>0</v>
      </c>
      <c r="B2068" s="8" t="str">
        <f>IFERROR(VLOOKUP(A2068,Productos[#All],2,0),"")</f>
        <v/>
      </c>
      <c r="C2068" s="8">
        <f>SUMIF(Producción[[#All],[Producto]],A2068,Producción[[#All],[Cant]])</f>
        <v>0</v>
      </c>
      <c r="D2068" s="8">
        <f>'Receta'!E2069</f>
        <v>0</v>
      </c>
      <c r="E2068" s="8" t="str">
        <f>IFERROR(VLOOKUP(D2068,Materias_Primas[#All],2,0),"")</f>
        <v/>
      </c>
      <c r="F2068" s="8">
        <f>'Receta'!C2069</f>
        <v>0</v>
      </c>
      <c r="G2068" s="8">
        <f>'Receta'!H2069</f>
        <v>0</v>
      </c>
      <c r="H2068" s="8" t="str">
        <f t="shared" si="40"/>
        <v/>
      </c>
      <c r="I2068" s="8">
        <v>67</v>
      </c>
      <c r="J2068" s="8" t="s">
        <v>214</v>
      </c>
      <c r="K2068" s="8" t="e">
        <f t="shared" si="41"/>
        <v>#VALUE!</v>
      </c>
      <c r="L2068" s="8" t="str">
        <f>IFERROR(VLOOKUP(D2068,Materias_Primas[#All],5,0),"")</f>
        <v/>
      </c>
      <c r="M2068" s="2"/>
      <c r="N2068" s="2"/>
      <c r="O2068" s="2"/>
      <c r="P2068" s="2"/>
    </row>
    <row r="2069" spans="1:16" ht="15.75" customHeight="1" x14ac:dyDescent="0.3">
      <c r="A2069" s="8">
        <f>'Receta'!A2070</f>
        <v>0</v>
      </c>
      <c r="B2069" s="8" t="str">
        <f>IFERROR(VLOOKUP(A2069,Productos[#All],2,0),"")</f>
        <v/>
      </c>
      <c r="C2069" s="8">
        <f>SUMIF(Producción[[#All],[Producto]],A2069,Producción[[#All],[Cant]])</f>
        <v>0</v>
      </c>
      <c r="D2069" s="8">
        <f>'Receta'!E2070</f>
        <v>0</v>
      </c>
      <c r="E2069" s="8" t="str">
        <f>IFERROR(VLOOKUP(D2069,Materias_Primas[#All],2,0),"")</f>
        <v/>
      </c>
      <c r="F2069" s="8">
        <f>'Receta'!C2070</f>
        <v>0</v>
      </c>
      <c r="G2069" s="8">
        <f>'Receta'!H2070</f>
        <v>0</v>
      </c>
      <c r="H2069" s="8" t="str">
        <f t="shared" si="40"/>
        <v/>
      </c>
      <c r="I2069" s="8">
        <v>67</v>
      </c>
      <c r="J2069" s="8" t="s">
        <v>214</v>
      </c>
      <c r="K2069" s="8" t="e">
        <f t="shared" si="41"/>
        <v>#VALUE!</v>
      </c>
      <c r="L2069" s="8" t="str">
        <f>IFERROR(VLOOKUP(D2069,Materias_Primas[#All],5,0),"")</f>
        <v/>
      </c>
      <c r="M2069" s="2"/>
      <c r="N2069" s="2"/>
      <c r="O2069" s="2"/>
      <c r="P2069" s="2"/>
    </row>
    <row r="2070" spans="1:16" ht="15.75" customHeight="1" x14ac:dyDescent="0.3">
      <c r="A2070" s="8">
        <f>'Receta'!A2071</f>
        <v>0</v>
      </c>
      <c r="B2070" s="8" t="str">
        <f>IFERROR(VLOOKUP(A2070,Productos[#All],2,0),"")</f>
        <v/>
      </c>
      <c r="C2070" s="8">
        <f>SUMIF(Producción[[#All],[Producto]],A2070,Producción[[#All],[Cant]])</f>
        <v>0</v>
      </c>
      <c r="D2070" s="8">
        <f>'Receta'!E2071</f>
        <v>0</v>
      </c>
      <c r="E2070" s="8" t="str">
        <f>IFERROR(VLOOKUP(D2070,Materias_Primas[#All],2,0),"")</f>
        <v/>
      </c>
      <c r="F2070" s="8">
        <f>'Receta'!C2071</f>
        <v>0</v>
      </c>
      <c r="G2070" s="8">
        <f>'Receta'!H2071</f>
        <v>0</v>
      </c>
      <c r="H2070" s="8" t="str">
        <f t="shared" si="40"/>
        <v/>
      </c>
      <c r="I2070" s="8">
        <v>67</v>
      </c>
      <c r="J2070" s="8" t="s">
        <v>214</v>
      </c>
      <c r="K2070" s="8" t="e">
        <f t="shared" si="41"/>
        <v>#VALUE!</v>
      </c>
      <c r="L2070" s="8" t="str">
        <f>IFERROR(VLOOKUP(D2070,Materias_Primas[#All],5,0),"")</f>
        <v/>
      </c>
      <c r="M2070" s="2"/>
      <c r="N2070" s="2"/>
      <c r="O2070" s="2"/>
      <c r="P2070" s="2"/>
    </row>
    <row r="2071" spans="1:16" ht="15.75" customHeight="1" x14ac:dyDescent="0.3">
      <c r="A2071" s="8">
        <f>'Receta'!A2072</f>
        <v>0</v>
      </c>
      <c r="B2071" s="8" t="str">
        <f>IFERROR(VLOOKUP(A2071,Productos[#All],2,0),"")</f>
        <v/>
      </c>
      <c r="C2071" s="8">
        <f>SUMIF(Producción[[#All],[Producto]],A2071,Producción[[#All],[Cant]])</f>
        <v>0</v>
      </c>
      <c r="D2071" s="8">
        <f>'Receta'!E2072</f>
        <v>0</v>
      </c>
      <c r="E2071" s="8" t="str">
        <f>IFERROR(VLOOKUP(D2071,Materias_Primas[#All],2,0),"")</f>
        <v/>
      </c>
      <c r="F2071" s="8">
        <f>'Receta'!C2072</f>
        <v>0</v>
      </c>
      <c r="G2071" s="8">
        <f>'Receta'!H2072</f>
        <v>0</v>
      </c>
      <c r="H2071" s="8" t="str">
        <f t="shared" si="40"/>
        <v/>
      </c>
      <c r="I2071" s="8">
        <v>67</v>
      </c>
      <c r="J2071" s="8" t="s">
        <v>214</v>
      </c>
      <c r="K2071" s="8" t="e">
        <f t="shared" si="41"/>
        <v>#VALUE!</v>
      </c>
      <c r="L2071" s="8" t="str">
        <f>IFERROR(VLOOKUP(D2071,Materias_Primas[#All],5,0),"")</f>
        <v/>
      </c>
      <c r="M2071" s="2"/>
      <c r="N2071" s="2"/>
      <c r="O2071" s="2"/>
      <c r="P2071" s="2"/>
    </row>
    <row r="2072" spans="1:16" ht="15.75" customHeight="1" x14ac:dyDescent="0.3">
      <c r="A2072" s="8">
        <f>'Receta'!A2073</f>
        <v>0</v>
      </c>
      <c r="B2072" s="8" t="str">
        <f>IFERROR(VLOOKUP(A2072,Productos[#All],2,0),"")</f>
        <v/>
      </c>
      <c r="C2072" s="8">
        <f>SUMIF(Producción[[#All],[Producto]],A2072,Producción[[#All],[Cant]])</f>
        <v>0</v>
      </c>
      <c r="D2072" s="8">
        <f>'Receta'!E2073</f>
        <v>0</v>
      </c>
      <c r="E2072" s="8" t="str">
        <f>IFERROR(VLOOKUP(D2072,Materias_Primas[#All],2,0),"")</f>
        <v/>
      </c>
      <c r="F2072" s="8">
        <f>'Receta'!C2073</f>
        <v>0</v>
      </c>
      <c r="G2072" s="8">
        <f>'Receta'!H2073</f>
        <v>0</v>
      </c>
      <c r="H2072" s="8" t="str">
        <f t="shared" si="40"/>
        <v/>
      </c>
      <c r="I2072" s="8">
        <v>67</v>
      </c>
      <c r="J2072" s="8" t="s">
        <v>214</v>
      </c>
      <c r="K2072" s="8" t="e">
        <f t="shared" si="41"/>
        <v>#VALUE!</v>
      </c>
      <c r="L2072" s="8" t="str">
        <f>IFERROR(VLOOKUP(D2072,Materias_Primas[#All],5,0),"")</f>
        <v/>
      </c>
      <c r="M2072" s="2"/>
      <c r="N2072" s="2"/>
      <c r="O2072" s="2"/>
      <c r="P2072" s="2"/>
    </row>
    <row r="2073" spans="1:16" ht="15.75" customHeight="1" x14ac:dyDescent="0.3">
      <c r="A2073" s="8">
        <f>'Receta'!A2074</f>
        <v>0</v>
      </c>
      <c r="B2073" s="8" t="str">
        <f>IFERROR(VLOOKUP(A2073,Productos[#All],2,0),"")</f>
        <v/>
      </c>
      <c r="C2073" s="8">
        <f>SUMIF(Producción[[#All],[Producto]],A2073,Producción[[#All],[Cant]])</f>
        <v>0</v>
      </c>
      <c r="D2073" s="8">
        <f>'Receta'!E2074</f>
        <v>0</v>
      </c>
      <c r="E2073" s="8" t="str">
        <f>IFERROR(VLOOKUP(D2073,Materias_Primas[#All],2,0),"")</f>
        <v/>
      </c>
      <c r="F2073" s="8">
        <f>'Receta'!C2074</f>
        <v>0</v>
      </c>
      <c r="G2073" s="8">
        <f>'Receta'!H2074</f>
        <v>0</v>
      </c>
      <c r="H2073" s="8" t="str">
        <f t="shared" si="40"/>
        <v/>
      </c>
      <c r="I2073" s="8">
        <v>67</v>
      </c>
      <c r="J2073" s="8" t="s">
        <v>214</v>
      </c>
      <c r="K2073" s="8" t="e">
        <f t="shared" si="41"/>
        <v>#VALUE!</v>
      </c>
      <c r="L2073" s="8" t="str">
        <f>IFERROR(VLOOKUP(D2073,Materias_Primas[#All],5,0),"")</f>
        <v/>
      </c>
      <c r="M2073" s="2"/>
      <c r="N2073" s="2"/>
      <c r="O2073" s="2"/>
      <c r="P2073" s="2"/>
    </row>
    <row r="2074" spans="1:16" ht="15.75" customHeight="1" x14ac:dyDescent="0.3">
      <c r="A2074" s="8">
        <f>'Receta'!A2075</f>
        <v>0</v>
      </c>
      <c r="B2074" s="8" t="str">
        <f>IFERROR(VLOOKUP(A2074,Productos[#All],2,0),"")</f>
        <v/>
      </c>
      <c r="C2074" s="8">
        <f>SUMIF(Producción[[#All],[Producto]],A2074,Producción[[#All],[Cant]])</f>
        <v>0</v>
      </c>
      <c r="D2074" s="8">
        <f>'Receta'!E2075</f>
        <v>0</v>
      </c>
      <c r="E2074" s="8" t="str">
        <f>IFERROR(VLOOKUP(D2074,Materias_Primas[#All],2,0),"")</f>
        <v/>
      </c>
      <c r="F2074" s="8">
        <f>'Receta'!C2075</f>
        <v>0</v>
      </c>
      <c r="G2074" s="8">
        <f>'Receta'!H2075</f>
        <v>0</v>
      </c>
      <c r="H2074" s="8" t="str">
        <f t="shared" si="40"/>
        <v/>
      </c>
      <c r="I2074" s="8">
        <v>67</v>
      </c>
      <c r="J2074" s="8" t="s">
        <v>214</v>
      </c>
      <c r="K2074" s="8" t="e">
        <f t="shared" si="41"/>
        <v>#VALUE!</v>
      </c>
      <c r="L2074" s="8" t="str">
        <f>IFERROR(VLOOKUP(D2074,Materias_Primas[#All],5,0),"")</f>
        <v/>
      </c>
      <c r="M2074" s="2"/>
      <c r="N2074" s="2"/>
      <c r="O2074" s="2"/>
      <c r="P2074" s="2"/>
    </row>
    <row r="2075" spans="1:16" ht="15.75" customHeight="1" x14ac:dyDescent="0.3">
      <c r="A2075" s="8">
        <f>'Receta'!A2076</f>
        <v>0</v>
      </c>
      <c r="B2075" s="8" t="str">
        <f>IFERROR(VLOOKUP(A2075,Productos[#All],2,0),"")</f>
        <v/>
      </c>
      <c r="C2075" s="8">
        <f>SUMIF(Producción[[#All],[Producto]],A2075,Producción[[#All],[Cant]])</f>
        <v>0</v>
      </c>
      <c r="D2075" s="8">
        <f>'Receta'!E2076</f>
        <v>0</v>
      </c>
      <c r="E2075" s="8" t="str">
        <f>IFERROR(VLOOKUP(D2075,Materias_Primas[#All],2,0),"")</f>
        <v/>
      </c>
      <c r="F2075" s="8">
        <f>'Receta'!C2076</f>
        <v>0</v>
      </c>
      <c r="G2075" s="8">
        <f>'Receta'!H2076</f>
        <v>0</v>
      </c>
      <c r="H2075" s="8" t="str">
        <f t="shared" si="40"/>
        <v/>
      </c>
      <c r="I2075" s="8">
        <v>67</v>
      </c>
      <c r="J2075" s="8" t="s">
        <v>214</v>
      </c>
      <c r="K2075" s="8" t="e">
        <f t="shared" si="41"/>
        <v>#VALUE!</v>
      </c>
      <c r="L2075" s="8" t="str">
        <f>IFERROR(VLOOKUP(D2075,Materias_Primas[#All],5,0),"")</f>
        <v/>
      </c>
      <c r="M2075" s="2"/>
      <c r="N2075" s="2"/>
      <c r="O2075" s="2"/>
      <c r="P2075" s="2"/>
    </row>
    <row r="2076" spans="1:16" ht="15.75" customHeight="1" x14ac:dyDescent="0.3">
      <c r="A2076" s="8">
        <f>'Receta'!A2077</f>
        <v>0</v>
      </c>
      <c r="B2076" s="8" t="str">
        <f>IFERROR(VLOOKUP(A2076,Productos[#All],2,0),"")</f>
        <v/>
      </c>
      <c r="C2076" s="8">
        <f>SUMIF(Producción[[#All],[Producto]],A2076,Producción[[#All],[Cant]])</f>
        <v>0</v>
      </c>
      <c r="D2076" s="8">
        <f>'Receta'!E2077</f>
        <v>0</v>
      </c>
      <c r="E2076" s="8" t="str">
        <f>IFERROR(VLOOKUP(D2076,Materias_Primas[#All],2,0),"")</f>
        <v/>
      </c>
      <c r="F2076" s="8">
        <f>'Receta'!C2077</f>
        <v>0</v>
      </c>
      <c r="G2076" s="8">
        <f>'Receta'!H2077</f>
        <v>0</v>
      </c>
      <c r="H2076" s="8" t="str">
        <f t="shared" si="40"/>
        <v/>
      </c>
      <c r="I2076" s="8">
        <v>67</v>
      </c>
      <c r="J2076" s="8" t="s">
        <v>214</v>
      </c>
      <c r="K2076" s="8" t="e">
        <f t="shared" si="41"/>
        <v>#VALUE!</v>
      </c>
      <c r="L2076" s="8" t="str">
        <f>IFERROR(VLOOKUP(D2076,Materias_Primas[#All],5,0),"")</f>
        <v/>
      </c>
      <c r="M2076" s="2"/>
      <c r="N2076" s="2"/>
      <c r="O2076" s="2"/>
      <c r="P2076" s="2"/>
    </row>
    <row r="2077" spans="1:16" ht="15.75" customHeight="1" x14ac:dyDescent="0.3">
      <c r="A2077" s="8">
        <f>'Receta'!A2078</f>
        <v>0</v>
      </c>
      <c r="B2077" s="8" t="str">
        <f>IFERROR(VLOOKUP(A2077,Productos[#All],2,0),"")</f>
        <v/>
      </c>
      <c r="C2077" s="8">
        <f>SUMIF(Producción[[#All],[Producto]],A2077,Producción[[#All],[Cant]])</f>
        <v>0</v>
      </c>
      <c r="D2077" s="8">
        <f>'Receta'!E2078</f>
        <v>0</v>
      </c>
      <c r="E2077" s="8" t="str">
        <f>IFERROR(VLOOKUP(D2077,Materias_Primas[#All],2,0),"")</f>
        <v/>
      </c>
      <c r="F2077" s="8">
        <f>'Receta'!C2078</f>
        <v>0</v>
      </c>
      <c r="G2077" s="8">
        <f>'Receta'!H2078</f>
        <v>0</v>
      </c>
      <c r="H2077" s="8" t="str">
        <f t="shared" si="40"/>
        <v/>
      </c>
      <c r="I2077" s="8">
        <v>67</v>
      </c>
      <c r="J2077" s="8" t="s">
        <v>214</v>
      </c>
      <c r="K2077" s="8" t="e">
        <f t="shared" si="41"/>
        <v>#VALUE!</v>
      </c>
      <c r="L2077" s="8" t="str">
        <f>IFERROR(VLOOKUP(D2077,Materias_Primas[#All],5,0),"")</f>
        <v/>
      </c>
      <c r="M2077" s="2"/>
      <c r="N2077" s="2"/>
      <c r="O2077" s="2"/>
      <c r="P2077" s="2"/>
    </row>
    <row r="2078" spans="1:16" ht="15.75" customHeight="1" x14ac:dyDescent="0.3">
      <c r="A2078" s="8">
        <f>'Receta'!A2079</f>
        <v>0</v>
      </c>
      <c r="B2078" s="8" t="str">
        <f>IFERROR(VLOOKUP(A2078,Productos[#All],2,0),"")</f>
        <v/>
      </c>
      <c r="C2078" s="8">
        <f>SUMIF(Producción[[#All],[Producto]],A2078,Producción[[#All],[Cant]])</f>
        <v>0</v>
      </c>
      <c r="D2078" s="8">
        <f>'Receta'!E2079</f>
        <v>0</v>
      </c>
      <c r="E2078" s="8" t="str">
        <f>IFERROR(VLOOKUP(D2078,Materias_Primas[#All],2,0),"")</f>
        <v/>
      </c>
      <c r="F2078" s="8">
        <f>'Receta'!C2079</f>
        <v>0</v>
      </c>
      <c r="G2078" s="8">
        <f>'Receta'!H2079</f>
        <v>0</v>
      </c>
      <c r="H2078" s="8" t="str">
        <f t="shared" si="40"/>
        <v/>
      </c>
      <c r="I2078" s="8">
        <v>67</v>
      </c>
      <c r="J2078" s="8" t="s">
        <v>214</v>
      </c>
      <c r="K2078" s="8" t="e">
        <f t="shared" si="41"/>
        <v>#VALUE!</v>
      </c>
      <c r="L2078" s="8" t="str">
        <f>IFERROR(VLOOKUP(D2078,Materias_Primas[#All],5,0),"")</f>
        <v/>
      </c>
      <c r="M2078" s="2"/>
      <c r="N2078" s="2"/>
      <c r="O2078" s="2"/>
      <c r="P2078" s="2"/>
    </row>
    <row r="2079" spans="1:16" ht="15.75" customHeight="1" x14ac:dyDescent="0.3">
      <c r="A2079" s="8">
        <f>'Receta'!A2080</f>
        <v>0</v>
      </c>
      <c r="B2079" s="8" t="str">
        <f>IFERROR(VLOOKUP(A2079,Productos[#All],2,0),"")</f>
        <v/>
      </c>
      <c r="C2079" s="8">
        <f>SUMIF(Producción[[#All],[Producto]],A2079,Producción[[#All],[Cant]])</f>
        <v>0</v>
      </c>
      <c r="D2079" s="8">
        <f>'Receta'!E2080</f>
        <v>0</v>
      </c>
      <c r="E2079" s="8" t="str">
        <f>IFERROR(VLOOKUP(D2079,Materias_Primas[#All],2,0),"")</f>
        <v/>
      </c>
      <c r="F2079" s="8">
        <f>'Receta'!C2080</f>
        <v>0</v>
      </c>
      <c r="G2079" s="8">
        <f>'Receta'!H2080</f>
        <v>0</v>
      </c>
      <c r="H2079" s="8" t="str">
        <f t="shared" si="40"/>
        <v/>
      </c>
      <c r="I2079" s="8">
        <v>67</v>
      </c>
      <c r="J2079" s="8" t="s">
        <v>214</v>
      </c>
      <c r="K2079" s="8" t="e">
        <f t="shared" si="41"/>
        <v>#VALUE!</v>
      </c>
      <c r="L2079" s="8" t="str">
        <f>IFERROR(VLOOKUP(D2079,Materias_Primas[#All],5,0),"")</f>
        <v/>
      </c>
      <c r="M2079" s="2"/>
      <c r="N2079" s="2"/>
      <c r="O2079" s="2"/>
      <c r="P2079" s="2"/>
    </row>
    <row r="2080" spans="1:16" ht="15.75" customHeight="1" x14ac:dyDescent="0.3">
      <c r="A2080" s="8">
        <f>'Receta'!A2081</f>
        <v>0</v>
      </c>
      <c r="B2080" s="8" t="str">
        <f>IFERROR(VLOOKUP(A2080,Productos[#All],2,0),"")</f>
        <v/>
      </c>
      <c r="C2080" s="8">
        <f>SUMIF(Producción[[#All],[Producto]],A2080,Producción[[#All],[Cant]])</f>
        <v>0</v>
      </c>
      <c r="D2080" s="8">
        <f>'Receta'!E2081</f>
        <v>0</v>
      </c>
      <c r="E2080" s="8" t="str">
        <f>IFERROR(VLOOKUP(D2080,Materias_Primas[#All],2,0),"")</f>
        <v/>
      </c>
      <c r="F2080" s="8">
        <f>'Receta'!C2081</f>
        <v>0</v>
      </c>
      <c r="G2080" s="8">
        <f>'Receta'!H2081</f>
        <v>0</v>
      </c>
      <c r="H2080" s="8" t="str">
        <f t="shared" si="40"/>
        <v/>
      </c>
      <c r="I2080" s="8">
        <v>67</v>
      </c>
      <c r="J2080" s="8" t="s">
        <v>214</v>
      </c>
      <c r="K2080" s="8" t="e">
        <f t="shared" si="41"/>
        <v>#VALUE!</v>
      </c>
      <c r="L2080" s="8" t="str">
        <f>IFERROR(VLOOKUP(D2080,Materias_Primas[#All],5,0),"")</f>
        <v/>
      </c>
      <c r="M2080" s="2"/>
      <c r="N2080" s="2"/>
      <c r="O2080" s="2"/>
      <c r="P2080" s="2"/>
    </row>
    <row r="2081" spans="1:16" ht="15.75" customHeight="1" x14ac:dyDescent="0.3">
      <c r="A2081" s="8">
        <f>'Receta'!A2082</f>
        <v>0</v>
      </c>
      <c r="B2081" s="8" t="str">
        <f>IFERROR(VLOOKUP(A2081,Productos[#All],2,0),"")</f>
        <v/>
      </c>
      <c r="C2081" s="8">
        <f>SUMIF(Producción[[#All],[Producto]],A2081,Producción[[#All],[Cant]])</f>
        <v>0</v>
      </c>
      <c r="D2081" s="8">
        <f>'Receta'!E2082</f>
        <v>0</v>
      </c>
      <c r="E2081" s="8" t="str">
        <f>IFERROR(VLOOKUP(D2081,Materias_Primas[#All],2,0),"")</f>
        <v/>
      </c>
      <c r="F2081" s="8">
        <f>'Receta'!C2082</f>
        <v>0</v>
      </c>
      <c r="G2081" s="8">
        <f>'Receta'!H2082</f>
        <v>0</v>
      </c>
      <c r="H2081" s="8" t="str">
        <f t="shared" si="40"/>
        <v/>
      </c>
      <c r="I2081" s="8">
        <v>67</v>
      </c>
      <c r="J2081" s="8" t="s">
        <v>214</v>
      </c>
      <c r="K2081" s="8" t="e">
        <f t="shared" si="41"/>
        <v>#VALUE!</v>
      </c>
      <c r="L2081" s="8" t="str">
        <f>IFERROR(VLOOKUP(D2081,Materias_Primas[#All],5,0),"")</f>
        <v/>
      </c>
      <c r="M2081" s="2"/>
      <c r="N2081" s="2"/>
      <c r="O2081" s="2"/>
      <c r="P2081" s="2"/>
    </row>
    <row r="2082" spans="1:16" ht="15.75" customHeight="1" x14ac:dyDescent="0.3">
      <c r="A2082" s="8">
        <f>'Receta'!A2083</f>
        <v>0</v>
      </c>
      <c r="B2082" s="8" t="str">
        <f>IFERROR(VLOOKUP(A2082,Productos[#All],2,0),"")</f>
        <v/>
      </c>
      <c r="C2082" s="8">
        <f>SUMIF(Producción[[#All],[Producto]],A2082,Producción[[#All],[Cant]])</f>
        <v>0</v>
      </c>
      <c r="D2082" s="8">
        <f>'Receta'!E2083</f>
        <v>0</v>
      </c>
      <c r="E2082" s="8" t="str">
        <f>IFERROR(VLOOKUP(D2082,Materias_Primas[#All],2,0),"")</f>
        <v/>
      </c>
      <c r="F2082" s="8">
        <f>'Receta'!C2083</f>
        <v>0</v>
      </c>
      <c r="G2082" s="8">
        <f>'Receta'!H2083</f>
        <v>0</v>
      </c>
      <c r="H2082" s="8" t="str">
        <f t="shared" si="40"/>
        <v/>
      </c>
      <c r="I2082" s="8">
        <v>67</v>
      </c>
      <c r="J2082" s="8" t="s">
        <v>214</v>
      </c>
      <c r="K2082" s="8" t="e">
        <f t="shared" si="41"/>
        <v>#VALUE!</v>
      </c>
      <c r="L2082" s="8" t="str">
        <f>IFERROR(VLOOKUP(D2082,Materias_Primas[#All],5,0),"")</f>
        <v/>
      </c>
      <c r="M2082" s="2"/>
      <c r="N2082" s="2"/>
      <c r="O2082" s="2"/>
      <c r="P2082" s="2"/>
    </row>
    <row r="2083" spans="1:16" ht="15.75" customHeight="1" x14ac:dyDescent="0.3">
      <c r="A2083" s="8">
        <f>'Receta'!A2084</f>
        <v>0</v>
      </c>
      <c r="B2083" s="8" t="str">
        <f>IFERROR(VLOOKUP(A2083,Productos[#All],2,0),"")</f>
        <v/>
      </c>
      <c r="C2083" s="8">
        <f>SUMIF(Producción[[#All],[Producto]],A2083,Producción[[#All],[Cant]])</f>
        <v>0</v>
      </c>
      <c r="D2083" s="8">
        <f>'Receta'!E2084</f>
        <v>0</v>
      </c>
      <c r="E2083" s="8" t="str">
        <f>IFERROR(VLOOKUP(D2083,Materias_Primas[#All],2,0),"")</f>
        <v/>
      </c>
      <c r="F2083" s="8">
        <f>'Receta'!C2084</f>
        <v>0</v>
      </c>
      <c r="G2083" s="8">
        <f>'Receta'!H2084</f>
        <v>0</v>
      </c>
      <c r="H2083" s="8" t="str">
        <f t="shared" si="40"/>
        <v/>
      </c>
      <c r="I2083" s="8">
        <v>67</v>
      </c>
      <c r="J2083" s="8" t="s">
        <v>214</v>
      </c>
      <c r="K2083" s="8" t="e">
        <f t="shared" si="41"/>
        <v>#VALUE!</v>
      </c>
      <c r="L2083" s="8" t="str">
        <f>IFERROR(VLOOKUP(D2083,Materias_Primas[#All],5,0),"")</f>
        <v/>
      </c>
      <c r="M2083" s="2"/>
      <c r="N2083" s="2"/>
      <c r="O2083" s="2"/>
      <c r="P2083" s="2"/>
    </row>
    <row r="2084" spans="1:16" ht="15.75" customHeight="1" x14ac:dyDescent="0.3">
      <c r="A2084" s="8">
        <f>'Receta'!A2085</f>
        <v>0</v>
      </c>
      <c r="B2084" s="8" t="str">
        <f>IFERROR(VLOOKUP(A2084,Productos[#All],2,0),"")</f>
        <v/>
      </c>
      <c r="C2084" s="8">
        <f>SUMIF(Producción[[#All],[Producto]],A2084,Producción[[#All],[Cant]])</f>
        <v>0</v>
      </c>
      <c r="D2084" s="8">
        <f>'Receta'!E2085</f>
        <v>0</v>
      </c>
      <c r="E2084" s="8" t="str">
        <f>IFERROR(VLOOKUP(D2084,Materias_Primas[#All],2,0),"")</f>
        <v/>
      </c>
      <c r="F2084" s="8">
        <f>'Receta'!C2085</f>
        <v>0</v>
      </c>
      <c r="G2084" s="8">
        <f>'Receta'!H2085</f>
        <v>0</v>
      </c>
      <c r="H2084" s="8" t="str">
        <f t="shared" si="40"/>
        <v/>
      </c>
      <c r="I2084" s="8">
        <v>67</v>
      </c>
      <c r="J2084" s="8" t="s">
        <v>214</v>
      </c>
      <c r="K2084" s="8" t="e">
        <f t="shared" si="41"/>
        <v>#VALUE!</v>
      </c>
      <c r="L2084" s="8" t="str">
        <f>IFERROR(VLOOKUP(D2084,Materias_Primas[#All],5,0),"")</f>
        <v/>
      </c>
      <c r="M2084" s="2"/>
      <c r="N2084" s="2"/>
      <c r="O2084" s="2"/>
      <c r="P2084" s="2"/>
    </row>
    <row r="2085" spans="1:16" ht="15.75" customHeight="1" x14ac:dyDescent="0.3">
      <c r="A2085" s="8">
        <f>'Receta'!A2086</f>
        <v>0</v>
      </c>
      <c r="B2085" s="8" t="str">
        <f>IFERROR(VLOOKUP(A2085,Productos[#All],2,0),"")</f>
        <v/>
      </c>
      <c r="C2085" s="8">
        <f>SUMIF(Producción[[#All],[Producto]],A2085,Producción[[#All],[Cant]])</f>
        <v>0</v>
      </c>
      <c r="D2085" s="8">
        <f>'Receta'!E2086</f>
        <v>0</v>
      </c>
      <c r="E2085" s="8" t="str">
        <f>IFERROR(VLOOKUP(D2085,Materias_Primas[#All],2,0),"")</f>
        <v/>
      </c>
      <c r="F2085" s="8">
        <f>'Receta'!C2086</f>
        <v>0</v>
      </c>
      <c r="G2085" s="8">
        <f>'Receta'!H2086</f>
        <v>0</v>
      </c>
      <c r="H2085" s="8" t="str">
        <f t="shared" si="40"/>
        <v/>
      </c>
      <c r="I2085" s="8">
        <v>67</v>
      </c>
      <c r="J2085" s="8" t="s">
        <v>214</v>
      </c>
      <c r="K2085" s="8" t="e">
        <f t="shared" si="41"/>
        <v>#VALUE!</v>
      </c>
      <c r="L2085" s="8" t="str">
        <f>IFERROR(VLOOKUP(D2085,Materias_Primas[#All],5,0),"")</f>
        <v/>
      </c>
      <c r="M2085" s="2"/>
      <c r="N2085" s="2"/>
      <c r="O2085" s="2"/>
      <c r="P2085" s="2"/>
    </row>
    <row r="2086" spans="1:16" ht="15.75" customHeight="1" x14ac:dyDescent="0.3">
      <c r="A2086" s="8">
        <f>'Receta'!A2087</f>
        <v>0</v>
      </c>
      <c r="B2086" s="8" t="str">
        <f>IFERROR(VLOOKUP(A2086,Productos[#All],2,0),"")</f>
        <v/>
      </c>
      <c r="C2086" s="8">
        <f>SUMIF(Producción[[#All],[Producto]],A2086,Producción[[#All],[Cant]])</f>
        <v>0</v>
      </c>
      <c r="D2086" s="8">
        <f>'Receta'!E2087</f>
        <v>0</v>
      </c>
      <c r="E2086" s="8" t="str">
        <f>IFERROR(VLOOKUP(D2086,Materias_Primas[#All],2,0),"")</f>
        <v/>
      </c>
      <c r="F2086" s="8">
        <f>'Receta'!C2087</f>
        <v>0</v>
      </c>
      <c r="G2086" s="8">
        <f>'Receta'!H2087</f>
        <v>0</v>
      </c>
      <c r="H2086" s="8" t="str">
        <f t="shared" si="40"/>
        <v/>
      </c>
      <c r="I2086" s="8">
        <v>67</v>
      </c>
      <c r="J2086" s="8" t="s">
        <v>214</v>
      </c>
      <c r="K2086" s="8" t="e">
        <f t="shared" si="41"/>
        <v>#VALUE!</v>
      </c>
      <c r="L2086" s="8" t="str">
        <f>IFERROR(VLOOKUP(D2086,Materias_Primas[#All],5,0),"")</f>
        <v/>
      </c>
      <c r="M2086" s="2"/>
      <c r="N2086" s="2"/>
      <c r="O2086" s="2"/>
      <c r="P2086" s="2"/>
    </row>
    <row r="2087" spans="1:16" ht="15.75" customHeight="1" x14ac:dyDescent="0.3">
      <c r="A2087" s="8">
        <f>'Receta'!A2088</f>
        <v>0</v>
      </c>
      <c r="B2087" s="8" t="str">
        <f>IFERROR(VLOOKUP(A2087,Productos[#All],2,0),"")</f>
        <v/>
      </c>
      <c r="C2087" s="8">
        <f>SUMIF(Producción[[#All],[Producto]],A2087,Producción[[#All],[Cant]])</f>
        <v>0</v>
      </c>
      <c r="D2087" s="8">
        <f>'Receta'!E2088</f>
        <v>0</v>
      </c>
      <c r="E2087" s="8" t="str">
        <f>IFERROR(VLOOKUP(D2087,Materias_Primas[#All],2,0),"")</f>
        <v/>
      </c>
      <c r="F2087" s="8">
        <f>'Receta'!C2088</f>
        <v>0</v>
      </c>
      <c r="G2087" s="8">
        <f>'Receta'!H2088</f>
        <v>0</v>
      </c>
      <c r="H2087" s="8" t="str">
        <f t="shared" si="40"/>
        <v/>
      </c>
      <c r="I2087" s="8">
        <v>67</v>
      </c>
      <c r="J2087" s="8" t="s">
        <v>214</v>
      </c>
      <c r="K2087" s="8" t="e">
        <f t="shared" si="41"/>
        <v>#VALUE!</v>
      </c>
      <c r="L2087" s="8" t="str">
        <f>IFERROR(VLOOKUP(D2087,Materias_Primas[#All],5,0),"")</f>
        <v/>
      </c>
      <c r="M2087" s="2"/>
      <c r="N2087" s="2"/>
      <c r="O2087" s="2"/>
      <c r="P2087" s="2"/>
    </row>
    <row r="2088" spans="1:16" ht="15.75" customHeight="1" x14ac:dyDescent="0.3">
      <c r="A2088" s="8">
        <f>'Receta'!A2089</f>
        <v>0</v>
      </c>
      <c r="B2088" s="8" t="str">
        <f>IFERROR(VLOOKUP(A2088,Productos[#All],2,0),"")</f>
        <v/>
      </c>
      <c r="C2088" s="8">
        <f>SUMIF(Producción[[#All],[Producto]],A2088,Producción[[#All],[Cant]])</f>
        <v>0</v>
      </c>
      <c r="D2088" s="8">
        <f>'Receta'!E2089</f>
        <v>0</v>
      </c>
      <c r="E2088" s="8" t="str">
        <f>IFERROR(VLOOKUP(D2088,Materias_Primas[#All],2,0),"")</f>
        <v/>
      </c>
      <c r="F2088" s="8">
        <f>'Receta'!C2089</f>
        <v>0</v>
      </c>
      <c r="G2088" s="8">
        <f>'Receta'!H2089</f>
        <v>0</v>
      </c>
      <c r="H2088" s="8" t="str">
        <f t="shared" si="40"/>
        <v/>
      </c>
      <c r="I2088" s="8">
        <v>67</v>
      </c>
      <c r="J2088" s="8" t="s">
        <v>214</v>
      </c>
      <c r="K2088" s="8" t="e">
        <f t="shared" si="41"/>
        <v>#VALUE!</v>
      </c>
      <c r="L2088" s="8" t="str">
        <f>IFERROR(VLOOKUP(D2088,Materias_Primas[#All],5,0),"")</f>
        <v/>
      </c>
      <c r="M2088" s="2"/>
      <c r="N2088" s="2"/>
      <c r="O2088" s="2"/>
      <c r="P2088" s="2"/>
    </row>
    <row r="2089" spans="1:16" ht="15.75" customHeight="1" x14ac:dyDescent="0.3">
      <c r="A2089" s="8">
        <f>'Receta'!A2090</f>
        <v>0</v>
      </c>
      <c r="B2089" s="8" t="str">
        <f>IFERROR(VLOOKUP(A2089,Productos[#All],2,0),"")</f>
        <v/>
      </c>
      <c r="C2089" s="8">
        <f>SUMIF(Producción[[#All],[Producto]],A2089,Producción[[#All],[Cant]])</f>
        <v>0</v>
      </c>
      <c r="D2089" s="8">
        <f>'Receta'!E2090</f>
        <v>0</v>
      </c>
      <c r="E2089" s="8" t="str">
        <f>IFERROR(VLOOKUP(D2089,Materias_Primas[#All],2,0),"")</f>
        <v/>
      </c>
      <c r="F2089" s="8">
        <f>'Receta'!C2090</f>
        <v>0</v>
      </c>
      <c r="G2089" s="8">
        <f>'Receta'!H2090</f>
        <v>0</v>
      </c>
      <c r="H2089" s="8" t="str">
        <f t="shared" si="40"/>
        <v/>
      </c>
      <c r="I2089" s="8">
        <v>67</v>
      </c>
      <c r="J2089" s="8" t="s">
        <v>214</v>
      </c>
      <c r="K2089" s="8" t="e">
        <f t="shared" si="41"/>
        <v>#VALUE!</v>
      </c>
      <c r="L2089" s="8" t="str">
        <f>IFERROR(VLOOKUP(D2089,Materias_Primas[#All],5,0),"")</f>
        <v/>
      </c>
      <c r="M2089" s="2"/>
      <c r="N2089" s="2"/>
      <c r="O2089" s="2"/>
      <c r="P2089" s="2"/>
    </row>
    <row r="2090" spans="1:16" ht="15.75" customHeight="1" x14ac:dyDescent="0.3">
      <c r="A2090" s="8">
        <f>'Receta'!A2091</f>
        <v>0</v>
      </c>
      <c r="B2090" s="8" t="str">
        <f>IFERROR(VLOOKUP(A2090,Productos[#All],2,0),"")</f>
        <v/>
      </c>
      <c r="C2090" s="8">
        <f>SUMIF(Producción[[#All],[Producto]],A2090,Producción[[#All],[Cant]])</f>
        <v>0</v>
      </c>
      <c r="D2090" s="8">
        <f>'Receta'!E2091</f>
        <v>0</v>
      </c>
      <c r="E2090" s="8" t="str">
        <f>IFERROR(VLOOKUP(D2090,Materias_Primas[#All],2,0),"")</f>
        <v/>
      </c>
      <c r="F2090" s="8">
        <f>'Receta'!C2091</f>
        <v>0</v>
      </c>
      <c r="G2090" s="8">
        <f>'Receta'!H2091</f>
        <v>0</v>
      </c>
      <c r="H2090" s="8" t="str">
        <f t="shared" si="40"/>
        <v/>
      </c>
      <c r="I2090" s="8">
        <v>67</v>
      </c>
      <c r="J2090" s="8" t="s">
        <v>214</v>
      </c>
      <c r="K2090" s="8" t="e">
        <f t="shared" si="41"/>
        <v>#VALUE!</v>
      </c>
      <c r="L2090" s="8" t="str">
        <f>IFERROR(VLOOKUP(D2090,Materias_Primas[#All],5,0),"")</f>
        <v/>
      </c>
      <c r="M2090" s="2"/>
      <c r="N2090" s="2"/>
      <c r="O2090" s="2"/>
      <c r="P2090" s="2"/>
    </row>
    <row r="2091" spans="1:16" ht="15.75" customHeight="1" x14ac:dyDescent="0.3">
      <c r="A2091" s="8">
        <f>'Receta'!A2092</f>
        <v>0</v>
      </c>
      <c r="B2091" s="8" t="str">
        <f>IFERROR(VLOOKUP(A2091,Productos[#All],2,0),"")</f>
        <v/>
      </c>
      <c r="C2091" s="8">
        <f>SUMIF(Producción[[#All],[Producto]],A2091,Producción[[#All],[Cant]])</f>
        <v>0</v>
      </c>
      <c r="D2091" s="8">
        <f>'Receta'!E2092</f>
        <v>0</v>
      </c>
      <c r="E2091" s="8" t="str">
        <f>IFERROR(VLOOKUP(D2091,Materias_Primas[#All],2,0),"")</f>
        <v/>
      </c>
      <c r="F2091" s="8">
        <f>'Receta'!C2092</f>
        <v>0</v>
      </c>
      <c r="G2091" s="8">
        <f>'Receta'!H2092</f>
        <v>0</v>
      </c>
      <c r="H2091" s="8" t="str">
        <f t="shared" si="40"/>
        <v/>
      </c>
      <c r="I2091" s="8">
        <v>67</v>
      </c>
      <c r="J2091" s="8" t="s">
        <v>214</v>
      </c>
      <c r="K2091" s="8" t="e">
        <f t="shared" si="41"/>
        <v>#VALUE!</v>
      </c>
      <c r="L2091" s="8" t="str">
        <f>IFERROR(VLOOKUP(D2091,Materias_Primas[#All],5,0),"")</f>
        <v/>
      </c>
      <c r="M2091" s="2"/>
      <c r="N2091" s="2"/>
      <c r="O2091" s="2"/>
      <c r="P2091" s="2"/>
    </row>
    <row r="2092" spans="1:16" ht="15.75" customHeight="1" x14ac:dyDescent="0.3">
      <c r="A2092" s="8">
        <f>'Receta'!A2093</f>
        <v>0</v>
      </c>
      <c r="B2092" s="8" t="str">
        <f>IFERROR(VLOOKUP(A2092,Productos[#All],2,0),"")</f>
        <v/>
      </c>
      <c r="C2092" s="8">
        <f>SUMIF(Producción[[#All],[Producto]],A2092,Producción[[#All],[Cant]])</f>
        <v>0</v>
      </c>
      <c r="D2092" s="8">
        <f>'Receta'!E2093</f>
        <v>0</v>
      </c>
      <c r="E2092" s="8" t="str">
        <f>IFERROR(VLOOKUP(D2092,Materias_Primas[#All],2,0),"")</f>
        <v/>
      </c>
      <c r="F2092" s="8">
        <f>'Receta'!C2093</f>
        <v>0</v>
      </c>
      <c r="G2092" s="8">
        <f>'Receta'!H2093</f>
        <v>0</v>
      </c>
      <c r="H2092" s="8" t="str">
        <f t="shared" si="40"/>
        <v/>
      </c>
      <c r="I2092" s="8">
        <v>67</v>
      </c>
      <c r="J2092" s="8" t="s">
        <v>214</v>
      </c>
      <c r="K2092" s="8" t="e">
        <f t="shared" si="41"/>
        <v>#VALUE!</v>
      </c>
      <c r="L2092" s="8" t="str">
        <f>IFERROR(VLOOKUP(D2092,Materias_Primas[#All],5,0),"")</f>
        <v/>
      </c>
      <c r="M2092" s="2"/>
      <c r="N2092" s="2"/>
      <c r="O2092" s="2"/>
      <c r="P2092" s="2"/>
    </row>
    <row r="2093" spans="1:16" ht="15.75" customHeight="1" x14ac:dyDescent="0.3">
      <c r="A2093" s="8">
        <f>'Receta'!A2094</f>
        <v>0</v>
      </c>
      <c r="B2093" s="8" t="str">
        <f>IFERROR(VLOOKUP(A2093,Productos[#All],2,0),"")</f>
        <v/>
      </c>
      <c r="C2093" s="8">
        <f>SUMIF(Producción[[#All],[Producto]],A2093,Producción[[#All],[Cant]])</f>
        <v>0</v>
      </c>
      <c r="D2093" s="8">
        <f>'Receta'!E2094</f>
        <v>0</v>
      </c>
      <c r="E2093" s="8" t="str">
        <f>IFERROR(VLOOKUP(D2093,Materias_Primas[#All],2,0),"")</f>
        <v/>
      </c>
      <c r="F2093" s="8">
        <f>'Receta'!C2094</f>
        <v>0</v>
      </c>
      <c r="G2093" s="8">
        <f>'Receta'!H2094</f>
        <v>0</v>
      </c>
      <c r="H2093" s="8" t="str">
        <f t="shared" si="40"/>
        <v/>
      </c>
      <c r="I2093" s="8">
        <v>67</v>
      </c>
      <c r="J2093" s="8" t="s">
        <v>214</v>
      </c>
      <c r="K2093" s="8" t="e">
        <f t="shared" si="41"/>
        <v>#VALUE!</v>
      </c>
      <c r="L2093" s="8" t="str">
        <f>IFERROR(VLOOKUP(D2093,Materias_Primas[#All],5,0),"")</f>
        <v/>
      </c>
      <c r="M2093" s="2"/>
      <c r="N2093" s="2"/>
      <c r="O2093" s="2"/>
      <c r="P2093" s="2"/>
    </row>
    <row r="2094" spans="1:16" ht="15.75" customHeight="1" x14ac:dyDescent="0.3">
      <c r="A2094" s="8">
        <f>'Receta'!A2095</f>
        <v>0</v>
      </c>
      <c r="B2094" s="8" t="str">
        <f>IFERROR(VLOOKUP(A2094,Productos[#All],2,0),"")</f>
        <v/>
      </c>
      <c r="C2094" s="8">
        <f>SUMIF(Producción[[#All],[Producto]],A2094,Producción[[#All],[Cant]])</f>
        <v>0</v>
      </c>
      <c r="D2094" s="8">
        <f>'Receta'!E2095</f>
        <v>0</v>
      </c>
      <c r="E2094" s="8" t="str">
        <f>IFERROR(VLOOKUP(D2094,Materias_Primas[#All],2,0),"")</f>
        <v/>
      </c>
      <c r="F2094" s="8">
        <f>'Receta'!C2095</f>
        <v>0</v>
      </c>
      <c r="G2094" s="8">
        <f>'Receta'!H2095</f>
        <v>0</v>
      </c>
      <c r="H2094" s="8" t="str">
        <f t="shared" si="40"/>
        <v/>
      </c>
      <c r="I2094" s="8">
        <v>67</v>
      </c>
      <c r="J2094" s="8" t="s">
        <v>214</v>
      </c>
      <c r="K2094" s="8" t="e">
        <f t="shared" si="41"/>
        <v>#VALUE!</v>
      </c>
      <c r="L2094" s="8" t="str">
        <f>IFERROR(VLOOKUP(D2094,Materias_Primas[#All],5,0),"")</f>
        <v/>
      </c>
      <c r="M2094" s="2"/>
      <c r="N2094" s="2"/>
      <c r="O2094" s="2"/>
      <c r="P2094" s="2"/>
    </row>
    <row r="2095" spans="1:16" ht="15.75" customHeight="1" x14ac:dyDescent="0.3">
      <c r="A2095" s="8">
        <f>'Receta'!A2096</f>
        <v>0</v>
      </c>
      <c r="B2095" s="8" t="str">
        <f>IFERROR(VLOOKUP(A2095,Productos[#All],2,0),"")</f>
        <v/>
      </c>
      <c r="C2095" s="8">
        <f>SUMIF(Producción[[#All],[Producto]],A2095,Producción[[#All],[Cant]])</f>
        <v>0</v>
      </c>
      <c r="D2095" s="8">
        <f>'Receta'!E2096</f>
        <v>0</v>
      </c>
      <c r="E2095" s="8" t="str">
        <f>IFERROR(VLOOKUP(D2095,Materias_Primas[#All],2,0),"")</f>
        <v/>
      </c>
      <c r="F2095" s="8">
        <f>'Receta'!C2096</f>
        <v>0</v>
      </c>
      <c r="G2095" s="8">
        <f>'Receta'!H2096</f>
        <v>0</v>
      </c>
      <c r="H2095" s="8" t="str">
        <f t="shared" si="40"/>
        <v/>
      </c>
      <c r="I2095" s="8">
        <v>67</v>
      </c>
      <c r="J2095" s="8" t="s">
        <v>214</v>
      </c>
      <c r="K2095" s="8" t="e">
        <f t="shared" si="41"/>
        <v>#VALUE!</v>
      </c>
      <c r="L2095" s="8" t="str">
        <f>IFERROR(VLOOKUP(D2095,Materias_Primas[#All],5,0),"")</f>
        <v/>
      </c>
      <c r="M2095" s="2"/>
      <c r="N2095" s="2"/>
      <c r="O2095" s="2"/>
      <c r="P2095" s="2"/>
    </row>
    <row r="2096" spans="1:16" ht="15.75" customHeight="1" x14ac:dyDescent="0.3">
      <c r="A2096" s="8">
        <f>'Receta'!A2097</f>
        <v>0</v>
      </c>
      <c r="B2096" s="8" t="str">
        <f>IFERROR(VLOOKUP(A2096,Productos[#All],2,0),"")</f>
        <v/>
      </c>
      <c r="C2096" s="8">
        <f>SUMIF(Producción[[#All],[Producto]],A2096,Producción[[#All],[Cant]])</f>
        <v>0</v>
      </c>
      <c r="D2096" s="8">
        <f>'Receta'!E2097</f>
        <v>0</v>
      </c>
      <c r="E2096" s="8" t="str">
        <f>IFERROR(VLOOKUP(D2096,Materias_Primas[#All],2,0),"")</f>
        <v/>
      </c>
      <c r="F2096" s="8">
        <f>'Receta'!C2097</f>
        <v>0</v>
      </c>
      <c r="G2096" s="8">
        <f>'Receta'!H2097</f>
        <v>0</v>
      </c>
      <c r="H2096" s="8" t="str">
        <f t="shared" si="40"/>
        <v/>
      </c>
      <c r="I2096" s="8">
        <v>67</v>
      </c>
      <c r="J2096" s="8" t="s">
        <v>214</v>
      </c>
      <c r="K2096" s="8" t="e">
        <f t="shared" si="41"/>
        <v>#VALUE!</v>
      </c>
      <c r="L2096" s="8" t="str">
        <f>IFERROR(VLOOKUP(D2096,Materias_Primas[#All],5,0),"")</f>
        <v/>
      </c>
      <c r="M2096" s="2"/>
      <c r="N2096" s="2"/>
      <c r="O2096" s="2"/>
      <c r="P2096" s="2"/>
    </row>
    <row r="2097" spans="1:16" ht="15.75" customHeight="1" x14ac:dyDescent="0.3">
      <c r="A2097" s="8">
        <f>'Receta'!A2098</f>
        <v>0</v>
      </c>
      <c r="B2097" s="8" t="str">
        <f>IFERROR(VLOOKUP(A2097,Productos[#All],2,0),"")</f>
        <v/>
      </c>
      <c r="C2097" s="8">
        <f>SUMIF(Producción[[#All],[Producto]],A2097,Producción[[#All],[Cant]])</f>
        <v>0</v>
      </c>
      <c r="D2097" s="8">
        <f>'Receta'!E2098</f>
        <v>0</v>
      </c>
      <c r="E2097" s="8" t="str">
        <f>IFERROR(VLOOKUP(D2097,Materias_Primas[#All],2,0),"")</f>
        <v/>
      </c>
      <c r="F2097" s="8">
        <f>'Receta'!C2098</f>
        <v>0</v>
      </c>
      <c r="G2097" s="8">
        <f>'Receta'!H2098</f>
        <v>0</v>
      </c>
      <c r="H2097" s="8" t="str">
        <f t="shared" si="40"/>
        <v/>
      </c>
      <c r="I2097" s="8">
        <v>68</v>
      </c>
      <c r="J2097" s="8" t="s">
        <v>214</v>
      </c>
      <c r="K2097" s="8" t="e">
        <f t="shared" si="41"/>
        <v>#VALUE!</v>
      </c>
      <c r="L2097" s="8" t="str">
        <f>IFERROR(VLOOKUP(D2097,Materias_Primas[#All],5,0),"")</f>
        <v/>
      </c>
      <c r="M2097" s="2"/>
      <c r="N2097" s="2"/>
      <c r="O2097" s="2"/>
      <c r="P2097" s="2"/>
    </row>
    <row r="2098" spans="1:16" ht="15.75" customHeight="1" x14ac:dyDescent="0.3">
      <c r="A2098" s="8">
        <f>'Receta'!A2099</f>
        <v>0</v>
      </c>
      <c r="B2098" s="8" t="str">
        <f>IFERROR(VLOOKUP(A2098,Productos[#All],2,0),"")</f>
        <v/>
      </c>
      <c r="C2098" s="8">
        <f>SUMIF(Producción[[#All],[Producto]],A2098,Producción[[#All],[Cant]])</f>
        <v>0</v>
      </c>
      <c r="D2098" s="8">
        <f>'Receta'!E2099</f>
        <v>0</v>
      </c>
      <c r="E2098" s="8" t="str">
        <f>IFERROR(VLOOKUP(D2098,Materias_Primas[#All],2,0),"")</f>
        <v/>
      </c>
      <c r="F2098" s="8">
        <f>'Receta'!C2099</f>
        <v>0</v>
      </c>
      <c r="G2098" s="8">
        <f>'Receta'!H2099</f>
        <v>0</v>
      </c>
      <c r="H2098" s="8" t="str">
        <f t="shared" si="40"/>
        <v/>
      </c>
      <c r="I2098" s="8">
        <v>68</v>
      </c>
      <c r="J2098" s="8" t="s">
        <v>214</v>
      </c>
      <c r="K2098" s="8" t="e">
        <f t="shared" si="41"/>
        <v>#VALUE!</v>
      </c>
      <c r="L2098" s="8" t="str">
        <f>IFERROR(VLOOKUP(D2098,Materias_Primas[#All],5,0),"")</f>
        <v/>
      </c>
      <c r="M2098" s="2"/>
      <c r="N2098" s="2"/>
      <c r="O2098" s="2"/>
      <c r="P2098" s="2"/>
    </row>
    <row r="2099" spans="1:16" ht="15.75" customHeight="1" x14ac:dyDescent="0.3">
      <c r="A2099" s="8">
        <f>'Receta'!A2100</f>
        <v>0</v>
      </c>
      <c r="B2099" s="8" t="str">
        <f>IFERROR(VLOOKUP(A2099,Productos[#All],2,0),"")</f>
        <v/>
      </c>
      <c r="C2099" s="8">
        <f>SUMIF(Producción[[#All],[Producto]],A2099,Producción[[#All],[Cant]])</f>
        <v>0</v>
      </c>
      <c r="D2099" s="8">
        <f>'Receta'!E2100</f>
        <v>0</v>
      </c>
      <c r="E2099" s="8" t="str">
        <f>IFERROR(VLOOKUP(D2099,Materias_Primas[#All],2,0),"")</f>
        <v/>
      </c>
      <c r="F2099" s="8">
        <f>'Receta'!C2100</f>
        <v>0</v>
      </c>
      <c r="G2099" s="8">
        <f>'Receta'!H2100</f>
        <v>0</v>
      </c>
      <c r="H2099" s="8" t="str">
        <f t="shared" si="40"/>
        <v/>
      </c>
      <c r="I2099" s="8">
        <v>68</v>
      </c>
      <c r="J2099" s="8" t="s">
        <v>214</v>
      </c>
      <c r="K2099" s="8" t="e">
        <f t="shared" si="41"/>
        <v>#VALUE!</v>
      </c>
      <c r="L2099" s="8" t="str">
        <f>IFERROR(VLOOKUP(D2099,Materias_Primas[#All],5,0),"")</f>
        <v/>
      </c>
      <c r="M2099" s="2"/>
      <c r="N2099" s="2"/>
      <c r="O2099" s="2"/>
      <c r="P2099" s="2"/>
    </row>
    <row r="2100" spans="1:16" ht="15.75" customHeight="1" x14ac:dyDescent="0.3">
      <c r="A2100" s="8">
        <f>'Receta'!A2101</f>
        <v>0</v>
      </c>
      <c r="B2100" s="8" t="str">
        <f>IFERROR(VLOOKUP(A2100,Productos[#All],2,0),"")</f>
        <v/>
      </c>
      <c r="C2100" s="8">
        <f>SUMIF(Producción[[#All],[Producto]],A2100,Producción[[#All],[Cant]])</f>
        <v>0</v>
      </c>
      <c r="D2100" s="8">
        <f>'Receta'!E2101</f>
        <v>0</v>
      </c>
      <c r="E2100" s="8" t="str">
        <f>IFERROR(VLOOKUP(D2100,Materias_Primas[#All],2,0),"")</f>
        <v/>
      </c>
      <c r="F2100" s="8">
        <f>'Receta'!C2101</f>
        <v>0</v>
      </c>
      <c r="G2100" s="8">
        <f>'Receta'!H2101</f>
        <v>0</v>
      </c>
      <c r="H2100" s="8" t="str">
        <f t="shared" si="40"/>
        <v/>
      </c>
      <c r="I2100" s="8">
        <v>68</v>
      </c>
      <c r="J2100" s="8" t="s">
        <v>214</v>
      </c>
      <c r="K2100" s="8" t="e">
        <f t="shared" si="41"/>
        <v>#VALUE!</v>
      </c>
      <c r="L2100" s="8" t="str">
        <f>IFERROR(VLOOKUP(D2100,Materias_Primas[#All],5,0),"")</f>
        <v/>
      </c>
      <c r="M2100" s="2"/>
      <c r="N2100" s="2"/>
      <c r="O2100" s="2"/>
      <c r="P2100" s="2"/>
    </row>
    <row r="2101" spans="1:16" ht="15.75" customHeight="1" x14ac:dyDescent="0.3">
      <c r="A2101" s="8">
        <f>'Receta'!A2102</f>
        <v>0</v>
      </c>
      <c r="B2101" s="8" t="str">
        <f>IFERROR(VLOOKUP(A2101,Productos[#All],2,0),"")</f>
        <v/>
      </c>
      <c r="C2101" s="8">
        <f>SUMIF(Producción[[#All],[Producto]],A2101,Producción[[#All],[Cant]])</f>
        <v>0</v>
      </c>
      <c r="D2101" s="8">
        <f>'Receta'!E2102</f>
        <v>0</v>
      </c>
      <c r="E2101" s="8" t="str">
        <f>IFERROR(VLOOKUP(D2101,Materias_Primas[#All],2,0),"")</f>
        <v/>
      </c>
      <c r="F2101" s="8">
        <f>'Receta'!C2102</f>
        <v>0</v>
      </c>
      <c r="G2101" s="8">
        <f>'Receta'!H2102</f>
        <v>0</v>
      </c>
      <c r="H2101" s="8" t="str">
        <f t="shared" si="40"/>
        <v/>
      </c>
      <c r="I2101" s="8">
        <v>68</v>
      </c>
      <c r="J2101" s="8" t="s">
        <v>214</v>
      </c>
      <c r="K2101" s="8" t="e">
        <f t="shared" si="41"/>
        <v>#VALUE!</v>
      </c>
      <c r="L2101" s="8" t="str">
        <f>IFERROR(VLOOKUP(D2101,Materias_Primas[#All],5,0),"")</f>
        <v/>
      </c>
      <c r="M2101" s="2"/>
      <c r="N2101" s="2"/>
      <c r="O2101" s="2"/>
      <c r="P2101" s="2"/>
    </row>
    <row r="2102" spans="1:16" ht="15.75" customHeight="1" x14ac:dyDescent="0.3">
      <c r="A2102" s="8">
        <f>'Receta'!A2103</f>
        <v>0</v>
      </c>
      <c r="B2102" s="8" t="str">
        <f>IFERROR(VLOOKUP(A2102,Productos[#All],2,0),"")</f>
        <v/>
      </c>
      <c r="C2102" s="8">
        <f>SUMIF(Producción[[#All],[Producto]],A2102,Producción[[#All],[Cant]])</f>
        <v>0</v>
      </c>
      <c r="D2102" s="8">
        <f>'Receta'!E2103</f>
        <v>0</v>
      </c>
      <c r="E2102" s="8" t="str">
        <f>IFERROR(VLOOKUP(D2102,Materias_Primas[#All],2,0),"")</f>
        <v/>
      </c>
      <c r="F2102" s="8">
        <f>'Receta'!C2103</f>
        <v>0</v>
      </c>
      <c r="G2102" s="8">
        <f>'Receta'!H2103</f>
        <v>0</v>
      </c>
      <c r="H2102" s="8" t="str">
        <f t="shared" si="40"/>
        <v/>
      </c>
      <c r="I2102" s="8">
        <v>68</v>
      </c>
      <c r="J2102" s="8" t="s">
        <v>214</v>
      </c>
      <c r="K2102" s="8" t="e">
        <f t="shared" si="41"/>
        <v>#VALUE!</v>
      </c>
      <c r="L2102" s="8" t="str">
        <f>IFERROR(VLOOKUP(D2102,Materias_Primas[#All],5,0),"")</f>
        <v/>
      </c>
      <c r="M2102" s="2"/>
      <c r="N2102" s="2"/>
      <c r="O2102" s="2"/>
      <c r="P2102" s="2"/>
    </row>
    <row r="2103" spans="1:16" ht="15.75" customHeight="1" x14ac:dyDescent="0.3">
      <c r="A2103" s="8">
        <f>'Receta'!A2104</f>
        <v>0</v>
      </c>
      <c r="B2103" s="8" t="str">
        <f>IFERROR(VLOOKUP(A2103,Productos[#All],2,0),"")</f>
        <v/>
      </c>
      <c r="C2103" s="8">
        <f>SUMIF(Producción[[#All],[Producto]],A2103,Producción[[#All],[Cant]])</f>
        <v>0</v>
      </c>
      <c r="D2103" s="8">
        <f>'Receta'!E2104</f>
        <v>0</v>
      </c>
      <c r="E2103" s="8" t="str">
        <f>IFERROR(VLOOKUP(D2103,Materias_Primas[#All],2,0),"")</f>
        <v/>
      </c>
      <c r="F2103" s="8">
        <f>'Receta'!C2104</f>
        <v>0</v>
      </c>
      <c r="G2103" s="8">
        <f>'Receta'!H2104</f>
        <v>0</v>
      </c>
      <c r="H2103" s="8" t="str">
        <f t="shared" si="40"/>
        <v/>
      </c>
      <c r="I2103" s="8">
        <v>68</v>
      </c>
      <c r="J2103" s="8" t="s">
        <v>214</v>
      </c>
      <c r="K2103" s="8" t="e">
        <f t="shared" si="41"/>
        <v>#VALUE!</v>
      </c>
      <c r="L2103" s="8" t="str">
        <f>IFERROR(VLOOKUP(D2103,Materias_Primas[#All],5,0),"")</f>
        <v/>
      </c>
      <c r="M2103" s="2"/>
      <c r="N2103" s="2"/>
      <c r="O2103" s="2"/>
      <c r="P2103" s="2"/>
    </row>
    <row r="2104" spans="1:16" ht="15.75" customHeight="1" x14ac:dyDescent="0.3">
      <c r="A2104" s="8">
        <f>'Receta'!A2105</f>
        <v>0</v>
      </c>
      <c r="B2104" s="8" t="str">
        <f>IFERROR(VLOOKUP(A2104,Productos[#All],2,0),"")</f>
        <v/>
      </c>
      <c r="C2104" s="8">
        <f>SUMIF(Producción[[#All],[Producto]],A2104,Producción[[#All],[Cant]])</f>
        <v>0</v>
      </c>
      <c r="D2104" s="8">
        <f>'Receta'!E2105</f>
        <v>0</v>
      </c>
      <c r="E2104" s="8" t="str">
        <f>IFERROR(VLOOKUP(D2104,Materias_Primas[#All],2,0),"")</f>
        <v/>
      </c>
      <c r="F2104" s="8">
        <f>'Receta'!C2105</f>
        <v>0</v>
      </c>
      <c r="G2104" s="8">
        <f>'Receta'!H2105</f>
        <v>0</v>
      </c>
      <c r="H2104" s="8" t="str">
        <f t="shared" si="40"/>
        <v/>
      </c>
      <c r="I2104" s="8">
        <v>68</v>
      </c>
      <c r="J2104" s="8" t="s">
        <v>214</v>
      </c>
      <c r="K2104" s="8" t="e">
        <f t="shared" si="41"/>
        <v>#VALUE!</v>
      </c>
      <c r="L2104" s="8" t="str">
        <f>IFERROR(VLOOKUP(D2104,Materias_Primas[#All],5,0),"")</f>
        <v/>
      </c>
      <c r="M2104" s="2"/>
      <c r="N2104" s="2"/>
      <c r="O2104" s="2"/>
      <c r="P2104" s="2"/>
    </row>
    <row r="2105" spans="1:16" ht="15.75" customHeight="1" x14ac:dyDescent="0.3">
      <c r="A2105" s="8">
        <f>'Receta'!A2106</f>
        <v>0</v>
      </c>
      <c r="B2105" s="8" t="str">
        <f>IFERROR(VLOOKUP(A2105,Productos[#All],2,0),"")</f>
        <v/>
      </c>
      <c r="C2105" s="8">
        <f>SUMIF(Producción[[#All],[Producto]],A2105,Producción[[#All],[Cant]])</f>
        <v>0</v>
      </c>
      <c r="D2105" s="8">
        <f>'Receta'!E2106</f>
        <v>0</v>
      </c>
      <c r="E2105" s="8" t="str">
        <f>IFERROR(VLOOKUP(D2105,Materias_Primas[#All],2,0),"")</f>
        <v/>
      </c>
      <c r="F2105" s="8">
        <f>'Receta'!C2106</f>
        <v>0</v>
      </c>
      <c r="G2105" s="8">
        <f>'Receta'!H2106</f>
        <v>0</v>
      </c>
      <c r="H2105" s="8" t="str">
        <f t="shared" si="40"/>
        <v/>
      </c>
      <c r="I2105" s="8">
        <v>68</v>
      </c>
      <c r="J2105" s="8" t="s">
        <v>214</v>
      </c>
      <c r="K2105" s="8" t="e">
        <f t="shared" si="41"/>
        <v>#VALUE!</v>
      </c>
      <c r="L2105" s="8" t="str">
        <f>IFERROR(VLOOKUP(D2105,Materias_Primas[#All],5,0),"")</f>
        <v/>
      </c>
      <c r="M2105" s="2"/>
      <c r="N2105" s="2"/>
      <c r="O2105" s="2"/>
      <c r="P2105" s="2"/>
    </row>
    <row r="2106" spans="1:16" ht="15.75" customHeight="1" x14ac:dyDescent="0.3">
      <c r="A2106" s="8">
        <f>'Receta'!A2107</f>
        <v>0</v>
      </c>
      <c r="B2106" s="8" t="str">
        <f>IFERROR(VLOOKUP(A2106,Productos[#All],2,0),"")</f>
        <v/>
      </c>
      <c r="C2106" s="8">
        <f>SUMIF(Producción[[#All],[Producto]],A2106,Producción[[#All],[Cant]])</f>
        <v>0</v>
      </c>
      <c r="D2106" s="8">
        <f>'Receta'!E2107</f>
        <v>0</v>
      </c>
      <c r="E2106" s="8" t="str">
        <f>IFERROR(VLOOKUP(D2106,Materias_Primas[#All],2,0),"")</f>
        <v/>
      </c>
      <c r="F2106" s="8">
        <f>'Receta'!C2107</f>
        <v>0</v>
      </c>
      <c r="G2106" s="8">
        <f>'Receta'!H2107</f>
        <v>0</v>
      </c>
      <c r="H2106" s="8" t="str">
        <f t="shared" si="40"/>
        <v/>
      </c>
      <c r="I2106" s="8">
        <v>68</v>
      </c>
      <c r="J2106" s="8" t="s">
        <v>214</v>
      </c>
      <c r="K2106" s="8" t="e">
        <f t="shared" si="41"/>
        <v>#VALUE!</v>
      </c>
      <c r="L2106" s="8" t="str">
        <f>IFERROR(VLOOKUP(D2106,Materias_Primas[#All],5,0),"")</f>
        <v/>
      </c>
      <c r="M2106" s="2"/>
      <c r="N2106" s="2"/>
      <c r="O2106" s="2"/>
      <c r="P2106" s="2"/>
    </row>
    <row r="2107" spans="1:16" ht="15.75" customHeight="1" x14ac:dyDescent="0.3">
      <c r="A2107" s="8">
        <f>'Receta'!A2108</f>
        <v>0</v>
      </c>
      <c r="B2107" s="8" t="str">
        <f>IFERROR(VLOOKUP(A2107,Productos[#All],2,0),"")</f>
        <v/>
      </c>
      <c r="C2107" s="8">
        <f>SUMIF(Producción[[#All],[Producto]],A2107,Producción[[#All],[Cant]])</f>
        <v>0</v>
      </c>
      <c r="D2107" s="8">
        <f>'Receta'!E2108</f>
        <v>0</v>
      </c>
      <c r="E2107" s="8" t="str">
        <f>IFERROR(VLOOKUP(D2107,Materias_Primas[#All],2,0),"")</f>
        <v/>
      </c>
      <c r="F2107" s="8">
        <f>'Receta'!C2108</f>
        <v>0</v>
      </c>
      <c r="G2107" s="8">
        <f>'Receta'!H2108</f>
        <v>0</v>
      </c>
      <c r="H2107" s="8" t="str">
        <f t="shared" si="40"/>
        <v/>
      </c>
      <c r="I2107" s="8">
        <v>68</v>
      </c>
      <c r="J2107" s="8" t="s">
        <v>214</v>
      </c>
      <c r="K2107" s="8" t="e">
        <f t="shared" si="41"/>
        <v>#VALUE!</v>
      </c>
      <c r="L2107" s="8" t="str">
        <f>IFERROR(VLOOKUP(D2107,Materias_Primas[#All],5,0),"")</f>
        <v/>
      </c>
      <c r="M2107" s="2"/>
      <c r="N2107" s="2"/>
      <c r="O2107" s="2"/>
      <c r="P2107" s="2"/>
    </row>
    <row r="2108" spans="1:16" ht="15.75" customHeight="1" x14ac:dyDescent="0.3">
      <c r="A2108" s="8">
        <f>'Receta'!A2109</f>
        <v>0</v>
      </c>
      <c r="B2108" s="8" t="str">
        <f>IFERROR(VLOOKUP(A2108,Productos[#All],2,0),"")</f>
        <v/>
      </c>
      <c r="C2108" s="8">
        <f>SUMIF(Producción[[#All],[Producto]],A2108,Producción[[#All],[Cant]])</f>
        <v>0</v>
      </c>
      <c r="D2108" s="8">
        <f>'Receta'!E2109</f>
        <v>0</v>
      </c>
      <c r="E2108" s="8" t="str">
        <f>IFERROR(VLOOKUP(D2108,Materias_Primas[#All],2,0),"")</f>
        <v/>
      </c>
      <c r="F2108" s="8">
        <f>'Receta'!C2109</f>
        <v>0</v>
      </c>
      <c r="G2108" s="8">
        <f>'Receta'!H2109</f>
        <v>0</v>
      </c>
      <c r="H2108" s="8" t="str">
        <f t="shared" si="40"/>
        <v/>
      </c>
      <c r="I2108" s="8">
        <v>68</v>
      </c>
      <c r="J2108" s="8" t="s">
        <v>214</v>
      </c>
      <c r="K2108" s="8" t="e">
        <f t="shared" si="41"/>
        <v>#VALUE!</v>
      </c>
      <c r="L2108" s="8" t="str">
        <f>IFERROR(VLOOKUP(D2108,Materias_Primas[#All],5,0),"")</f>
        <v/>
      </c>
      <c r="M2108" s="2"/>
      <c r="N2108" s="2"/>
      <c r="O2108" s="2"/>
      <c r="P2108" s="2"/>
    </row>
    <row r="2109" spans="1:16" ht="15.75" customHeight="1" x14ac:dyDescent="0.3">
      <c r="A2109" s="8">
        <f>'Receta'!A2110</f>
        <v>0</v>
      </c>
      <c r="B2109" s="8" t="str">
        <f>IFERROR(VLOOKUP(A2109,Productos[#All],2,0),"")</f>
        <v/>
      </c>
      <c r="C2109" s="8">
        <f>SUMIF(Producción[[#All],[Producto]],A2109,Producción[[#All],[Cant]])</f>
        <v>0</v>
      </c>
      <c r="D2109" s="8">
        <f>'Receta'!E2110</f>
        <v>0</v>
      </c>
      <c r="E2109" s="8" t="str">
        <f>IFERROR(VLOOKUP(D2109,Materias_Primas[#All],2,0),"")</f>
        <v/>
      </c>
      <c r="F2109" s="8">
        <f>'Receta'!C2110</f>
        <v>0</v>
      </c>
      <c r="G2109" s="8">
        <f>'Receta'!H2110</f>
        <v>0</v>
      </c>
      <c r="H2109" s="8" t="str">
        <f t="shared" si="40"/>
        <v/>
      </c>
      <c r="I2109" s="8">
        <v>68</v>
      </c>
      <c r="J2109" s="8" t="s">
        <v>214</v>
      </c>
      <c r="K2109" s="8" t="e">
        <f t="shared" si="41"/>
        <v>#VALUE!</v>
      </c>
      <c r="L2109" s="8" t="str">
        <f>IFERROR(VLOOKUP(D2109,Materias_Primas[#All],5,0),"")</f>
        <v/>
      </c>
      <c r="M2109" s="2"/>
      <c r="N2109" s="2"/>
      <c r="O2109" s="2"/>
      <c r="P2109" s="2"/>
    </row>
    <row r="2110" spans="1:16" ht="15.75" customHeight="1" x14ac:dyDescent="0.3">
      <c r="A2110" s="8">
        <f>'Receta'!A2111</f>
        <v>0</v>
      </c>
      <c r="B2110" s="8" t="str">
        <f>IFERROR(VLOOKUP(A2110,Productos[#All],2,0),"")</f>
        <v/>
      </c>
      <c r="C2110" s="8">
        <f>SUMIF(Producción[[#All],[Producto]],A2110,Producción[[#All],[Cant]])</f>
        <v>0</v>
      </c>
      <c r="D2110" s="8">
        <f>'Receta'!E2111</f>
        <v>0</v>
      </c>
      <c r="E2110" s="8" t="str">
        <f>IFERROR(VLOOKUP(D2110,Materias_Primas[#All],2,0),"")</f>
        <v/>
      </c>
      <c r="F2110" s="8">
        <f>'Receta'!C2111</f>
        <v>0</v>
      </c>
      <c r="G2110" s="8">
        <f>'Receta'!H2111</f>
        <v>0</v>
      </c>
      <c r="H2110" s="8" t="str">
        <f t="shared" si="40"/>
        <v/>
      </c>
      <c r="I2110" s="8">
        <v>68</v>
      </c>
      <c r="J2110" s="8" t="s">
        <v>214</v>
      </c>
      <c r="K2110" s="8" t="e">
        <f t="shared" si="41"/>
        <v>#VALUE!</v>
      </c>
      <c r="L2110" s="8" t="str">
        <f>IFERROR(VLOOKUP(D2110,Materias_Primas[#All],5,0),"")</f>
        <v/>
      </c>
      <c r="M2110" s="2"/>
      <c r="N2110" s="2"/>
      <c r="O2110" s="2"/>
      <c r="P2110" s="2"/>
    </row>
    <row r="2111" spans="1:16" ht="15.75" customHeight="1" x14ac:dyDescent="0.3">
      <c r="A2111" s="8">
        <f>'Receta'!A2112</f>
        <v>0</v>
      </c>
      <c r="B2111" s="8" t="str">
        <f>IFERROR(VLOOKUP(A2111,Productos[#All],2,0),"")</f>
        <v/>
      </c>
      <c r="C2111" s="8">
        <f>SUMIF(Producción[[#All],[Producto]],A2111,Producción[[#All],[Cant]])</f>
        <v>0</v>
      </c>
      <c r="D2111" s="8">
        <f>'Receta'!E2112</f>
        <v>0</v>
      </c>
      <c r="E2111" s="8" t="str">
        <f>IFERROR(VLOOKUP(D2111,Materias_Primas[#All],2,0),"")</f>
        <v/>
      </c>
      <c r="F2111" s="8">
        <f>'Receta'!C2112</f>
        <v>0</v>
      </c>
      <c r="G2111" s="8">
        <f>'Receta'!H2112</f>
        <v>0</v>
      </c>
      <c r="H2111" s="8" t="str">
        <f t="shared" si="40"/>
        <v/>
      </c>
      <c r="I2111" s="8">
        <v>68</v>
      </c>
      <c r="J2111" s="8" t="s">
        <v>214</v>
      </c>
      <c r="K2111" s="8" t="e">
        <f t="shared" si="41"/>
        <v>#VALUE!</v>
      </c>
      <c r="L2111" s="8" t="str">
        <f>IFERROR(VLOOKUP(D2111,Materias_Primas[#All],5,0),"")</f>
        <v/>
      </c>
      <c r="M2111" s="2"/>
      <c r="N2111" s="2"/>
      <c r="O2111" s="2"/>
      <c r="P2111" s="2"/>
    </row>
    <row r="2112" spans="1:16" ht="15.75" customHeight="1" x14ac:dyDescent="0.3">
      <c r="A2112" s="8">
        <f>'Receta'!A2113</f>
        <v>0</v>
      </c>
      <c r="B2112" s="8" t="str">
        <f>IFERROR(VLOOKUP(A2112,Productos[#All],2,0),"")</f>
        <v/>
      </c>
      <c r="C2112" s="8">
        <f>SUMIF(Producción[[#All],[Producto]],A2112,Producción[[#All],[Cant]])</f>
        <v>0</v>
      </c>
      <c r="D2112" s="8">
        <f>'Receta'!E2113</f>
        <v>0</v>
      </c>
      <c r="E2112" s="8" t="str">
        <f>IFERROR(VLOOKUP(D2112,Materias_Primas[#All],2,0),"")</f>
        <v/>
      </c>
      <c r="F2112" s="8">
        <f>'Receta'!C2113</f>
        <v>0</v>
      </c>
      <c r="G2112" s="8">
        <f>'Receta'!H2113</f>
        <v>0</v>
      </c>
      <c r="H2112" s="8" t="str">
        <f t="shared" si="40"/>
        <v/>
      </c>
      <c r="I2112" s="8">
        <v>68</v>
      </c>
      <c r="J2112" s="8" t="s">
        <v>214</v>
      </c>
      <c r="K2112" s="8" t="e">
        <f t="shared" si="41"/>
        <v>#VALUE!</v>
      </c>
      <c r="L2112" s="8" t="str">
        <f>IFERROR(VLOOKUP(D2112,Materias_Primas[#All],5,0),"")</f>
        <v/>
      </c>
      <c r="M2112" s="2"/>
      <c r="N2112" s="2"/>
      <c r="O2112" s="2"/>
      <c r="P2112" s="2"/>
    </row>
    <row r="2113" spans="1:16" ht="15.75" customHeight="1" x14ac:dyDescent="0.3">
      <c r="A2113" s="8">
        <f>'Receta'!A2114</f>
        <v>0</v>
      </c>
      <c r="B2113" s="8" t="str">
        <f>IFERROR(VLOOKUP(A2113,Productos[#All],2,0),"")</f>
        <v/>
      </c>
      <c r="C2113" s="8">
        <f>SUMIF(Producción[[#All],[Producto]],A2113,Producción[[#All],[Cant]])</f>
        <v>0</v>
      </c>
      <c r="D2113" s="8">
        <f>'Receta'!E2114</f>
        <v>0</v>
      </c>
      <c r="E2113" s="8" t="str">
        <f>IFERROR(VLOOKUP(D2113,Materias_Primas[#All],2,0),"")</f>
        <v/>
      </c>
      <c r="F2113" s="8">
        <f>'Receta'!C2114</f>
        <v>0</v>
      </c>
      <c r="G2113" s="8">
        <f>'Receta'!H2114</f>
        <v>0</v>
      </c>
      <c r="H2113" s="8" t="str">
        <f t="shared" si="40"/>
        <v/>
      </c>
      <c r="I2113" s="8">
        <v>68</v>
      </c>
      <c r="J2113" s="8" t="s">
        <v>214</v>
      </c>
      <c r="K2113" s="8" t="e">
        <f t="shared" si="41"/>
        <v>#VALUE!</v>
      </c>
      <c r="L2113" s="8" t="str">
        <f>IFERROR(VLOOKUP(D2113,Materias_Primas[#All],5,0),"")</f>
        <v/>
      </c>
      <c r="M2113" s="2"/>
      <c r="N2113" s="2"/>
      <c r="O2113" s="2"/>
      <c r="P2113" s="2"/>
    </row>
    <row r="2114" spans="1:16" ht="15.75" customHeight="1" x14ac:dyDescent="0.3">
      <c r="A2114" s="8">
        <f>'Receta'!A2115</f>
        <v>0</v>
      </c>
      <c r="B2114" s="8" t="str">
        <f>IFERROR(VLOOKUP(A2114,Productos[#All],2,0),"")</f>
        <v/>
      </c>
      <c r="C2114" s="8">
        <f>SUMIF(Producción[[#All],[Producto]],A2114,Producción[[#All],[Cant]])</f>
        <v>0</v>
      </c>
      <c r="D2114" s="8">
        <f>'Receta'!E2115</f>
        <v>0</v>
      </c>
      <c r="E2114" s="8" t="str">
        <f>IFERROR(VLOOKUP(D2114,Materias_Primas[#All],2,0),"")</f>
        <v/>
      </c>
      <c r="F2114" s="8">
        <f>'Receta'!C2115</f>
        <v>0</v>
      </c>
      <c r="G2114" s="8">
        <f>'Receta'!H2115</f>
        <v>0</v>
      </c>
      <c r="H2114" s="8" t="str">
        <f t="shared" si="40"/>
        <v/>
      </c>
      <c r="I2114" s="8">
        <v>68</v>
      </c>
      <c r="J2114" s="8" t="s">
        <v>214</v>
      </c>
      <c r="K2114" s="8" t="e">
        <f t="shared" ref="K2114:K2177" si="42">C2114*H2114</f>
        <v>#VALUE!</v>
      </c>
      <c r="L2114" s="8" t="str">
        <f>IFERROR(VLOOKUP(D2114,Materias_Primas[#All],5,0),"")</f>
        <v/>
      </c>
      <c r="M2114" s="2"/>
      <c r="N2114" s="2"/>
      <c r="O2114" s="2"/>
      <c r="P2114" s="2"/>
    </row>
    <row r="2115" spans="1:16" ht="15.75" customHeight="1" x14ac:dyDescent="0.3">
      <c r="A2115" s="8">
        <f>'Receta'!A2116</f>
        <v>0</v>
      </c>
      <c r="B2115" s="8" t="str">
        <f>IFERROR(VLOOKUP(A2115,Productos[#All],2,0),"")</f>
        <v/>
      </c>
      <c r="C2115" s="8">
        <f>SUMIF(Producción[[#All],[Producto]],A2115,Producción[[#All],[Cant]])</f>
        <v>0</v>
      </c>
      <c r="D2115" s="8">
        <f>'Receta'!E2116</f>
        <v>0</v>
      </c>
      <c r="E2115" s="8" t="str">
        <f>IFERROR(VLOOKUP(D2115,Materias_Primas[#All],2,0),"")</f>
        <v/>
      </c>
      <c r="F2115" s="8">
        <f>'Receta'!C2116</f>
        <v>0</v>
      </c>
      <c r="G2115" s="8">
        <f>'Receta'!H2116</f>
        <v>0</v>
      </c>
      <c r="H2115" s="8" t="str">
        <f t="shared" si="40"/>
        <v/>
      </c>
      <c r="I2115" s="8">
        <v>68</v>
      </c>
      <c r="J2115" s="8" t="s">
        <v>214</v>
      </c>
      <c r="K2115" s="8" t="e">
        <f t="shared" si="42"/>
        <v>#VALUE!</v>
      </c>
      <c r="L2115" s="8" t="str">
        <f>IFERROR(VLOOKUP(D2115,Materias_Primas[#All],5,0),"")</f>
        <v/>
      </c>
      <c r="M2115" s="2"/>
      <c r="N2115" s="2"/>
      <c r="O2115" s="2"/>
      <c r="P2115" s="2"/>
    </row>
    <row r="2116" spans="1:16" ht="15.75" customHeight="1" x14ac:dyDescent="0.3">
      <c r="A2116" s="8">
        <f>'Receta'!A2117</f>
        <v>0</v>
      </c>
      <c r="B2116" s="8" t="str">
        <f>IFERROR(VLOOKUP(A2116,Productos[#All],2,0),"")</f>
        <v/>
      </c>
      <c r="C2116" s="8">
        <f>SUMIF(Producción[[#All],[Producto]],A2116,Producción[[#All],[Cant]])</f>
        <v>0</v>
      </c>
      <c r="D2116" s="8">
        <f>'Receta'!E2117</f>
        <v>0</v>
      </c>
      <c r="E2116" s="8" t="str">
        <f>IFERROR(VLOOKUP(D2116,Materias_Primas[#All],2,0),"")</f>
        <v/>
      </c>
      <c r="F2116" s="8">
        <f>'Receta'!C2117</f>
        <v>0</v>
      </c>
      <c r="G2116" s="8">
        <f>'Receta'!H2117</f>
        <v>0</v>
      </c>
      <c r="H2116" s="8" t="str">
        <f t="shared" si="40"/>
        <v/>
      </c>
      <c r="I2116" s="8">
        <v>68</v>
      </c>
      <c r="J2116" s="8" t="s">
        <v>214</v>
      </c>
      <c r="K2116" s="8" t="e">
        <f t="shared" si="42"/>
        <v>#VALUE!</v>
      </c>
      <c r="L2116" s="8" t="str">
        <f>IFERROR(VLOOKUP(D2116,Materias_Primas[#All],5,0),"")</f>
        <v/>
      </c>
      <c r="M2116" s="2"/>
      <c r="N2116" s="2"/>
      <c r="O2116" s="2"/>
      <c r="P2116" s="2"/>
    </row>
    <row r="2117" spans="1:16" ht="15.75" customHeight="1" x14ac:dyDescent="0.3">
      <c r="A2117" s="8">
        <f>'Receta'!A2118</f>
        <v>0</v>
      </c>
      <c r="B2117" s="8" t="str">
        <f>IFERROR(VLOOKUP(A2117,Productos[#All],2,0),"")</f>
        <v/>
      </c>
      <c r="C2117" s="8">
        <f>SUMIF(Producción[[#All],[Producto]],A2117,Producción[[#All],[Cant]])</f>
        <v>0</v>
      </c>
      <c r="D2117" s="8">
        <f>'Receta'!E2118</f>
        <v>0</v>
      </c>
      <c r="E2117" s="8" t="str">
        <f>IFERROR(VLOOKUP(D2117,Materias_Primas[#All],2,0),"")</f>
        <v/>
      </c>
      <c r="F2117" s="8">
        <f>'Receta'!C2118</f>
        <v>0</v>
      </c>
      <c r="G2117" s="8">
        <f>'Receta'!H2118</f>
        <v>0</v>
      </c>
      <c r="H2117" s="8" t="str">
        <f t="shared" si="40"/>
        <v/>
      </c>
      <c r="I2117" s="8">
        <v>68</v>
      </c>
      <c r="J2117" s="8" t="s">
        <v>214</v>
      </c>
      <c r="K2117" s="8" t="e">
        <f t="shared" si="42"/>
        <v>#VALUE!</v>
      </c>
      <c r="L2117" s="8" t="str">
        <f>IFERROR(VLOOKUP(D2117,Materias_Primas[#All],5,0),"")</f>
        <v/>
      </c>
      <c r="M2117" s="2"/>
      <c r="N2117" s="2"/>
      <c r="O2117" s="2"/>
      <c r="P2117" s="2"/>
    </row>
    <row r="2118" spans="1:16" ht="15.75" customHeight="1" x14ac:dyDescent="0.3">
      <c r="A2118" s="8">
        <f>'Receta'!A2119</f>
        <v>0</v>
      </c>
      <c r="B2118" s="8" t="str">
        <f>IFERROR(VLOOKUP(A2118,Productos[#All],2,0),"")</f>
        <v/>
      </c>
      <c r="C2118" s="8">
        <f>SUMIF(Producción[[#All],[Producto]],A2118,Producción[[#All],[Cant]])</f>
        <v>0</v>
      </c>
      <c r="D2118" s="8">
        <f>'Receta'!E2119</f>
        <v>0</v>
      </c>
      <c r="E2118" s="8" t="str">
        <f>IFERROR(VLOOKUP(D2118,Materias_Primas[#All],2,0),"")</f>
        <v/>
      </c>
      <c r="F2118" s="8">
        <f>'Receta'!C2119</f>
        <v>0</v>
      </c>
      <c r="G2118" s="8">
        <f>'Receta'!H2119</f>
        <v>0</v>
      </c>
      <c r="H2118" s="8" t="str">
        <f t="shared" si="40"/>
        <v/>
      </c>
      <c r="I2118" s="8">
        <v>68</v>
      </c>
      <c r="J2118" s="8" t="s">
        <v>214</v>
      </c>
      <c r="K2118" s="8" t="e">
        <f t="shared" si="42"/>
        <v>#VALUE!</v>
      </c>
      <c r="L2118" s="8" t="str">
        <f>IFERROR(VLOOKUP(D2118,Materias_Primas[#All],5,0),"")</f>
        <v/>
      </c>
      <c r="M2118" s="2"/>
      <c r="N2118" s="2"/>
      <c r="O2118" s="2"/>
      <c r="P2118" s="2"/>
    </row>
    <row r="2119" spans="1:16" ht="15.75" customHeight="1" x14ac:dyDescent="0.3">
      <c r="A2119" s="8">
        <f>'Receta'!A2120</f>
        <v>0</v>
      </c>
      <c r="B2119" s="8" t="str">
        <f>IFERROR(VLOOKUP(A2119,Productos[#All],2,0),"")</f>
        <v/>
      </c>
      <c r="C2119" s="8">
        <f>SUMIF(Producción[[#All],[Producto]],A2119,Producción[[#All],[Cant]])</f>
        <v>0</v>
      </c>
      <c r="D2119" s="8">
        <f>'Receta'!E2120</f>
        <v>0</v>
      </c>
      <c r="E2119" s="8" t="str">
        <f>IFERROR(VLOOKUP(D2119,Materias_Primas[#All],2,0),"")</f>
        <v/>
      </c>
      <c r="F2119" s="8">
        <f>'Receta'!C2120</f>
        <v>0</v>
      </c>
      <c r="G2119" s="8">
        <f>'Receta'!H2120</f>
        <v>0</v>
      </c>
      <c r="H2119" s="8" t="str">
        <f t="shared" si="40"/>
        <v/>
      </c>
      <c r="I2119" s="8">
        <v>68</v>
      </c>
      <c r="J2119" s="8" t="s">
        <v>214</v>
      </c>
      <c r="K2119" s="8" t="e">
        <f t="shared" si="42"/>
        <v>#VALUE!</v>
      </c>
      <c r="L2119" s="8" t="str">
        <f>IFERROR(VLOOKUP(D2119,Materias_Primas[#All],5,0),"")</f>
        <v/>
      </c>
      <c r="M2119" s="2"/>
      <c r="N2119" s="2"/>
      <c r="O2119" s="2"/>
      <c r="P2119" s="2"/>
    </row>
    <row r="2120" spans="1:16" ht="15.75" customHeight="1" x14ac:dyDescent="0.3">
      <c r="A2120" s="8">
        <f>'Receta'!A2121</f>
        <v>0</v>
      </c>
      <c r="B2120" s="8" t="str">
        <f>IFERROR(VLOOKUP(A2120,Productos[#All],2,0),"")</f>
        <v/>
      </c>
      <c r="C2120" s="8">
        <f>SUMIF(Producción[[#All],[Producto]],A2120,Producción[[#All],[Cant]])</f>
        <v>0</v>
      </c>
      <c r="D2120" s="8">
        <f>'Receta'!E2121</f>
        <v>0</v>
      </c>
      <c r="E2120" s="8" t="str">
        <f>IFERROR(VLOOKUP(D2120,Materias_Primas[#All],2,0),"")</f>
        <v/>
      </c>
      <c r="F2120" s="8">
        <f>'Receta'!C2121</f>
        <v>0</v>
      </c>
      <c r="G2120" s="8">
        <f>'Receta'!H2121</f>
        <v>0</v>
      </c>
      <c r="H2120" s="8" t="str">
        <f t="shared" si="40"/>
        <v/>
      </c>
      <c r="I2120" s="8">
        <v>68</v>
      </c>
      <c r="J2120" s="8" t="s">
        <v>214</v>
      </c>
      <c r="K2120" s="8" t="e">
        <f t="shared" si="42"/>
        <v>#VALUE!</v>
      </c>
      <c r="L2120" s="8" t="str">
        <f>IFERROR(VLOOKUP(D2120,Materias_Primas[#All],5,0),"")</f>
        <v/>
      </c>
      <c r="M2120" s="2"/>
      <c r="N2120" s="2"/>
      <c r="O2120" s="2"/>
      <c r="P2120" s="2"/>
    </row>
    <row r="2121" spans="1:16" ht="15.75" customHeight="1" x14ac:dyDescent="0.3">
      <c r="A2121" s="8">
        <f>'Receta'!A2122</f>
        <v>0</v>
      </c>
      <c r="B2121" s="8" t="str">
        <f>IFERROR(VLOOKUP(A2121,Productos[#All],2,0),"")</f>
        <v/>
      </c>
      <c r="C2121" s="8">
        <f>SUMIF(Producción[[#All],[Producto]],A2121,Producción[[#All],[Cant]])</f>
        <v>0</v>
      </c>
      <c r="D2121" s="8">
        <f>'Receta'!E2122</f>
        <v>0</v>
      </c>
      <c r="E2121" s="8" t="str">
        <f>IFERROR(VLOOKUP(D2121,Materias_Primas[#All],2,0),"")</f>
        <v/>
      </c>
      <c r="F2121" s="8">
        <f>'Receta'!C2122</f>
        <v>0</v>
      </c>
      <c r="G2121" s="8">
        <f>'Receta'!H2122</f>
        <v>0</v>
      </c>
      <c r="H2121" s="8" t="str">
        <f t="shared" si="40"/>
        <v/>
      </c>
      <c r="I2121" s="8">
        <v>68</v>
      </c>
      <c r="J2121" s="8" t="s">
        <v>214</v>
      </c>
      <c r="K2121" s="8" t="e">
        <f t="shared" si="42"/>
        <v>#VALUE!</v>
      </c>
      <c r="L2121" s="8" t="str">
        <f>IFERROR(VLOOKUP(D2121,Materias_Primas[#All],5,0),"")</f>
        <v/>
      </c>
      <c r="M2121" s="2"/>
      <c r="N2121" s="2"/>
      <c r="O2121" s="2"/>
      <c r="P2121" s="2"/>
    </row>
    <row r="2122" spans="1:16" ht="15.75" customHeight="1" x14ac:dyDescent="0.3">
      <c r="A2122" s="8">
        <f>'Receta'!A2123</f>
        <v>0</v>
      </c>
      <c r="B2122" s="8" t="str">
        <f>IFERROR(VLOOKUP(A2122,Productos[#All],2,0),"")</f>
        <v/>
      </c>
      <c r="C2122" s="8">
        <f>SUMIF(Producción[[#All],[Producto]],A2122,Producción[[#All],[Cant]])</f>
        <v>0</v>
      </c>
      <c r="D2122" s="8">
        <f>'Receta'!E2123</f>
        <v>0</v>
      </c>
      <c r="E2122" s="8" t="str">
        <f>IFERROR(VLOOKUP(D2122,Materias_Primas[#All],2,0),"")</f>
        <v/>
      </c>
      <c r="F2122" s="8">
        <f>'Receta'!C2123</f>
        <v>0</v>
      </c>
      <c r="G2122" s="8">
        <f>'Receta'!H2123</f>
        <v>0</v>
      </c>
      <c r="H2122" s="8" t="str">
        <f t="shared" si="40"/>
        <v/>
      </c>
      <c r="I2122" s="8">
        <v>68</v>
      </c>
      <c r="J2122" s="8" t="s">
        <v>214</v>
      </c>
      <c r="K2122" s="8" t="e">
        <f t="shared" si="42"/>
        <v>#VALUE!</v>
      </c>
      <c r="L2122" s="8" t="str">
        <f>IFERROR(VLOOKUP(D2122,Materias_Primas[#All],5,0),"")</f>
        <v/>
      </c>
      <c r="M2122" s="2"/>
      <c r="N2122" s="2"/>
      <c r="O2122" s="2"/>
      <c r="P2122" s="2"/>
    </row>
    <row r="2123" spans="1:16" ht="15.75" customHeight="1" x14ac:dyDescent="0.3">
      <c r="A2123" s="8">
        <f>'Receta'!A2124</f>
        <v>0</v>
      </c>
      <c r="B2123" s="8" t="str">
        <f>IFERROR(VLOOKUP(A2123,Productos[#All],2,0),"")</f>
        <v/>
      </c>
      <c r="C2123" s="8">
        <f>SUMIF(Producción[[#All],[Producto]],A2123,Producción[[#All],[Cant]])</f>
        <v>0</v>
      </c>
      <c r="D2123" s="8">
        <f>'Receta'!E2124</f>
        <v>0</v>
      </c>
      <c r="E2123" s="8" t="str">
        <f>IFERROR(VLOOKUP(D2123,Materias_Primas[#All],2,0),"")</f>
        <v/>
      </c>
      <c r="F2123" s="8">
        <f>'Receta'!C2124</f>
        <v>0</v>
      </c>
      <c r="G2123" s="8">
        <f>'Receta'!H2124</f>
        <v>0</v>
      </c>
      <c r="H2123" s="8" t="str">
        <f t="shared" si="40"/>
        <v/>
      </c>
      <c r="I2123" s="8">
        <v>68</v>
      </c>
      <c r="J2123" s="8" t="s">
        <v>214</v>
      </c>
      <c r="K2123" s="8" t="e">
        <f t="shared" si="42"/>
        <v>#VALUE!</v>
      </c>
      <c r="L2123" s="8" t="str">
        <f>IFERROR(VLOOKUP(D2123,Materias_Primas[#All],5,0),"")</f>
        <v/>
      </c>
      <c r="M2123" s="2"/>
      <c r="N2123" s="2"/>
      <c r="O2123" s="2"/>
      <c r="P2123" s="2"/>
    </row>
    <row r="2124" spans="1:16" ht="15.75" customHeight="1" x14ac:dyDescent="0.3">
      <c r="A2124" s="8">
        <f>'Receta'!A2125</f>
        <v>0</v>
      </c>
      <c r="B2124" s="8" t="str">
        <f>IFERROR(VLOOKUP(A2124,Productos[#All],2,0),"")</f>
        <v/>
      </c>
      <c r="C2124" s="8">
        <f>SUMIF(Producción[[#All],[Producto]],A2124,Producción[[#All],[Cant]])</f>
        <v>0</v>
      </c>
      <c r="D2124" s="8">
        <f>'Receta'!E2125</f>
        <v>0</v>
      </c>
      <c r="E2124" s="8" t="str">
        <f>IFERROR(VLOOKUP(D2124,Materias_Primas[#All],2,0),"")</f>
        <v/>
      </c>
      <c r="F2124" s="8">
        <f>'Receta'!C2125</f>
        <v>0</v>
      </c>
      <c r="G2124" s="8">
        <f>'Receta'!H2125</f>
        <v>0</v>
      </c>
      <c r="H2124" s="8" t="str">
        <f t="shared" si="40"/>
        <v/>
      </c>
      <c r="I2124" s="8">
        <v>68</v>
      </c>
      <c r="J2124" s="8" t="s">
        <v>214</v>
      </c>
      <c r="K2124" s="8" t="e">
        <f t="shared" si="42"/>
        <v>#VALUE!</v>
      </c>
      <c r="L2124" s="8" t="str">
        <f>IFERROR(VLOOKUP(D2124,Materias_Primas[#All],5,0),"")</f>
        <v/>
      </c>
      <c r="M2124" s="2"/>
      <c r="N2124" s="2"/>
      <c r="O2124" s="2"/>
      <c r="P2124" s="2"/>
    </row>
    <row r="2125" spans="1:16" ht="15.75" customHeight="1" x14ac:dyDescent="0.3">
      <c r="A2125" s="8">
        <f>'Receta'!A2126</f>
        <v>0</v>
      </c>
      <c r="B2125" s="8" t="str">
        <f>IFERROR(VLOOKUP(A2125,Productos[#All],2,0),"")</f>
        <v/>
      </c>
      <c r="C2125" s="8">
        <f>SUMIF(Producción[[#All],[Producto]],A2125,Producción[[#All],[Cant]])</f>
        <v>0</v>
      </c>
      <c r="D2125" s="8">
        <f>'Receta'!E2126</f>
        <v>0</v>
      </c>
      <c r="E2125" s="8" t="str">
        <f>IFERROR(VLOOKUP(D2125,Materias_Primas[#All],2,0),"")</f>
        <v/>
      </c>
      <c r="F2125" s="8">
        <f>'Receta'!C2126</f>
        <v>0</v>
      </c>
      <c r="G2125" s="8">
        <f>'Receta'!H2126</f>
        <v>0</v>
      </c>
      <c r="H2125" s="8" t="str">
        <f t="shared" si="40"/>
        <v/>
      </c>
      <c r="I2125" s="8">
        <v>69</v>
      </c>
      <c r="J2125" s="8" t="s">
        <v>214</v>
      </c>
      <c r="K2125" s="8" t="e">
        <f t="shared" si="42"/>
        <v>#VALUE!</v>
      </c>
      <c r="L2125" s="8" t="str">
        <f>IFERROR(VLOOKUP(D2125,Materias_Primas[#All],5,0),"")</f>
        <v/>
      </c>
      <c r="M2125" s="2"/>
      <c r="N2125" s="2"/>
      <c r="O2125" s="2"/>
      <c r="P2125" s="2"/>
    </row>
    <row r="2126" spans="1:16" ht="15.75" customHeight="1" x14ac:dyDescent="0.3">
      <c r="A2126" s="8">
        <f>'Receta'!A2127</f>
        <v>0</v>
      </c>
      <c r="B2126" s="8" t="str">
        <f>IFERROR(VLOOKUP(A2126,Productos[#All],2,0),"")</f>
        <v/>
      </c>
      <c r="C2126" s="8">
        <f>SUMIF(Producción[[#All],[Producto]],A2126,Producción[[#All],[Cant]])</f>
        <v>0</v>
      </c>
      <c r="D2126" s="8">
        <f>'Receta'!E2127</f>
        <v>0</v>
      </c>
      <c r="E2126" s="8" t="str">
        <f>IFERROR(VLOOKUP(D2126,Materias_Primas[#All],2,0),"")</f>
        <v/>
      </c>
      <c r="F2126" s="8">
        <f>'Receta'!C2127</f>
        <v>0</v>
      </c>
      <c r="G2126" s="8">
        <f>'Receta'!H2127</f>
        <v>0</v>
      </c>
      <c r="H2126" s="8" t="str">
        <f t="shared" si="40"/>
        <v/>
      </c>
      <c r="I2126" s="8">
        <v>69</v>
      </c>
      <c r="J2126" s="8" t="s">
        <v>214</v>
      </c>
      <c r="K2126" s="8" t="e">
        <f t="shared" si="42"/>
        <v>#VALUE!</v>
      </c>
      <c r="L2126" s="8" t="str">
        <f>IFERROR(VLOOKUP(D2126,Materias_Primas[#All],5,0),"")</f>
        <v/>
      </c>
      <c r="M2126" s="2"/>
      <c r="N2126" s="2"/>
      <c r="O2126" s="2"/>
      <c r="P2126" s="2"/>
    </row>
    <row r="2127" spans="1:16" ht="15.75" customHeight="1" x14ac:dyDescent="0.3">
      <c r="A2127" s="8">
        <f>'Receta'!A2128</f>
        <v>0</v>
      </c>
      <c r="B2127" s="8" t="str">
        <f>IFERROR(VLOOKUP(A2127,Productos[#All],2,0),"")</f>
        <v/>
      </c>
      <c r="C2127" s="8">
        <f>SUMIF(Producción[[#All],[Producto]],A2127,Producción[[#All],[Cant]])</f>
        <v>0</v>
      </c>
      <c r="D2127" s="8">
        <f>'Receta'!E2128</f>
        <v>0</v>
      </c>
      <c r="E2127" s="8" t="str">
        <f>IFERROR(VLOOKUP(D2127,Materias_Primas[#All],2,0),"")</f>
        <v/>
      </c>
      <c r="F2127" s="8">
        <f>'Receta'!C2128</f>
        <v>0</v>
      </c>
      <c r="G2127" s="8">
        <f>'Receta'!H2128</f>
        <v>0</v>
      </c>
      <c r="H2127" s="8" t="str">
        <f t="shared" si="40"/>
        <v/>
      </c>
      <c r="I2127" s="8">
        <v>69</v>
      </c>
      <c r="J2127" s="8" t="s">
        <v>214</v>
      </c>
      <c r="K2127" s="8" t="e">
        <f t="shared" si="42"/>
        <v>#VALUE!</v>
      </c>
      <c r="L2127" s="8" t="str">
        <f>IFERROR(VLOOKUP(D2127,Materias_Primas[#All],5,0),"")</f>
        <v/>
      </c>
      <c r="M2127" s="2"/>
      <c r="N2127" s="2"/>
      <c r="O2127" s="2"/>
      <c r="P2127" s="2"/>
    </row>
    <row r="2128" spans="1:16" ht="15.75" customHeight="1" x14ac:dyDescent="0.3">
      <c r="A2128" s="8">
        <f>'Receta'!A2129</f>
        <v>0</v>
      </c>
      <c r="B2128" s="8" t="str">
        <f>IFERROR(VLOOKUP(A2128,Productos[#All],2,0),"")</f>
        <v/>
      </c>
      <c r="C2128" s="8">
        <f>SUMIF(Producción[[#All],[Producto]],A2128,Producción[[#All],[Cant]])</f>
        <v>0</v>
      </c>
      <c r="D2128" s="8">
        <f>'Receta'!E2129</f>
        <v>0</v>
      </c>
      <c r="E2128" s="8" t="str">
        <f>IFERROR(VLOOKUP(D2128,Materias_Primas[#All],2,0),"")</f>
        <v/>
      </c>
      <c r="F2128" s="8">
        <f>'Receta'!C2129</f>
        <v>0</v>
      </c>
      <c r="G2128" s="8">
        <f>'Receta'!H2129</f>
        <v>0</v>
      </c>
      <c r="H2128" s="8" t="str">
        <f t="shared" si="40"/>
        <v/>
      </c>
      <c r="I2128" s="8">
        <v>69</v>
      </c>
      <c r="J2128" s="8" t="s">
        <v>214</v>
      </c>
      <c r="K2128" s="8" t="e">
        <f t="shared" si="42"/>
        <v>#VALUE!</v>
      </c>
      <c r="L2128" s="8" t="str">
        <f>IFERROR(VLOOKUP(D2128,Materias_Primas[#All],5,0),"")</f>
        <v/>
      </c>
      <c r="M2128" s="2"/>
      <c r="N2128" s="2"/>
      <c r="O2128" s="2"/>
      <c r="P2128" s="2"/>
    </row>
    <row r="2129" spans="1:16" ht="15.75" customHeight="1" x14ac:dyDescent="0.3">
      <c r="A2129" s="8">
        <f>'Receta'!A2130</f>
        <v>0</v>
      </c>
      <c r="B2129" s="8" t="str">
        <f>IFERROR(VLOOKUP(A2129,Productos[#All],2,0),"")</f>
        <v/>
      </c>
      <c r="C2129" s="8">
        <f>SUMIF(Producción[[#All],[Producto]],A2129,Producción[[#All],[Cant]])</f>
        <v>0</v>
      </c>
      <c r="D2129" s="8">
        <f>'Receta'!E2130</f>
        <v>0</v>
      </c>
      <c r="E2129" s="8" t="str">
        <f>IFERROR(VLOOKUP(D2129,Materias_Primas[#All],2,0),"")</f>
        <v/>
      </c>
      <c r="F2129" s="8">
        <f>'Receta'!C2130</f>
        <v>0</v>
      </c>
      <c r="G2129" s="8">
        <f>'Receta'!H2130</f>
        <v>0</v>
      </c>
      <c r="H2129" s="8" t="str">
        <f t="shared" si="40"/>
        <v/>
      </c>
      <c r="I2129" s="8">
        <v>69</v>
      </c>
      <c r="J2129" s="8" t="s">
        <v>214</v>
      </c>
      <c r="K2129" s="8" t="e">
        <f t="shared" si="42"/>
        <v>#VALUE!</v>
      </c>
      <c r="L2129" s="8" t="str">
        <f>IFERROR(VLOOKUP(D2129,Materias_Primas[#All],5,0),"")</f>
        <v/>
      </c>
      <c r="M2129" s="2"/>
      <c r="N2129" s="2"/>
      <c r="O2129" s="2"/>
      <c r="P2129" s="2"/>
    </row>
    <row r="2130" spans="1:16" ht="15.75" customHeight="1" x14ac:dyDescent="0.3">
      <c r="A2130" s="8">
        <f>'Receta'!A2131</f>
        <v>0</v>
      </c>
      <c r="B2130" s="8" t="str">
        <f>IFERROR(VLOOKUP(A2130,Productos[#All],2,0),"")</f>
        <v/>
      </c>
      <c r="C2130" s="8">
        <f>SUMIF(Producción[[#All],[Producto]],A2130,Producción[[#All],[Cant]])</f>
        <v>0</v>
      </c>
      <c r="D2130" s="8">
        <f>'Receta'!E2131</f>
        <v>0</v>
      </c>
      <c r="E2130" s="8" t="str">
        <f>IFERROR(VLOOKUP(D2130,Materias_Primas[#All],2,0),"")</f>
        <v/>
      </c>
      <c r="F2130" s="8">
        <f>'Receta'!C2131</f>
        <v>0</v>
      </c>
      <c r="G2130" s="8">
        <f>'Receta'!H2131</f>
        <v>0</v>
      </c>
      <c r="H2130" s="8" t="str">
        <f t="shared" si="40"/>
        <v/>
      </c>
      <c r="I2130" s="8">
        <v>69</v>
      </c>
      <c r="J2130" s="8" t="s">
        <v>214</v>
      </c>
      <c r="K2130" s="8" t="e">
        <f t="shared" si="42"/>
        <v>#VALUE!</v>
      </c>
      <c r="L2130" s="8" t="str">
        <f>IFERROR(VLOOKUP(D2130,Materias_Primas[#All],5,0),"")</f>
        <v/>
      </c>
      <c r="M2130" s="2"/>
      <c r="N2130" s="2"/>
      <c r="O2130" s="2"/>
      <c r="P2130" s="2"/>
    </row>
    <row r="2131" spans="1:16" ht="15.75" customHeight="1" x14ac:dyDescent="0.3">
      <c r="A2131" s="8">
        <f>'Receta'!A2132</f>
        <v>0</v>
      </c>
      <c r="B2131" s="8" t="str">
        <f>IFERROR(VLOOKUP(A2131,Productos[#All],2,0),"")</f>
        <v/>
      </c>
      <c r="C2131" s="8">
        <f>SUMIF(Producción[[#All],[Producto]],A2131,Producción[[#All],[Cant]])</f>
        <v>0</v>
      </c>
      <c r="D2131" s="8">
        <f>'Receta'!E2132</f>
        <v>0</v>
      </c>
      <c r="E2131" s="8" t="str">
        <f>IFERROR(VLOOKUP(D2131,Materias_Primas[#All],2,0),"")</f>
        <v/>
      </c>
      <c r="F2131" s="8">
        <f>'Receta'!C2132</f>
        <v>0</v>
      </c>
      <c r="G2131" s="8">
        <f>'Receta'!H2132</f>
        <v>0</v>
      </c>
      <c r="H2131" s="8" t="str">
        <f t="shared" si="40"/>
        <v/>
      </c>
      <c r="I2131" s="8">
        <v>69</v>
      </c>
      <c r="J2131" s="8" t="s">
        <v>214</v>
      </c>
      <c r="K2131" s="8" t="e">
        <f t="shared" si="42"/>
        <v>#VALUE!</v>
      </c>
      <c r="L2131" s="8" t="str">
        <f>IFERROR(VLOOKUP(D2131,Materias_Primas[#All],5,0),"")</f>
        <v/>
      </c>
      <c r="M2131" s="2"/>
      <c r="N2131" s="2"/>
      <c r="O2131" s="2"/>
      <c r="P2131" s="2"/>
    </row>
    <row r="2132" spans="1:16" ht="15.75" customHeight="1" x14ac:dyDescent="0.3">
      <c r="A2132" s="8">
        <f>'Receta'!A2133</f>
        <v>0</v>
      </c>
      <c r="B2132" s="8" t="str">
        <f>IFERROR(VLOOKUP(A2132,Productos[#All],2,0),"")</f>
        <v/>
      </c>
      <c r="C2132" s="8">
        <f>SUMIF(Producción[[#All],[Producto]],A2132,Producción[[#All],[Cant]])</f>
        <v>0</v>
      </c>
      <c r="D2132" s="8">
        <f>'Receta'!E2133</f>
        <v>0</v>
      </c>
      <c r="E2132" s="8" t="str">
        <f>IFERROR(VLOOKUP(D2132,Materias_Primas[#All],2,0),"")</f>
        <v/>
      </c>
      <c r="F2132" s="8">
        <f>'Receta'!C2133</f>
        <v>0</v>
      </c>
      <c r="G2132" s="8">
        <f>'Receta'!H2133</f>
        <v>0</v>
      </c>
      <c r="H2132" s="8" t="str">
        <f t="shared" si="40"/>
        <v/>
      </c>
      <c r="I2132" s="8">
        <v>69</v>
      </c>
      <c r="J2132" s="8" t="s">
        <v>214</v>
      </c>
      <c r="K2132" s="8" t="e">
        <f t="shared" si="42"/>
        <v>#VALUE!</v>
      </c>
      <c r="L2132" s="8" t="str">
        <f>IFERROR(VLOOKUP(D2132,Materias_Primas[#All],5,0),"")</f>
        <v/>
      </c>
      <c r="M2132" s="2"/>
      <c r="N2132" s="2"/>
      <c r="O2132" s="2"/>
      <c r="P2132" s="2"/>
    </row>
    <row r="2133" spans="1:16" ht="15.75" customHeight="1" x14ac:dyDescent="0.3">
      <c r="A2133" s="8">
        <f>'Receta'!A2134</f>
        <v>0</v>
      </c>
      <c r="B2133" s="8" t="str">
        <f>IFERROR(VLOOKUP(A2133,Productos[#All],2,0),"")</f>
        <v/>
      </c>
      <c r="C2133" s="8">
        <f>SUMIF(Producción[[#All],[Producto]],A2133,Producción[[#All],[Cant]])</f>
        <v>0</v>
      </c>
      <c r="D2133" s="8">
        <f>'Receta'!E2134</f>
        <v>0</v>
      </c>
      <c r="E2133" s="8" t="str">
        <f>IFERROR(VLOOKUP(D2133,Materias_Primas[#All],2,0),"")</f>
        <v/>
      </c>
      <c r="F2133" s="8">
        <f>'Receta'!C2134</f>
        <v>0</v>
      </c>
      <c r="G2133" s="8">
        <f>'Receta'!H2134</f>
        <v>0</v>
      </c>
      <c r="H2133" s="8" t="str">
        <f t="shared" si="40"/>
        <v/>
      </c>
      <c r="I2133" s="8">
        <v>69</v>
      </c>
      <c r="J2133" s="8" t="s">
        <v>214</v>
      </c>
      <c r="K2133" s="8" t="e">
        <f t="shared" si="42"/>
        <v>#VALUE!</v>
      </c>
      <c r="L2133" s="8" t="str">
        <f>IFERROR(VLOOKUP(D2133,Materias_Primas[#All],5,0),"")</f>
        <v/>
      </c>
      <c r="M2133" s="2"/>
      <c r="N2133" s="2"/>
      <c r="O2133" s="2"/>
      <c r="P2133" s="2"/>
    </row>
    <row r="2134" spans="1:16" ht="15.75" customHeight="1" x14ac:dyDescent="0.3">
      <c r="A2134" s="8">
        <f>'Receta'!A2135</f>
        <v>0</v>
      </c>
      <c r="B2134" s="8" t="str">
        <f>IFERROR(VLOOKUP(A2134,Productos[#All],2,0),"")</f>
        <v/>
      </c>
      <c r="C2134" s="8">
        <f>SUMIF(Producción[[#All],[Producto]],A2134,Producción[[#All],[Cant]])</f>
        <v>0</v>
      </c>
      <c r="D2134" s="8">
        <f>'Receta'!E2135</f>
        <v>0</v>
      </c>
      <c r="E2134" s="8" t="str">
        <f>IFERROR(VLOOKUP(D2134,Materias_Primas[#All],2,0),"")</f>
        <v/>
      </c>
      <c r="F2134" s="8">
        <f>'Receta'!C2135</f>
        <v>0</v>
      </c>
      <c r="G2134" s="8">
        <f>'Receta'!H2135</f>
        <v>0</v>
      </c>
      <c r="H2134" s="8" t="str">
        <f t="shared" si="40"/>
        <v/>
      </c>
      <c r="I2134" s="8">
        <v>69</v>
      </c>
      <c r="J2134" s="8" t="s">
        <v>214</v>
      </c>
      <c r="K2134" s="8" t="e">
        <f t="shared" si="42"/>
        <v>#VALUE!</v>
      </c>
      <c r="L2134" s="8" t="str">
        <f>IFERROR(VLOOKUP(D2134,Materias_Primas[#All],5,0),"")</f>
        <v/>
      </c>
      <c r="M2134" s="2"/>
      <c r="N2134" s="2"/>
      <c r="O2134" s="2"/>
      <c r="P2134" s="2"/>
    </row>
    <row r="2135" spans="1:16" ht="15.75" customHeight="1" x14ac:dyDescent="0.3">
      <c r="A2135" s="8">
        <f>'Receta'!A2136</f>
        <v>0</v>
      </c>
      <c r="B2135" s="8" t="str">
        <f>IFERROR(VLOOKUP(A2135,Productos[#All],2,0),"")</f>
        <v/>
      </c>
      <c r="C2135" s="8">
        <f>SUMIF(Producción[[#All],[Producto]],A2135,Producción[[#All],[Cant]])</f>
        <v>0</v>
      </c>
      <c r="D2135" s="8">
        <f>'Receta'!E2136</f>
        <v>0</v>
      </c>
      <c r="E2135" s="8" t="str">
        <f>IFERROR(VLOOKUP(D2135,Materias_Primas[#All],2,0),"")</f>
        <v/>
      </c>
      <c r="F2135" s="8">
        <f>'Receta'!C2136</f>
        <v>0</v>
      </c>
      <c r="G2135" s="8">
        <f>'Receta'!H2136</f>
        <v>0</v>
      </c>
      <c r="H2135" s="8" t="str">
        <f t="shared" si="40"/>
        <v/>
      </c>
      <c r="I2135" s="8">
        <v>69</v>
      </c>
      <c r="J2135" s="8" t="s">
        <v>214</v>
      </c>
      <c r="K2135" s="8" t="e">
        <f t="shared" si="42"/>
        <v>#VALUE!</v>
      </c>
      <c r="L2135" s="8" t="str">
        <f>IFERROR(VLOOKUP(D2135,Materias_Primas[#All],5,0),"")</f>
        <v/>
      </c>
      <c r="M2135" s="2"/>
      <c r="N2135" s="2"/>
      <c r="O2135" s="2"/>
      <c r="P2135" s="2"/>
    </row>
    <row r="2136" spans="1:16" ht="15.75" customHeight="1" x14ac:dyDescent="0.3">
      <c r="A2136" s="8">
        <f>'Receta'!A2137</f>
        <v>0</v>
      </c>
      <c r="B2136" s="8" t="str">
        <f>IFERROR(VLOOKUP(A2136,Productos[#All],2,0),"")</f>
        <v/>
      </c>
      <c r="C2136" s="8">
        <f>SUMIF(Producción[[#All],[Producto]],A2136,Producción[[#All],[Cant]])</f>
        <v>0</v>
      </c>
      <c r="D2136" s="8">
        <f>'Receta'!E2137</f>
        <v>0</v>
      </c>
      <c r="E2136" s="8" t="str">
        <f>IFERROR(VLOOKUP(D2136,Materias_Primas[#All],2,0),"")</f>
        <v/>
      </c>
      <c r="F2136" s="8">
        <f>'Receta'!C2137</f>
        <v>0</v>
      </c>
      <c r="G2136" s="8">
        <f>'Receta'!H2137</f>
        <v>0</v>
      </c>
      <c r="H2136" s="8" t="str">
        <f t="shared" si="40"/>
        <v/>
      </c>
      <c r="I2136" s="8">
        <v>69</v>
      </c>
      <c r="J2136" s="8" t="s">
        <v>214</v>
      </c>
      <c r="K2136" s="8" t="e">
        <f t="shared" si="42"/>
        <v>#VALUE!</v>
      </c>
      <c r="L2136" s="8" t="str">
        <f>IFERROR(VLOOKUP(D2136,Materias_Primas[#All],5,0),"")</f>
        <v/>
      </c>
      <c r="M2136" s="2"/>
      <c r="N2136" s="2"/>
      <c r="O2136" s="2"/>
      <c r="P2136" s="2"/>
    </row>
    <row r="2137" spans="1:16" ht="15.75" customHeight="1" x14ac:dyDescent="0.3">
      <c r="A2137" s="8">
        <f>'Receta'!A2138</f>
        <v>0</v>
      </c>
      <c r="B2137" s="8" t="str">
        <f>IFERROR(VLOOKUP(A2137,Productos[#All],2,0),"")</f>
        <v/>
      </c>
      <c r="C2137" s="8">
        <f>SUMIF(Producción[[#All],[Producto]],A2137,Producción[[#All],[Cant]])</f>
        <v>0</v>
      </c>
      <c r="D2137" s="8">
        <f>'Receta'!E2138</f>
        <v>0</v>
      </c>
      <c r="E2137" s="8" t="str">
        <f>IFERROR(VLOOKUP(D2137,Materias_Primas[#All],2,0),"")</f>
        <v/>
      </c>
      <c r="F2137" s="8">
        <f>'Receta'!C2138</f>
        <v>0</v>
      </c>
      <c r="G2137" s="8">
        <f>'Receta'!H2138</f>
        <v>0</v>
      </c>
      <c r="H2137" s="8" t="str">
        <f t="shared" si="40"/>
        <v/>
      </c>
      <c r="I2137" s="8">
        <v>69</v>
      </c>
      <c r="J2137" s="8" t="s">
        <v>214</v>
      </c>
      <c r="K2137" s="8" t="e">
        <f t="shared" si="42"/>
        <v>#VALUE!</v>
      </c>
      <c r="L2137" s="8" t="str">
        <f>IFERROR(VLOOKUP(D2137,Materias_Primas[#All],5,0),"")</f>
        <v/>
      </c>
      <c r="M2137" s="2"/>
      <c r="N2137" s="2"/>
      <c r="O2137" s="2"/>
      <c r="P2137" s="2"/>
    </row>
    <row r="2138" spans="1:16" ht="15.75" customHeight="1" x14ac:dyDescent="0.3">
      <c r="A2138" s="8">
        <f>'Receta'!A2139</f>
        <v>0</v>
      </c>
      <c r="B2138" s="8" t="str">
        <f>IFERROR(VLOOKUP(A2138,Productos[#All],2,0),"")</f>
        <v/>
      </c>
      <c r="C2138" s="8">
        <f>SUMIF(Producción[[#All],[Producto]],A2138,Producción[[#All],[Cant]])</f>
        <v>0</v>
      </c>
      <c r="D2138" s="8">
        <f>'Receta'!E2139</f>
        <v>0</v>
      </c>
      <c r="E2138" s="8" t="str">
        <f>IFERROR(VLOOKUP(D2138,Materias_Primas[#All],2,0),"")</f>
        <v/>
      </c>
      <c r="F2138" s="8">
        <f>'Receta'!C2139</f>
        <v>0</v>
      </c>
      <c r="G2138" s="8">
        <f>'Receta'!H2139</f>
        <v>0</v>
      </c>
      <c r="H2138" s="8" t="str">
        <f t="shared" si="40"/>
        <v/>
      </c>
      <c r="I2138" s="8">
        <v>69</v>
      </c>
      <c r="J2138" s="8" t="s">
        <v>214</v>
      </c>
      <c r="K2138" s="8" t="e">
        <f t="shared" si="42"/>
        <v>#VALUE!</v>
      </c>
      <c r="L2138" s="8" t="str">
        <f>IFERROR(VLOOKUP(D2138,Materias_Primas[#All],5,0),"")</f>
        <v/>
      </c>
      <c r="M2138" s="2"/>
      <c r="N2138" s="2"/>
      <c r="O2138" s="2"/>
      <c r="P2138" s="2"/>
    </row>
    <row r="2139" spans="1:16" ht="15.75" customHeight="1" x14ac:dyDescent="0.3">
      <c r="A2139" s="8">
        <f>'Receta'!A2140</f>
        <v>0</v>
      </c>
      <c r="B2139" s="8" t="str">
        <f>IFERROR(VLOOKUP(A2139,Productos[#All],2,0),"")</f>
        <v/>
      </c>
      <c r="C2139" s="8">
        <f>SUMIF(Producción[[#All],[Producto]],A2139,Producción[[#All],[Cant]])</f>
        <v>0</v>
      </c>
      <c r="D2139" s="8">
        <f>'Receta'!E2140</f>
        <v>0</v>
      </c>
      <c r="E2139" s="8" t="str">
        <f>IFERROR(VLOOKUP(D2139,Materias_Primas[#All],2,0),"")</f>
        <v/>
      </c>
      <c r="F2139" s="8">
        <f>'Receta'!C2140</f>
        <v>0</v>
      </c>
      <c r="G2139" s="8">
        <f>'Receta'!H2140</f>
        <v>0</v>
      </c>
      <c r="H2139" s="8" t="str">
        <f t="shared" si="40"/>
        <v/>
      </c>
      <c r="I2139" s="8">
        <v>69</v>
      </c>
      <c r="J2139" s="8" t="s">
        <v>214</v>
      </c>
      <c r="K2139" s="8" t="e">
        <f t="shared" si="42"/>
        <v>#VALUE!</v>
      </c>
      <c r="L2139" s="8" t="str">
        <f>IFERROR(VLOOKUP(D2139,Materias_Primas[#All],5,0),"")</f>
        <v/>
      </c>
      <c r="M2139" s="2"/>
      <c r="N2139" s="2"/>
      <c r="O2139" s="2"/>
      <c r="P2139" s="2"/>
    </row>
    <row r="2140" spans="1:16" ht="15.75" customHeight="1" x14ac:dyDescent="0.3">
      <c r="A2140" s="8">
        <f>'Receta'!A2141</f>
        <v>0</v>
      </c>
      <c r="B2140" s="8" t="str">
        <f>IFERROR(VLOOKUP(A2140,Productos[#All],2,0),"")</f>
        <v/>
      </c>
      <c r="C2140" s="8">
        <f>SUMIF(Producción[[#All],[Producto]],A2140,Producción[[#All],[Cant]])</f>
        <v>0</v>
      </c>
      <c r="D2140" s="8">
        <f>'Receta'!E2141</f>
        <v>0</v>
      </c>
      <c r="E2140" s="8" t="str">
        <f>IFERROR(VLOOKUP(D2140,Materias_Primas[#All],2,0),"")</f>
        <v/>
      </c>
      <c r="F2140" s="8">
        <f>'Receta'!C2141</f>
        <v>0</v>
      </c>
      <c r="G2140" s="8">
        <f>'Receta'!H2141</f>
        <v>0</v>
      </c>
      <c r="H2140" s="8" t="str">
        <f t="shared" si="40"/>
        <v/>
      </c>
      <c r="I2140" s="8">
        <v>69</v>
      </c>
      <c r="J2140" s="8" t="s">
        <v>214</v>
      </c>
      <c r="K2140" s="8" t="e">
        <f t="shared" si="42"/>
        <v>#VALUE!</v>
      </c>
      <c r="L2140" s="8" t="str">
        <f>IFERROR(VLOOKUP(D2140,Materias_Primas[#All],5,0),"")</f>
        <v/>
      </c>
      <c r="M2140" s="2"/>
      <c r="N2140" s="2"/>
      <c r="O2140" s="2"/>
      <c r="P2140" s="2"/>
    </row>
    <row r="2141" spans="1:16" ht="15.75" customHeight="1" x14ac:dyDescent="0.3">
      <c r="A2141" s="8">
        <f>'Receta'!A2142</f>
        <v>0</v>
      </c>
      <c r="B2141" s="8" t="str">
        <f>IFERROR(VLOOKUP(A2141,Productos[#All],2,0),"")</f>
        <v/>
      </c>
      <c r="C2141" s="8">
        <f>SUMIF(Producción[[#All],[Producto]],A2141,Producción[[#All],[Cant]])</f>
        <v>0</v>
      </c>
      <c r="D2141" s="8">
        <f>'Receta'!E2142</f>
        <v>0</v>
      </c>
      <c r="E2141" s="8" t="str">
        <f>IFERROR(VLOOKUP(D2141,Materias_Primas[#All],2,0),"")</f>
        <v/>
      </c>
      <c r="F2141" s="8">
        <f>'Receta'!C2142</f>
        <v>0</v>
      </c>
      <c r="G2141" s="8">
        <f>'Receta'!H2142</f>
        <v>0</v>
      </c>
      <c r="H2141" s="8" t="str">
        <f t="shared" si="40"/>
        <v/>
      </c>
      <c r="I2141" s="8">
        <v>69</v>
      </c>
      <c r="J2141" s="8" t="s">
        <v>214</v>
      </c>
      <c r="K2141" s="8" t="e">
        <f t="shared" si="42"/>
        <v>#VALUE!</v>
      </c>
      <c r="L2141" s="8" t="str">
        <f>IFERROR(VLOOKUP(D2141,Materias_Primas[#All],5,0),"")</f>
        <v/>
      </c>
      <c r="M2141" s="2"/>
      <c r="N2141" s="2"/>
      <c r="O2141" s="2"/>
      <c r="P2141" s="2"/>
    </row>
    <row r="2142" spans="1:16" ht="15.75" customHeight="1" x14ac:dyDescent="0.3">
      <c r="A2142" s="8">
        <f>'Receta'!A2143</f>
        <v>0</v>
      </c>
      <c r="B2142" s="8" t="str">
        <f>IFERROR(VLOOKUP(A2142,Productos[#All],2,0),"")</f>
        <v/>
      </c>
      <c r="C2142" s="8">
        <f>SUMIF(Producción[[#All],[Producto]],A2142,Producción[[#All],[Cant]])</f>
        <v>0</v>
      </c>
      <c r="D2142" s="8">
        <f>'Receta'!E2143</f>
        <v>0</v>
      </c>
      <c r="E2142" s="8" t="str">
        <f>IFERROR(VLOOKUP(D2142,Materias_Primas[#All],2,0),"")</f>
        <v/>
      </c>
      <c r="F2142" s="8">
        <f>'Receta'!C2143</f>
        <v>0</v>
      </c>
      <c r="G2142" s="8">
        <f>'Receta'!H2143</f>
        <v>0</v>
      </c>
      <c r="H2142" s="8" t="str">
        <f t="shared" si="40"/>
        <v/>
      </c>
      <c r="I2142" s="8">
        <v>69</v>
      </c>
      <c r="J2142" s="8" t="s">
        <v>214</v>
      </c>
      <c r="K2142" s="8" t="e">
        <f t="shared" si="42"/>
        <v>#VALUE!</v>
      </c>
      <c r="L2142" s="8" t="str">
        <f>IFERROR(VLOOKUP(D2142,Materias_Primas[#All],5,0),"")</f>
        <v/>
      </c>
      <c r="M2142" s="2"/>
      <c r="N2142" s="2"/>
      <c r="O2142" s="2"/>
      <c r="P2142" s="2"/>
    </row>
    <row r="2143" spans="1:16" ht="15.75" customHeight="1" x14ac:dyDescent="0.3">
      <c r="A2143" s="8">
        <f>'Receta'!A2144</f>
        <v>0</v>
      </c>
      <c r="B2143" s="8" t="str">
        <f>IFERROR(VLOOKUP(A2143,Productos[#All],2,0),"")</f>
        <v/>
      </c>
      <c r="C2143" s="8">
        <f>SUMIF(Producción[[#All],[Producto]],A2143,Producción[[#All],[Cant]])</f>
        <v>0</v>
      </c>
      <c r="D2143" s="8">
        <f>'Receta'!E2144</f>
        <v>0</v>
      </c>
      <c r="E2143" s="8" t="str">
        <f>IFERROR(VLOOKUP(D2143,Materias_Primas[#All],2,0),"")</f>
        <v/>
      </c>
      <c r="F2143" s="8">
        <f>'Receta'!C2144</f>
        <v>0</v>
      </c>
      <c r="G2143" s="8">
        <f>'Receta'!H2144</f>
        <v>0</v>
      </c>
      <c r="H2143" s="8" t="str">
        <f t="shared" si="40"/>
        <v/>
      </c>
      <c r="I2143" s="8">
        <v>69</v>
      </c>
      <c r="J2143" s="8" t="s">
        <v>214</v>
      </c>
      <c r="K2143" s="8" t="e">
        <f t="shared" si="42"/>
        <v>#VALUE!</v>
      </c>
      <c r="L2143" s="8" t="str">
        <f>IFERROR(VLOOKUP(D2143,Materias_Primas[#All],5,0),"")</f>
        <v/>
      </c>
      <c r="M2143" s="2"/>
      <c r="N2143" s="2"/>
      <c r="O2143" s="2"/>
      <c r="P2143" s="2"/>
    </row>
    <row r="2144" spans="1:16" ht="15.75" customHeight="1" x14ac:dyDescent="0.3">
      <c r="A2144" s="8">
        <f>'Receta'!A2145</f>
        <v>0</v>
      </c>
      <c r="B2144" s="8" t="str">
        <f>IFERROR(VLOOKUP(A2144,Productos[#All],2,0),"")</f>
        <v/>
      </c>
      <c r="C2144" s="8">
        <f>SUMIF(Producción[[#All],[Producto]],A2144,Producción[[#All],[Cant]])</f>
        <v>0</v>
      </c>
      <c r="D2144" s="8">
        <f>'Receta'!E2145</f>
        <v>0</v>
      </c>
      <c r="E2144" s="8" t="str">
        <f>IFERROR(VLOOKUP(D2144,Materias_Primas[#All],2,0),"")</f>
        <v/>
      </c>
      <c r="F2144" s="8">
        <f>'Receta'!C2145</f>
        <v>0</v>
      </c>
      <c r="G2144" s="8">
        <f>'Receta'!H2145</f>
        <v>0</v>
      </c>
      <c r="H2144" s="8" t="str">
        <f t="shared" si="40"/>
        <v/>
      </c>
      <c r="I2144" s="8">
        <v>69</v>
      </c>
      <c r="J2144" s="8" t="s">
        <v>214</v>
      </c>
      <c r="K2144" s="8" t="e">
        <f t="shared" si="42"/>
        <v>#VALUE!</v>
      </c>
      <c r="L2144" s="8" t="str">
        <f>IFERROR(VLOOKUP(D2144,Materias_Primas[#All],5,0),"")</f>
        <v/>
      </c>
      <c r="M2144" s="2"/>
      <c r="N2144" s="2"/>
      <c r="O2144" s="2"/>
      <c r="P2144" s="2"/>
    </row>
    <row r="2145" spans="1:16" ht="15.75" customHeight="1" x14ac:dyDescent="0.3">
      <c r="A2145" s="8">
        <f>'Receta'!A2146</f>
        <v>0</v>
      </c>
      <c r="B2145" s="8" t="str">
        <f>IFERROR(VLOOKUP(A2145,Productos[#All],2,0),"")</f>
        <v/>
      </c>
      <c r="C2145" s="8">
        <f>SUMIF(Producción[[#All],[Producto]],A2145,Producción[[#All],[Cant]])</f>
        <v>0</v>
      </c>
      <c r="D2145" s="8">
        <f>'Receta'!E2146</f>
        <v>0</v>
      </c>
      <c r="E2145" s="8" t="str">
        <f>IFERROR(VLOOKUP(D2145,Materias_Primas[#All],2,0),"")</f>
        <v/>
      </c>
      <c r="F2145" s="8">
        <f>'Receta'!C2146</f>
        <v>0</v>
      </c>
      <c r="G2145" s="8">
        <f>'Receta'!H2146</f>
        <v>0</v>
      </c>
      <c r="H2145" s="8" t="str">
        <f t="shared" si="40"/>
        <v/>
      </c>
      <c r="I2145" s="8">
        <v>69</v>
      </c>
      <c r="J2145" s="8" t="s">
        <v>214</v>
      </c>
      <c r="K2145" s="8" t="e">
        <f t="shared" si="42"/>
        <v>#VALUE!</v>
      </c>
      <c r="L2145" s="8" t="str">
        <f>IFERROR(VLOOKUP(D2145,Materias_Primas[#All],5,0),"")</f>
        <v/>
      </c>
      <c r="M2145" s="2"/>
      <c r="N2145" s="2"/>
      <c r="O2145" s="2"/>
      <c r="P2145" s="2"/>
    </row>
    <row r="2146" spans="1:16" ht="15.75" customHeight="1" x14ac:dyDescent="0.3">
      <c r="A2146" s="8">
        <f>'Receta'!A2147</f>
        <v>0</v>
      </c>
      <c r="B2146" s="8" t="str">
        <f>IFERROR(VLOOKUP(A2146,Productos[#All],2,0),"")</f>
        <v/>
      </c>
      <c r="C2146" s="8">
        <f>SUMIF(Producción[[#All],[Producto]],A2146,Producción[[#All],[Cant]])</f>
        <v>0</v>
      </c>
      <c r="D2146" s="8">
        <f>'Receta'!E2147</f>
        <v>0</v>
      </c>
      <c r="E2146" s="8" t="str">
        <f>IFERROR(VLOOKUP(D2146,Materias_Primas[#All],2,0),"")</f>
        <v/>
      </c>
      <c r="F2146" s="8">
        <f>'Receta'!C2147</f>
        <v>0</v>
      </c>
      <c r="G2146" s="8">
        <f>'Receta'!H2147</f>
        <v>0</v>
      </c>
      <c r="H2146" s="8" t="str">
        <f t="shared" si="40"/>
        <v/>
      </c>
      <c r="I2146" s="8">
        <v>69</v>
      </c>
      <c r="J2146" s="8" t="s">
        <v>214</v>
      </c>
      <c r="K2146" s="8" t="e">
        <f t="shared" si="42"/>
        <v>#VALUE!</v>
      </c>
      <c r="L2146" s="8" t="str">
        <f>IFERROR(VLOOKUP(D2146,Materias_Primas[#All],5,0),"")</f>
        <v/>
      </c>
      <c r="M2146" s="2"/>
      <c r="N2146" s="2"/>
      <c r="O2146" s="2"/>
      <c r="P2146" s="2"/>
    </row>
    <row r="2147" spans="1:16" ht="15.75" customHeight="1" x14ac:dyDescent="0.3">
      <c r="A2147" s="8">
        <f>'Receta'!A2148</f>
        <v>0</v>
      </c>
      <c r="B2147" s="8" t="str">
        <f>IFERROR(VLOOKUP(A2147,Productos[#All],2,0),"")</f>
        <v/>
      </c>
      <c r="C2147" s="8">
        <f>SUMIF(Producción[[#All],[Producto]],A2147,Producción[[#All],[Cant]])</f>
        <v>0</v>
      </c>
      <c r="D2147" s="8">
        <f>'Receta'!E2148</f>
        <v>0</v>
      </c>
      <c r="E2147" s="8" t="str">
        <f>IFERROR(VLOOKUP(D2147,Materias_Primas[#All],2,0),"")</f>
        <v/>
      </c>
      <c r="F2147" s="8">
        <f>'Receta'!C2148</f>
        <v>0</v>
      </c>
      <c r="G2147" s="8">
        <f>'Receta'!H2148</f>
        <v>0</v>
      </c>
      <c r="H2147" s="8" t="str">
        <f t="shared" si="40"/>
        <v/>
      </c>
      <c r="I2147" s="8">
        <v>69</v>
      </c>
      <c r="J2147" s="8" t="s">
        <v>214</v>
      </c>
      <c r="K2147" s="8" t="e">
        <f t="shared" si="42"/>
        <v>#VALUE!</v>
      </c>
      <c r="L2147" s="8" t="str">
        <f>IFERROR(VLOOKUP(D2147,Materias_Primas[#All],5,0),"")</f>
        <v/>
      </c>
      <c r="M2147" s="2"/>
      <c r="N2147" s="2"/>
      <c r="O2147" s="2"/>
      <c r="P2147" s="2"/>
    </row>
    <row r="2148" spans="1:16" ht="15.75" customHeight="1" x14ac:dyDescent="0.3">
      <c r="A2148" s="8">
        <f>'Receta'!A2149</f>
        <v>0</v>
      </c>
      <c r="B2148" s="8" t="str">
        <f>IFERROR(VLOOKUP(A2148,Productos[#All],2,0),"")</f>
        <v/>
      </c>
      <c r="C2148" s="8">
        <f>SUMIF(Producción[[#All],[Producto]],A2148,Producción[[#All],[Cant]])</f>
        <v>0</v>
      </c>
      <c r="D2148" s="8">
        <f>'Receta'!E2149</f>
        <v>0</v>
      </c>
      <c r="E2148" s="8" t="str">
        <f>IFERROR(VLOOKUP(D2148,Materias_Primas[#All],2,0),"")</f>
        <v/>
      </c>
      <c r="F2148" s="8">
        <f>'Receta'!C2149</f>
        <v>0</v>
      </c>
      <c r="G2148" s="8">
        <f>'Receta'!H2149</f>
        <v>0</v>
      </c>
      <c r="H2148" s="8" t="str">
        <f t="shared" si="40"/>
        <v/>
      </c>
      <c r="I2148" s="8">
        <v>69</v>
      </c>
      <c r="J2148" s="8" t="s">
        <v>214</v>
      </c>
      <c r="K2148" s="8" t="e">
        <f t="shared" si="42"/>
        <v>#VALUE!</v>
      </c>
      <c r="L2148" s="8" t="str">
        <f>IFERROR(VLOOKUP(D2148,Materias_Primas[#All],5,0),"")</f>
        <v/>
      </c>
      <c r="M2148" s="2"/>
      <c r="N2148" s="2"/>
      <c r="O2148" s="2"/>
      <c r="P2148" s="2"/>
    </row>
    <row r="2149" spans="1:16" ht="15.75" customHeight="1" x14ac:dyDescent="0.3">
      <c r="A2149" s="8">
        <f>'Receta'!A2150</f>
        <v>0</v>
      </c>
      <c r="B2149" s="8" t="str">
        <f>IFERROR(VLOOKUP(A2149,Productos[#All],2,0),"")</f>
        <v/>
      </c>
      <c r="C2149" s="8">
        <f>SUMIF(Producción[[#All],[Producto]],A2149,Producción[[#All],[Cant]])</f>
        <v>0</v>
      </c>
      <c r="D2149" s="8">
        <f>'Receta'!E2150</f>
        <v>0</v>
      </c>
      <c r="E2149" s="8" t="str">
        <f>IFERROR(VLOOKUP(D2149,Materias_Primas[#All],2,0),"")</f>
        <v/>
      </c>
      <c r="F2149" s="8">
        <f>'Receta'!C2150</f>
        <v>0</v>
      </c>
      <c r="G2149" s="8">
        <f>'Receta'!H2150</f>
        <v>0</v>
      </c>
      <c r="H2149" s="8" t="str">
        <f t="shared" si="40"/>
        <v/>
      </c>
      <c r="I2149" s="8">
        <v>69</v>
      </c>
      <c r="J2149" s="8" t="s">
        <v>214</v>
      </c>
      <c r="K2149" s="8" t="e">
        <f t="shared" si="42"/>
        <v>#VALUE!</v>
      </c>
      <c r="L2149" s="8" t="str">
        <f>IFERROR(VLOOKUP(D2149,Materias_Primas[#All],5,0),"")</f>
        <v/>
      </c>
      <c r="M2149" s="2"/>
      <c r="N2149" s="2"/>
      <c r="O2149" s="2"/>
      <c r="P2149" s="2"/>
    </row>
    <row r="2150" spans="1:16" ht="15.75" customHeight="1" x14ac:dyDescent="0.3">
      <c r="A2150" s="8">
        <f>'Receta'!A2151</f>
        <v>0</v>
      </c>
      <c r="B2150" s="8" t="str">
        <f>IFERROR(VLOOKUP(A2150,Productos[#All],2,0),"")</f>
        <v/>
      </c>
      <c r="C2150" s="8">
        <f>SUMIF(Producción[[#All],[Producto]],A2150,Producción[[#All],[Cant]])</f>
        <v>0</v>
      </c>
      <c r="D2150" s="8">
        <f>'Receta'!E2151</f>
        <v>0</v>
      </c>
      <c r="E2150" s="8" t="str">
        <f>IFERROR(VLOOKUP(D2150,Materias_Primas[#All],2,0),"")</f>
        <v/>
      </c>
      <c r="F2150" s="8">
        <f>'Receta'!C2151</f>
        <v>0</v>
      </c>
      <c r="G2150" s="8">
        <f>'Receta'!H2151</f>
        <v>0</v>
      </c>
      <c r="H2150" s="8" t="str">
        <f t="shared" si="40"/>
        <v/>
      </c>
      <c r="I2150" s="8">
        <v>69</v>
      </c>
      <c r="J2150" s="8" t="s">
        <v>214</v>
      </c>
      <c r="K2150" s="8" t="e">
        <f t="shared" si="42"/>
        <v>#VALUE!</v>
      </c>
      <c r="L2150" s="8" t="str">
        <f>IFERROR(VLOOKUP(D2150,Materias_Primas[#All],5,0),"")</f>
        <v/>
      </c>
      <c r="M2150" s="2"/>
      <c r="N2150" s="2"/>
      <c r="O2150" s="2"/>
      <c r="P2150" s="2"/>
    </row>
    <row r="2151" spans="1:16" ht="15.75" customHeight="1" x14ac:dyDescent="0.3">
      <c r="A2151" s="8">
        <f>'Receta'!A2152</f>
        <v>0</v>
      </c>
      <c r="B2151" s="8" t="str">
        <f>IFERROR(VLOOKUP(A2151,Productos[#All],2,0),"")</f>
        <v/>
      </c>
      <c r="C2151" s="8">
        <f>SUMIF(Producción[[#All],[Producto]],A2151,Producción[[#All],[Cant]])</f>
        <v>0</v>
      </c>
      <c r="D2151" s="8">
        <f>'Receta'!E2152</f>
        <v>0</v>
      </c>
      <c r="E2151" s="8" t="str">
        <f>IFERROR(VLOOKUP(D2151,Materias_Primas[#All],2,0),"")</f>
        <v/>
      </c>
      <c r="F2151" s="8">
        <f>'Receta'!C2152</f>
        <v>0</v>
      </c>
      <c r="G2151" s="8">
        <f>'Receta'!H2152</f>
        <v>0</v>
      </c>
      <c r="H2151" s="8" t="str">
        <f t="shared" si="40"/>
        <v/>
      </c>
      <c r="I2151" s="8">
        <v>69</v>
      </c>
      <c r="J2151" s="8" t="s">
        <v>214</v>
      </c>
      <c r="K2151" s="8" t="e">
        <f t="shared" si="42"/>
        <v>#VALUE!</v>
      </c>
      <c r="L2151" s="8" t="str">
        <f>IFERROR(VLOOKUP(D2151,Materias_Primas[#All],5,0),"")</f>
        <v/>
      </c>
      <c r="M2151" s="2"/>
      <c r="N2151" s="2"/>
      <c r="O2151" s="2"/>
      <c r="P2151" s="2"/>
    </row>
    <row r="2152" spans="1:16" ht="15.75" customHeight="1" x14ac:dyDescent="0.3">
      <c r="A2152" s="8">
        <f>'Receta'!A2153</f>
        <v>0</v>
      </c>
      <c r="B2152" s="8" t="str">
        <f>IFERROR(VLOOKUP(A2152,Productos[#All],2,0),"")</f>
        <v/>
      </c>
      <c r="C2152" s="8">
        <f>SUMIF(Producción[[#All],[Producto]],A2152,Producción[[#All],[Cant]])</f>
        <v>0</v>
      </c>
      <c r="D2152" s="8">
        <f>'Receta'!E2153</f>
        <v>0</v>
      </c>
      <c r="E2152" s="8" t="str">
        <f>IFERROR(VLOOKUP(D2152,Materias_Primas[#All],2,0),"")</f>
        <v/>
      </c>
      <c r="F2152" s="8">
        <f>'Receta'!C2153</f>
        <v>0</v>
      </c>
      <c r="G2152" s="8">
        <f>'Receta'!H2153</f>
        <v>0</v>
      </c>
      <c r="H2152" s="8" t="str">
        <f t="shared" si="40"/>
        <v/>
      </c>
      <c r="I2152" s="8">
        <v>69</v>
      </c>
      <c r="J2152" s="8" t="s">
        <v>214</v>
      </c>
      <c r="K2152" s="8" t="e">
        <f t="shared" si="42"/>
        <v>#VALUE!</v>
      </c>
      <c r="L2152" s="8" t="str">
        <f>IFERROR(VLOOKUP(D2152,Materias_Primas[#All],5,0),"")</f>
        <v/>
      </c>
      <c r="M2152" s="2"/>
      <c r="N2152" s="2"/>
      <c r="O2152" s="2"/>
      <c r="P2152" s="2"/>
    </row>
    <row r="2153" spans="1:16" ht="15.75" customHeight="1" x14ac:dyDescent="0.3">
      <c r="A2153" s="8">
        <f>'Receta'!A2154</f>
        <v>0</v>
      </c>
      <c r="B2153" s="8" t="str">
        <f>IFERROR(VLOOKUP(A2153,Productos[#All],2,0),"")</f>
        <v/>
      </c>
      <c r="C2153" s="8">
        <f>SUMIF(Producción[[#All],[Producto]],A2153,Producción[[#All],[Cant]])</f>
        <v>0</v>
      </c>
      <c r="D2153" s="8">
        <f>'Receta'!E2154</f>
        <v>0</v>
      </c>
      <c r="E2153" s="8" t="str">
        <f>IFERROR(VLOOKUP(D2153,Materias_Primas[#All],2,0),"")</f>
        <v/>
      </c>
      <c r="F2153" s="8">
        <f>'Receta'!C2154</f>
        <v>0</v>
      </c>
      <c r="G2153" s="8">
        <f>'Receta'!H2154</f>
        <v>0</v>
      </c>
      <c r="H2153" s="8" t="str">
        <f t="shared" si="40"/>
        <v/>
      </c>
      <c r="I2153" s="8">
        <v>70</v>
      </c>
      <c r="J2153" s="8" t="s">
        <v>214</v>
      </c>
      <c r="K2153" s="8" t="e">
        <f t="shared" si="42"/>
        <v>#VALUE!</v>
      </c>
      <c r="L2153" s="8" t="str">
        <f>IFERROR(VLOOKUP(D2153,Materias_Primas[#All],5,0),"")</f>
        <v/>
      </c>
      <c r="M2153" s="2"/>
      <c r="N2153" s="2"/>
      <c r="O2153" s="2"/>
      <c r="P2153" s="2"/>
    </row>
    <row r="2154" spans="1:16" ht="15.75" customHeight="1" x14ac:dyDescent="0.3">
      <c r="A2154" s="8">
        <f>'Receta'!A2155</f>
        <v>0</v>
      </c>
      <c r="B2154" s="8" t="str">
        <f>IFERROR(VLOOKUP(A2154,Productos[#All],2,0),"")</f>
        <v/>
      </c>
      <c r="C2154" s="8">
        <f>SUMIF(Producción[[#All],[Producto]],A2154,Producción[[#All],[Cant]])</f>
        <v>0</v>
      </c>
      <c r="D2154" s="8">
        <f>'Receta'!E2155</f>
        <v>0</v>
      </c>
      <c r="E2154" s="8" t="str">
        <f>IFERROR(VLOOKUP(D2154,Materias_Primas[#All],2,0),"")</f>
        <v/>
      </c>
      <c r="F2154" s="8">
        <f>'Receta'!C2155</f>
        <v>0</v>
      </c>
      <c r="G2154" s="8">
        <f>'Receta'!H2155</f>
        <v>0</v>
      </c>
      <c r="H2154" s="8" t="str">
        <f t="shared" si="40"/>
        <v/>
      </c>
      <c r="I2154" s="8">
        <v>70</v>
      </c>
      <c r="J2154" s="8" t="s">
        <v>214</v>
      </c>
      <c r="K2154" s="8" t="e">
        <f t="shared" si="42"/>
        <v>#VALUE!</v>
      </c>
      <c r="L2154" s="8" t="str">
        <f>IFERROR(VLOOKUP(D2154,Materias_Primas[#All],5,0),"")</f>
        <v/>
      </c>
      <c r="M2154" s="2"/>
      <c r="N2154" s="2"/>
      <c r="O2154" s="2"/>
      <c r="P2154" s="2"/>
    </row>
    <row r="2155" spans="1:16" ht="15.75" customHeight="1" x14ac:dyDescent="0.3">
      <c r="A2155" s="8">
        <f>'Receta'!A2156</f>
        <v>0</v>
      </c>
      <c r="B2155" s="8" t="str">
        <f>IFERROR(VLOOKUP(A2155,Productos[#All],2,0),"")</f>
        <v/>
      </c>
      <c r="C2155" s="8">
        <f>SUMIF(Producción[[#All],[Producto]],A2155,Producción[[#All],[Cant]])</f>
        <v>0</v>
      </c>
      <c r="D2155" s="8">
        <f>'Receta'!E2156</f>
        <v>0</v>
      </c>
      <c r="E2155" s="8" t="str">
        <f>IFERROR(VLOOKUP(D2155,Materias_Primas[#All],2,0),"")</f>
        <v/>
      </c>
      <c r="F2155" s="8">
        <f>'Receta'!C2156</f>
        <v>0</v>
      </c>
      <c r="G2155" s="8">
        <f>'Receta'!H2156</f>
        <v>0</v>
      </c>
      <c r="H2155" s="8" t="str">
        <f t="shared" si="40"/>
        <v/>
      </c>
      <c r="I2155" s="8">
        <v>70</v>
      </c>
      <c r="J2155" s="8" t="s">
        <v>214</v>
      </c>
      <c r="K2155" s="8" t="e">
        <f t="shared" si="42"/>
        <v>#VALUE!</v>
      </c>
      <c r="L2155" s="8" t="str">
        <f>IFERROR(VLOOKUP(D2155,Materias_Primas[#All],5,0),"")</f>
        <v/>
      </c>
      <c r="M2155" s="2"/>
      <c r="N2155" s="2"/>
      <c r="O2155" s="2"/>
      <c r="P2155" s="2"/>
    </row>
    <row r="2156" spans="1:16" ht="15.75" customHeight="1" x14ac:dyDescent="0.3">
      <c r="A2156" s="8">
        <f>'Receta'!A2157</f>
        <v>0</v>
      </c>
      <c r="B2156" s="8" t="str">
        <f>IFERROR(VLOOKUP(A2156,Productos[#All],2,0),"")</f>
        <v/>
      </c>
      <c r="C2156" s="8">
        <f>SUMIF(Producción[[#All],[Producto]],A2156,Producción[[#All],[Cant]])</f>
        <v>0</v>
      </c>
      <c r="D2156" s="8">
        <f>'Receta'!E2157</f>
        <v>0</v>
      </c>
      <c r="E2156" s="8" t="str">
        <f>IFERROR(VLOOKUP(D2156,Materias_Primas[#All],2,0),"")</f>
        <v/>
      </c>
      <c r="F2156" s="8">
        <f>'Receta'!C2157</f>
        <v>0</v>
      </c>
      <c r="G2156" s="8">
        <f>'Receta'!H2157</f>
        <v>0</v>
      </c>
      <c r="H2156" s="8" t="str">
        <f t="shared" si="40"/>
        <v/>
      </c>
      <c r="I2156" s="8">
        <v>70</v>
      </c>
      <c r="J2156" s="8" t="s">
        <v>214</v>
      </c>
      <c r="K2156" s="8" t="e">
        <f t="shared" si="42"/>
        <v>#VALUE!</v>
      </c>
      <c r="L2156" s="8" t="str">
        <f>IFERROR(VLOOKUP(D2156,Materias_Primas[#All],5,0),"")</f>
        <v/>
      </c>
      <c r="M2156" s="2"/>
      <c r="N2156" s="2"/>
      <c r="O2156" s="2"/>
      <c r="P2156" s="2"/>
    </row>
    <row r="2157" spans="1:16" ht="15.75" customHeight="1" x14ac:dyDescent="0.3">
      <c r="A2157" s="8">
        <f>'Receta'!A2158</f>
        <v>0</v>
      </c>
      <c r="B2157" s="8" t="str">
        <f>IFERROR(VLOOKUP(A2157,Productos[#All],2,0),"")</f>
        <v/>
      </c>
      <c r="C2157" s="8">
        <f>SUMIF(Producción[[#All],[Producto]],A2157,Producción[[#All],[Cant]])</f>
        <v>0</v>
      </c>
      <c r="D2157" s="8">
        <f>'Receta'!E2158</f>
        <v>0</v>
      </c>
      <c r="E2157" s="8" t="str">
        <f>IFERROR(VLOOKUP(D2157,Materias_Primas[#All],2,0),"")</f>
        <v/>
      </c>
      <c r="F2157" s="8">
        <f>'Receta'!C2158</f>
        <v>0</v>
      </c>
      <c r="G2157" s="8">
        <f>'Receta'!H2158</f>
        <v>0</v>
      </c>
      <c r="H2157" s="8" t="str">
        <f t="shared" si="40"/>
        <v/>
      </c>
      <c r="I2157" s="8">
        <v>70</v>
      </c>
      <c r="J2157" s="8" t="s">
        <v>214</v>
      </c>
      <c r="K2157" s="8" t="e">
        <f t="shared" si="42"/>
        <v>#VALUE!</v>
      </c>
      <c r="L2157" s="8" t="str">
        <f>IFERROR(VLOOKUP(D2157,Materias_Primas[#All],5,0),"")</f>
        <v/>
      </c>
      <c r="M2157" s="2"/>
      <c r="N2157" s="2"/>
      <c r="O2157" s="2"/>
      <c r="P2157" s="2"/>
    </row>
    <row r="2158" spans="1:16" ht="15.75" customHeight="1" x14ac:dyDescent="0.3">
      <c r="A2158" s="8">
        <f>'Receta'!A2159</f>
        <v>0</v>
      </c>
      <c r="B2158" s="8" t="str">
        <f>IFERROR(VLOOKUP(A2158,Productos[#All],2,0),"")</f>
        <v/>
      </c>
      <c r="C2158" s="8">
        <f>SUMIF(Producción[[#All],[Producto]],A2158,Producción[[#All],[Cant]])</f>
        <v>0</v>
      </c>
      <c r="D2158" s="8">
        <f>'Receta'!E2159</f>
        <v>0</v>
      </c>
      <c r="E2158" s="8" t="str">
        <f>IFERROR(VLOOKUP(D2158,Materias_Primas[#All],2,0),"")</f>
        <v/>
      </c>
      <c r="F2158" s="8">
        <f>'Receta'!C2159</f>
        <v>0</v>
      </c>
      <c r="G2158" s="8">
        <f>'Receta'!H2159</f>
        <v>0</v>
      </c>
      <c r="H2158" s="8" t="str">
        <f t="shared" si="40"/>
        <v/>
      </c>
      <c r="I2158" s="8">
        <v>70</v>
      </c>
      <c r="J2158" s="8" t="s">
        <v>214</v>
      </c>
      <c r="K2158" s="8" t="e">
        <f t="shared" si="42"/>
        <v>#VALUE!</v>
      </c>
      <c r="L2158" s="8" t="str">
        <f>IFERROR(VLOOKUP(D2158,Materias_Primas[#All],5,0),"")</f>
        <v/>
      </c>
      <c r="M2158" s="2"/>
      <c r="N2158" s="2"/>
      <c r="O2158" s="2"/>
      <c r="P2158" s="2"/>
    </row>
    <row r="2159" spans="1:16" ht="15.75" customHeight="1" x14ac:dyDescent="0.3">
      <c r="A2159" s="8">
        <f>'Receta'!A2160</f>
        <v>0</v>
      </c>
      <c r="B2159" s="8" t="str">
        <f>IFERROR(VLOOKUP(A2159,Productos[#All],2,0),"")</f>
        <v/>
      </c>
      <c r="C2159" s="8">
        <f>SUMIF(Producción[[#All],[Producto]],A2159,Producción[[#All],[Cant]])</f>
        <v>0</v>
      </c>
      <c r="D2159" s="8">
        <f>'Receta'!E2160</f>
        <v>0</v>
      </c>
      <c r="E2159" s="8" t="str">
        <f>IFERROR(VLOOKUP(D2159,Materias_Primas[#All],2,0),"")</f>
        <v/>
      </c>
      <c r="F2159" s="8">
        <f>'Receta'!C2160</f>
        <v>0</v>
      </c>
      <c r="G2159" s="8">
        <f>'Receta'!H2160</f>
        <v>0</v>
      </c>
      <c r="H2159" s="8" t="str">
        <f t="shared" si="40"/>
        <v/>
      </c>
      <c r="I2159" s="8">
        <v>70</v>
      </c>
      <c r="J2159" s="8" t="s">
        <v>214</v>
      </c>
      <c r="K2159" s="8" t="e">
        <f t="shared" si="42"/>
        <v>#VALUE!</v>
      </c>
      <c r="L2159" s="8" t="str">
        <f>IFERROR(VLOOKUP(D2159,Materias_Primas[#All],5,0),"")</f>
        <v/>
      </c>
      <c r="M2159" s="2"/>
      <c r="N2159" s="2"/>
      <c r="O2159" s="2"/>
      <c r="P2159" s="2"/>
    </row>
    <row r="2160" spans="1:16" ht="15.75" customHeight="1" x14ac:dyDescent="0.3">
      <c r="A2160" s="8">
        <f>'Receta'!A2161</f>
        <v>0</v>
      </c>
      <c r="B2160" s="8" t="str">
        <f>IFERROR(VLOOKUP(A2160,Productos[#All],2,0),"")</f>
        <v/>
      </c>
      <c r="C2160" s="8">
        <f>SUMIF(Producción[[#All],[Producto]],A2160,Producción[[#All],[Cant]])</f>
        <v>0</v>
      </c>
      <c r="D2160" s="8">
        <f>'Receta'!E2161</f>
        <v>0</v>
      </c>
      <c r="E2160" s="8" t="str">
        <f>IFERROR(VLOOKUP(D2160,Materias_Primas[#All],2,0),"")</f>
        <v/>
      </c>
      <c r="F2160" s="8">
        <f>'Receta'!C2161</f>
        <v>0</v>
      </c>
      <c r="G2160" s="8">
        <f>'Receta'!H2161</f>
        <v>0</v>
      </c>
      <c r="H2160" s="8" t="str">
        <f t="shared" si="40"/>
        <v/>
      </c>
      <c r="I2160" s="8">
        <v>70</v>
      </c>
      <c r="J2160" s="8" t="s">
        <v>214</v>
      </c>
      <c r="K2160" s="8" t="e">
        <f t="shared" si="42"/>
        <v>#VALUE!</v>
      </c>
      <c r="L2160" s="8" t="str">
        <f>IFERROR(VLOOKUP(D2160,Materias_Primas[#All],5,0),"")</f>
        <v/>
      </c>
      <c r="M2160" s="2"/>
      <c r="N2160" s="2"/>
      <c r="O2160" s="2"/>
      <c r="P2160" s="2"/>
    </row>
    <row r="2161" spans="1:16" ht="15.75" customHeight="1" x14ac:dyDescent="0.3">
      <c r="A2161" s="8">
        <f>'Receta'!A2162</f>
        <v>0</v>
      </c>
      <c r="B2161" s="8" t="str">
        <f>IFERROR(VLOOKUP(A2161,Productos[#All],2,0),"")</f>
        <v/>
      </c>
      <c r="C2161" s="8">
        <f>SUMIF(Producción[[#All],[Producto]],A2161,Producción[[#All],[Cant]])</f>
        <v>0</v>
      </c>
      <c r="D2161" s="8">
        <f>'Receta'!E2162</f>
        <v>0</v>
      </c>
      <c r="E2161" s="8" t="str">
        <f>IFERROR(VLOOKUP(D2161,Materias_Primas[#All],2,0),"")</f>
        <v/>
      </c>
      <c r="F2161" s="8">
        <f>'Receta'!C2162</f>
        <v>0</v>
      </c>
      <c r="G2161" s="8">
        <f>'Receta'!H2162</f>
        <v>0</v>
      </c>
      <c r="H2161" s="8" t="str">
        <f t="shared" si="40"/>
        <v/>
      </c>
      <c r="I2161" s="8">
        <v>70</v>
      </c>
      <c r="J2161" s="8" t="s">
        <v>214</v>
      </c>
      <c r="K2161" s="8" t="e">
        <f t="shared" si="42"/>
        <v>#VALUE!</v>
      </c>
      <c r="L2161" s="8" t="str">
        <f>IFERROR(VLOOKUP(D2161,Materias_Primas[#All],5,0),"")</f>
        <v/>
      </c>
      <c r="M2161" s="2"/>
      <c r="N2161" s="2"/>
      <c r="O2161" s="2"/>
      <c r="P2161" s="2"/>
    </row>
    <row r="2162" spans="1:16" ht="15.75" customHeight="1" x14ac:dyDescent="0.3">
      <c r="A2162" s="8">
        <f>'Receta'!A2163</f>
        <v>0</v>
      </c>
      <c r="B2162" s="8" t="str">
        <f>IFERROR(VLOOKUP(A2162,Productos[#All],2,0),"")</f>
        <v/>
      </c>
      <c r="C2162" s="8">
        <f>SUMIF(Producción[[#All],[Producto]],A2162,Producción[[#All],[Cant]])</f>
        <v>0</v>
      </c>
      <c r="D2162" s="8">
        <f>'Receta'!E2163</f>
        <v>0</v>
      </c>
      <c r="E2162" s="8" t="str">
        <f>IFERROR(VLOOKUP(D2162,Materias_Primas[#All],2,0),"")</f>
        <v/>
      </c>
      <c r="F2162" s="8">
        <f>'Receta'!C2163</f>
        <v>0</v>
      </c>
      <c r="G2162" s="8">
        <f>'Receta'!H2163</f>
        <v>0</v>
      </c>
      <c r="H2162" s="8" t="str">
        <f t="shared" si="40"/>
        <v/>
      </c>
      <c r="I2162" s="8">
        <v>70</v>
      </c>
      <c r="J2162" s="8" t="s">
        <v>214</v>
      </c>
      <c r="K2162" s="8" t="e">
        <f t="shared" si="42"/>
        <v>#VALUE!</v>
      </c>
      <c r="L2162" s="8" t="str">
        <f>IFERROR(VLOOKUP(D2162,Materias_Primas[#All],5,0),"")</f>
        <v/>
      </c>
      <c r="M2162" s="2"/>
      <c r="N2162" s="2"/>
      <c r="O2162" s="2"/>
      <c r="P2162" s="2"/>
    </row>
    <row r="2163" spans="1:16" ht="15.75" customHeight="1" x14ac:dyDescent="0.3">
      <c r="A2163" s="8">
        <f>'Receta'!A2164</f>
        <v>0</v>
      </c>
      <c r="B2163" s="8" t="str">
        <f>IFERROR(VLOOKUP(A2163,Productos[#All],2,0),"")</f>
        <v/>
      </c>
      <c r="C2163" s="8">
        <f>SUMIF(Producción[[#All],[Producto]],A2163,Producción[[#All],[Cant]])</f>
        <v>0</v>
      </c>
      <c r="D2163" s="8">
        <f>'Receta'!E2164</f>
        <v>0</v>
      </c>
      <c r="E2163" s="8" t="str">
        <f>IFERROR(VLOOKUP(D2163,Materias_Primas[#All],2,0),"")</f>
        <v/>
      </c>
      <c r="F2163" s="8">
        <f>'Receta'!C2164</f>
        <v>0</v>
      </c>
      <c r="G2163" s="8">
        <f>'Receta'!H2164</f>
        <v>0</v>
      </c>
      <c r="H2163" s="8" t="str">
        <f t="shared" si="40"/>
        <v/>
      </c>
      <c r="I2163" s="8">
        <v>70</v>
      </c>
      <c r="J2163" s="8" t="s">
        <v>214</v>
      </c>
      <c r="K2163" s="8" t="e">
        <f t="shared" si="42"/>
        <v>#VALUE!</v>
      </c>
      <c r="L2163" s="8" t="str">
        <f>IFERROR(VLOOKUP(D2163,Materias_Primas[#All],5,0),"")</f>
        <v/>
      </c>
      <c r="M2163" s="2"/>
      <c r="N2163" s="2"/>
      <c r="O2163" s="2"/>
      <c r="P2163" s="2"/>
    </row>
    <row r="2164" spans="1:16" ht="15.75" customHeight="1" x14ac:dyDescent="0.3">
      <c r="A2164" s="8">
        <f>'Receta'!A2165</f>
        <v>0</v>
      </c>
      <c r="B2164" s="8" t="str">
        <f>IFERROR(VLOOKUP(A2164,Productos[#All],2,0),"")</f>
        <v/>
      </c>
      <c r="C2164" s="8">
        <f>SUMIF(Producción[[#All],[Producto]],A2164,Producción[[#All],[Cant]])</f>
        <v>0</v>
      </c>
      <c r="D2164" s="8">
        <f>'Receta'!E2165</f>
        <v>0</v>
      </c>
      <c r="E2164" s="8" t="str">
        <f>IFERROR(VLOOKUP(D2164,Materias_Primas[#All],2,0),"")</f>
        <v/>
      </c>
      <c r="F2164" s="8">
        <f>'Receta'!C2165</f>
        <v>0</v>
      </c>
      <c r="G2164" s="8">
        <f>'Receta'!H2165</f>
        <v>0</v>
      </c>
      <c r="H2164" s="8" t="str">
        <f t="shared" si="40"/>
        <v/>
      </c>
      <c r="I2164" s="8">
        <v>70</v>
      </c>
      <c r="J2164" s="8" t="s">
        <v>214</v>
      </c>
      <c r="K2164" s="8" t="e">
        <f t="shared" si="42"/>
        <v>#VALUE!</v>
      </c>
      <c r="L2164" s="8" t="str">
        <f>IFERROR(VLOOKUP(D2164,Materias_Primas[#All],5,0),"")</f>
        <v/>
      </c>
      <c r="M2164" s="2"/>
      <c r="N2164" s="2"/>
      <c r="O2164" s="2"/>
      <c r="P2164" s="2"/>
    </row>
    <row r="2165" spans="1:16" ht="15.75" customHeight="1" x14ac:dyDescent="0.3">
      <c r="A2165" s="8">
        <f>'Receta'!A2166</f>
        <v>0</v>
      </c>
      <c r="B2165" s="8" t="str">
        <f>IFERROR(VLOOKUP(A2165,Productos[#All],2,0),"")</f>
        <v/>
      </c>
      <c r="C2165" s="8">
        <f>SUMIF(Producción[[#All],[Producto]],A2165,Producción[[#All],[Cant]])</f>
        <v>0</v>
      </c>
      <c r="D2165" s="8">
        <f>'Receta'!E2166</f>
        <v>0</v>
      </c>
      <c r="E2165" s="8" t="str">
        <f>IFERROR(VLOOKUP(D2165,Materias_Primas[#All],2,0),"")</f>
        <v/>
      </c>
      <c r="F2165" s="8">
        <f>'Receta'!C2166</f>
        <v>0</v>
      </c>
      <c r="G2165" s="8">
        <f>'Receta'!H2166</f>
        <v>0</v>
      </c>
      <c r="H2165" s="8" t="str">
        <f t="shared" si="40"/>
        <v/>
      </c>
      <c r="I2165" s="8">
        <v>70</v>
      </c>
      <c r="J2165" s="8" t="s">
        <v>214</v>
      </c>
      <c r="K2165" s="8" t="e">
        <f t="shared" si="42"/>
        <v>#VALUE!</v>
      </c>
      <c r="L2165" s="8" t="str">
        <f>IFERROR(VLOOKUP(D2165,Materias_Primas[#All],5,0),"")</f>
        <v/>
      </c>
      <c r="M2165" s="2"/>
      <c r="N2165" s="2"/>
      <c r="O2165" s="2"/>
      <c r="P2165" s="2"/>
    </row>
    <row r="2166" spans="1:16" ht="15.75" customHeight="1" x14ac:dyDescent="0.3">
      <c r="A2166" s="8">
        <f>'Receta'!A2167</f>
        <v>0</v>
      </c>
      <c r="B2166" s="8" t="str">
        <f>IFERROR(VLOOKUP(A2166,Productos[#All],2,0),"")</f>
        <v/>
      </c>
      <c r="C2166" s="8">
        <f>SUMIF(Producción[[#All],[Producto]],A2166,Producción[[#All],[Cant]])</f>
        <v>0</v>
      </c>
      <c r="D2166" s="8">
        <f>'Receta'!E2167</f>
        <v>0</v>
      </c>
      <c r="E2166" s="8" t="str">
        <f>IFERROR(VLOOKUP(D2166,Materias_Primas[#All],2,0),"")</f>
        <v/>
      </c>
      <c r="F2166" s="8">
        <f>'Receta'!C2167</f>
        <v>0</v>
      </c>
      <c r="G2166" s="8">
        <f>'Receta'!H2167</f>
        <v>0</v>
      </c>
      <c r="H2166" s="8" t="str">
        <f t="shared" si="40"/>
        <v/>
      </c>
      <c r="I2166" s="8">
        <v>70</v>
      </c>
      <c r="J2166" s="8" t="s">
        <v>214</v>
      </c>
      <c r="K2166" s="8" t="e">
        <f t="shared" si="42"/>
        <v>#VALUE!</v>
      </c>
      <c r="L2166" s="8" t="str">
        <f>IFERROR(VLOOKUP(D2166,Materias_Primas[#All],5,0),"")</f>
        <v/>
      </c>
      <c r="M2166" s="2"/>
      <c r="N2166" s="2"/>
      <c r="O2166" s="2"/>
      <c r="P2166" s="2"/>
    </row>
    <row r="2167" spans="1:16" ht="15.75" customHeight="1" x14ac:dyDescent="0.3">
      <c r="A2167" s="8">
        <f>'Receta'!A2168</f>
        <v>0</v>
      </c>
      <c r="B2167" s="8" t="str">
        <f>IFERROR(VLOOKUP(A2167,Productos[#All],2,0),"")</f>
        <v/>
      </c>
      <c r="C2167" s="8">
        <f>SUMIF(Producción[[#All],[Producto]],A2167,Producción[[#All],[Cant]])</f>
        <v>0</v>
      </c>
      <c r="D2167" s="8">
        <f>'Receta'!E2168</f>
        <v>0</v>
      </c>
      <c r="E2167" s="8" t="str">
        <f>IFERROR(VLOOKUP(D2167,Materias_Primas[#All],2,0),"")</f>
        <v/>
      </c>
      <c r="F2167" s="8">
        <f>'Receta'!C2168</f>
        <v>0</v>
      </c>
      <c r="G2167" s="8">
        <f>'Receta'!H2168</f>
        <v>0</v>
      </c>
      <c r="H2167" s="8" t="str">
        <f t="shared" si="40"/>
        <v/>
      </c>
      <c r="I2167" s="8">
        <v>71</v>
      </c>
      <c r="J2167" s="8" t="s">
        <v>214</v>
      </c>
      <c r="K2167" s="8" t="e">
        <f t="shared" si="42"/>
        <v>#VALUE!</v>
      </c>
      <c r="L2167" s="8" t="str">
        <f>IFERROR(VLOOKUP(D2167,Materias_Primas[#All],5,0),"")</f>
        <v/>
      </c>
      <c r="M2167" s="2"/>
      <c r="N2167" s="2"/>
      <c r="O2167" s="2"/>
      <c r="P2167" s="2"/>
    </row>
    <row r="2168" spans="1:16" ht="15.75" customHeight="1" x14ac:dyDescent="0.3">
      <c r="A2168" s="8">
        <f>'Receta'!A2169</f>
        <v>0</v>
      </c>
      <c r="B2168" s="8" t="str">
        <f>IFERROR(VLOOKUP(A2168,Productos[#All],2,0),"")</f>
        <v/>
      </c>
      <c r="C2168" s="8">
        <f>SUMIF(Producción[[#All],[Producto]],A2168,Producción[[#All],[Cant]])</f>
        <v>0</v>
      </c>
      <c r="D2168" s="8">
        <f>'Receta'!E2169</f>
        <v>0</v>
      </c>
      <c r="E2168" s="8" t="str">
        <f>IFERROR(VLOOKUP(D2168,Materias_Primas[#All],2,0),"")</f>
        <v/>
      </c>
      <c r="F2168" s="8">
        <f>'Receta'!C2169</f>
        <v>0</v>
      </c>
      <c r="G2168" s="8">
        <f>'Receta'!H2169</f>
        <v>0</v>
      </c>
      <c r="H2168" s="8" t="str">
        <f t="shared" si="40"/>
        <v/>
      </c>
      <c r="I2168" s="8">
        <v>71</v>
      </c>
      <c r="J2168" s="8" t="s">
        <v>214</v>
      </c>
      <c r="K2168" s="8" t="e">
        <f t="shared" si="42"/>
        <v>#VALUE!</v>
      </c>
      <c r="L2168" s="8" t="str">
        <f>IFERROR(VLOOKUP(D2168,Materias_Primas[#All],5,0),"")</f>
        <v/>
      </c>
      <c r="M2168" s="2"/>
      <c r="N2168" s="2"/>
      <c r="O2168" s="2"/>
      <c r="P2168" s="2"/>
    </row>
    <row r="2169" spans="1:16" ht="15.75" customHeight="1" x14ac:dyDescent="0.3">
      <c r="A2169" s="8">
        <f>'Receta'!A2170</f>
        <v>0</v>
      </c>
      <c r="B2169" s="8" t="str">
        <f>IFERROR(VLOOKUP(A2169,Productos[#All],2,0),"")</f>
        <v/>
      </c>
      <c r="C2169" s="8">
        <f>SUMIF(Producción[[#All],[Producto]],A2169,Producción[[#All],[Cant]])</f>
        <v>0</v>
      </c>
      <c r="D2169" s="8">
        <f>'Receta'!E2170</f>
        <v>0</v>
      </c>
      <c r="E2169" s="8" t="str">
        <f>IFERROR(VLOOKUP(D2169,Materias_Primas[#All],2,0),"")</f>
        <v/>
      </c>
      <c r="F2169" s="8">
        <f>'Receta'!C2170</f>
        <v>0</v>
      </c>
      <c r="G2169" s="8">
        <f>'Receta'!H2170</f>
        <v>0</v>
      </c>
      <c r="H2169" s="8" t="str">
        <f t="shared" si="40"/>
        <v/>
      </c>
      <c r="I2169" s="8">
        <v>71</v>
      </c>
      <c r="J2169" s="8" t="s">
        <v>214</v>
      </c>
      <c r="K2169" s="8" t="e">
        <f t="shared" si="42"/>
        <v>#VALUE!</v>
      </c>
      <c r="L2169" s="8" t="str">
        <f>IFERROR(VLOOKUP(D2169,Materias_Primas[#All],5,0),"")</f>
        <v/>
      </c>
      <c r="M2169" s="2"/>
      <c r="N2169" s="2"/>
      <c r="O2169" s="2"/>
      <c r="P2169" s="2"/>
    </row>
    <row r="2170" spans="1:16" ht="15.75" customHeight="1" x14ac:dyDescent="0.3">
      <c r="A2170" s="8">
        <f>'Receta'!A2171</f>
        <v>0</v>
      </c>
      <c r="B2170" s="8" t="str">
        <f>IFERROR(VLOOKUP(A2170,Productos[#All],2,0),"")</f>
        <v/>
      </c>
      <c r="C2170" s="8">
        <f>SUMIF(Producción[[#All],[Producto]],A2170,Producción[[#All],[Cant]])</f>
        <v>0</v>
      </c>
      <c r="D2170" s="8">
        <f>'Receta'!E2171</f>
        <v>0</v>
      </c>
      <c r="E2170" s="8" t="str">
        <f>IFERROR(VLOOKUP(D2170,Materias_Primas[#All],2,0),"")</f>
        <v/>
      </c>
      <c r="F2170" s="8">
        <f>'Receta'!C2171</f>
        <v>0</v>
      </c>
      <c r="G2170" s="8">
        <f>'Receta'!H2171</f>
        <v>0</v>
      </c>
      <c r="H2170" s="8" t="str">
        <f t="shared" si="40"/>
        <v/>
      </c>
      <c r="I2170" s="8">
        <v>71</v>
      </c>
      <c r="J2170" s="8" t="s">
        <v>214</v>
      </c>
      <c r="K2170" s="8" t="e">
        <f t="shared" si="42"/>
        <v>#VALUE!</v>
      </c>
      <c r="L2170" s="8" t="str">
        <f>IFERROR(VLOOKUP(D2170,Materias_Primas[#All],5,0),"")</f>
        <v/>
      </c>
      <c r="M2170" s="2"/>
      <c r="N2170" s="2"/>
      <c r="O2170" s="2"/>
      <c r="P2170" s="2"/>
    </row>
    <row r="2171" spans="1:16" ht="15.75" customHeight="1" x14ac:dyDescent="0.3">
      <c r="A2171" s="8">
        <f>'Receta'!A2172</f>
        <v>0</v>
      </c>
      <c r="B2171" s="8" t="str">
        <f>IFERROR(VLOOKUP(A2171,Productos[#All],2,0),"")</f>
        <v/>
      </c>
      <c r="C2171" s="8">
        <f>SUMIF(Producción[[#All],[Producto]],A2171,Producción[[#All],[Cant]])</f>
        <v>0</v>
      </c>
      <c r="D2171" s="8">
        <f>'Receta'!E2172</f>
        <v>0</v>
      </c>
      <c r="E2171" s="8" t="str">
        <f>IFERROR(VLOOKUP(D2171,Materias_Primas[#All],2,0),"")</f>
        <v/>
      </c>
      <c r="F2171" s="8">
        <f>'Receta'!C2172</f>
        <v>0</v>
      </c>
      <c r="G2171" s="8">
        <f>'Receta'!H2172</f>
        <v>0</v>
      </c>
      <c r="H2171" s="8" t="str">
        <f t="shared" si="40"/>
        <v/>
      </c>
      <c r="I2171" s="8">
        <v>71</v>
      </c>
      <c r="J2171" s="8" t="s">
        <v>214</v>
      </c>
      <c r="K2171" s="8" t="e">
        <f t="shared" si="42"/>
        <v>#VALUE!</v>
      </c>
      <c r="L2171" s="8" t="str">
        <f>IFERROR(VLOOKUP(D2171,Materias_Primas[#All],5,0),"")</f>
        <v/>
      </c>
      <c r="M2171" s="2"/>
      <c r="N2171" s="2"/>
      <c r="O2171" s="2"/>
      <c r="P2171" s="2"/>
    </row>
    <row r="2172" spans="1:16" ht="15.75" customHeight="1" x14ac:dyDescent="0.3">
      <c r="A2172" s="8">
        <f>'Receta'!A2173</f>
        <v>0</v>
      </c>
      <c r="B2172" s="8" t="str">
        <f>IFERROR(VLOOKUP(A2172,Productos[#All],2,0),"")</f>
        <v/>
      </c>
      <c r="C2172" s="8">
        <f>SUMIF(Producción[[#All],[Producto]],A2172,Producción[[#All],[Cant]])</f>
        <v>0</v>
      </c>
      <c r="D2172" s="8">
        <f>'Receta'!E2173</f>
        <v>0</v>
      </c>
      <c r="E2172" s="8" t="str">
        <f>IFERROR(VLOOKUP(D2172,Materias_Primas[#All],2,0),"")</f>
        <v/>
      </c>
      <c r="F2172" s="8">
        <f>'Receta'!C2173</f>
        <v>0</v>
      </c>
      <c r="G2172" s="8">
        <f>'Receta'!H2173</f>
        <v>0</v>
      </c>
      <c r="H2172" s="8" t="str">
        <f t="shared" si="40"/>
        <v/>
      </c>
      <c r="I2172" s="8">
        <v>71</v>
      </c>
      <c r="J2172" s="8" t="s">
        <v>214</v>
      </c>
      <c r="K2172" s="8" t="e">
        <f t="shared" si="42"/>
        <v>#VALUE!</v>
      </c>
      <c r="L2172" s="8" t="str">
        <f>IFERROR(VLOOKUP(D2172,Materias_Primas[#All],5,0),"")</f>
        <v/>
      </c>
      <c r="M2172" s="2"/>
      <c r="N2172" s="2"/>
      <c r="O2172" s="2"/>
      <c r="P2172" s="2"/>
    </row>
    <row r="2173" spans="1:16" ht="15.75" customHeight="1" x14ac:dyDescent="0.3">
      <c r="A2173" s="8">
        <f>'Receta'!A2174</f>
        <v>0</v>
      </c>
      <c r="B2173" s="8" t="str">
        <f>IFERROR(VLOOKUP(A2173,Productos[#All],2,0),"")</f>
        <v/>
      </c>
      <c r="C2173" s="8">
        <f>SUMIF(Producción[[#All],[Producto]],A2173,Producción[[#All],[Cant]])</f>
        <v>0</v>
      </c>
      <c r="D2173" s="8">
        <f>'Receta'!E2174</f>
        <v>0</v>
      </c>
      <c r="E2173" s="8" t="str">
        <f>IFERROR(VLOOKUP(D2173,Materias_Primas[#All],2,0),"")</f>
        <v/>
      </c>
      <c r="F2173" s="8">
        <f>'Receta'!C2174</f>
        <v>0</v>
      </c>
      <c r="G2173" s="8">
        <f>'Receta'!H2174</f>
        <v>0</v>
      </c>
      <c r="H2173" s="8" t="str">
        <f t="shared" si="40"/>
        <v/>
      </c>
      <c r="I2173" s="8">
        <v>71</v>
      </c>
      <c r="J2173" s="8" t="s">
        <v>214</v>
      </c>
      <c r="K2173" s="8" t="e">
        <f t="shared" si="42"/>
        <v>#VALUE!</v>
      </c>
      <c r="L2173" s="8" t="str">
        <f>IFERROR(VLOOKUP(D2173,Materias_Primas[#All],5,0),"")</f>
        <v/>
      </c>
      <c r="M2173" s="2"/>
      <c r="N2173" s="2"/>
      <c r="O2173" s="2"/>
      <c r="P2173" s="2"/>
    </row>
    <row r="2174" spans="1:16" ht="15.75" customHeight="1" x14ac:dyDescent="0.3">
      <c r="A2174" s="8">
        <f>'Receta'!A2175</f>
        <v>0</v>
      </c>
      <c r="B2174" s="8" t="str">
        <f>IFERROR(VLOOKUP(A2174,Productos[#All],2,0),"")</f>
        <v/>
      </c>
      <c r="C2174" s="8">
        <f>SUMIF(Producción[[#All],[Producto]],A2174,Producción[[#All],[Cant]])</f>
        <v>0</v>
      </c>
      <c r="D2174" s="8">
        <f>'Receta'!E2175</f>
        <v>0</v>
      </c>
      <c r="E2174" s="8" t="str">
        <f>IFERROR(VLOOKUP(D2174,Materias_Primas[#All],2,0),"")</f>
        <v/>
      </c>
      <c r="F2174" s="8">
        <f>'Receta'!C2175</f>
        <v>0</v>
      </c>
      <c r="G2174" s="8">
        <f>'Receta'!H2175</f>
        <v>0</v>
      </c>
      <c r="H2174" s="8" t="str">
        <f t="shared" si="40"/>
        <v/>
      </c>
      <c r="I2174" s="8">
        <v>71</v>
      </c>
      <c r="J2174" s="8" t="s">
        <v>214</v>
      </c>
      <c r="K2174" s="8" t="e">
        <f t="shared" si="42"/>
        <v>#VALUE!</v>
      </c>
      <c r="L2174" s="8" t="str">
        <f>IFERROR(VLOOKUP(D2174,Materias_Primas[#All],5,0),"")</f>
        <v/>
      </c>
      <c r="M2174" s="2"/>
      <c r="N2174" s="2"/>
      <c r="O2174" s="2"/>
      <c r="P2174" s="2"/>
    </row>
    <row r="2175" spans="1:16" ht="15.75" customHeight="1" x14ac:dyDescent="0.3">
      <c r="A2175" s="8">
        <f>'Receta'!A2176</f>
        <v>0</v>
      </c>
      <c r="B2175" s="8" t="str">
        <f>IFERROR(VLOOKUP(A2175,Productos[#All],2,0),"")</f>
        <v/>
      </c>
      <c r="C2175" s="8">
        <f>SUMIF(Producción[[#All],[Producto]],A2175,Producción[[#All],[Cant]])</f>
        <v>0</v>
      </c>
      <c r="D2175" s="8">
        <f>'Receta'!E2176</f>
        <v>0</v>
      </c>
      <c r="E2175" s="8" t="str">
        <f>IFERROR(VLOOKUP(D2175,Materias_Primas[#All],2,0),"")</f>
        <v/>
      </c>
      <c r="F2175" s="8">
        <f>'Receta'!C2176</f>
        <v>0</v>
      </c>
      <c r="G2175" s="8">
        <f>'Receta'!H2176</f>
        <v>0</v>
      </c>
      <c r="H2175" s="8" t="str">
        <f t="shared" si="40"/>
        <v/>
      </c>
      <c r="I2175" s="8">
        <v>71</v>
      </c>
      <c r="J2175" s="8" t="s">
        <v>214</v>
      </c>
      <c r="K2175" s="8" t="e">
        <f t="shared" si="42"/>
        <v>#VALUE!</v>
      </c>
      <c r="L2175" s="8" t="str">
        <f>IFERROR(VLOOKUP(D2175,Materias_Primas[#All],5,0),"")</f>
        <v/>
      </c>
      <c r="M2175" s="2"/>
      <c r="N2175" s="2"/>
      <c r="O2175" s="2"/>
      <c r="P2175" s="2"/>
    </row>
    <row r="2176" spans="1:16" ht="15.75" customHeight="1" x14ac:dyDescent="0.3">
      <c r="A2176" s="8">
        <f>'Receta'!A2177</f>
        <v>0</v>
      </c>
      <c r="B2176" s="8" t="str">
        <f>IFERROR(VLOOKUP(A2176,Productos[#All],2,0),"")</f>
        <v/>
      </c>
      <c r="C2176" s="8">
        <f>SUMIF(Producción[[#All],[Producto]],A2176,Producción[[#All],[Cant]])</f>
        <v>0</v>
      </c>
      <c r="D2176" s="8">
        <f>'Receta'!E2177</f>
        <v>0</v>
      </c>
      <c r="E2176" s="8" t="str">
        <f>IFERROR(VLOOKUP(D2176,Materias_Primas[#All],2,0),"")</f>
        <v/>
      </c>
      <c r="F2176" s="8">
        <f>'Receta'!C2177</f>
        <v>0</v>
      </c>
      <c r="G2176" s="8">
        <f>'Receta'!H2177</f>
        <v>0</v>
      </c>
      <c r="H2176" s="8" t="str">
        <f t="shared" si="40"/>
        <v/>
      </c>
      <c r="I2176" s="8">
        <v>71</v>
      </c>
      <c r="J2176" s="8" t="s">
        <v>214</v>
      </c>
      <c r="K2176" s="8" t="e">
        <f t="shared" si="42"/>
        <v>#VALUE!</v>
      </c>
      <c r="L2176" s="8" t="str">
        <f>IFERROR(VLOOKUP(D2176,Materias_Primas[#All],5,0),"")</f>
        <v/>
      </c>
      <c r="M2176" s="2"/>
      <c r="N2176" s="2"/>
      <c r="O2176" s="2"/>
      <c r="P2176" s="2"/>
    </row>
    <row r="2177" spans="1:16" ht="15.75" customHeight="1" x14ac:dyDescent="0.3">
      <c r="A2177" s="8">
        <f>'Receta'!A2178</f>
        <v>0</v>
      </c>
      <c r="B2177" s="8" t="str">
        <f>IFERROR(VLOOKUP(A2177,Productos[#All],2,0),"")</f>
        <v/>
      </c>
      <c r="C2177" s="8">
        <f>SUMIF(Producción[[#All],[Producto]],A2177,Producción[[#All],[Cant]])</f>
        <v>0</v>
      </c>
      <c r="D2177" s="8">
        <f>'Receta'!E2178</f>
        <v>0</v>
      </c>
      <c r="E2177" s="8" t="str">
        <f>IFERROR(VLOOKUP(D2177,Materias_Primas[#All],2,0),"")</f>
        <v/>
      </c>
      <c r="F2177" s="8">
        <f>'Receta'!C2178</f>
        <v>0</v>
      </c>
      <c r="G2177" s="8">
        <f>'Receta'!H2178</f>
        <v>0</v>
      </c>
      <c r="H2177" s="8" t="str">
        <f t="shared" si="40"/>
        <v/>
      </c>
      <c r="I2177" s="8">
        <v>71</v>
      </c>
      <c r="J2177" s="8" t="s">
        <v>214</v>
      </c>
      <c r="K2177" s="8" t="e">
        <f t="shared" si="42"/>
        <v>#VALUE!</v>
      </c>
      <c r="L2177" s="8" t="str">
        <f>IFERROR(VLOOKUP(D2177,Materias_Primas[#All],5,0),"")</f>
        <v/>
      </c>
      <c r="M2177" s="2"/>
      <c r="N2177" s="2"/>
      <c r="O2177" s="2"/>
      <c r="P2177" s="2"/>
    </row>
    <row r="2178" spans="1:16" ht="15.75" customHeight="1" x14ac:dyDescent="0.3">
      <c r="A2178" s="8">
        <f>'Receta'!A2179</f>
        <v>0</v>
      </c>
      <c r="B2178" s="8" t="str">
        <f>IFERROR(VLOOKUP(A2178,Productos[#All],2,0),"")</f>
        <v/>
      </c>
      <c r="C2178" s="8">
        <f>SUMIF(Producción[[#All],[Producto]],A2178,Producción[[#All],[Cant]])</f>
        <v>0</v>
      </c>
      <c r="D2178" s="8">
        <f>'Receta'!E2179</f>
        <v>0</v>
      </c>
      <c r="E2178" s="8" t="str">
        <f>IFERROR(VLOOKUP(D2178,Materias_Primas[#All],2,0),"")</f>
        <v/>
      </c>
      <c r="F2178" s="8">
        <f>'Receta'!C2179</f>
        <v>0</v>
      </c>
      <c r="G2178" s="8">
        <f>'Receta'!H2179</f>
        <v>0</v>
      </c>
      <c r="H2178" s="8" t="str">
        <f t="shared" si="40"/>
        <v/>
      </c>
      <c r="I2178" s="8">
        <v>71</v>
      </c>
      <c r="J2178" s="8" t="s">
        <v>214</v>
      </c>
      <c r="K2178" s="8" t="e">
        <f t="shared" ref="K2178:K2241" si="43">C2178*H2178</f>
        <v>#VALUE!</v>
      </c>
      <c r="L2178" s="8" t="str">
        <f>IFERROR(VLOOKUP(D2178,Materias_Primas[#All],5,0),"")</f>
        <v/>
      </c>
      <c r="M2178" s="2"/>
      <c r="N2178" s="2"/>
      <c r="O2178" s="2"/>
      <c r="P2178" s="2"/>
    </row>
    <row r="2179" spans="1:16" ht="15.75" customHeight="1" x14ac:dyDescent="0.3">
      <c r="A2179" s="8">
        <f>'Receta'!A2180</f>
        <v>0</v>
      </c>
      <c r="B2179" s="8" t="str">
        <f>IFERROR(VLOOKUP(A2179,Productos[#All],2,0),"")</f>
        <v/>
      </c>
      <c r="C2179" s="8">
        <f>SUMIF(Producción[[#All],[Producto]],A2179,Producción[[#All],[Cant]])</f>
        <v>0</v>
      </c>
      <c r="D2179" s="8">
        <f>'Receta'!E2180</f>
        <v>0</v>
      </c>
      <c r="E2179" s="8" t="str">
        <f>IFERROR(VLOOKUP(D2179,Materias_Primas[#All],2,0),"")</f>
        <v/>
      </c>
      <c r="F2179" s="8">
        <f>'Receta'!C2180</f>
        <v>0</v>
      </c>
      <c r="G2179" s="8">
        <f>'Receta'!H2180</f>
        <v>0</v>
      </c>
      <c r="H2179" s="8" t="str">
        <f t="shared" si="40"/>
        <v/>
      </c>
      <c r="I2179" s="8">
        <v>71</v>
      </c>
      <c r="J2179" s="8" t="s">
        <v>214</v>
      </c>
      <c r="K2179" s="8" t="e">
        <f t="shared" si="43"/>
        <v>#VALUE!</v>
      </c>
      <c r="L2179" s="8" t="str">
        <f>IFERROR(VLOOKUP(D2179,Materias_Primas[#All],5,0),"")</f>
        <v/>
      </c>
      <c r="M2179" s="2"/>
      <c r="N2179" s="2"/>
      <c r="O2179" s="2"/>
      <c r="P2179" s="2"/>
    </row>
    <row r="2180" spans="1:16" ht="15.75" customHeight="1" x14ac:dyDescent="0.3">
      <c r="A2180" s="8">
        <f>'Receta'!A2181</f>
        <v>0</v>
      </c>
      <c r="B2180" s="8" t="str">
        <f>IFERROR(VLOOKUP(A2180,Productos[#All],2,0),"")</f>
        <v/>
      </c>
      <c r="C2180" s="8">
        <f>SUMIF(Producción[[#All],[Producto]],A2180,Producción[[#All],[Cant]])</f>
        <v>0</v>
      </c>
      <c r="D2180" s="8">
        <f>'Receta'!E2181</f>
        <v>0</v>
      </c>
      <c r="E2180" s="8" t="str">
        <f>IFERROR(VLOOKUP(D2180,Materias_Primas[#All],2,0),"")</f>
        <v/>
      </c>
      <c r="F2180" s="8">
        <f>'Receta'!C2181</f>
        <v>0</v>
      </c>
      <c r="G2180" s="8">
        <f>'Receta'!H2181</f>
        <v>0</v>
      </c>
      <c r="H2180" s="8" t="str">
        <f t="shared" si="40"/>
        <v/>
      </c>
      <c r="I2180" s="8">
        <v>71</v>
      </c>
      <c r="J2180" s="8" t="s">
        <v>214</v>
      </c>
      <c r="K2180" s="8" t="e">
        <f t="shared" si="43"/>
        <v>#VALUE!</v>
      </c>
      <c r="L2180" s="8" t="str">
        <f>IFERROR(VLOOKUP(D2180,Materias_Primas[#All],5,0),"")</f>
        <v/>
      </c>
      <c r="M2180" s="2"/>
      <c r="N2180" s="2"/>
      <c r="O2180" s="2"/>
      <c r="P2180" s="2"/>
    </row>
    <row r="2181" spans="1:16" ht="15.75" customHeight="1" x14ac:dyDescent="0.3">
      <c r="A2181" s="8">
        <f>'Receta'!A2182</f>
        <v>0</v>
      </c>
      <c r="B2181" s="8" t="str">
        <f>IFERROR(VLOOKUP(A2181,Productos[#All],2,0),"")</f>
        <v/>
      </c>
      <c r="C2181" s="8">
        <f>SUMIF(Producción[[#All],[Producto]],A2181,Producción[[#All],[Cant]])</f>
        <v>0</v>
      </c>
      <c r="D2181" s="8">
        <f>'Receta'!E2182</f>
        <v>0</v>
      </c>
      <c r="E2181" s="8" t="str">
        <f>IFERROR(VLOOKUP(D2181,Materias_Primas[#All],2,0),"")</f>
        <v/>
      </c>
      <c r="F2181" s="8">
        <f>'Receta'!C2182</f>
        <v>0</v>
      </c>
      <c r="G2181" s="8">
        <f>'Receta'!H2182</f>
        <v>0</v>
      </c>
      <c r="H2181" s="8" t="str">
        <f t="shared" si="40"/>
        <v/>
      </c>
      <c r="I2181" s="8">
        <v>71</v>
      </c>
      <c r="J2181" s="8" t="s">
        <v>214</v>
      </c>
      <c r="K2181" s="8" t="e">
        <f t="shared" si="43"/>
        <v>#VALUE!</v>
      </c>
      <c r="L2181" s="8" t="str">
        <f>IFERROR(VLOOKUP(D2181,Materias_Primas[#All],5,0),"")</f>
        <v/>
      </c>
      <c r="M2181" s="2"/>
      <c r="N2181" s="2"/>
      <c r="O2181" s="2"/>
      <c r="P2181" s="2"/>
    </row>
    <row r="2182" spans="1:16" ht="15.75" customHeight="1" x14ac:dyDescent="0.3">
      <c r="A2182" s="8">
        <f>'Receta'!A2183</f>
        <v>0</v>
      </c>
      <c r="B2182" s="8" t="str">
        <f>IFERROR(VLOOKUP(A2182,Productos[#All],2,0),"")</f>
        <v/>
      </c>
      <c r="C2182" s="8">
        <f>SUMIF(Producción[[#All],[Producto]],A2182,Producción[[#All],[Cant]])</f>
        <v>0</v>
      </c>
      <c r="D2182" s="8">
        <f>'Receta'!E2183</f>
        <v>0</v>
      </c>
      <c r="E2182" s="8" t="str">
        <f>IFERROR(VLOOKUP(D2182,Materias_Primas[#All],2,0),"")</f>
        <v/>
      </c>
      <c r="F2182" s="8">
        <f>'Receta'!C2183</f>
        <v>0</v>
      </c>
      <c r="G2182" s="8">
        <f>'Receta'!H2183</f>
        <v>0</v>
      </c>
      <c r="H2182" s="8" t="str">
        <f t="shared" si="40"/>
        <v/>
      </c>
      <c r="I2182" s="8">
        <v>71</v>
      </c>
      <c r="J2182" s="8" t="s">
        <v>214</v>
      </c>
      <c r="K2182" s="8" t="e">
        <f t="shared" si="43"/>
        <v>#VALUE!</v>
      </c>
      <c r="L2182" s="8" t="str">
        <f>IFERROR(VLOOKUP(D2182,Materias_Primas[#All],5,0),"")</f>
        <v/>
      </c>
      <c r="M2182" s="2"/>
      <c r="N2182" s="2"/>
      <c r="O2182" s="2"/>
      <c r="P2182" s="2"/>
    </row>
    <row r="2183" spans="1:16" ht="15.75" customHeight="1" x14ac:dyDescent="0.3">
      <c r="A2183" s="8">
        <f>'Receta'!A2184</f>
        <v>0</v>
      </c>
      <c r="B2183" s="8" t="str">
        <f>IFERROR(VLOOKUP(A2183,Productos[#All],2,0),"")</f>
        <v/>
      </c>
      <c r="C2183" s="8">
        <f>SUMIF(Producción[[#All],[Producto]],A2183,Producción[[#All],[Cant]])</f>
        <v>0</v>
      </c>
      <c r="D2183" s="8">
        <f>'Receta'!E2184</f>
        <v>0</v>
      </c>
      <c r="E2183" s="8" t="str">
        <f>IFERROR(VLOOKUP(D2183,Materias_Primas[#All],2,0),"")</f>
        <v/>
      </c>
      <c r="F2183" s="8">
        <f>'Receta'!C2184</f>
        <v>0</v>
      </c>
      <c r="G2183" s="8">
        <f>'Receta'!H2184</f>
        <v>0</v>
      </c>
      <c r="H2183" s="8" t="str">
        <f t="shared" si="40"/>
        <v/>
      </c>
      <c r="I2183" s="8">
        <v>71</v>
      </c>
      <c r="J2183" s="8" t="s">
        <v>214</v>
      </c>
      <c r="K2183" s="8" t="e">
        <f t="shared" si="43"/>
        <v>#VALUE!</v>
      </c>
      <c r="L2183" s="8" t="str">
        <f>IFERROR(VLOOKUP(D2183,Materias_Primas[#All],5,0),"")</f>
        <v/>
      </c>
      <c r="M2183" s="2"/>
      <c r="N2183" s="2"/>
      <c r="O2183" s="2"/>
      <c r="P2183" s="2"/>
    </row>
    <row r="2184" spans="1:16" ht="15.75" customHeight="1" x14ac:dyDescent="0.3">
      <c r="A2184" s="8">
        <f>'Receta'!A2185</f>
        <v>0</v>
      </c>
      <c r="B2184" s="8" t="str">
        <f>IFERROR(VLOOKUP(A2184,Productos[#All],2,0),"")</f>
        <v/>
      </c>
      <c r="C2184" s="8">
        <f>SUMIF(Producción[[#All],[Producto]],A2184,Producción[[#All],[Cant]])</f>
        <v>0</v>
      </c>
      <c r="D2184" s="8">
        <f>'Receta'!E2185</f>
        <v>0</v>
      </c>
      <c r="E2184" s="8" t="str">
        <f>IFERROR(VLOOKUP(D2184,Materias_Primas[#All],2,0),"")</f>
        <v/>
      </c>
      <c r="F2184" s="8">
        <f>'Receta'!C2185</f>
        <v>0</v>
      </c>
      <c r="G2184" s="8">
        <f>'Receta'!H2185</f>
        <v>0</v>
      </c>
      <c r="H2184" s="8" t="str">
        <f t="shared" si="40"/>
        <v/>
      </c>
      <c r="I2184" s="8">
        <v>72</v>
      </c>
      <c r="J2184" s="8" t="s">
        <v>213</v>
      </c>
      <c r="K2184" s="8" t="e">
        <f t="shared" si="43"/>
        <v>#VALUE!</v>
      </c>
      <c r="L2184" s="8" t="str">
        <f>IFERROR(VLOOKUP(D2184,Materias_Primas[#All],5,0),"")</f>
        <v/>
      </c>
      <c r="M2184" s="2"/>
      <c r="N2184" s="2"/>
      <c r="O2184" s="2"/>
      <c r="P2184" s="2"/>
    </row>
    <row r="2185" spans="1:16" ht="15.75" customHeight="1" x14ac:dyDescent="0.3">
      <c r="A2185" s="8">
        <f>'Receta'!A2186</f>
        <v>0</v>
      </c>
      <c r="B2185" s="8" t="str">
        <f>IFERROR(VLOOKUP(A2185,Productos[#All],2,0),"")</f>
        <v/>
      </c>
      <c r="C2185" s="8">
        <f>SUMIF(Producción[[#All],[Producto]],A2185,Producción[[#All],[Cant]])</f>
        <v>0</v>
      </c>
      <c r="D2185" s="8">
        <f>'Receta'!E2186</f>
        <v>0</v>
      </c>
      <c r="E2185" s="8" t="str">
        <f>IFERROR(VLOOKUP(D2185,Materias_Primas[#All],2,0),"")</f>
        <v/>
      </c>
      <c r="F2185" s="8">
        <f>'Receta'!C2186</f>
        <v>0</v>
      </c>
      <c r="G2185" s="8">
        <f>'Receta'!H2186</f>
        <v>0</v>
      </c>
      <c r="H2185" s="8" t="str">
        <f t="shared" si="40"/>
        <v/>
      </c>
      <c r="I2185" s="8">
        <v>72</v>
      </c>
      <c r="J2185" s="8" t="s">
        <v>213</v>
      </c>
      <c r="K2185" s="8" t="e">
        <f t="shared" si="43"/>
        <v>#VALUE!</v>
      </c>
      <c r="L2185" s="8" t="str">
        <f>IFERROR(VLOOKUP(D2185,Materias_Primas[#All],5,0),"")</f>
        <v/>
      </c>
      <c r="M2185" s="2"/>
      <c r="N2185" s="2"/>
      <c r="O2185" s="2"/>
      <c r="P2185" s="2"/>
    </row>
    <row r="2186" spans="1:16" ht="15.75" customHeight="1" x14ac:dyDescent="0.3">
      <c r="A2186" s="8">
        <f>'Receta'!A2187</f>
        <v>0</v>
      </c>
      <c r="B2186" s="8" t="str">
        <f>IFERROR(VLOOKUP(A2186,Productos[#All],2,0),"")</f>
        <v/>
      </c>
      <c r="C2186" s="8">
        <f>SUMIF(Producción[[#All],[Producto]],A2186,Producción[[#All],[Cant]])</f>
        <v>0</v>
      </c>
      <c r="D2186" s="8">
        <f>'Receta'!E2187</f>
        <v>0</v>
      </c>
      <c r="E2186" s="8" t="str">
        <f>IFERROR(VLOOKUP(D2186,Materias_Primas[#All],2,0),"")</f>
        <v/>
      </c>
      <c r="F2186" s="8">
        <f>'Receta'!C2187</f>
        <v>0</v>
      </c>
      <c r="G2186" s="8">
        <f>'Receta'!H2187</f>
        <v>0</v>
      </c>
      <c r="H2186" s="8" t="str">
        <f t="shared" si="40"/>
        <v/>
      </c>
      <c r="I2186" s="8">
        <v>72</v>
      </c>
      <c r="J2186" s="8" t="s">
        <v>213</v>
      </c>
      <c r="K2186" s="8" t="e">
        <f t="shared" si="43"/>
        <v>#VALUE!</v>
      </c>
      <c r="L2186" s="8" t="str">
        <f>IFERROR(VLOOKUP(D2186,Materias_Primas[#All],5,0),"")</f>
        <v/>
      </c>
      <c r="M2186" s="2"/>
      <c r="N2186" s="2"/>
      <c r="O2186" s="2"/>
      <c r="P2186" s="2"/>
    </row>
    <row r="2187" spans="1:16" ht="15.75" customHeight="1" x14ac:dyDescent="0.3">
      <c r="A2187" s="8">
        <f>'Receta'!A2188</f>
        <v>0</v>
      </c>
      <c r="B2187" s="8" t="str">
        <f>IFERROR(VLOOKUP(A2187,Productos[#All],2,0),"")</f>
        <v/>
      </c>
      <c r="C2187" s="8">
        <f>SUMIF(Producción[[#All],[Producto]],A2187,Producción[[#All],[Cant]])</f>
        <v>0</v>
      </c>
      <c r="D2187" s="8">
        <f>'Receta'!E2188</f>
        <v>0</v>
      </c>
      <c r="E2187" s="8" t="str">
        <f>IFERROR(VLOOKUP(D2187,Materias_Primas[#All],2,0),"")</f>
        <v/>
      </c>
      <c r="F2187" s="8">
        <f>'Receta'!C2188</f>
        <v>0</v>
      </c>
      <c r="G2187" s="8">
        <f>'Receta'!H2188</f>
        <v>0</v>
      </c>
      <c r="H2187" s="8" t="str">
        <f t="shared" si="40"/>
        <v/>
      </c>
      <c r="I2187" s="8">
        <v>72</v>
      </c>
      <c r="J2187" s="8" t="s">
        <v>213</v>
      </c>
      <c r="K2187" s="8" t="e">
        <f t="shared" si="43"/>
        <v>#VALUE!</v>
      </c>
      <c r="L2187" s="8" t="str">
        <f>IFERROR(VLOOKUP(D2187,Materias_Primas[#All],5,0),"")</f>
        <v/>
      </c>
      <c r="M2187" s="2"/>
      <c r="N2187" s="2"/>
      <c r="O2187" s="2"/>
      <c r="P2187" s="2"/>
    </row>
    <row r="2188" spans="1:16" ht="15.75" customHeight="1" x14ac:dyDescent="0.3">
      <c r="A2188" s="8">
        <f>'Receta'!A2189</f>
        <v>0</v>
      </c>
      <c r="B2188" s="8" t="str">
        <f>IFERROR(VLOOKUP(A2188,Productos[#All],2,0),"")</f>
        <v/>
      </c>
      <c r="C2188" s="8">
        <f>SUMIF(Producción[[#All],[Producto]],A2188,Producción[[#All],[Cant]])</f>
        <v>0</v>
      </c>
      <c r="D2188" s="8">
        <f>'Receta'!E2189</f>
        <v>0</v>
      </c>
      <c r="E2188" s="8" t="str">
        <f>IFERROR(VLOOKUP(D2188,Materias_Primas[#All],2,0),"")</f>
        <v/>
      </c>
      <c r="F2188" s="8">
        <f>'Receta'!C2189</f>
        <v>0</v>
      </c>
      <c r="G2188" s="8">
        <f>'Receta'!H2189</f>
        <v>0</v>
      </c>
      <c r="H2188" s="8" t="str">
        <f t="shared" si="40"/>
        <v/>
      </c>
      <c r="I2188" s="8">
        <v>72</v>
      </c>
      <c r="J2188" s="8" t="s">
        <v>213</v>
      </c>
      <c r="K2188" s="8" t="e">
        <f t="shared" si="43"/>
        <v>#VALUE!</v>
      </c>
      <c r="L2188" s="8" t="str">
        <f>IFERROR(VLOOKUP(D2188,Materias_Primas[#All],5,0),"")</f>
        <v/>
      </c>
      <c r="M2188" s="2"/>
      <c r="N2188" s="2"/>
      <c r="O2188" s="2"/>
      <c r="P2188" s="2"/>
    </row>
    <row r="2189" spans="1:16" ht="15.75" customHeight="1" x14ac:dyDescent="0.3">
      <c r="A2189" s="8">
        <f>'Receta'!A2190</f>
        <v>0</v>
      </c>
      <c r="B2189" s="8" t="str">
        <f>IFERROR(VLOOKUP(A2189,Productos[#All],2,0),"")</f>
        <v/>
      </c>
      <c r="C2189" s="8">
        <f>SUMIF(Producción[[#All],[Producto]],A2189,Producción[[#All],[Cant]])</f>
        <v>0</v>
      </c>
      <c r="D2189" s="8">
        <f>'Receta'!E2190</f>
        <v>0</v>
      </c>
      <c r="E2189" s="8" t="str">
        <f>IFERROR(VLOOKUP(D2189,Materias_Primas[#All],2,0),"")</f>
        <v/>
      </c>
      <c r="F2189" s="8">
        <f>'Receta'!C2190</f>
        <v>0</v>
      </c>
      <c r="G2189" s="8">
        <f>'Receta'!H2190</f>
        <v>0</v>
      </c>
      <c r="H2189" s="8" t="str">
        <f t="shared" si="40"/>
        <v/>
      </c>
      <c r="I2189" s="8">
        <v>72</v>
      </c>
      <c r="J2189" s="8" t="s">
        <v>213</v>
      </c>
      <c r="K2189" s="8" t="e">
        <f t="shared" si="43"/>
        <v>#VALUE!</v>
      </c>
      <c r="L2189" s="8" t="str">
        <f>IFERROR(VLOOKUP(D2189,Materias_Primas[#All],5,0),"")</f>
        <v/>
      </c>
      <c r="M2189" s="2"/>
      <c r="N2189" s="2"/>
      <c r="O2189" s="2"/>
      <c r="P2189" s="2"/>
    </row>
    <row r="2190" spans="1:16" ht="15.75" customHeight="1" x14ac:dyDescent="0.3">
      <c r="A2190" s="8">
        <f>'Receta'!A2191</f>
        <v>0</v>
      </c>
      <c r="B2190" s="8" t="str">
        <f>IFERROR(VLOOKUP(A2190,Productos[#All],2,0),"")</f>
        <v/>
      </c>
      <c r="C2190" s="8">
        <f>SUMIF(Producción[[#All],[Producto]],A2190,Producción[[#All],[Cant]])</f>
        <v>0</v>
      </c>
      <c r="D2190" s="8">
        <f>'Receta'!E2191</f>
        <v>0</v>
      </c>
      <c r="E2190" s="8" t="str">
        <f>IFERROR(VLOOKUP(D2190,Materias_Primas[#All],2,0),"")</f>
        <v/>
      </c>
      <c r="F2190" s="8">
        <f>'Receta'!C2191</f>
        <v>0</v>
      </c>
      <c r="G2190" s="8">
        <f>'Receta'!H2191</f>
        <v>0</v>
      </c>
      <c r="H2190" s="8" t="str">
        <f t="shared" si="40"/>
        <v/>
      </c>
      <c r="I2190" s="8">
        <v>72</v>
      </c>
      <c r="J2190" s="8" t="s">
        <v>213</v>
      </c>
      <c r="K2190" s="8" t="e">
        <f t="shared" si="43"/>
        <v>#VALUE!</v>
      </c>
      <c r="L2190" s="8" t="str">
        <f>IFERROR(VLOOKUP(D2190,Materias_Primas[#All],5,0),"")</f>
        <v/>
      </c>
      <c r="M2190" s="2"/>
      <c r="N2190" s="2"/>
      <c r="O2190" s="2"/>
      <c r="P2190" s="2"/>
    </row>
    <row r="2191" spans="1:16" ht="15.75" customHeight="1" x14ac:dyDescent="0.3">
      <c r="A2191" s="8">
        <f>'Receta'!A2192</f>
        <v>0</v>
      </c>
      <c r="B2191" s="8" t="str">
        <f>IFERROR(VLOOKUP(A2191,Productos[#All],2,0),"")</f>
        <v/>
      </c>
      <c r="C2191" s="8">
        <f>SUMIF(Producción[[#All],[Producto]],A2191,Producción[[#All],[Cant]])</f>
        <v>0</v>
      </c>
      <c r="D2191" s="8">
        <f>'Receta'!E2192</f>
        <v>0</v>
      </c>
      <c r="E2191" s="8" t="str">
        <f>IFERROR(VLOOKUP(D2191,Materias_Primas[#All],2,0),"")</f>
        <v/>
      </c>
      <c r="F2191" s="8">
        <f>'Receta'!C2192</f>
        <v>0</v>
      </c>
      <c r="G2191" s="8">
        <f>'Receta'!H2192</f>
        <v>0</v>
      </c>
      <c r="H2191" s="8" t="str">
        <f t="shared" si="40"/>
        <v/>
      </c>
      <c r="I2191" s="8">
        <v>72</v>
      </c>
      <c r="J2191" s="8" t="s">
        <v>213</v>
      </c>
      <c r="K2191" s="8" t="e">
        <f t="shared" si="43"/>
        <v>#VALUE!</v>
      </c>
      <c r="L2191" s="8" t="str">
        <f>IFERROR(VLOOKUP(D2191,Materias_Primas[#All],5,0),"")</f>
        <v/>
      </c>
      <c r="M2191" s="2"/>
      <c r="N2191" s="2"/>
      <c r="O2191" s="2"/>
      <c r="P2191" s="2"/>
    </row>
    <row r="2192" spans="1:16" ht="15.75" customHeight="1" x14ac:dyDescent="0.3">
      <c r="A2192" s="8">
        <f>'Receta'!A2193</f>
        <v>0</v>
      </c>
      <c r="B2192" s="8" t="str">
        <f>IFERROR(VLOOKUP(A2192,Productos[#All],2,0),"")</f>
        <v/>
      </c>
      <c r="C2192" s="8">
        <f>SUMIF(Producción[[#All],[Producto]],A2192,Producción[[#All],[Cant]])</f>
        <v>0</v>
      </c>
      <c r="D2192" s="8">
        <f>'Receta'!E2193</f>
        <v>0</v>
      </c>
      <c r="E2192" s="8" t="str">
        <f>IFERROR(VLOOKUP(D2192,Materias_Primas[#All],2,0),"")</f>
        <v/>
      </c>
      <c r="F2192" s="8">
        <f>'Receta'!C2193</f>
        <v>0</v>
      </c>
      <c r="G2192" s="8">
        <f>'Receta'!H2193</f>
        <v>0</v>
      </c>
      <c r="H2192" s="8" t="str">
        <f t="shared" si="40"/>
        <v/>
      </c>
      <c r="I2192" s="8">
        <v>72</v>
      </c>
      <c r="J2192" s="8" t="s">
        <v>213</v>
      </c>
      <c r="K2192" s="8" t="e">
        <f t="shared" si="43"/>
        <v>#VALUE!</v>
      </c>
      <c r="L2192" s="8" t="str">
        <f>IFERROR(VLOOKUP(D2192,Materias_Primas[#All],5,0),"")</f>
        <v/>
      </c>
      <c r="M2192" s="2"/>
      <c r="N2192" s="2"/>
      <c r="O2192" s="2"/>
      <c r="P2192" s="2"/>
    </row>
    <row r="2193" spans="1:16" ht="15.75" customHeight="1" x14ac:dyDescent="0.3">
      <c r="A2193" s="8">
        <f>'Receta'!A2194</f>
        <v>0</v>
      </c>
      <c r="B2193" s="8" t="str">
        <f>IFERROR(VLOOKUP(A2193,Productos[#All],2,0),"")</f>
        <v/>
      </c>
      <c r="C2193" s="8">
        <f>SUMIF(Producción[[#All],[Producto]],A2193,Producción[[#All],[Cant]])</f>
        <v>0</v>
      </c>
      <c r="D2193" s="8">
        <f>'Receta'!E2194</f>
        <v>0</v>
      </c>
      <c r="E2193" s="8" t="str">
        <f>IFERROR(VLOOKUP(D2193,Materias_Primas[#All],2,0),"")</f>
        <v/>
      </c>
      <c r="F2193" s="8">
        <f>'Receta'!C2194</f>
        <v>0</v>
      </c>
      <c r="G2193" s="8">
        <f>'Receta'!H2194</f>
        <v>0</v>
      </c>
      <c r="H2193" s="8" t="str">
        <f t="shared" si="40"/>
        <v/>
      </c>
      <c r="I2193" s="8">
        <v>72</v>
      </c>
      <c r="J2193" s="8" t="s">
        <v>213</v>
      </c>
      <c r="K2193" s="8" t="e">
        <f t="shared" si="43"/>
        <v>#VALUE!</v>
      </c>
      <c r="L2193" s="8" t="str">
        <f>IFERROR(VLOOKUP(D2193,Materias_Primas[#All],5,0),"")</f>
        <v/>
      </c>
      <c r="M2193" s="2"/>
      <c r="N2193" s="2"/>
      <c r="O2193" s="2"/>
      <c r="P2193" s="2"/>
    </row>
    <row r="2194" spans="1:16" ht="15.75" customHeight="1" x14ac:dyDescent="0.3">
      <c r="A2194" s="8">
        <f>'Receta'!A2195</f>
        <v>0</v>
      </c>
      <c r="B2194" s="8" t="str">
        <f>IFERROR(VLOOKUP(A2194,Productos[#All],2,0),"")</f>
        <v/>
      </c>
      <c r="C2194" s="8">
        <f>SUMIF(Producción[[#All],[Producto]],A2194,Producción[[#All],[Cant]])</f>
        <v>0</v>
      </c>
      <c r="D2194" s="8">
        <f>'Receta'!E2195</f>
        <v>0</v>
      </c>
      <c r="E2194" s="8" t="str">
        <f>IFERROR(VLOOKUP(D2194,Materias_Primas[#All],2,0),"")</f>
        <v/>
      </c>
      <c r="F2194" s="8">
        <f>'Receta'!C2195</f>
        <v>0</v>
      </c>
      <c r="G2194" s="8">
        <f>'Receta'!H2195</f>
        <v>0</v>
      </c>
      <c r="H2194" s="8" t="str">
        <f t="shared" si="40"/>
        <v/>
      </c>
      <c r="I2194" s="8">
        <v>72</v>
      </c>
      <c r="J2194" s="8" t="s">
        <v>213</v>
      </c>
      <c r="K2194" s="8" t="e">
        <f t="shared" si="43"/>
        <v>#VALUE!</v>
      </c>
      <c r="L2194" s="8" t="str">
        <f>IFERROR(VLOOKUP(D2194,Materias_Primas[#All],5,0),"")</f>
        <v/>
      </c>
      <c r="M2194" s="2"/>
      <c r="N2194" s="2"/>
      <c r="O2194" s="2"/>
      <c r="P2194" s="2"/>
    </row>
    <row r="2195" spans="1:16" ht="15.75" customHeight="1" x14ac:dyDescent="0.3">
      <c r="A2195" s="8">
        <f>'Receta'!A2196</f>
        <v>0</v>
      </c>
      <c r="B2195" s="8" t="str">
        <f>IFERROR(VLOOKUP(A2195,Productos[#All],2,0),"")</f>
        <v/>
      </c>
      <c r="C2195" s="8">
        <f>SUMIF(Producción[[#All],[Producto]],A2195,Producción[[#All],[Cant]])</f>
        <v>0</v>
      </c>
      <c r="D2195" s="8">
        <f>'Receta'!E2196</f>
        <v>0</v>
      </c>
      <c r="E2195" s="8" t="str">
        <f>IFERROR(VLOOKUP(D2195,Materias_Primas[#All],2,0),"")</f>
        <v/>
      </c>
      <c r="F2195" s="8">
        <f>'Receta'!C2196</f>
        <v>0</v>
      </c>
      <c r="G2195" s="8">
        <f>'Receta'!H2196</f>
        <v>0</v>
      </c>
      <c r="H2195" s="8" t="str">
        <f t="shared" si="40"/>
        <v/>
      </c>
      <c r="I2195" s="8">
        <v>72</v>
      </c>
      <c r="J2195" s="8" t="s">
        <v>213</v>
      </c>
      <c r="K2195" s="8" t="e">
        <f t="shared" si="43"/>
        <v>#VALUE!</v>
      </c>
      <c r="L2195" s="8" t="str">
        <f>IFERROR(VLOOKUP(D2195,Materias_Primas[#All],5,0),"")</f>
        <v/>
      </c>
      <c r="M2195" s="2"/>
      <c r="N2195" s="2"/>
      <c r="O2195" s="2"/>
      <c r="P2195" s="2"/>
    </row>
    <row r="2196" spans="1:16" ht="15.75" customHeight="1" x14ac:dyDescent="0.3">
      <c r="A2196" s="8">
        <f>'Receta'!A2197</f>
        <v>0</v>
      </c>
      <c r="B2196" s="8" t="str">
        <f>IFERROR(VLOOKUP(A2196,Productos[#All],2,0),"")</f>
        <v/>
      </c>
      <c r="C2196" s="8">
        <f>SUMIF(Producción[[#All],[Producto]],A2196,Producción[[#All],[Cant]])</f>
        <v>0</v>
      </c>
      <c r="D2196" s="8">
        <f>'Receta'!E2197</f>
        <v>0</v>
      </c>
      <c r="E2196" s="8" t="str">
        <f>IFERROR(VLOOKUP(D2196,Materias_Primas[#All],2,0),"")</f>
        <v/>
      </c>
      <c r="F2196" s="8">
        <f>'Receta'!C2197</f>
        <v>0</v>
      </c>
      <c r="G2196" s="8">
        <f>'Receta'!H2197</f>
        <v>0</v>
      </c>
      <c r="H2196" s="8" t="str">
        <f t="shared" si="40"/>
        <v/>
      </c>
      <c r="I2196" s="8">
        <v>72</v>
      </c>
      <c r="J2196" s="8" t="s">
        <v>213</v>
      </c>
      <c r="K2196" s="8" t="e">
        <f t="shared" si="43"/>
        <v>#VALUE!</v>
      </c>
      <c r="L2196" s="8" t="str">
        <f>IFERROR(VLOOKUP(D2196,Materias_Primas[#All],5,0),"")</f>
        <v/>
      </c>
      <c r="M2196" s="2"/>
      <c r="N2196" s="2"/>
      <c r="O2196" s="2"/>
      <c r="P2196" s="2"/>
    </row>
    <row r="2197" spans="1:16" ht="15.75" customHeight="1" x14ac:dyDescent="0.3">
      <c r="A2197" s="8">
        <f>'Receta'!A2198</f>
        <v>0</v>
      </c>
      <c r="B2197" s="8" t="str">
        <f>IFERROR(VLOOKUP(A2197,Productos[#All],2,0),"")</f>
        <v/>
      </c>
      <c r="C2197" s="8">
        <f>SUMIF(Producción[[#All],[Producto]],A2197,Producción[[#All],[Cant]])</f>
        <v>0</v>
      </c>
      <c r="D2197" s="8">
        <f>'Receta'!E2198</f>
        <v>0</v>
      </c>
      <c r="E2197" s="8" t="str">
        <f>IFERROR(VLOOKUP(D2197,Materias_Primas[#All],2,0),"")</f>
        <v/>
      </c>
      <c r="F2197" s="8">
        <f>'Receta'!C2198</f>
        <v>0</v>
      </c>
      <c r="G2197" s="8">
        <f>'Receta'!H2198</f>
        <v>0</v>
      </c>
      <c r="H2197" s="8" t="str">
        <f t="shared" si="40"/>
        <v/>
      </c>
      <c r="I2197" s="8">
        <v>72</v>
      </c>
      <c r="J2197" s="8" t="s">
        <v>213</v>
      </c>
      <c r="K2197" s="8" t="e">
        <f t="shared" si="43"/>
        <v>#VALUE!</v>
      </c>
      <c r="L2197" s="8" t="str">
        <f>IFERROR(VLOOKUP(D2197,Materias_Primas[#All],5,0),"")</f>
        <v/>
      </c>
      <c r="M2197" s="2"/>
      <c r="N2197" s="2"/>
      <c r="O2197" s="2"/>
      <c r="P2197" s="2"/>
    </row>
    <row r="2198" spans="1:16" ht="15.75" customHeight="1" x14ac:dyDescent="0.3">
      <c r="A2198" s="8">
        <f>'Receta'!A2199</f>
        <v>0</v>
      </c>
      <c r="B2198" s="8" t="str">
        <f>IFERROR(VLOOKUP(A2198,Productos[#All],2,0),"")</f>
        <v/>
      </c>
      <c r="C2198" s="8">
        <f>SUMIF(Producción[[#All],[Producto]],A2198,Producción[[#All],[Cant]])</f>
        <v>0</v>
      </c>
      <c r="D2198" s="8">
        <f>'Receta'!E2199</f>
        <v>0</v>
      </c>
      <c r="E2198" s="8" t="str">
        <f>IFERROR(VLOOKUP(D2198,Materias_Primas[#All],2,0),"")</f>
        <v/>
      </c>
      <c r="F2198" s="8">
        <f>'Receta'!C2199</f>
        <v>0</v>
      </c>
      <c r="G2198" s="8">
        <f>'Receta'!H2199</f>
        <v>0</v>
      </c>
      <c r="H2198" s="8" t="str">
        <f t="shared" si="40"/>
        <v/>
      </c>
      <c r="I2198" s="8">
        <v>72</v>
      </c>
      <c r="J2198" s="8" t="s">
        <v>213</v>
      </c>
      <c r="K2198" s="8" t="e">
        <f t="shared" si="43"/>
        <v>#VALUE!</v>
      </c>
      <c r="L2198" s="8" t="str">
        <f>IFERROR(VLOOKUP(D2198,Materias_Primas[#All],5,0),"")</f>
        <v/>
      </c>
      <c r="M2198" s="2"/>
      <c r="N2198" s="2"/>
      <c r="O2198" s="2"/>
      <c r="P2198" s="2"/>
    </row>
    <row r="2199" spans="1:16" ht="15.75" customHeight="1" x14ac:dyDescent="0.3">
      <c r="A2199" s="8">
        <f>'Receta'!A2200</f>
        <v>0</v>
      </c>
      <c r="B2199" s="8" t="str">
        <f>IFERROR(VLOOKUP(A2199,Productos[#All],2,0),"")</f>
        <v/>
      </c>
      <c r="C2199" s="8">
        <f>SUMIF(Producción[[#All],[Producto]],A2199,Producción[[#All],[Cant]])</f>
        <v>0</v>
      </c>
      <c r="D2199" s="8">
        <f>'Receta'!E2200</f>
        <v>0</v>
      </c>
      <c r="E2199" s="8" t="str">
        <f>IFERROR(VLOOKUP(D2199,Materias_Primas[#All],2,0),"")</f>
        <v/>
      </c>
      <c r="F2199" s="8">
        <f>'Receta'!C2200</f>
        <v>0</v>
      </c>
      <c r="G2199" s="8">
        <f>'Receta'!H2200</f>
        <v>0</v>
      </c>
      <c r="H2199" s="8" t="str">
        <f t="shared" si="40"/>
        <v/>
      </c>
      <c r="I2199" s="8">
        <v>72</v>
      </c>
      <c r="J2199" s="8" t="s">
        <v>213</v>
      </c>
      <c r="K2199" s="8" t="e">
        <f t="shared" si="43"/>
        <v>#VALUE!</v>
      </c>
      <c r="L2199" s="8" t="str">
        <f>IFERROR(VLOOKUP(D2199,Materias_Primas[#All],5,0),"")</f>
        <v/>
      </c>
      <c r="M2199" s="2"/>
      <c r="N2199" s="2"/>
      <c r="O2199" s="2"/>
      <c r="P2199" s="2"/>
    </row>
    <row r="2200" spans="1:16" ht="15.75" customHeight="1" x14ac:dyDescent="0.3">
      <c r="A2200" s="8">
        <f>'Receta'!A2201</f>
        <v>0</v>
      </c>
      <c r="B2200" s="8" t="str">
        <f>IFERROR(VLOOKUP(A2200,Productos[#All],2,0),"")</f>
        <v/>
      </c>
      <c r="C2200" s="8">
        <f>SUMIF(Producción[[#All],[Producto]],A2200,Producción[[#All],[Cant]])</f>
        <v>0</v>
      </c>
      <c r="D2200" s="8">
        <f>'Receta'!E2201</f>
        <v>0</v>
      </c>
      <c r="E2200" s="8" t="str">
        <f>IFERROR(VLOOKUP(D2200,Materias_Primas[#All],2,0),"")</f>
        <v/>
      </c>
      <c r="F2200" s="8">
        <f>'Receta'!C2201</f>
        <v>0</v>
      </c>
      <c r="G2200" s="8">
        <f>'Receta'!H2201</f>
        <v>0</v>
      </c>
      <c r="H2200" s="8" t="str">
        <f t="shared" si="40"/>
        <v/>
      </c>
      <c r="I2200" s="8">
        <v>72</v>
      </c>
      <c r="J2200" s="8" t="s">
        <v>213</v>
      </c>
      <c r="K2200" s="8" t="e">
        <f t="shared" si="43"/>
        <v>#VALUE!</v>
      </c>
      <c r="L2200" s="8" t="str">
        <f>IFERROR(VLOOKUP(D2200,Materias_Primas[#All],5,0),"")</f>
        <v/>
      </c>
      <c r="M2200" s="2"/>
      <c r="N2200" s="2"/>
      <c r="O2200" s="2"/>
      <c r="P2200" s="2"/>
    </row>
    <row r="2201" spans="1:16" ht="15.75" customHeight="1" x14ac:dyDescent="0.3">
      <c r="A2201" s="8">
        <f>'Receta'!A2202</f>
        <v>0</v>
      </c>
      <c r="B2201" s="8" t="str">
        <f>IFERROR(VLOOKUP(A2201,Productos[#All],2,0),"")</f>
        <v/>
      </c>
      <c r="C2201" s="8">
        <f>SUMIF(Producción[[#All],[Producto]],A2201,Producción[[#All],[Cant]])</f>
        <v>0</v>
      </c>
      <c r="D2201" s="8">
        <f>'Receta'!E2202</f>
        <v>0</v>
      </c>
      <c r="E2201" s="8" t="str">
        <f>IFERROR(VLOOKUP(D2201,Materias_Primas[#All],2,0),"")</f>
        <v/>
      </c>
      <c r="F2201" s="8">
        <f>'Receta'!C2202</f>
        <v>0</v>
      </c>
      <c r="G2201" s="8">
        <f>'Receta'!H2202</f>
        <v>0</v>
      </c>
      <c r="H2201" s="8" t="str">
        <f t="shared" si="40"/>
        <v/>
      </c>
      <c r="I2201" s="8">
        <v>72</v>
      </c>
      <c r="J2201" s="8" t="s">
        <v>213</v>
      </c>
      <c r="K2201" s="8" t="e">
        <f t="shared" si="43"/>
        <v>#VALUE!</v>
      </c>
      <c r="L2201" s="8" t="str">
        <f>IFERROR(VLOOKUP(D2201,Materias_Primas[#All],5,0),"")</f>
        <v/>
      </c>
      <c r="M2201" s="2"/>
      <c r="N2201" s="2"/>
      <c r="O2201" s="2"/>
      <c r="P2201" s="2"/>
    </row>
    <row r="2202" spans="1:16" ht="15.75" customHeight="1" x14ac:dyDescent="0.3">
      <c r="A2202" s="8">
        <f>'Receta'!A2203</f>
        <v>0</v>
      </c>
      <c r="B2202" s="8" t="str">
        <f>IFERROR(VLOOKUP(A2202,Productos[#All],2,0),"")</f>
        <v/>
      </c>
      <c r="C2202" s="8">
        <f>SUMIF(Producción[[#All],[Producto]],A2202,Producción[[#All],[Cant]])</f>
        <v>0</v>
      </c>
      <c r="D2202" s="8">
        <f>'Receta'!E2203</f>
        <v>0</v>
      </c>
      <c r="E2202" s="8" t="str">
        <f>IFERROR(VLOOKUP(D2202,Materias_Primas[#All],2,0),"")</f>
        <v/>
      </c>
      <c r="F2202" s="8">
        <f>'Receta'!C2203</f>
        <v>0</v>
      </c>
      <c r="G2202" s="8">
        <f>'Receta'!H2203</f>
        <v>0</v>
      </c>
      <c r="H2202" s="8" t="str">
        <f t="shared" si="40"/>
        <v/>
      </c>
      <c r="I2202" s="8">
        <v>72</v>
      </c>
      <c r="J2202" s="8" t="s">
        <v>213</v>
      </c>
      <c r="K2202" s="8" t="e">
        <f t="shared" si="43"/>
        <v>#VALUE!</v>
      </c>
      <c r="L2202" s="8" t="str">
        <f>IFERROR(VLOOKUP(D2202,Materias_Primas[#All],5,0),"")</f>
        <v/>
      </c>
      <c r="M2202" s="2"/>
      <c r="N2202" s="2"/>
      <c r="O2202" s="2"/>
      <c r="P2202" s="2"/>
    </row>
    <row r="2203" spans="1:16" ht="15.75" customHeight="1" x14ac:dyDescent="0.3">
      <c r="A2203" s="8">
        <f>'Receta'!A2204</f>
        <v>0</v>
      </c>
      <c r="B2203" s="8" t="str">
        <f>IFERROR(VLOOKUP(A2203,Productos[#All],2,0),"")</f>
        <v/>
      </c>
      <c r="C2203" s="8">
        <f>SUMIF(Producción[[#All],[Producto]],A2203,Producción[[#All],[Cant]])</f>
        <v>0</v>
      </c>
      <c r="D2203" s="8">
        <f>'Receta'!E2204</f>
        <v>0</v>
      </c>
      <c r="E2203" s="8" t="str">
        <f>IFERROR(VLOOKUP(D2203,Materias_Primas[#All],2,0),"")</f>
        <v/>
      </c>
      <c r="F2203" s="8">
        <f>'Receta'!C2204</f>
        <v>0</v>
      </c>
      <c r="G2203" s="8">
        <f>'Receta'!H2204</f>
        <v>0</v>
      </c>
      <c r="H2203" s="8" t="str">
        <f t="shared" si="40"/>
        <v/>
      </c>
      <c r="I2203" s="8">
        <v>72</v>
      </c>
      <c r="J2203" s="8" t="s">
        <v>213</v>
      </c>
      <c r="K2203" s="8" t="e">
        <f t="shared" si="43"/>
        <v>#VALUE!</v>
      </c>
      <c r="L2203" s="8" t="str">
        <f>IFERROR(VLOOKUP(D2203,Materias_Primas[#All],5,0),"")</f>
        <v/>
      </c>
      <c r="M2203" s="2"/>
      <c r="N2203" s="2"/>
      <c r="O2203" s="2"/>
      <c r="P2203" s="2"/>
    </row>
    <row r="2204" spans="1:16" ht="15.75" customHeight="1" x14ac:dyDescent="0.3">
      <c r="A2204" s="8">
        <f>'Receta'!A2205</f>
        <v>0</v>
      </c>
      <c r="B2204" s="8" t="str">
        <f>IFERROR(VLOOKUP(A2204,Productos[#All],2,0),"")</f>
        <v/>
      </c>
      <c r="C2204" s="8">
        <f>SUMIF(Producción[[#All],[Producto]],A2204,Producción[[#All],[Cant]])</f>
        <v>0</v>
      </c>
      <c r="D2204" s="8">
        <f>'Receta'!E2205</f>
        <v>0</v>
      </c>
      <c r="E2204" s="8" t="str">
        <f>IFERROR(VLOOKUP(D2204,Materias_Primas[#All],2,0),"")</f>
        <v/>
      </c>
      <c r="F2204" s="8">
        <f>'Receta'!C2205</f>
        <v>0</v>
      </c>
      <c r="G2204" s="8">
        <f>'Receta'!H2205</f>
        <v>0</v>
      </c>
      <c r="H2204" s="8" t="str">
        <f t="shared" si="40"/>
        <v/>
      </c>
      <c r="I2204" s="8">
        <v>72</v>
      </c>
      <c r="J2204" s="8" t="s">
        <v>213</v>
      </c>
      <c r="K2204" s="8" t="e">
        <f t="shared" si="43"/>
        <v>#VALUE!</v>
      </c>
      <c r="L2204" s="8" t="str">
        <f>IFERROR(VLOOKUP(D2204,Materias_Primas[#All],5,0),"")</f>
        <v/>
      </c>
      <c r="M2204" s="2"/>
      <c r="N2204" s="2"/>
      <c r="O2204" s="2"/>
      <c r="P2204" s="2"/>
    </row>
    <row r="2205" spans="1:16" ht="15.75" customHeight="1" x14ac:dyDescent="0.3">
      <c r="A2205" s="8">
        <f>'Receta'!A2206</f>
        <v>0</v>
      </c>
      <c r="B2205" s="8" t="str">
        <f>IFERROR(VLOOKUP(A2205,Productos[#All],2,0),"")</f>
        <v/>
      </c>
      <c r="C2205" s="8">
        <f>SUMIF(Producción[[#All],[Producto]],A2205,Producción[[#All],[Cant]])</f>
        <v>0</v>
      </c>
      <c r="D2205" s="8">
        <f>'Receta'!E2206</f>
        <v>0</v>
      </c>
      <c r="E2205" s="8" t="str">
        <f>IFERROR(VLOOKUP(D2205,Materias_Primas[#All],2,0),"")</f>
        <v/>
      </c>
      <c r="F2205" s="8">
        <f>'Receta'!C2206</f>
        <v>0</v>
      </c>
      <c r="G2205" s="8">
        <f>'Receta'!H2206</f>
        <v>0</v>
      </c>
      <c r="H2205" s="8" t="str">
        <f t="shared" si="40"/>
        <v/>
      </c>
      <c r="I2205" s="8">
        <v>72</v>
      </c>
      <c r="J2205" s="8" t="s">
        <v>213</v>
      </c>
      <c r="K2205" s="8" t="e">
        <f t="shared" si="43"/>
        <v>#VALUE!</v>
      </c>
      <c r="L2205" s="8" t="str">
        <f>IFERROR(VLOOKUP(D2205,Materias_Primas[#All],5,0),"")</f>
        <v/>
      </c>
      <c r="M2205" s="2"/>
      <c r="N2205" s="2"/>
      <c r="O2205" s="2"/>
      <c r="P2205" s="2"/>
    </row>
    <row r="2206" spans="1:16" ht="15.75" customHeight="1" x14ac:dyDescent="0.3">
      <c r="A2206" s="8">
        <f>'Receta'!A2207</f>
        <v>0</v>
      </c>
      <c r="B2206" s="8" t="str">
        <f>IFERROR(VLOOKUP(A2206,Productos[#All],2,0),"")</f>
        <v/>
      </c>
      <c r="C2206" s="8">
        <f>SUMIF(Producción[[#All],[Producto]],A2206,Producción[[#All],[Cant]])</f>
        <v>0</v>
      </c>
      <c r="D2206" s="8">
        <f>'Receta'!E2207</f>
        <v>0</v>
      </c>
      <c r="E2206" s="8" t="str">
        <f>IFERROR(VLOOKUP(D2206,Materias_Primas[#All],2,0),"")</f>
        <v/>
      </c>
      <c r="F2206" s="8">
        <f>'Receta'!C2207</f>
        <v>0</v>
      </c>
      <c r="G2206" s="8">
        <f>'Receta'!H2207</f>
        <v>0</v>
      </c>
      <c r="H2206" s="8" t="str">
        <f t="shared" si="40"/>
        <v/>
      </c>
      <c r="I2206" s="8">
        <v>72</v>
      </c>
      <c r="J2206" s="8" t="s">
        <v>213</v>
      </c>
      <c r="K2206" s="8" t="e">
        <f t="shared" si="43"/>
        <v>#VALUE!</v>
      </c>
      <c r="L2206" s="8" t="str">
        <f>IFERROR(VLOOKUP(D2206,Materias_Primas[#All],5,0),"")</f>
        <v/>
      </c>
      <c r="M2206" s="2"/>
      <c r="N2206" s="2"/>
      <c r="O2206" s="2"/>
      <c r="P2206" s="2"/>
    </row>
    <row r="2207" spans="1:16" ht="15.75" customHeight="1" x14ac:dyDescent="0.3">
      <c r="A2207" s="8">
        <f>'Receta'!A2208</f>
        <v>0</v>
      </c>
      <c r="B2207" s="8" t="str">
        <f>IFERROR(VLOOKUP(A2207,Productos[#All],2,0),"")</f>
        <v/>
      </c>
      <c r="C2207" s="8">
        <f>SUMIF(Producción[[#All],[Producto]],A2207,Producción[[#All],[Cant]])</f>
        <v>0</v>
      </c>
      <c r="D2207" s="8">
        <f>'Receta'!E2208</f>
        <v>0</v>
      </c>
      <c r="E2207" s="8" t="str">
        <f>IFERROR(VLOOKUP(D2207,Materias_Primas[#All],2,0),"")</f>
        <v/>
      </c>
      <c r="F2207" s="8">
        <f>'Receta'!C2208</f>
        <v>0</v>
      </c>
      <c r="G2207" s="8">
        <f>'Receta'!H2208</f>
        <v>0</v>
      </c>
      <c r="H2207" s="8" t="str">
        <f t="shared" si="40"/>
        <v/>
      </c>
      <c r="I2207" s="8">
        <v>72</v>
      </c>
      <c r="J2207" s="8" t="s">
        <v>213</v>
      </c>
      <c r="K2207" s="8" t="e">
        <f t="shared" si="43"/>
        <v>#VALUE!</v>
      </c>
      <c r="L2207" s="8" t="str">
        <f>IFERROR(VLOOKUP(D2207,Materias_Primas[#All],5,0),"")</f>
        <v/>
      </c>
      <c r="M2207" s="2"/>
      <c r="N2207" s="2"/>
      <c r="O2207" s="2"/>
      <c r="P2207" s="2"/>
    </row>
    <row r="2208" spans="1:16" ht="15.75" customHeight="1" x14ac:dyDescent="0.3">
      <c r="A2208" s="8">
        <f>'Receta'!A2209</f>
        <v>0</v>
      </c>
      <c r="B2208" s="8" t="str">
        <f>IFERROR(VLOOKUP(A2208,Productos[#All],2,0),"")</f>
        <v/>
      </c>
      <c r="C2208" s="8">
        <f>SUMIF(Producción[[#All],[Producto]],A2208,Producción[[#All],[Cant]])</f>
        <v>0</v>
      </c>
      <c r="D2208" s="8">
        <f>'Receta'!E2209</f>
        <v>0</v>
      </c>
      <c r="E2208" s="8" t="str">
        <f>IFERROR(VLOOKUP(D2208,Materias_Primas[#All],2,0),"")</f>
        <v/>
      </c>
      <c r="F2208" s="8">
        <f>'Receta'!C2209</f>
        <v>0</v>
      </c>
      <c r="G2208" s="8">
        <f>'Receta'!H2209</f>
        <v>0</v>
      </c>
      <c r="H2208" s="8" t="str">
        <f t="shared" si="40"/>
        <v/>
      </c>
      <c r="I2208" s="8">
        <v>72</v>
      </c>
      <c r="J2208" s="8" t="s">
        <v>213</v>
      </c>
      <c r="K2208" s="8" t="e">
        <f t="shared" si="43"/>
        <v>#VALUE!</v>
      </c>
      <c r="L2208" s="8" t="str">
        <f>IFERROR(VLOOKUP(D2208,Materias_Primas[#All],5,0),"")</f>
        <v/>
      </c>
      <c r="M2208" s="2"/>
      <c r="N2208" s="2"/>
      <c r="O2208" s="2"/>
      <c r="P2208" s="2"/>
    </row>
    <row r="2209" spans="1:16" ht="15.75" customHeight="1" x14ac:dyDescent="0.3">
      <c r="A2209" s="8">
        <f>'Receta'!A2210</f>
        <v>0</v>
      </c>
      <c r="B2209" s="8" t="str">
        <f>IFERROR(VLOOKUP(A2209,Productos[#All],2,0),"")</f>
        <v/>
      </c>
      <c r="C2209" s="8">
        <f>SUMIF(Producción[[#All],[Producto]],A2209,Producción[[#All],[Cant]])</f>
        <v>0</v>
      </c>
      <c r="D2209" s="8">
        <f>'Receta'!E2210</f>
        <v>0</v>
      </c>
      <c r="E2209" s="8" t="str">
        <f>IFERROR(VLOOKUP(D2209,Materias_Primas[#All],2,0),"")</f>
        <v/>
      </c>
      <c r="F2209" s="8">
        <f>'Receta'!C2210</f>
        <v>0</v>
      </c>
      <c r="G2209" s="8">
        <f>'Receta'!H2210</f>
        <v>0</v>
      </c>
      <c r="H2209" s="8" t="str">
        <f t="shared" si="40"/>
        <v/>
      </c>
      <c r="I2209" s="8">
        <v>72</v>
      </c>
      <c r="J2209" s="8" t="s">
        <v>213</v>
      </c>
      <c r="K2209" s="8" t="e">
        <f t="shared" si="43"/>
        <v>#VALUE!</v>
      </c>
      <c r="L2209" s="8" t="str">
        <f>IFERROR(VLOOKUP(D2209,Materias_Primas[#All],5,0),"")</f>
        <v/>
      </c>
      <c r="M2209" s="2"/>
      <c r="N2209" s="2"/>
      <c r="O2209" s="2"/>
      <c r="P2209" s="2"/>
    </row>
    <row r="2210" spans="1:16" ht="15.75" customHeight="1" x14ac:dyDescent="0.3">
      <c r="A2210" s="8">
        <f>'Receta'!A2211</f>
        <v>0</v>
      </c>
      <c r="B2210" s="8" t="str">
        <f>IFERROR(VLOOKUP(A2210,Productos[#All],2,0),"")</f>
        <v/>
      </c>
      <c r="C2210" s="8">
        <f>SUMIF(Producción[[#All],[Producto]],A2210,Producción[[#All],[Cant]])</f>
        <v>0</v>
      </c>
      <c r="D2210" s="8">
        <f>'Receta'!E2211</f>
        <v>0</v>
      </c>
      <c r="E2210" s="8" t="str">
        <f>IFERROR(VLOOKUP(D2210,Materias_Primas[#All],2,0),"")</f>
        <v/>
      </c>
      <c r="F2210" s="8">
        <f>'Receta'!C2211</f>
        <v>0</v>
      </c>
      <c r="G2210" s="8">
        <f>'Receta'!H2211</f>
        <v>0</v>
      </c>
      <c r="H2210" s="8" t="str">
        <f t="shared" si="40"/>
        <v/>
      </c>
      <c r="I2210" s="8">
        <v>72</v>
      </c>
      <c r="J2210" s="8" t="s">
        <v>213</v>
      </c>
      <c r="K2210" s="8" t="e">
        <f t="shared" si="43"/>
        <v>#VALUE!</v>
      </c>
      <c r="L2210" s="8" t="str">
        <f>IFERROR(VLOOKUP(D2210,Materias_Primas[#All],5,0),"")</f>
        <v/>
      </c>
      <c r="M2210" s="2"/>
      <c r="N2210" s="2"/>
      <c r="O2210" s="2"/>
      <c r="P2210" s="2"/>
    </row>
    <row r="2211" spans="1:16" ht="15.75" customHeight="1" x14ac:dyDescent="0.3">
      <c r="A2211" s="8">
        <f>'Receta'!A2212</f>
        <v>0</v>
      </c>
      <c r="B2211" s="8" t="str">
        <f>IFERROR(VLOOKUP(A2211,Productos[#All],2,0),"")</f>
        <v/>
      </c>
      <c r="C2211" s="8">
        <f>SUMIF(Producción[[#All],[Producto]],A2211,Producción[[#All],[Cant]])</f>
        <v>0</v>
      </c>
      <c r="D2211" s="8">
        <f>'Receta'!E2212</f>
        <v>0</v>
      </c>
      <c r="E2211" s="8" t="str">
        <f>IFERROR(VLOOKUP(D2211,Materias_Primas[#All],2,0),"")</f>
        <v/>
      </c>
      <c r="F2211" s="8">
        <f>'Receta'!C2212</f>
        <v>0</v>
      </c>
      <c r="G2211" s="8">
        <f>'Receta'!H2212</f>
        <v>0</v>
      </c>
      <c r="H2211" s="8" t="str">
        <f t="shared" si="40"/>
        <v/>
      </c>
      <c r="I2211" s="8">
        <v>72</v>
      </c>
      <c r="J2211" s="8" t="s">
        <v>213</v>
      </c>
      <c r="K2211" s="8" t="e">
        <f t="shared" si="43"/>
        <v>#VALUE!</v>
      </c>
      <c r="L2211" s="8" t="str">
        <f>IFERROR(VLOOKUP(D2211,Materias_Primas[#All],5,0),"")</f>
        <v/>
      </c>
      <c r="M2211" s="2"/>
      <c r="N2211" s="2"/>
      <c r="O2211" s="2"/>
      <c r="P2211" s="2"/>
    </row>
    <row r="2212" spans="1:16" ht="15.75" customHeight="1" x14ac:dyDescent="0.3">
      <c r="A2212" s="8">
        <f>'Receta'!A2213</f>
        <v>0</v>
      </c>
      <c r="B2212" s="8" t="str">
        <f>IFERROR(VLOOKUP(A2212,Productos[#All],2,0),"")</f>
        <v/>
      </c>
      <c r="C2212" s="8">
        <f>SUMIF(Producción[[#All],[Producto]],A2212,Producción[[#All],[Cant]])</f>
        <v>0</v>
      </c>
      <c r="D2212" s="8">
        <f>'Receta'!E2213</f>
        <v>0</v>
      </c>
      <c r="E2212" s="8" t="str">
        <f>IFERROR(VLOOKUP(D2212,Materias_Primas[#All],2,0),"")</f>
        <v/>
      </c>
      <c r="F2212" s="8">
        <f>'Receta'!C2213</f>
        <v>0</v>
      </c>
      <c r="G2212" s="8">
        <f>'Receta'!H2213</f>
        <v>0</v>
      </c>
      <c r="H2212" s="8" t="str">
        <f t="shared" si="40"/>
        <v/>
      </c>
      <c r="I2212" s="8">
        <v>72</v>
      </c>
      <c r="J2212" s="8" t="s">
        <v>213</v>
      </c>
      <c r="K2212" s="8" t="e">
        <f t="shared" si="43"/>
        <v>#VALUE!</v>
      </c>
      <c r="L2212" s="8" t="str">
        <f>IFERROR(VLOOKUP(D2212,Materias_Primas[#All],5,0),"")</f>
        <v/>
      </c>
      <c r="M2212" s="2"/>
      <c r="N2212" s="2"/>
      <c r="O2212" s="2"/>
      <c r="P2212" s="2"/>
    </row>
    <row r="2213" spans="1:16" ht="15.75" customHeight="1" x14ac:dyDescent="0.3">
      <c r="A2213" s="8">
        <f>'Receta'!A2214</f>
        <v>0</v>
      </c>
      <c r="B2213" s="8" t="str">
        <f>IFERROR(VLOOKUP(A2213,Productos[#All],2,0),"")</f>
        <v/>
      </c>
      <c r="C2213" s="8">
        <f>SUMIF(Producción[[#All],[Producto]],A2213,Producción[[#All],[Cant]])</f>
        <v>0</v>
      </c>
      <c r="D2213" s="8">
        <f>'Receta'!E2214</f>
        <v>0</v>
      </c>
      <c r="E2213" s="8" t="str">
        <f>IFERROR(VLOOKUP(D2213,Materias_Primas[#All],2,0),"")</f>
        <v/>
      </c>
      <c r="F2213" s="8">
        <f>'Receta'!C2214</f>
        <v>0</v>
      </c>
      <c r="G2213" s="8">
        <f>'Receta'!H2214</f>
        <v>0</v>
      </c>
      <c r="H2213" s="8" t="str">
        <f t="shared" si="40"/>
        <v/>
      </c>
      <c r="I2213" s="8">
        <v>72</v>
      </c>
      <c r="J2213" s="8" t="s">
        <v>213</v>
      </c>
      <c r="K2213" s="8" t="e">
        <f t="shared" si="43"/>
        <v>#VALUE!</v>
      </c>
      <c r="L2213" s="8" t="str">
        <f>IFERROR(VLOOKUP(D2213,Materias_Primas[#All],5,0),"")</f>
        <v/>
      </c>
      <c r="M2213" s="2"/>
      <c r="N2213" s="2"/>
      <c r="O2213" s="2"/>
      <c r="P2213" s="2"/>
    </row>
    <row r="2214" spans="1:16" ht="15.75" customHeight="1" x14ac:dyDescent="0.3">
      <c r="A2214" s="8">
        <f>'Receta'!A2215</f>
        <v>0</v>
      </c>
      <c r="B2214" s="8" t="str">
        <f>IFERROR(VLOOKUP(A2214,Productos[#All],2,0),"")</f>
        <v/>
      </c>
      <c r="C2214" s="8">
        <f>SUMIF(Producción[[#All],[Producto]],A2214,Producción[[#All],[Cant]])</f>
        <v>0</v>
      </c>
      <c r="D2214" s="8">
        <f>'Receta'!E2215</f>
        <v>0</v>
      </c>
      <c r="E2214" s="8" t="str">
        <f>IFERROR(VLOOKUP(D2214,Materias_Primas[#All],2,0),"")</f>
        <v/>
      </c>
      <c r="F2214" s="8">
        <f>'Receta'!C2215</f>
        <v>0</v>
      </c>
      <c r="G2214" s="8">
        <f>'Receta'!H2215</f>
        <v>0</v>
      </c>
      <c r="H2214" s="8" t="str">
        <f t="shared" si="40"/>
        <v/>
      </c>
      <c r="I2214" s="8">
        <v>72</v>
      </c>
      <c r="J2214" s="8" t="s">
        <v>213</v>
      </c>
      <c r="K2214" s="8" t="e">
        <f t="shared" si="43"/>
        <v>#VALUE!</v>
      </c>
      <c r="L2214" s="8" t="str">
        <f>IFERROR(VLOOKUP(D2214,Materias_Primas[#All],5,0),"")</f>
        <v/>
      </c>
      <c r="M2214" s="2"/>
      <c r="N2214" s="2"/>
      <c r="O2214" s="2"/>
      <c r="P2214" s="2"/>
    </row>
    <row r="2215" spans="1:16" ht="15.75" customHeight="1" x14ac:dyDescent="0.3">
      <c r="A2215" s="8">
        <f>'Receta'!A2216</f>
        <v>0</v>
      </c>
      <c r="B2215" s="8" t="str">
        <f>IFERROR(VLOOKUP(A2215,Productos[#All],2,0),"")</f>
        <v/>
      </c>
      <c r="C2215" s="8">
        <f>SUMIF(Producción[[#All],[Producto]],A2215,Producción[[#All],[Cant]])</f>
        <v>0</v>
      </c>
      <c r="D2215" s="8">
        <f>'Receta'!E2216</f>
        <v>0</v>
      </c>
      <c r="E2215" s="8" t="str">
        <f>IFERROR(VLOOKUP(D2215,Materias_Primas[#All],2,0),"")</f>
        <v/>
      </c>
      <c r="F2215" s="8">
        <f>'Receta'!C2216</f>
        <v>0</v>
      </c>
      <c r="G2215" s="8">
        <f>'Receta'!H2216</f>
        <v>0</v>
      </c>
      <c r="H2215" s="8" t="str">
        <f t="shared" si="40"/>
        <v/>
      </c>
      <c r="I2215" s="8">
        <v>72</v>
      </c>
      <c r="J2215" s="8" t="s">
        <v>213</v>
      </c>
      <c r="K2215" s="8" t="e">
        <f t="shared" si="43"/>
        <v>#VALUE!</v>
      </c>
      <c r="L2215" s="8" t="str">
        <f>IFERROR(VLOOKUP(D2215,Materias_Primas[#All],5,0),"")</f>
        <v/>
      </c>
      <c r="M2215" s="2"/>
      <c r="N2215" s="2"/>
      <c r="O2215" s="2"/>
      <c r="P2215" s="2"/>
    </row>
    <row r="2216" spans="1:16" ht="15.75" customHeight="1" x14ac:dyDescent="0.3">
      <c r="A2216" s="8">
        <f>'Receta'!A2217</f>
        <v>0</v>
      </c>
      <c r="B2216" s="8" t="str">
        <f>IFERROR(VLOOKUP(A2216,Productos[#All],2,0),"")</f>
        <v/>
      </c>
      <c r="C2216" s="8">
        <f>SUMIF(Producción[[#All],[Producto]],A2216,Producción[[#All],[Cant]])</f>
        <v>0</v>
      </c>
      <c r="D2216" s="8">
        <f>'Receta'!E2217</f>
        <v>0</v>
      </c>
      <c r="E2216" s="8" t="str">
        <f>IFERROR(VLOOKUP(D2216,Materias_Primas[#All],2,0),"")</f>
        <v/>
      </c>
      <c r="F2216" s="8">
        <f>'Receta'!C2217</f>
        <v>0</v>
      </c>
      <c r="G2216" s="8">
        <f>'Receta'!H2217</f>
        <v>0</v>
      </c>
      <c r="H2216" s="8" t="str">
        <f t="shared" si="40"/>
        <v/>
      </c>
      <c r="I2216" s="8">
        <v>72</v>
      </c>
      <c r="J2216" s="8" t="s">
        <v>213</v>
      </c>
      <c r="K2216" s="8" t="e">
        <f t="shared" si="43"/>
        <v>#VALUE!</v>
      </c>
      <c r="L2216" s="8" t="str">
        <f>IFERROR(VLOOKUP(D2216,Materias_Primas[#All],5,0),"")</f>
        <v/>
      </c>
      <c r="M2216" s="2"/>
      <c r="N2216" s="2"/>
      <c r="O2216" s="2"/>
      <c r="P2216" s="2"/>
    </row>
    <row r="2217" spans="1:16" ht="15.75" customHeight="1" x14ac:dyDescent="0.3">
      <c r="A2217" s="8">
        <f>'Receta'!A2218</f>
        <v>0</v>
      </c>
      <c r="B2217" s="8" t="str">
        <f>IFERROR(VLOOKUP(A2217,Productos[#All],2,0),"")</f>
        <v/>
      </c>
      <c r="C2217" s="8">
        <f>SUMIF(Producción[[#All],[Producto]],A2217,Producción[[#All],[Cant]])</f>
        <v>0</v>
      </c>
      <c r="D2217" s="8">
        <f>'Receta'!E2218</f>
        <v>0</v>
      </c>
      <c r="E2217" s="8" t="str">
        <f>IFERROR(VLOOKUP(D2217,Materias_Primas[#All],2,0),"")</f>
        <v/>
      </c>
      <c r="F2217" s="8">
        <f>'Receta'!C2218</f>
        <v>0</v>
      </c>
      <c r="G2217" s="8">
        <f>'Receta'!H2218</f>
        <v>0</v>
      </c>
      <c r="H2217" s="8" t="str">
        <f t="shared" si="40"/>
        <v/>
      </c>
      <c r="I2217" s="8">
        <v>73</v>
      </c>
      <c r="J2217" s="8" t="s">
        <v>214</v>
      </c>
      <c r="K2217" s="8" t="e">
        <f t="shared" si="43"/>
        <v>#VALUE!</v>
      </c>
      <c r="L2217" s="8" t="str">
        <f>IFERROR(VLOOKUP(D2217,Materias_Primas[#All],5,0),"")</f>
        <v/>
      </c>
      <c r="M2217" s="2"/>
      <c r="N2217" s="2"/>
      <c r="O2217" s="2"/>
      <c r="P2217" s="2"/>
    </row>
    <row r="2218" spans="1:16" ht="15.75" customHeight="1" x14ac:dyDescent="0.3">
      <c r="A2218" s="8">
        <f>'Receta'!A2219</f>
        <v>0</v>
      </c>
      <c r="B2218" s="8" t="str">
        <f>IFERROR(VLOOKUP(A2218,Productos[#All],2,0),"")</f>
        <v/>
      </c>
      <c r="C2218" s="8">
        <f>SUMIF(Producción[[#All],[Producto]],A2218,Producción[[#All],[Cant]])</f>
        <v>0</v>
      </c>
      <c r="D2218" s="8">
        <f>'Receta'!E2219</f>
        <v>0</v>
      </c>
      <c r="E2218" s="8" t="str">
        <f>IFERROR(VLOOKUP(D2218,Materias_Primas[#All],2,0),"")</f>
        <v/>
      </c>
      <c r="F2218" s="8">
        <f>'Receta'!C2219</f>
        <v>0</v>
      </c>
      <c r="G2218" s="8">
        <f>'Receta'!H2219</f>
        <v>0</v>
      </c>
      <c r="H2218" s="8" t="str">
        <f t="shared" si="40"/>
        <v/>
      </c>
      <c r="I2218" s="8">
        <v>73</v>
      </c>
      <c r="J2218" s="8" t="s">
        <v>214</v>
      </c>
      <c r="K2218" s="8" t="e">
        <f t="shared" si="43"/>
        <v>#VALUE!</v>
      </c>
      <c r="L2218" s="8" t="str">
        <f>IFERROR(VLOOKUP(D2218,Materias_Primas[#All],5,0),"")</f>
        <v/>
      </c>
      <c r="M2218" s="2"/>
      <c r="N2218" s="2"/>
      <c r="O2218" s="2"/>
      <c r="P2218" s="2"/>
    </row>
    <row r="2219" spans="1:16" ht="15.75" customHeight="1" x14ac:dyDescent="0.3">
      <c r="A2219" s="8">
        <f>'Receta'!A2220</f>
        <v>0</v>
      </c>
      <c r="B2219" s="8" t="str">
        <f>IFERROR(VLOOKUP(A2219,Productos[#All],2,0),"")</f>
        <v/>
      </c>
      <c r="C2219" s="8">
        <f>SUMIF(Producción[[#All],[Producto]],A2219,Producción[[#All],[Cant]])</f>
        <v>0</v>
      </c>
      <c r="D2219" s="8">
        <f>'Receta'!E2220</f>
        <v>0</v>
      </c>
      <c r="E2219" s="8" t="str">
        <f>IFERROR(VLOOKUP(D2219,Materias_Primas[#All],2,0),"")</f>
        <v/>
      </c>
      <c r="F2219" s="8">
        <f>'Receta'!C2220</f>
        <v>0</v>
      </c>
      <c r="G2219" s="8">
        <f>'Receta'!H2220</f>
        <v>0</v>
      </c>
      <c r="H2219" s="8" t="str">
        <f t="shared" si="40"/>
        <v/>
      </c>
      <c r="I2219" s="8">
        <v>73</v>
      </c>
      <c r="J2219" s="8" t="s">
        <v>214</v>
      </c>
      <c r="K2219" s="8" t="e">
        <f t="shared" si="43"/>
        <v>#VALUE!</v>
      </c>
      <c r="L2219" s="8" t="str">
        <f>IFERROR(VLOOKUP(D2219,Materias_Primas[#All],5,0),"")</f>
        <v/>
      </c>
      <c r="M2219" s="2"/>
      <c r="N2219" s="2"/>
      <c r="O2219" s="2"/>
      <c r="P2219" s="2"/>
    </row>
    <row r="2220" spans="1:16" ht="15.75" customHeight="1" x14ac:dyDescent="0.3">
      <c r="A2220" s="8">
        <f>'Receta'!A2221</f>
        <v>0</v>
      </c>
      <c r="B2220" s="8" t="str">
        <f>IFERROR(VLOOKUP(A2220,Productos[#All],2,0),"")</f>
        <v/>
      </c>
      <c r="C2220" s="8">
        <f>SUMIF(Producción[[#All],[Producto]],A2220,Producción[[#All],[Cant]])</f>
        <v>0</v>
      </c>
      <c r="D2220" s="8">
        <f>'Receta'!E2221</f>
        <v>0</v>
      </c>
      <c r="E2220" s="8" t="str">
        <f>IFERROR(VLOOKUP(D2220,Materias_Primas[#All],2,0),"")</f>
        <v/>
      </c>
      <c r="F2220" s="8">
        <f>'Receta'!C2221</f>
        <v>0</v>
      </c>
      <c r="G2220" s="8">
        <f>'Receta'!H2221</f>
        <v>0</v>
      </c>
      <c r="H2220" s="8" t="str">
        <f t="shared" si="40"/>
        <v/>
      </c>
      <c r="I2220" s="8">
        <v>73</v>
      </c>
      <c r="J2220" s="8" t="s">
        <v>214</v>
      </c>
      <c r="K2220" s="8" t="e">
        <f t="shared" si="43"/>
        <v>#VALUE!</v>
      </c>
      <c r="L2220" s="8" t="str">
        <f>IFERROR(VLOOKUP(D2220,Materias_Primas[#All],5,0),"")</f>
        <v/>
      </c>
      <c r="M2220" s="2"/>
      <c r="N2220" s="2"/>
      <c r="O2220" s="2"/>
      <c r="P2220" s="2"/>
    </row>
    <row r="2221" spans="1:16" ht="15.75" customHeight="1" x14ac:dyDescent="0.3">
      <c r="A2221" s="8">
        <f>'Receta'!A2222</f>
        <v>0</v>
      </c>
      <c r="B2221" s="8" t="str">
        <f>IFERROR(VLOOKUP(A2221,Productos[#All],2,0),"")</f>
        <v/>
      </c>
      <c r="C2221" s="8">
        <f>SUMIF(Producción[[#All],[Producto]],A2221,Producción[[#All],[Cant]])</f>
        <v>0</v>
      </c>
      <c r="D2221" s="8">
        <f>'Receta'!E2222</f>
        <v>0</v>
      </c>
      <c r="E2221" s="8" t="str">
        <f>IFERROR(VLOOKUP(D2221,Materias_Primas[#All],2,0),"")</f>
        <v/>
      </c>
      <c r="F2221" s="8">
        <f>'Receta'!C2222</f>
        <v>0</v>
      </c>
      <c r="G2221" s="8">
        <f>'Receta'!H2222</f>
        <v>0</v>
      </c>
      <c r="H2221" s="8" t="str">
        <f t="shared" si="40"/>
        <v/>
      </c>
      <c r="I2221" s="8">
        <v>73</v>
      </c>
      <c r="J2221" s="8" t="s">
        <v>214</v>
      </c>
      <c r="K2221" s="8" t="e">
        <f t="shared" si="43"/>
        <v>#VALUE!</v>
      </c>
      <c r="L2221" s="8" t="str">
        <f>IFERROR(VLOOKUP(D2221,Materias_Primas[#All],5,0),"")</f>
        <v/>
      </c>
      <c r="M2221" s="2"/>
      <c r="N2221" s="2"/>
      <c r="O2221" s="2"/>
      <c r="P2221" s="2"/>
    </row>
    <row r="2222" spans="1:16" ht="15.75" customHeight="1" x14ac:dyDescent="0.3">
      <c r="A2222" s="8">
        <f>'Receta'!A2223</f>
        <v>0</v>
      </c>
      <c r="B2222" s="8" t="str">
        <f>IFERROR(VLOOKUP(A2222,Productos[#All],2,0),"")</f>
        <v/>
      </c>
      <c r="C2222" s="8">
        <f>SUMIF(Producción[[#All],[Producto]],A2222,Producción[[#All],[Cant]])</f>
        <v>0</v>
      </c>
      <c r="D2222" s="8">
        <f>'Receta'!E2223</f>
        <v>0</v>
      </c>
      <c r="E2222" s="8" t="str">
        <f>IFERROR(VLOOKUP(D2222,Materias_Primas[#All],2,0),"")</f>
        <v/>
      </c>
      <c r="F2222" s="8">
        <f>'Receta'!C2223</f>
        <v>0</v>
      </c>
      <c r="G2222" s="8">
        <f>'Receta'!H2223</f>
        <v>0</v>
      </c>
      <c r="H2222" s="8" t="str">
        <f t="shared" si="40"/>
        <v/>
      </c>
      <c r="I2222" s="8">
        <v>73</v>
      </c>
      <c r="J2222" s="8" t="s">
        <v>214</v>
      </c>
      <c r="K2222" s="8" t="e">
        <f t="shared" si="43"/>
        <v>#VALUE!</v>
      </c>
      <c r="L2222" s="8" t="str">
        <f>IFERROR(VLOOKUP(D2222,Materias_Primas[#All],5,0),"")</f>
        <v/>
      </c>
      <c r="M2222" s="2"/>
      <c r="N2222" s="2"/>
      <c r="O2222" s="2"/>
      <c r="P2222" s="2"/>
    </row>
    <row r="2223" spans="1:16" ht="15.75" customHeight="1" x14ac:dyDescent="0.3">
      <c r="A2223" s="8">
        <f>'Receta'!A2224</f>
        <v>0</v>
      </c>
      <c r="B2223" s="8" t="str">
        <f>IFERROR(VLOOKUP(A2223,Productos[#All],2,0),"")</f>
        <v/>
      </c>
      <c r="C2223" s="8">
        <f>SUMIF(Producción[[#All],[Producto]],A2223,Producción[[#All],[Cant]])</f>
        <v>0</v>
      </c>
      <c r="D2223" s="8">
        <f>'Receta'!E2224</f>
        <v>0</v>
      </c>
      <c r="E2223" s="8" t="str">
        <f>IFERROR(VLOOKUP(D2223,Materias_Primas[#All],2,0),"")</f>
        <v/>
      </c>
      <c r="F2223" s="8">
        <f>'Receta'!C2224</f>
        <v>0</v>
      </c>
      <c r="G2223" s="8">
        <f>'Receta'!H2224</f>
        <v>0</v>
      </c>
      <c r="H2223" s="8" t="str">
        <f t="shared" si="40"/>
        <v/>
      </c>
      <c r="I2223" s="8">
        <v>73</v>
      </c>
      <c r="J2223" s="8" t="s">
        <v>214</v>
      </c>
      <c r="K2223" s="8" t="e">
        <f t="shared" si="43"/>
        <v>#VALUE!</v>
      </c>
      <c r="L2223" s="8" t="str">
        <f>IFERROR(VLOOKUP(D2223,Materias_Primas[#All],5,0),"")</f>
        <v/>
      </c>
      <c r="M2223" s="2"/>
      <c r="N2223" s="2"/>
      <c r="O2223" s="2"/>
      <c r="P2223" s="2"/>
    </row>
    <row r="2224" spans="1:16" ht="15.75" customHeight="1" x14ac:dyDescent="0.3">
      <c r="A2224" s="8">
        <f>'Receta'!A2225</f>
        <v>0</v>
      </c>
      <c r="B2224" s="8" t="str">
        <f>IFERROR(VLOOKUP(A2224,Productos[#All],2,0),"")</f>
        <v/>
      </c>
      <c r="C2224" s="8">
        <f>SUMIF(Producción[[#All],[Producto]],A2224,Producción[[#All],[Cant]])</f>
        <v>0</v>
      </c>
      <c r="D2224" s="8">
        <f>'Receta'!E2225</f>
        <v>0</v>
      </c>
      <c r="E2224" s="8" t="str">
        <f>IFERROR(VLOOKUP(D2224,Materias_Primas[#All],2,0),"")</f>
        <v/>
      </c>
      <c r="F2224" s="8">
        <f>'Receta'!C2225</f>
        <v>0</v>
      </c>
      <c r="G2224" s="8">
        <f>'Receta'!H2225</f>
        <v>0</v>
      </c>
      <c r="H2224" s="8" t="str">
        <f t="shared" si="40"/>
        <v/>
      </c>
      <c r="I2224" s="8">
        <v>73</v>
      </c>
      <c r="J2224" s="8" t="s">
        <v>214</v>
      </c>
      <c r="K2224" s="8" t="e">
        <f t="shared" si="43"/>
        <v>#VALUE!</v>
      </c>
      <c r="L2224" s="8" t="str">
        <f>IFERROR(VLOOKUP(D2224,Materias_Primas[#All],5,0),"")</f>
        <v/>
      </c>
      <c r="M2224" s="2"/>
      <c r="N2224" s="2"/>
      <c r="O2224" s="2"/>
      <c r="P2224" s="2"/>
    </row>
    <row r="2225" spans="1:16" ht="15.75" customHeight="1" x14ac:dyDescent="0.3">
      <c r="A2225" s="8">
        <f>'Receta'!A2226</f>
        <v>0</v>
      </c>
      <c r="B2225" s="8" t="str">
        <f>IFERROR(VLOOKUP(A2225,Productos[#All],2,0),"")</f>
        <v/>
      </c>
      <c r="C2225" s="8">
        <f>SUMIF(Producción[[#All],[Producto]],A2225,Producción[[#All],[Cant]])</f>
        <v>0</v>
      </c>
      <c r="D2225" s="8">
        <f>'Receta'!E2226</f>
        <v>0</v>
      </c>
      <c r="E2225" s="8" t="str">
        <f>IFERROR(VLOOKUP(D2225,Materias_Primas[#All],2,0),"")</f>
        <v/>
      </c>
      <c r="F2225" s="8">
        <f>'Receta'!C2226</f>
        <v>0</v>
      </c>
      <c r="G2225" s="8">
        <f>'Receta'!H2226</f>
        <v>0</v>
      </c>
      <c r="H2225" s="8" t="str">
        <f t="shared" si="40"/>
        <v/>
      </c>
      <c r="I2225" s="8">
        <v>73</v>
      </c>
      <c r="J2225" s="8" t="s">
        <v>214</v>
      </c>
      <c r="K2225" s="8" t="e">
        <f t="shared" si="43"/>
        <v>#VALUE!</v>
      </c>
      <c r="L2225" s="8" t="str">
        <f>IFERROR(VLOOKUP(D2225,Materias_Primas[#All],5,0),"")</f>
        <v/>
      </c>
      <c r="M2225" s="2"/>
      <c r="N2225" s="2"/>
      <c r="O2225" s="2"/>
      <c r="P2225" s="2"/>
    </row>
    <row r="2226" spans="1:16" ht="15.75" customHeight="1" x14ac:dyDescent="0.3">
      <c r="A2226" s="8">
        <f>'Receta'!A2227</f>
        <v>0</v>
      </c>
      <c r="B2226" s="8" t="str">
        <f>IFERROR(VLOOKUP(A2226,Productos[#All],2,0),"")</f>
        <v/>
      </c>
      <c r="C2226" s="8">
        <f>SUMIF(Producción[[#All],[Producto]],A2226,Producción[[#All],[Cant]])</f>
        <v>0</v>
      </c>
      <c r="D2226" s="8">
        <f>'Receta'!E2227</f>
        <v>0</v>
      </c>
      <c r="E2226" s="8" t="str">
        <f>IFERROR(VLOOKUP(D2226,Materias_Primas[#All],2,0),"")</f>
        <v/>
      </c>
      <c r="F2226" s="8">
        <f>'Receta'!C2227</f>
        <v>0</v>
      </c>
      <c r="G2226" s="8">
        <f>'Receta'!H2227</f>
        <v>0</v>
      </c>
      <c r="H2226" s="8" t="str">
        <f t="shared" si="40"/>
        <v/>
      </c>
      <c r="I2226" s="8">
        <v>73</v>
      </c>
      <c r="J2226" s="8" t="s">
        <v>214</v>
      </c>
      <c r="K2226" s="8" t="e">
        <f t="shared" si="43"/>
        <v>#VALUE!</v>
      </c>
      <c r="L2226" s="8" t="str">
        <f>IFERROR(VLOOKUP(D2226,Materias_Primas[#All],5,0),"")</f>
        <v/>
      </c>
      <c r="M2226" s="2"/>
      <c r="N2226" s="2"/>
      <c r="O2226" s="2"/>
      <c r="P2226" s="2"/>
    </row>
    <row r="2227" spans="1:16" ht="15.75" customHeight="1" x14ac:dyDescent="0.3">
      <c r="A2227" s="8">
        <f>'Receta'!A2228</f>
        <v>0</v>
      </c>
      <c r="B2227" s="8" t="str">
        <f>IFERROR(VLOOKUP(A2227,Productos[#All],2,0),"")</f>
        <v/>
      </c>
      <c r="C2227" s="8">
        <f>SUMIF(Producción[[#All],[Producto]],A2227,Producción[[#All],[Cant]])</f>
        <v>0</v>
      </c>
      <c r="D2227" s="8">
        <f>'Receta'!E2228</f>
        <v>0</v>
      </c>
      <c r="E2227" s="8" t="str">
        <f>IFERROR(VLOOKUP(D2227,Materias_Primas[#All],2,0),"")</f>
        <v/>
      </c>
      <c r="F2227" s="8">
        <f>'Receta'!C2228</f>
        <v>0</v>
      </c>
      <c r="G2227" s="8">
        <f>'Receta'!H2228</f>
        <v>0</v>
      </c>
      <c r="H2227" s="8" t="str">
        <f t="shared" si="40"/>
        <v/>
      </c>
      <c r="I2227" s="8">
        <v>73</v>
      </c>
      <c r="J2227" s="8" t="s">
        <v>214</v>
      </c>
      <c r="K2227" s="8" t="e">
        <f t="shared" si="43"/>
        <v>#VALUE!</v>
      </c>
      <c r="L2227" s="8" t="str">
        <f>IFERROR(VLOOKUP(D2227,Materias_Primas[#All],5,0),"")</f>
        <v/>
      </c>
      <c r="M2227" s="2"/>
      <c r="N2227" s="2"/>
      <c r="O2227" s="2"/>
      <c r="P2227" s="2"/>
    </row>
    <row r="2228" spans="1:16" ht="15.75" customHeight="1" x14ac:dyDescent="0.3">
      <c r="A2228" s="8">
        <f>'Receta'!A2229</f>
        <v>0</v>
      </c>
      <c r="B2228" s="8" t="str">
        <f>IFERROR(VLOOKUP(A2228,Productos[#All],2,0),"")</f>
        <v/>
      </c>
      <c r="C2228" s="8">
        <f>SUMIF(Producción[[#All],[Producto]],A2228,Producción[[#All],[Cant]])</f>
        <v>0</v>
      </c>
      <c r="D2228" s="8">
        <f>'Receta'!E2229</f>
        <v>0</v>
      </c>
      <c r="E2228" s="8" t="str">
        <f>IFERROR(VLOOKUP(D2228,Materias_Primas[#All],2,0),"")</f>
        <v/>
      </c>
      <c r="F2228" s="8">
        <f>'Receta'!C2229</f>
        <v>0</v>
      </c>
      <c r="G2228" s="8">
        <f>'Receta'!H2229</f>
        <v>0</v>
      </c>
      <c r="H2228" s="8" t="str">
        <f t="shared" si="40"/>
        <v/>
      </c>
      <c r="I2228" s="8">
        <v>73</v>
      </c>
      <c r="J2228" s="8" t="s">
        <v>214</v>
      </c>
      <c r="K2228" s="8" t="e">
        <f t="shared" si="43"/>
        <v>#VALUE!</v>
      </c>
      <c r="L2228" s="8" t="str">
        <f>IFERROR(VLOOKUP(D2228,Materias_Primas[#All],5,0),"")</f>
        <v/>
      </c>
      <c r="M2228" s="2"/>
      <c r="N2228" s="2"/>
      <c r="O2228" s="2"/>
      <c r="P2228" s="2"/>
    </row>
    <row r="2229" spans="1:16" ht="15.75" customHeight="1" x14ac:dyDescent="0.3">
      <c r="A2229" s="8">
        <f>'Receta'!A2230</f>
        <v>0</v>
      </c>
      <c r="B2229" s="8" t="str">
        <f>IFERROR(VLOOKUP(A2229,Productos[#All],2,0),"")</f>
        <v/>
      </c>
      <c r="C2229" s="8">
        <f>SUMIF(Producción[[#All],[Producto]],A2229,Producción[[#All],[Cant]])</f>
        <v>0</v>
      </c>
      <c r="D2229" s="8">
        <f>'Receta'!E2230</f>
        <v>0</v>
      </c>
      <c r="E2229" s="8" t="str">
        <f>IFERROR(VLOOKUP(D2229,Materias_Primas[#All],2,0),"")</f>
        <v/>
      </c>
      <c r="F2229" s="8">
        <f>'Receta'!C2230</f>
        <v>0</v>
      </c>
      <c r="G2229" s="8">
        <f>'Receta'!H2230</f>
        <v>0</v>
      </c>
      <c r="H2229" s="8" t="str">
        <f t="shared" si="40"/>
        <v/>
      </c>
      <c r="I2229" s="8">
        <v>73</v>
      </c>
      <c r="J2229" s="8" t="s">
        <v>214</v>
      </c>
      <c r="K2229" s="8" t="e">
        <f t="shared" si="43"/>
        <v>#VALUE!</v>
      </c>
      <c r="L2229" s="8" t="str">
        <f>IFERROR(VLOOKUP(D2229,Materias_Primas[#All],5,0),"")</f>
        <v/>
      </c>
      <c r="M2229" s="2"/>
      <c r="N2229" s="2"/>
      <c r="O2229" s="2"/>
      <c r="P2229" s="2"/>
    </row>
    <row r="2230" spans="1:16" ht="15.75" customHeight="1" x14ac:dyDescent="0.3">
      <c r="A2230" s="8">
        <f>'Receta'!A2231</f>
        <v>0</v>
      </c>
      <c r="B2230" s="8" t="str">
        <f>IFERROR(VLOOKUP(A2230,Productos[#All],2,0),"")</f>
        <v/>
      </c>
      <c r="C2230" s="8">
        <f>SUMIF(Producción[[#All],[Producto]],A2230,Producción[[#All],[Cant]])</f>
        <v>0</v>
      </c>
      <c r="D2230" s="8">
        <f>'Receta'!E2231</f>
        <v>0</v>
      </c>
      <c r="E2230" s="8" t="str">
        <f>IFERROR(VLOOKUP(D2230,Materias_Primas[#All],2,0),"")</f>
        <v/>
      </c>
      <c r="F2230" s="8">
        <f>'Receta'!C2231</f>
        <v>0</v>
      </c>
      <c r="G2230" s="8">
        <f>'Receta'!H2231</f>
        <v>0</v>
      </c>
      <c r="H2230" s="8" t="str">
        <f t="shared" si="40"/>
        <v/>
      </c>
      <c r="I2230" s="8">
        <v>73</v>
      </c>
      <c r="J2230" s="8" t="s">
        <v>214</v>
      </c>
      <c r="K2230" s="8" t="e">
        <f t="shared" si="43"/>
        <v>#VALUE!</v>
      </c>
      <c r="L2230" s="8" t="str">
        <f>IFERROR(VLOOKUP(D2230,Materias_Primas[#All],5,0),"")</f>
        <v/>
      </c>
      <c r="M2230" s="2"/>
      <c r="N2230" s="2"/>
      <c r="O2230" s="2"/>
      <c r="P2230" s="2"/>
    </row>
    <row r="2231" spans="1:16" ht="15.75" customHeight="1" x14ac:dyDescent="0.3">
      <c r="A2231" s="8">
        <f>'Receta'!A2232</f>
        <v>0</v>
      </c>
      <c r="B2231" s="8" t="str">
        <f>IFERROR(VLOOKUP(A2231,Productos[#All],2,0),"")</f>
        <v/>
      </c>
      <c r="C2231" s="8">
        <f>SUMIF(Producción[[#All],[Producto]],A2231,Producción[[#All],[Cant]])</f>
        <v>0</v>
      </c>
      <c r="D2231" s="8">
        <f>'Receta'!E2232</f>
        <v>0</v>
      </c>
      <c r="E2231" s="8" t="str">
        <f>IFERROR(VLOOKUP(D2231,Materias_Primas[#All],2,0),"")</f>
        <v/>
      </c>
      <c r="F2231" s="8">
        <f>'Receta'!C2232</f>
        <v>0</v>
      </c>
      <c r="G2231" s="8">
        <f>'Receta'!H2232</f>
        <v>0</v>
      </c>
      <c r="H2231" s="8" t="str">
        <f t="shared" si="40"/>
        <v/>
      </c>
      <c r="I2231" s="8">
        <v>74</v>
      </c>
      <c r="J2231" s="8" t="s">
        <v>213</v>
      </c>
      <c r="K2231" s="8" t="e">
        <f t="shared" si="43"/>
        <v>#VALUE!</v>
      </c>
      <c r="L2231" s="8" t="str">
        <f>IFERROR(VLOOKUP(D2231,Materias_Primas[#All],5,0),"")</f>
        <v/>
      </c>
      <c r="M2231" s="2"/>
      <c r="N2231" s="2"/>
      <c r="O2231" s="2"/>
      <c r="P2231" s="2"/>
    </row>
    <row r="2232" spans="1:16" ht="15.75" customHeight="1" x14ac:dyDescent="0.3">
      <c r="A2232" s="8">
        <f>'Receta'!A2233</f>
        <v>0</v>
      </c>
      <c r="B2232" s="8" t="str">
        <f>IFERROR(VLOOKUP(A2232,Productos[#All],2,0),"")</f>
        <v/>
      </c>
      <c r="C2232" s="8">
        <f>SUMIF(Producción[[#All],[Producto]],A2232,Producción[[#All],[Cant]])</f>
        <v>0</v>
      </c>
      <c r="D2232" s="8">
        <f>'Receta'!E2233</f>
        <v>0</v>
      </c>
      <c r="E2232" s="8" t="str">
        <f>IFERROR(VLOOKUP(D2232,Materias_Primas[#All],2,0),"")</f>
        <v/>
      </c>
      <c r="F2232" s="8">
        <f>'Receta'!C2233</f>
        <v>0</v>
      </c>
      <c r="G2232" s="8">
        <f>'Receta'!H2233</f>
        <v>0</v>
      </c>
      <c r="H2232" s="8" t="str">
        <f t="shared" si="40"/>
        <v/>
      </c>
      <c r="I2232" s="8">
        <v>74</v>
      </c>
      <c r="J2232" s="8" t="s">
        <v>213</v>
      </c>
      <c r="K2232" s="8" t="e">
        <f t="shared" si="43"/>
        <v>#VALUE!</v>
      </c>
      <c r="L2232" s="8" t="str">
        <f>IFERROR(VLOOKUP(D2232,Materias_Primas[#All],5,0),"")</f>
        <v/>
      </c>
      <c r="M2232" s="2"/>
      <c r="N2232" s="2"/>
      <c r="O2232" s="2"/>
      <c r="P2232" s="2"/>
    </row>
    <row r="2233" spans="1:16" ht="15.75" customHeight="1" x14ac:dyDescent="0.3">
      <c r="A2233" s="8">
        <f>'Receta'!A2234</f>
        <v>0</v>
      </c>
      <c r="B2233" s="8" t="str">
        <f>IFERROR(VLOOKUP(A2233,Productos[#All],2,0),"")</f>
        <v/>
      </c>
      <c r="C2233" s="8">
        <f>SUMIF(Producción[[#All],[Producto]],A2233,Producción[[#All],[Cant]])</f>
        <v>0</v>
      </c>
      <c r="D2233" s="8">
        <f>'Receta'!E2234</f>
        <v>0</v>
      </c>
      <c r="E2233" s="8" t="str">
        <f>IFERROR(VLOOKUP(D2233,Materias_Primas[#All],2,0),"")</f>
        <v/>
      </c>
      <c r="F2233" s="8">
        <f>'Receta'!C2234</f>
        <v>0</v>
      </c>
      <c r="G2233" s="8">
        <f>'Receta'!H2234</f>
        <v>0</v>
      </c>
      <c r="H2233" s="8" t="str">
        <f t="shared" si="40"/>
        <v/>
      </c>
      <c r="I2233" s="8">
        <v>74</v>
      </c>
      <c r="J2233" s="8" t="s">
        <v>213</v>
      </c>
      <c r="K2233" s="8" t="e">
        <f t="shared" si="43"/>
        <v>#VALUE!</v>
      </c>
      <c r="L2233" s="8" t="str">
        <f>IFERROR(VLOOKUP(D2233,Materias_Primas[#All],5,0),"")</f>
        <v/>
      </c>
      <c r="M2233" s="2"/>
      <c r="N2233" s="2"/>
      <c r="O2233" s="2"/>
      <c r="P2233" s="2"/>
    </row>
    <row r="2234" spans="1:16" ht="15.75" customHeight="1" x14ac:dyDescent="0.3">
      <c r="A2234" s="8">
        <f>'Receta'!A2235</f>
        <v>0</v>
      </c>
      <c r="B2234" s="8" t="str">
        <f>IFERROR(VLOOKUP(A2234,Productos[#All],2,0),"")</f>
        <v/>
      </c>
      <c r="C2234" s="8">
        <f>SUMIF(Producción[[#All],[Producto]],A2234,Producción[[#All],[Cant]])</f>
        <v>0</v>
      </c>
      <c r="D2234" s="8">
        <f>'Receta'!E2235</f>
        <v>0</v>
      </c>
      <c r="E2234" s="8" t="str">
        <f>IFERROR(VLOOKUP(D2234,Materias_Primas[#All],2,0),"")</f>
        <v/>
      </c>
      <c r="F2234" s="8">
        <f>'Receta'!C2235</f>
        <v>0</v>
      </c>
      <c r="G2234" s="8">
        <f>'Receta'!H2235</f>
        <v>0</v>
      </c>
      <c r="H2234" s="8" t="str">
        <f t="shared" si="40"/>
        <v/>
      </c>
      <c r="I2234" s="8">
        <v>74</v>
      </c>
      <c r="J2234" s="8" t="s">
        <v>213</v>
      </c>
      <c r="K2234" s="8" t="e">
        <f t="shared" si="43"/>
        <v>#VALUE!</v>
      </c>
      <c r="L2234" s="8" t="str">
        <f>IFERROR(VLOOKUP(D2234,Materias_Primas[#All],5,0),"")</f>
        <v/>
      </c>
      <c r="M2234" s="2"/>
      <c r="N2234" s="2"/>
      <c r="O2234" s="2"/>
      <c r="P2234" s="2"/>
    </row>
    <row r="2235" spans="1:16" ht="15.75" customHeight="1" x14ac:dyDescent="0.3">
      <c r="A2235" s="8">
        <f>'Receta'!A2236</f>
        <v>0</v>
      </c>
      <c r="B2235" s="8" t="str">
        <f>IFERROR(VLOOKUP(A2235,Productos[#All],2,0),"")</f>
        <v/>
      </c>
      <c r="C2235" s="8">
        <f>SUMIF(Producción[[#All],[Producto]],A2235,Producción[[#All],[Cant]])</f>
        <v>0</v>
      </c>
      <c r="D2235" s="8">
        <f>'Receta'!E2236</f>
        <v>0</v>
      </c>
      <c r="E2235" s="8" t="str">
        <f>IFERROR(VLOOKUP(D2235,Materias_Primas[#All],2,0),"")</f>
        <v/>
      </c>
      <c r="F2235" s="8">
        <f>'Receta'!C2236</f>
        <v>0</v>
      </c>
      <c r="G2235" s="8">
        <f>'Receta'!H2236</f>
        <v>0</v>
      </c>
      <c r="H2235" s="8" t="str">
        <f t="shared" si="40"/>
        <v/>
      </c>
      <c r="I2235" s="8">
        <v>74</v>
      </c>
      <c r="J2235" s="8" t="s">
        <v>213</v>
      </c>
      <c r="K2235" s="8" t="e">
        <f t="shared" si="43"/>
        <v>#VALUE!</v>
      </c>
      <c r="L2235" s="8" t="str">
        <f>IFERROR(VLOOKUP(D2235,Materias_Primas[#All],5,0),"")</f>
        <v/>
      </c>
      <c r="M2235" s="2"/>
      <c r="N2235" s="2"/>
      <c r="O2235" s="2"/>
      <c r="P2235" s="2"/>
    </row>
    <row r="2236" spans="1:16" ht="15.75" customHeight="1" x14ac:dyDescent="0.3">
      <c r="A2236" s="8">
        <f>'Receta'!A2237</f>
        <v>0</v>
      </c>
      <c r="B2236" s="8" t="str">
        <f>IFERROR(VLOOKUP(A2236,Productos[#All],2,0),"")</f>
        <v/>
      </c>
      <c r="C2236" s="8">
        <f>SUMIF(Producción[[#All],[Producto]],A2236,Producción[[#All],[Cant]])</f>
        <v>0</v>
      </c>
      <c r="D2236" s="8">
        <f>'Receta'!E2237</f>
        <v>0</v>
      </c>
      <c r="E2236" s="8" t="str">
        <f>IFERROR(VLOOKUP(D2236,Materias_Primas[#All],2,0),"")</f>
        <v/>
      </c>
      <c r="F2236" s="8">
        <f>'Receta'!C2237</f>
        <v>0</v>
      </c>
      <c r="G2236" s="8">
        <f>'Receta'!H2237</f>
        <v>0</v>
      </c>
      <c r="H2236" s="8" t="str">
        <f t="shared" si="40"/>
        <v/>
      </c>
      <c r="I2236" s="8">
        <v>74</v>
      </c>
      <c r="J2236" s="8" t="s">
        <v>213</v>
      </c>
      <c r="K2236" s="8" t="e">
        <f t="shared" si="43"/>
        <v>#VALUE!</v>
      </c>
      <c r="L2236" s="8" t="str">
        <f>IFERROR(VLOOKUP(D2236,Materias_Primas[#All],5,0),"")</f>
        <v/>
      </c>
      <c r="M2236" s="2"/>
      <c r="N2236" s="2"/>
      <c r="O2236" s="2"/>
      <c r="P2236" s="2"/>
    </row>
    <row r="2237" spans="1:16" ht="15.75" customHeight="1" x14ac:dyDescent="0.3">
      <c r="A2237" s="8">
        <f>'Receta'!A2238</f>
        <v>0</v>
      </c>
      <c r="B2237" s="8" t="str">
        <f>IFERROR(VLOOKUP(A2237,Productos[#All],2,0),"")</f>
        <v/>
      </c>
      <c r="C2237" s="8">
        <f>SUMIF(Producción[[#All],[Producto]],A2237,Producción[[#All],[Cant]])</f>
        <v>0</v>
      </c>
      <c r="D2237" s="8">
        <f>'Receta'!E2238</f>
        <v>0</v>
      </c>
      <c r="E2237" s="8" t="str">
        <f>IFERROR(VLOOKUP(D2237,Materias_Primas[#All],2,0),"")</f>
        <v/>
      </c>
      <c r="F2237" s="8">
        <f>'Receta'!C2238</f>
        <v>0</v>
      </c>
      <c r="G2237" s="8">
        <f>'Receta'!H2238</f>
        <v>0</v>
      </c>
      <c r="H2237" s="8" t="str">
        <f t="shared" si="40"/>
        <v/>
      </c>
      <c r="I2237" s="8">
        <v>74</v>
      </c>
      <c r="J2237" s="8" t="s">
        <v>213</v>
      </c>
      <c r="K2237" s="8" t="e">
        <f t="shared" si="43"/>
        <v>#VALUE!</v>
      </c>
      <c r="L2237" s="8" t="str">
        <f>IFERROR(VLOOKUP(D2237,Materias_Primas[#All],5,0),"")</f>
        <v/>
      </c>
      <c r="M2237" s="2"/>
      <c r="N2237" s="2"/>
      <c r="O2237" s="2"/>
      <c r="P2237" s="2"/>
    </row>
    <row r="2238" spans="1:16" ht="15.75" customHeight="1" x14ac:dyDescent="0.3">
      <c r="A2238" s="8">
        <f>'Receta'!A2239</f>
        <v>0</v>
      </c>
      <c r="B2238" s="8" t="str">
        <f>IFERROR(VLOOKUP(A2238,Productos[#All],2,0),"")</f>
        <v/>
      </c>
      <c r="C2238" s="8">
        <f>SUMIF(Producción[[#All],[Producto]],A2238,Producción[[#All],[Cant]])</f>
        <v>0</v>
      </c>
      <c r="D2238" s="8">
        <f>'Receta'!E2239</f>
        <v>0</v>
      </c>
      <c r="E2238" s="8" t="str">
        <f>IFERROR(VLOOKUP(D2238,Materias_Primas[#All],2,0),"")</f>
        <v/>
      </c>
      <c r="F2238" s="8">
        <f>'Receta'!C2239</f>
        <v>0</v>
      </c>
      <c r="G2238" s="8">
        <f>'Receta'!H2239</f>
        <v>0</v>
      </c>
      <c r="H2238" s="8" t="str">
        <f t="shared" si="40"/>
        <v/>
      </c>
      <c r="I2238" s="8">
        <v>74</v>
      </c>
      <c r="J2238" s="8" t="s">
        <v>213</v>
      </c>
      <c r="K2238" s="8" t="e">
        <f t="shared" si="43"/>
        <v>#VALUE!</v>
      </c>
      <c r="L2238" s="8" t="str">
        <f>IFERROR(VLOOKUP(D2238,Materias_Primas[#All],5,0),"")</f>
        <v/>
      </c>
      <c r="M2238" s="2"/>
      <c r="N2238" s="2"/>
      <c r="O2238" s="2"/>
      <c r="P2238" s="2"/>
    </row>
    <row r="2239" spans="1:16" ht="15.75" customHeight="1" x14ac:dyDescent="0.3">
      <c r="A2239" s="8">
        <f>'Receta'!A2240</f>
        <v>0</v>
      </c>
      <c r="B2239" s="8" t="str">
        <f>IFERROR(VLOOKUP(A2239,Productos[#All],2,0),"")</f>
        <v/>
      </c>
      <c r="C2239" s="8">
        <f>SUMIF(Producción[[#All],[Producto]],A2239,Producción[[#All],[Cant]])</f>
        <v>0</v>
      </c>
      <c r="D2239" s="8">
        <f>'Receta'!E2240</f>
        <v>0</v>
      </c>
      <c r="E2239" s="8" t="str">
        <f>IFERROR(VLOOKUP(D2239,Materias_Primas[#All],2,0),"")</f>
        <v/>
      </c>
      <c r="F2239" s="8">
        <f>'Receta'!C2240</f>
        <v>0</v>
      </c>
      <c r="G2239" s="8">
        <f>'Receta'!H2240</f>
        <v>0</v>
      </c>
      <c r="H2239" s="8" t="str">
        <f t="shared" si="40"/>
        <v/>
      </c>
      <c r="I2239" s="8">
        <v>74</v>
      </c>
      <c r="J2239" s="8" t="s">
        <v>213</v>
      </c>
      <c r="K2239" s="8" t="e">
        <f t="shared" si="43"/>
        <v>#VALUE!</v>
      </c>
      <c r="L2239" s="8" t="str">
        <f>IFERROR(VLOOKUP(D2239,Materias_Primas[#All],5,0),"")</f>
        <v/>
      </c>
      <c r="M2239" s="2"/>
      <c r="N2239" s="2"/>
      <c r="O2239" s="2"/>
      <c r="P2239" s="2"/>
    </row>
    <row r="2240" spans="1:16" ht="15.75" customHeight="1" x14ac:dyDescent="0.3">
      <c r="A2240" s="8">
        <f>'Receta'!A2241</f>
        <v>0</v>
      </c>
      <c r="B2240" s="8" t="str">
        <f>IFERROR(VLOOKUP(A2240,Productos[#All],2,0),"")</f>
        <v/>
      </c>
      <c r="C2240" s="8">
        <f>SUMIF(Producción[[#All],[Producto]],A2240,Producción[[#All],[Cant]])</f>
        <v>0</v>
      </c>
      <c r="D2240" s="8">
        <f>'Receta'!E2241</f>
        <v>0</v>
      </c>
      <c r="E2240" s="8" t="str">
        <f>IFERROR(VLOOKUP(D2240,Materias_Primas[#All],2,0),"")</f>
        <v/>
      </c>
      <c r="F2240" s="8">
        <f>'Receta'!C2241</f>
        <v>0</v>
      </c>
      <c r="G2240" s="8">
        <f>'Receta'!H2241</f>
        <v>0</v>
      </c>
      <c r="H2240" s="8" t="str">
        <f t="shared" si="40"/>
        <v/>
      </c>
      <c r="I2240" s="8">
        <v>74</v>
      </c>
      <c r="J2240" s="8" t="s">
        <v>213</v>
      </c>
      <c r="K2240" s="8" t="e">
        <f t="shared" si="43"/>
        <v>#VALUE!</v>
      </c>
      <c r="L2240" s="8" t="str">
        <f>IFERROR(VLOOKUP(D2240,Materias_Primas[#All],5,0),"")</f>
        <v/>
      </c>
      <c r="M2240" s="2"/>
      <c r="N2240" s="2"/>
      <c r="O2240" s="2"/>
      <c r="P2240" s="2"/>
    </row>
    <row r="2241" spans="1:16" ht="15.75" customHeight="1" x14ac:dyDescent="0.3">
      <c r="A2241" s="8">
        <f>'Receta'!A2242</f>
        <v>0</v>
      </c>
      <c r="B2241" s="8" t="str">
        <f>IFERROR(VLOOKUP(A2241,Productos[#All],2,0),"")</f>
        <v/>
      </c>
      <c r="C2241" s="8">
        <f>SUMIF(Producción[[#All],[Producto]],A2241,Producción[[#All],[Cant]])</f>
        <v>0</v>
      </c>
      <c r="D2241" s="8">
        <f>'Receta'!E2242</f>
        <v>0</v>
      </c>
      <c r="E2241" s="8" t="str">
        <f>IFERROR(VLOOKUP(D2241,Materias_Primas[#All],2,0),"")</f>
        <v/>
      </c>
      <c r="F2241" s="8">
        <f>'Receta'!C2242</f>
        <v>0</v>
      </c>
      <c r="G2241" s="8">
        <f>'Receta'!H2242</f>
        <v>0</v>
      </c>
      <c r="H2241" s="8" t="str">
        <f t="shared" si="40"/>
        <v/>
      </c>
      <c r="I2241" s="8">
        <v>74</v>
      </c>
      <c r="J2241" s="8" t="s">
        <v>213</v>
      </c>
      <c r="K2241" s="8" t="e">
        <f t="shared" si="43"/>
        <v>#VALUE!</v>
      </c>
      <c r="L2241" s="8" t="str">
        <f>IFERROR(VLOOKUP(D2241,Materias_Primas[#All],5,0),"")</f>
        <v/>
      </c>
      <c r="M2241" s="2"/>
      <c r="N2241" s="2"/>
      <c r="O2241" s="2"/>
      <c r="P2241" s="2"/>
    </row>
    <row r="2242" spans="1:16" ht="15.75" customHeight="1" x14ac:dyDescent="0.3">
      <c r="A2242" s="8">
        <f>'Receta'!A2243</f>
        <v>0</v>
      </c>
      <c r="B2242" s="8" t="str">
        <f>IFERROR(VLOOKUP(A2242,Productos[#All],2,0),"")</f>
        <v/>
      </c>
      <c r="C2242" s="8">
        <f>SUMIF(Producción[[#All],[Producto]],A2242,Producción[[#All],[Cant]])</f>
        <v>0</v>
      </c>
      <c r="D2242" s="8">
        <f>'Receta'!E2243</f>
        <v>0</v>
      </c>
      <c r="E2242" s="8" t="str">
        <f>IFERROR(VLOOKUP(D2242,Materias_Primas[#All],2,0),"")</f>
        <v/>
      </c>
      <c r="F2242" s="8">
        <f>'Receta'!C2243</f>
        <v>0</v>
      </c>
      <c r="G2242" s="8">
        <f>'Receta'!H2243</f>
        <v>0</v>
      </c>
      <c r="H2242" s="8" t="str">
        <f t="shared" si="40"/>
        <v/>
      </c>
      <c r="I2242" s="8">
        <v>74</v>
      </c>
      <c r="J2242" s="8" t="s">
        <v>213</v>
      </c>
      <c r="K2242" s="8" t="e">
        <f t="shared" ref="K2242:K2305" si="44">C2242*H2242</f>
        <v>#VALUE!</v>
      </c>
      <c r="L2242" s="8" t="str">
        <f>IFERROR(VLOOKUP(D2242,Materias_Primas[#All],5,0),"")</f>
        <v/>
      </c>
      <c r="M2242" s="2"/>
      <c r="N2242" s="2"/>
      <c r="O2242" s="2"/>
      <c r="P2242" s="2"/>
    </row>
    <row r="2243" spans="1:16" ht="15.75" customHeight="1" x14ac:dyDescent="0.3">
      <c r="A2243" s="8">
        <f>'Receta'!A2244</f>
        <v>0</v>
      </c>
      <c r="B2243" s="8" t="str">
        <f>IFERROR(VLOOKUP(A2243,Productos[#All],2,0),"")</f>
        <v/>
      </c>
      <c r="C2243" s="8">
        <f>SUMIF(Producción[[#All],[Producto]],A2243,Producción[[#All],[Cant]])</f>
        <v>0</v>
      </c>
      <c r="D2243" s="8">
        <f>'Receta'!E2244</f>
        <v>0</v>
      </c>
      <c r="E2243" s="8" t="str">
        <f>IFERROR(VLOOKUP(D2243,Materias_Primas[#All],2,0),"")</f>
        <v/>
      </c>
      <c r="F2243" s="8">
        <f>'Receta'!C2244</f>
        <v>0</v>
      </c>
      <c r="G2243" s="8">
        <f>'Receta'!H2244</f>
        <v>0</v>
      </c>
      <c r="H2243" s="8" t="str">
        <f t="shared" si="40"/>
        <v/>
      </c>
      <c r="I2243" s="8">
        <v>74</v>
      </c>
      <c r="J2243" s="8" t="s">
        <v>213</v>
      </c>
      <c r="K2243" s="8" t="e">
        <f t="shared" si="44"/>
        <v>#VALUE!</v>
      </c>
      <c r="L2243" s="8" t="str">
        <f>IFERROR(VLOOKUP(D2243,Materias_Primas[#All],5,0),"")</f>
        <v/>
      </c>
      <c r="M2243" s="2"/>
      <c r="N2243" s="2"/>
      <c r="O2243" s="2"/>
      <c r="P2243" s="2"/>
    </row>
    <row r="2244" spans="1:16" ht="15.75" customHeight="1" x14ac:dyDescent="0.3">
      <c r="A2244" s="8">
        <f>'Receta'!A2245</f>
        <v>0</v>
      </c>
      <c r="B2244" s="8" t="str">
        <f>IFERROR(VLOOKUP(A2244,Productos[#All],2,0),"")</f>
        <v/>
      </c>
      <c r="C2244" s="8">
        <f>SUMIF(Producción[[#All],[Producto]],A2244,Producción[[#All],[Cant]])</f>
        <v>0</v>
      </c>
      <c r="D2244" s="8">
        <f>'Receta'!E2245</f>
        <v>0</v>
      </c>
      <c r="E2244" s="8" t="str">
        <f>IFERROR(VLOOKUP(D2244,Materias_Primas[#All],2,0),"")</f>
        <v/>
      </c>
      <c r="F2244" s="8">
        <f>'Receta'!C2245</f>
        <v>0</v>
      </c>
      <c r="G2244" s="8">
        <f>'Receta'!H2245</f>
        <v>0</v>
      </c>
      <c r="H2244" s="8" t="str">
        <f t="shared" si="40"/>
        <v/>
      </c>
      <c r="I2244" s="8">
        <v>74</v>
      </c>
      <c r="J2244" s="8" t="s">
        <v>213</v>
      </c>
      <c r="K2244" s="8" t="e">
        <f t="shared" si="44"/>
        <v>#VALUE!</v>
      </c>
      <c r="L2244" s="8" t="str">
        <f>IFERROR(VLOOKUP(D2244,Materias_Primas[#All],5,0),"")</f>
        <v/>
      </c>
      <c r="M2244" s="2"/>
      <c r="N2244" s="2"/>
      <c r="O2244" s="2"/>
      <c r="P2244" s="2"/>
    </row>
    <row r="2245" spans="1:16" ht="15.75" customHeight="1" x14ac:dyDescent="0.3">
      <c r="A2245" s="8">
        <f>'Receta'!A2246</f>
        <v>0</v>
      </c>
      <c r="B2245" s="8" t="str">
        <f>IFERROR(VLOOKUP(A2245,Productos[#All],2,0),"")</f>
        <v/>
      </c>
      <c r="C2245" s="8">
        <f>SUMIF(Producción[[#All],[Producto]],A2245,Producción[[#All],[Cant]])</f>
        <v>0</v>
      </c>
      <c r="D2245" s="8">
        <f>'Receta'!E2246</f>
        <v>0</v>
      </c>
      <c r="E2245" s="8" t="str">
        <f>IFERROR(VLOOKUP(D2245,Materias_Primas[#All],2,0),"")</f>
        <v/>
      </c>
      <c r="F2245" s="8">
        <f>'Receta'!C2246</f>
        <v>0</v>
      </c>
      <c r="G2245" s="8">
        <f>'Receta'!H2246</f>
        <v>0</v>
      </c>
      <c r="H2245" s="8" t="str">
        <f t="shared" si="40"/>
        <v/>
      </c>
      <c r="I2245" s="8">
        <v>74</v>
      </c>
      <c r="J2245" s="8" t="s">
        <v>213</v>
      </c>
      <c r="K2245" s="8" t="e">
        <f t="shared" si="44"/>
        <v>#VALUE!</v>
      </c>
      <c r="L2245" s="8" t="str">
        <f>IFERROR(VLOOKUP(D2245,Materias_Primas[#All],5,0),"")</f>
        <v/>
      </c>
      <c r="M2245" s="2"/>
      <c r="N2245" s="2"/>
      <c r="O2245" s="2"/>
      <c r="P2245" s="2"/>
    </row>
    <row r="2246" spans="1:16" ht="15.75" customHeight="1" x14ac:dyDescent="0.3">
      <c r="A2246" s="8">
        <f>'Receta'!A2247</f>
        <v>0</v>
      </c>
      <c r="B2246" s="8" t="str">
        <f>IFERROR(VLOOKUP(A2246,Productos[#All],2,0),"")</f>
        <v/>
      </c>
      <c r="C2246" s="8">
        <f>SUMIF(Producción[[#All],[Producto]],A2246,Producción[[#All],[Cant]])</f>
        <v>0</v>
      </c>
      <c r="D2246" s="8">
        <f>'Receta'!E2247</f>
        <v>0</v>
      </c>
      <c r="E2246" s="8" t="str">
        <f>IFERROR(VLOOKUP(D2246,Materias_Primas[#All],2,0),"")</f>
        <v/>
      </c>
      <c r="F2246" s="8">
        <f>'Receta'!C2247</f>
        <v>0</v>
      </c>
      <c r="G2246" s="8">
        <f>'Receta'!H2247</f>
        <v>0</v>
      </c>
      <c r="H2246" s="8" t="str">
        <f t="shared" si="40"/>
        <v/>
      </c>
      <c r="I2246" s="8">
        <v>74</v>
      </c>
      <c r="J2246" s="8" t="s">
        <v>213</v>
      </c>
      <c r="K2246" s="8" t="e">
        <f t="shared" si="44"/>
        <v>#VALUE!</v>
      </c>
      <c r="L2246" s="8" t="str">
        <f>IFERROR(VLOOKUP(D2246,Materias_Primas[#All],5,0),"")</f>
        <v/>
      </c>
      <c r="M2246" s="2"/>
      <c r="N2246" s="2"/>
      <c r="O2246" s="2"/>
      <c r="P2246" s="2"/>
    </row>
    <row r="2247" spans="1:16" ht="15.75" customHeight="1" x14ac:dyDescent="0.3">
      <c r="A2247" s="8">
        <f>'Receta'!A2248</f>
        <v>0</v>
      </c>
      <c r="B2247" s="8" t="str">
        <f>IFERROR(VLOOKUP(A2247,Productos[#All],2,0),"")</f>
        <v/>
      </c>
      <c r="C2247" s="8">
        <f>SUMIF(Producción[[#All],[Producto]],A2247,Producción[[#All],[Cant]])</f>
        <v>0</v>
      </c>
      <c r="D2247" s="8">
        <f>'Receta'!E2248</f>
        <v>0</v>
      </c>
      <c r="E2247" s="8" t="str">
        <f>IFERROR(VLOOKUP(D2247,Materias_Primas[#All],2,0),"")</f>
        <v/>
      </c>
      <c r="F2247" s="8">
        <f>'Receta'!C2248</f>
        <v>0</v>
      </c>
      <c r="G2247" s="8">
        <f>'Receta'!H2248</f>
        <v>0</v>
      </c>
      <c r="H2247" s="8" t="str">
        <f t="shared" si="40"/>
        <v/>
      </c>
      <c r="I2247" s="8">
        <v>74</v>
      </c>
      <c r="J2247" s="8" t="s">
        <v>213</v>
      </c>
      <c r="K2247" s="8" t="e">
        <f t="shared" si="44"/>
        <v>#VALUE!</v>
      </c>
      <c r="L2247" s="8" t="str">
        <f>IFERROR(VLOOKUP(D2247,Materias_Primas[#All],5,0),"")</f>
        <v/>
      </c>
      <c r="M2247" s="2"/>
      <c r="N2247" s="2"/>
      <c r="O2247" s="2"/>
      <c r="P2247" s="2"/>
    </row>
    <row r="2248" spans="1:16" ht="15.75" customHeight="1" x14ac:dyDescent="0.3">
      <c r="A2248" s="8">
        <f>'Receta'!A2249</f>
        <v>0</v>
      </c>
      <c r="B2248" s="8" t="str">
        <f>IFERROR(VLOOKUP(A2248,Productos[#All],2,0),"")</f>
        <v/>
      </c>
      <c r="C2248" s="8">
        <f>SUMIF(Producción[[#All],[Producto]],A2248,Producción[[#All],[Cant]])</f>
        <v>0</v>
      </c>
      <c r="D2248" s="8">
        <f>'Receta'!E2249</f>
        <v>0</v>
      </c>
      <c r="E2248" s="8" t="str">
        <f>IFERROR(VLOOKUP(D2248,Materias_Primas[#All],2,0),"")</f>
        <v/>
      </c>
      <c r="F2248" s="8">
        <f>'Receta'!C2249</f>
        <v>0</v>
      </c>
      <c r="G2248" s="8">
        <f>'Receta'!H2249</f>
        <v>0</v>
      </c>
      <c r="H2248" s="8" t="str">
        <f t="shared" si="40"/>
        <v/>
      </c>
      <c r="I2248" s="8">
        <v>74</v>
      </c>
      <c r="J2248" s="8" t="s">
        <v>213</v>
      </c>
      <c r="K2248" s="8" t="e">
        <f t="shared" si="44"/>
        <v>#VALUE!</v>
      </c>
      <c r="L2248" s="8" t="str">
        <f>IFERROR(VLOOKUP(D2248,Materias_Primas[#All],5,0),"")</f>
        <v/>
      </c>
      <c r="M2248" s="2"/>
      <c r="N2248" s="2"/>
      <c r="O2248" s="2"/>
      <c r="P2248" s="2"/>
    </row>
    <row r="2249" spans="1:16" ht="15.75" customHeight="1" x14ac:dyDescent="0.3">
      <c r="A2249" s="8">
        <f>'Receta'!A2250</f>
        <v>0</v>
      </c>
      <c r="B2249" s="8" t="str">
        <f>IFERROR(VLOOKUP(A2249,Productos[#All],2,0),"")</f>
        <v/>
      </c>
      <c r="C2249" s="8">
        <f>SUMIF(Producción[[#All],[Producto]],A2249,Producción[[#All],[Cant]])</f>
        <v>0</v>
      </c>
      <c r="D2249" s="8">
        <f>'Receta'!E2250</f>
        <v>0</v>
      </c>
      <c r="E2249" s="8" t="str">
        <f>IFERROR(VLOOKUP(D2249,Materias_Primas[#All],2,0),"")</f>
        <v/>
      </c>
      <c r="F2249" s="8">
        <f>'Receta'!C2250</f>
        <v>0</v>
      </c>
      <c r="G2249" s="8">
        <f>'Receta'!H2250</f>
        <v>0</v>
      </c>
      <c r="H2249" s="8" t="str">
        <f t="shared" si="40"/>
        <v/>
      </c>
      <c r="I2249" s="8">
        <v>74</v>
      </c>
      <c r="J2249" s="8" t="s">
        <v>213</v>
      </c>
      <c r="K2249" s="8" t="e">
        <f t="shared" si="44"/>
        <v>#VALUE!</v>
      </c>
      <c r="L2249" s="8" t="str">
        <f>IFERROR(VLOOKUP(D2249,Materias_Primas[#All],5,0),"")</f>
        <v/>
      </c>
      <c r="M2249" s="2"/>
      <c r="N2249" s="2"/>
      <c r="O2249" s="2"/>
      <c r="P2249" s="2"/>
    </row>
    <row r="2250" spans="1:16" ht="15.75" customHeight="1" x14ac:dyDescent="0.3">
      <c r="A2250" s="8">
        <f>'Receta'!A2251</f>
        <v>0</v>
      </c>
      <c r="B2250" s="8" t="str">
        <f>IFERROR(VLOOKUP(A2250,Productos[#All],2,0),"")</f>
        <v/>
      </c>
      <c r="C2250" s="8">
        <f>SUMIF(Producción[[#All],[Producto]],A2250,Producción[[#All],[Cant]])</f>
        <v>0</v>
      </c>
      <c r="D2250" s="8">
        <f>'Receta'!E2251</f>
        <v>0</v>
      </c>
      <c r="E2250" s="8" t="str">
        <f>IFERROR(VLOOKUP(D2250,Materias_Primas[#All],2,0),"")</f>
        <v/>
      </c>
      <c r="F2250" s="8">
        <f>'Receta'!C2251</f>
        <v>0</v>
      </c>
      <c r="G2250" s="8">
        <f>'Receta'!H2251</f>
        <v>0</v>
      </c>
      <c r="H2250" s="8" t="str">
        <f t="shared" si="40"/>
        <v/>
      </c>
      <c r="I2250" s="8">
        <v>74</v>
      </c>
      <c r="J2250" s="8" t="s">
        <v>213</v>
      </c>
      <c r="K2250" s="8" t="e">
        <f t="shared" si="44"/>
        <v>#VALUE!</v>
      </c>
      <c r="L2250" s="8" t="str">
        <f>IFERROR(VLOOKUP(D2250,Materias_Primas[#All],5,0),"")</f>
        <v/>
      </c>
      <c r="M2250" s="2"/>
      <c r="N2250" s="2"/>
      <c r="O2250" s="2"/>
      <c r="P2250" s="2"/>
    </row>
    <row r="2251" spans="1:16" ht="15.75" customHeight="1" x14ac:dyDescent="0.3">
      <c r="A2251" s="8">
        <f>'Receta'!A2252</f>
        <v>0</v>
      </c>
      <c r="B2251" s="8" t="str">
        <f>IFERROR(VLOOKUP(A2251,Productos[#All],2,0),"")</f>
        <v/>
      </c>
      <c r="C2251" s="8">
        <f>SUMIF(Producción[[#All],[Producto]],A2251,Producción[[#All],[Cant]])</f>
        <v>0</v>
      </c>
      <c r="D2251" s="8">
        <f>'Receta'!E2252</f>
        <v>0</v>
      </c>
      <c r="E2251" s="8" t="str">
        <f>IFERROR(VLOOKUP(D2251,Materias_Primas[#All],2,0),"")</f>
        <v/>
      </c>
      <c r="F2251" s="8">
        <f>'Receta'!C2252</f>
        <v>0</v>
      </c>
      <c r="G2251" s="8">
        <f>'Receta'!H2252</f>
        <v>0</v>
      </c>
      <c r="H2251" s="8" t="str">
        <f t="shared" si="40"/>
        <v/>
      </c>
      <c r="I2251" s="8">
        <v>74</v>
      </c>
      <c r="J2251" s="8" t="s">
        <v>213</v>
      </c>
      <c r="K2251" s="8" t="e">
        <f t="shared" si="44"/>
        <v>#VALUE!</v>
      </c>
      <c r="L2251" s="8" t="str">
        <f>IFERROR(VLOOKUP(D2251,Materias_Primas[#All],5,0),"")</f>
        <v/>
      </c>
      <c r="M2251" s="2"/>
      <c r="N2251" s="2"/>
      <c r="O2251" s="2"/>
      <c r="P2251" s="2"/>
    </row>
    <row r="2252" spans="1:16" ht="15.75" customHeight="1" x14ac:dyDescent="0.3">
      <c r="A2252" s="8">
        <f>'Receta'!A2253</f>
        <v>0</v>
      </c>
      <c r="B2252" s="8" t="str">
        <f>IFERROR(VLOOKUP(A2252,Productos[#All],2,0),"")</f>
        <v/>
      </c>
      <c r="C2252" s="8">
        <f>SUMIF(Producción[[#All],[Producto]],A2252,Producción[[#All],[Cant]])</f>
        <v>0</v>
      </c>
      <c r="D2252" s="8">
        <f>'Receta'!E2253</f>
        <v>0</v>
      </c>
      <c r="E2252" s="8" t="str">
        <f>IFERROR(VLOOKUP(D2252,Materias_Primas[#All],2,0),"")</f>
        <v/>
      </c>
      <c r="F2252" s="8">
        <f>'Receta'!C2253</f>
        <v>0</v>
      </c>
      <c r="G2252" s="8">
        <f>'Receta'!H2253</f>
        <v>0</v>
      </c>
      <c r="H2252" s="8" t="str">
        <f t="shared" si="40"/>
        <v/>
      </c>
      <c r="I2252" s="8">
        <v>74</v>
      </c>
      <c r="J2252" s="8" t="s">
        <v>213</v>
      </c>
      <c r="K2252" s="8" t="e">
        <f t="shared" si="44"/>
        <v>#VALUE!</v>
      </c>
      <c r="L2252" s="8" t="str">
        <f>IFERROR(VLOOKUP(D2252,Materias_Primas[#All],5,0),"")</f>
        <v/>
      </c>
      <c r="M2252" s="2"/>
      <c r="N2252" s="2"/>
      <c r="O2252" s="2"/>
      <c r="P2252" s="2"/>
    </row>
    <row r="2253" spans="1:16" ht="15.75" customHeight="1" x14ac:dyDescent="0.3">
      <c r="A2253" s="8">
        <f>'Receta'!A2254</f>
        <v>0</v>
      </c>
      <c r="B2253" s="8" t="str">
        <f>IFERROR(VLOOKUP(A2253,Productos[#All],2,0),"")</f>
        <v/>
      </c>
      <c r="C2253" s="8">
        <f>SUMIF(Producción[[#All],[Producto]],A2253,Producción[[#All],[Cant]])</f>
        <v>0</v>
      </c>
      <c r="D2253" s="8">
        <f>'Receta'!E2254</f>
        <v>0</v>
      </c>
      <c r="E2253" s="8" t="str">
        <f>IFERROR(VLOOKUP(D2253,Materias_Primas[#All],2,0),"")</f>
        <v/>
      </c>
      <c r="F2253" s="8">
        <f>'Receta'!C2254</f>
        <v>0</v>
      </c>
      <c r="G2253" s="8">
        <f>'Receta'!H2254</f>
        <v>0</v>
      </c>
      <c r="H2253" s="8" t="str">
        <f t="shared" si="40"/>
        <v/>
      </c>
      <c r="I2253" s="8">
        <v>74</v>
      </c>
      <c r="J2253" s="8" t="s">
        <v>213</v>
      </c>
      <c r="K2253" s="8" t="e">
        <f t="shared" si="44"/>
        <v>#VALUE!</v>
      </c>
      <c r="L2253" s="8" t="str">
        <f>IFERROR(VLOOKUP(D2253,Materias_Primas[#All],5,0),"")</f>
        <v/>
      </c>
      <c r="M2253" s="2"/>
      <c r="N2253" s="2"/>
      <c r="O2253" s="2"/>
      <c r="P2253" s="2"/>
    </row>
    <row r="2254" spans="1:16" ht="15.75" customHeight="1" x14ac:dyDescent="0.3">
      <c r="A2254" s="8">
        <f>'Receta'!A2255</f>
        <v>0</v>
      </c>
      <c r="B2254" s="8" t="str">
        <f>IFERROR(VLOOKUP(A2254,Productos[#All],2,0),"")</f>
        <v/>
      </c>
      <c r="C2254" s="8">
        <f>SUMIF(Producción[[#All],[Producto]],A2254,Producción[[#All],[Cant]])</f>
        <v>0</v>
      </c>
      <c r="D2254" s="8">
        <f>'Receta'!E2255</f>
        <v>0</v>
      </c>
      <c r="E2254" s="8" t="str">
        <f>IFERROR(VLOOKUP(D2254,Materias_Primas[#All],2,0),"")</f>
        <v/>
      </c>
      <c r="F2254" s="8">
        <f>'Receta'!C2255</f>
        <v>0</v>
      </c>
      <c r="G2254" s="8">
        <f>'Receta'!H2255</f>
        <v>0</v>
      </c>
      <c r="H2254" s="8" t="str">
        <f t="shared" si="40"/>
        <v/>
      </c>
      <c r="I2254" s="8">
        <v>74</v>
      </c>
      <c r="J2254" s="8" t="s">
        <v>213</v>
      </c>
      <c r="K2254" s="8" t="e">
        <f t="shared" si="44"/>
        <v>#VALUE!</v>
      </c>
      <c r="L2254" s="8" t="str">
        <f>IFERROR(VLOOKUP(D2254,Materias_Primas[#All],5,0),"")</f>
        <v/>
      </c>
      <c r="M2254" s="2"/>
      <c r="N2254" s="2"/>
      <c r="O2254" s="2"/>
      <c r="P2254" s="2"/>
    </row>
    <row r="2255" spans="1:16" ht="15.75" customHeight="1" x14ac:dyDescent="0.3">
      <c r="A2255" s="8">
        <f>'Receta'!A2256</f>
        <v>0</v>
      </c>
      <c r="B2255" s="8" t="str">
        <f>IFERROR(VLOOKUP(A2255,Productos[#All],2,0),"")</f>
        <v/>
      </c>
      <c r="C2255" s="8">
        <f>SUMIF(Producción[[#All],[Producto]],A2255,Producción[[#All],[Cant]])</f>
        <v>0</v>
      </c>
      <c r="D2255" s="8">
        <f>'Receta'!E2256</f>
        <v>0</v>
      </c>
      <c r="E2255" s="8" t="str">
        <f>IFERROR(VLOOKUP(D2255,Materias_Primas[#All],2,0),"")</f>
        <v/>
      </c>
      <c r="F2255" s="8">
        <f>'Receta'!C2256</f>
        <v>0</v>
      </c>
      <c r="G2255" s="8">
        <f>'Receta'!H2256</f>
        <v>0</v>
      </c>
      <c r="H2255" s="8" t="str">
        <f t="shared" si="40"/>
        <v/>
      </c>
      <c r="I2255" s="8">
        <v>74</v>
      </c>
      <c r="J2255" s="8" t="s">
        <v>213</v>
      </c>
      <c r="K2255" s="8" t="e">
        <f t="shared" si="44"/>
        <v>#VALUE!</v>
      </c>
      <c r="L2255" s="8" t="str">
        <f>IFERROR(VLOOKUP(D2255,Materias_Primas[#All],5,0),"")</f>
        <v/>
      </c>
      <c r="M2255" s="2"/>
      <c r="N2255" s="2"/>
      <c r="O2255" s="2"/>
      <c r="P2255" s="2"/>
    </row>
    <row r="2256" spans="1:16" ht="15.75" customHeight="1" x14ac:dyDescent="0.3">
      <c r="A2256" s="8">
        <f>'Receta'!A2257</f>
        <v>0</v>
      </c>
      <c r="B2256" s="8" t="str">
        <f>IFERROR(VLOOKUP(A2256,Productos[#All],2,0),"")</f>
        <v/>
      </c>
      <c r="C2256" s="8">
        <f>SUMIF(Producción[[#All],[Producto]],A2256,Producción[[#All],[Cant]])</f>
        <v>0</v>
      </c>
      <c r="D2256" s="8">
        <f>'Receta'!E2257</f>
        <v>0</v>
      </c>
      <c r="E2256" s="8" t="str">
        <f>IFERROR(VLOOKUP(D2256,Materias_Primas[#All],2,0),"")</f>
        <v/>
      </c>
      <c r="F2256" s="8">
        <f>'Receta'!C2257</f>
        <v>0</v>
      </c>
      <c r="G2256" s="8">
        <f>'Receta'!H2257</f>
        <v>0</v>
      </c>
      <c r="H2256" s="8" t="str">
        <f t="shared" si="40"/>
        <v/>
      </c>
      <c r="I2256" s="8">
        <v>75</v>
      </c>
      <c r="J2256" s="8" t="s">
        <v>213</v>
      </c>
      <c r="K2256" s="8" t="e">
        <f t="shared" si="44"/>
        <v>#VALUE!</v>
      </c>
      <c r="L2256" s="8" t="str">
        <f>IFERROR(VLOOKUP(D2256,Materias_Primas[#All],5,0),"")</f>
        <v/>
      </c>
      <c r="M2256" s="2"/>
      <c r="N2256" s="2"/>
      <c r="O2256" s="2"/>
      <c r="P2256" s="2"/>
    </row>
    <row r="2257" spans="1:16" ht="15.75" customHeight="1" x14ac:dyDescent="0.3">
      <c r="A2257" s="8">
        <f>'Receta'!A2258</f>
        <v>0</v>
      </c>
      <c r="B2257" s="8" t="str">
        <f>IFERROR(VLOOKUP(A2257,Productos[#All],2,0),"")</f>
        <v/>
      </c>
      <c r="C2257" s="8">
        <f>SUMIF(Producción[[#All],[Producto]],A2257,Producción[[#All],[Cant]])</f>
        <v>0</v>
      </c>
      <c r="D2257" s="8">
        <f>'Receta'!E2258</f>
        <v>0</v>
      </c>
      <c r="E2257" s="8" t="str">
        <f>IFERROR(VLOOKUP(D2257,Materias_Primas[#All],2,0),"")</f>
        <v/>
      </c>
      <c r="F2257" s="8">
        <f>'Receta'!C2258</f>
        <v>0</v>
      </c>
      <c r="G2257" s="8">
        <f>'Receta'!H2258</f>
        <v>0</v>
      </c>
      <c r="H2257" s="8" t="str">
        <f t="shared" si="40"/>
        <v/>
      </c>
      <c r="I2257" s="8">
        <v>75</v>
      </c>
      <c r="J2257" s="8" t="s">
        <v>213</v>
      </c>
      <c r="K2257" s="8" t="e">
        <f t="shared" si="44"/>
        <v>#VALUE!</v>
      </c>
      <c r="L2257" s="8" t="str">
        <f>IFERROR(VLOOKUP(D2257,Materias_Primas[#All],5,0),"")</f>
        <v/>
      </c>
      <c r="M2257" s="2"/>
      <c r="N2257" s="2"/>
      <c r="O2257" s="2"/>
      <c r="P2257" s="2"/>
    </row>
    <row r="2258" spans="1:16" ht="15.75" customHeight="1" x14ac:dyDescent="0.3">
      <c r="A2258" s="8">
        <f>'Receta'!A2259</f>
        <v>0</v>
      </c>
      <c r="B2258" s="8" t="str">
        <f>IFERROR(VLOOKUP(A2258,Productos[#All],2,0),"")</f>
        <v/>
      </c>
      <c r="C2258" s="8">
        <f>SUMIF(Producción[[#All],[Producto]],A2258,Producción[[#All],[Cant]])</f>
        <v>0</v>
      </c>
      <c r="D2258" s="8">
        <f>'Receta'!E2259</f>
        <v>0</v>
      </c>
      <c r="E2258" s="8" t="str">
        <f>IFERROR(VLOOKUP(D2258,Materias_Primas[#All],2,0),"")</f>
        <v/>
      </c>
      <c r="F2258" s="8">
        <f>'Receta'!C2259</f>
        <v>0</v>
      </c>
      <c r="G2258" s="8">
        <f>'Receta'!H2259</f>
        <v>0</v>
      </c>
      <c r="H2258" s="8" t="str">
        <f t="shared" si="40"/>
        <v/>
      </c>
      <c r="I2258" s="8">
        <v>75</v>
      </c>
      <c r="J2258" s="8" t="s">
        <v>213</v>
      </c>
      <c r="K2258" s="8" t="e">
        <f t="shared" si="44"/>
        <v>#VALUE!</v>
      </c>
      <c r="L2258" s="8" t="str">
        <f>IFERROR(VLOOKUP(D2258,Materias_Primas[#All],5,0),"")</f>
        <v/>
      </c>
      <c r="M2258" s="2"/>
      <c r="N2258" s="2"/>
      <c r="O2258" s="2"/>
      <c r="P2258" s="2"/>
    </row>
    <row r="2259" spans="1:16" ht="15.75" customHeight="1" x14ac:dyDescent="0.3">
      <c r="A2259" s="8">
        <f>'Receta'!A2260</f>
        <v>0</v>
      </c>
      <c r="B2259" s="8" t="str">
        <f>IFERROR(VLOOKUP(A2259,Productos[#All],2,0),"")</f>
        <v/>
      </c>
      <c r="C2259" s="8">
        <f>SUMIF(Producción[[#All],[Producto]],A2259,Producción[[#All],[Cant]])</f>
        <v>0</v>
      </c>
      <c r="D2259" s="8">
        <f>'Receta'!E2260</f>
        <v>0</v>
      </c>
      <c r="E2259" s="8" t="str">
        <f>IFERROR(VLOOKUP(D2259,Materias_Primas[#All],2,0),"")</f>
        <v/>
      </c>
      <c r="F2259" s="8">
        <f>'Receta'!C2260</f>
        <v>0</v>
      </c>
      <c r="G2259" s="8">
        <f>'Receta'!H2260</f>
        <v>0</v>
      </c>
      <c r="H2259" s="8" t="str">
        <f t="shared" si="40"/>
        <v/>
      </c>
      <c r="I2259" s="8">
        <v>75</v>
      </c>
      <c r="J2259" s="8" t="s">
        <v>213</v>
      </c>
      <c r="K2259" s="8" t="e">
        <f t="shared" si="44"/>
        <v>#VALUE!</v>
      </c>
      <c r="L2259" s="8" t="str">
        <f>IFERROR(VLOOKUP(D2259,Materias_Primas[#All],5,0),"")</f>
        <v/>
      </c>
      <c r="M2259" s="2"/>
      <c r="N2259" s="2"/>
      <c r="O2259" s="2"/>
      <c r="P2259" s="2"/>
    </row>
    <row r="2260" spans="1:16" ht="15.75" customHeight="1" x14ac:dyDescent="0.3">
      <c r="A2260" s="8">
        <f>'Receta'!A2261</f>
        <v>0</v>
      </c>
      <c r="B2260" s="8" t="str">
        <f>IFERROR(VLOOKUP(A2260,Productos[#All],2,0),"")</f>
        <v/>
      </c>
      <c r="C2260" s="8">
        <f>SUMIF(Producción[[#All],[Producto]],A2260,Producción[[#All],[Cant]])</f>
        <v>0</v>
      </c>
      <c r="D2260" s="8">
        <f>'Receta'!E2261</f>
        <v>0</v>
      </c>
      <c r="E2260" s="8" t="str">
        <f>IFERROR(VLOOKUP(D2260,Materias_Primas[#All],2,0),"")</f>
        <v/>
      </c>
      <c r="F2260" s="8">
        <f>'Receta'!C2261</f>
        <v>0</v>
      </c>
      <c r="G2260" s="8">
        <f>'Receta'!H2261</f>
        <v>0</v>
      </c>
      <c r="H2260" s="8" t="str">
        <f t="shared" si="40"/>
        <v/>
      </c>
      <c r="I2260" s="8">
        <v>75</v>
      </c>
      <c r="J2260" s="8" t="s">
        <v>213</v>
      </c>
      <c r="K2260" s="8" t="e">
        <f t="shared" si="44"/>
        <v>#VALUE!</v>
      </c>
      <c r="L2260" s="8" t="str">
        <f>IFERROR(VLOOKUP(D2260,Materias_Primas[#All],5,0),"")</f>
        <v/>
      </c>
      <c r="M2260" s="2"/>
      <c r="N2260" s="2"/>
      <c r="O2260" s="2"/>
      <c r="P2260" s="2"/>
    </row>
    <row r="2261" spans="1:16" ht="15.75" customHeight="1" x14ac:dyDescent="0.3">
      <c r="A2261" s="8">
        <f>'Receta'!A2262</f>
        <v>0</v>
      </c>
      <c r="B2261" s="8" t="str">
        <f>IFERROR(VLOOKUP(A2261,Productos[#All],2,0),"")</f>
        <v/>
      </c>
      <c r="C2261" s="8">
        <f>SUMIF(Producción[[#All],[Producto]],A2261,Producción[[#All],[Cant]])</f>
        <v>0</v>
      </c>
      <c r="D2261" s="8">
        <f>'Receta'!E2262</f>
        <v>0</v>
      </c>
      <c r="E2261" s="8" t="str">
        <f>IFERROR(VLOOKUP(D2261,Materias_Primas[#All],2,0),"")</f>
        <v/>
      </c>
      <c r="F2261" s="8">
        <f>'Receta'!C2262</f>
        <v>0</v>
      </c>
      <c r="G2261" s="8">
        <f>'Receta'!H2262</f>
        <v>0</v>
      </c>
      <c r="H2261" s="8" t="str">
        <f t="shared" si="40"/>
        <v/>
      </c>
      <c r="I2261" s="8">
        <v>75</v>
      </c>
      <c r="J2261" s="8" t="s">
        <v>213</v>
      </c>
      <c r="K2261" s="8" t="e">
        <f t="shared" si="44"/>
        <v>#VALUE!</v>
      </c>
      <c r="L2261" s="8" t="str">
        <f>IFERROR(VLOOKUP(D2261,Materias_Primas[#All],5,0),"")</f>
        <v/>
      </c>
      <c r="M2261" s="2"/>
      <c r="N2261" s="2"/>
      <c r="O2261" s="2"/>
      <c r="P2261" s="2"/>
    </row>
    <row r="2262" spans="1:16" ht="15.75" customHeight="1" x14ac:dyDescent="0.3">
      <c r="A2262" s="8">
        <f>'Receta'!A2263</f>
        <v>0</v>
      </c>
      <c r="B2262" s="8" t="str">
        <f>IFERROR(VLOOKUP(A2262,Productos[#All],2,0),"")</f>
        <v/>
      </c>
      <c r="C2262" s="8">
        <f>SUMIF(Producción[[#All],[Producto]],A2262,Producción[[#All],[Cant]])</f>
        <v>0</v>
      </c>
      <c r="D2262" s="8">
        <f>'Receta'!E2263</f>
        <v>0</v>
      </c>
      <c r="E2262" s="8" t="str">
        <f>IFERROR(VLOOKUP(D2262,Materias_Primas[#All],2,0),"")</f>
        <v/>
      </c>
      <c r="F2262" s="8">
        <f>'Receta'!C2263</f>
        <v>0</v>
      </c>
      <c r="G2262" s="8">
        <f>'Receta'!H2263</f>
        <v>0</v>
      </c>
      <c r="H2262" s="8" t="str">
        <f t="shared" si="40"/>
        <v/>
      </c>
      <c r="I2262" s="8">
        <v>75</v>
      </c>
      <c r="J2262" s="8" t="s">
        <v>213</v>
      </c>
      <c r="K2262" s="8" t="e">
        <f t="shared" si="44"/>
        <v>#VALUE!</v>
      </c>
      <c r="L2262" s="8" t="str">
        <f>IFERROR(VLOOKUP(D2262,Materias_Primas[#All],5,0),"")</f>
        <v/>
      </c>
      <c r="M2262" s="2"/>
      <c r="N2262" s="2"/>
      <c r="O2262" s="2"/>
      <c r="P2262" s="2"/>
    </row>
    <row r="2263" spans="1:16" ht="15.75" customHeight="1" x14ac:dyDescent="0.3">
      <c r="A2263" s="8">
        <f>'Receta'!A2264</f>
        <v>0</v>
      </c>
      <c r="B2263" s="8" t="str">
        <f>IFERROR(VLOOKUP(A2263,Productos[#All],2,0),"")</f>
        <v/>
      </c>
      <c r="C2263" s="8">
        <f>SUMIF(Producción[[#All],[Producto]],A2263,Producción[[#All],[Cant]])</f>
        <v>0</v>
      </c>
      <c r="D2263" s="8">
        <f>'Receta'!E2264</f>
        <v>0</v>
      </c>
      <c r="E2263" s="8" t="str">
        <f>IFERROR(VLOOKUP(D2263,Materias_Primas[#All],2,0),"")</f>
        <v/>
      </c>
      <c r="F2263" s="8">
        <f>'Receta'!C2264</f>
        <v>0</v>
      </c>
      <c r="G2263" s="8">
        <f>'Receta'!H2264</f>
        <v>0</v>
      </c>
      <c r="H2263" s="8" t="str">
        <f t="shared" si="40"/>
        <v/>
      </c>
      <c r="I2263" s="8">
        <v>75</v>
      </c>
      <c r="J2263" s="8" t="s">
        <v>213</v>
      </c>
      <c r="K2263" s="8" t="e">
        <f t="shared" si="44"/>
        <v>#VALUE!</v>
      </c>
      <c r="L2263" s="8" t="str">
        <f>IFERROR(VLOOKUP(D2263,Materias_Primas[#All],5,0),"")</f>
        <v/>
      </c>
      <c r="M2263" s="2"/>
      <c r="N2263" s="2"/>
      <c r="O2263" s="2"/>
      <c r="P2263" s="2"/>
    </row>
    <row r="2264" spans="1:16" ht="15.75" customHeight="1" x14ac:dyDescent="0.3">
      <c r="A2264" s="8">
        <f>'Receta'!A2265</f>
        <v>0</v>
      </c>
      <c r="B2264" s="8" t="str">
        <f>IFERROR(VLOOKUP(A2264,Productos[#All],2,0),"")</f>
        <v/>
      </c>
      <c r="C2264" s="8">
        <f>SUMIF(Producción[[#All],[Producto]],A2264,Producción[[#All],[Cant]])</f>
        <v>0</v>
      </c>
      <c r="D2264" s="8">
        <f>'Receta'!E2265</f>
        <v>0</v>
      </c>
      <c r="E2264" s="8" t="str">
        <f>IFERROR(VLOOKUP(D2264,Materias_Primas[#All],2,0),"")</f>
        <v/>
      </c>
      <c r="F2264" s="8">
        <f>'Receta'!C2265</f>
        <v>0</v>
      </c>
      <c r="G2264" s="8">
        <f>'Receta'!H2265</f>
        <v>0</v>
      </c>
      <c r="H2264" s="8" t="str">
        <f t="shared" si="40"/>
        <v/>
      </c>
      <c r="I2264" s="8">
        <v>75</v>
      </c>
      <c r="J2264" s="8" t="s">
        <v>213</v>
      </c>
      <c r="K2264" s="8" t="e">
        <f t="shared" si="44"/>
        <v>#VALUE!</v>
      </c>
      <c r="L2264" s="8" t="str">
        <f>IFERROR(VLOOKUP(D2264,Materias_Primas[#All],5,0),"")</f>
        <v/>
      </c>
      <c r="M2264" s="2"/>
      <c r="N2264" s="2"/>
      <c r="O2264" s="2"/>
      <c r="P2264" s="2"/>
    </row>
    <row r="2265" spans="1:16" ht="15.75" customHeight="1" x14ac:dyDescent="0.3">
      <c r="A2265" s="8">
        <f>'Receta'!A2266</f>
        <v>0</v>
      </c>
      <c r="B2265" s="8" t="str">
        <f>IFERROR(VLOOKUP(A2265,Productos[#All],2,0),"")</f>
        <v/>
      </c>
      <c r="C2265" s="8">
        <f>SUMIF(Producción[[#All],[Producto]],A2265,Producción[[#All],[Cant]])</f>
        <v>0</v>
      </c>
      <c r="D2265" s="8">
        <f>'Receta'!E2266</f>
        <v>0</v>
      </c>
      <c r="E2265" s="8" t="str">
        <f>IFERROR(VLOOKUP(D2265,Materias_Primas[#All],2,0),"")</f>
        <v/>
      </c>
      <c r="F2265" s="8">
        <f>'Receta'!C2266</f>
        <v>0</v>
      </c>
      <c r="G2265" s="8">
        <f>'Receta'!H2266</f>
        <v>0</v>
      </c>
      <c r="H2265" s="8" t="str">
        <f t="shared" si="40"/>
        <v/>
      </c>
      <c r="I2265" s="8">
        <v>75</v>
      </c>
      <c r="J2265" s="8" t="s">
        <v>213</v>
      </c>
      <c r="K2265" s="8" t="e">
        <f t="shared" si="44"/>
        <v>#VALUE!</v>
      </c>
      <c r="L2265" s="8" t="str">
        <f>IFERROR(VLOOKUP(D2265,Materias_Primas[#All],5,0),"")</f>
        <v/>
      </c>
      <c r="M2265" s="2"/>
      <c r="N2265" s="2"/>
      <c r="O2265" s="2"/>
      <c r="P2265" s="2"/>
    </row>
    <row r="2266" spans="1:16" ht="15.75" customHeight="1" x14ac:dyDescent="0.3">
      <c r="A2266" s="8">
        <f>'Receta'!A2267</f>
        <v>0</v>
      </c>
      <c r="B2266" s="8" t="str">
        <f>IFERROR(VLOOKUP(A2266,Productos[#All],2,0),"")</f>
        <v/>
      </c>
      <c r="C2266" s="8">
        <f>SUMIF(Producción[[#All],[Producto]],A2266,Producción[[#All],[Cant]])</f>
        <v>0</v>
      </c>
      <c r="D2266" s="8">
        <f>'Receta'!E2267</f>
        <v>0</v>
      </c>
      <c r="E2266" s="8" t="str">
        <f>IFERROR(VLOOKUP(D2266,Materias_Primas[#All],2,0),"")</f>
        <v/>
      </c>
      <c r="F2266" s="8">
        <f>'Receta'!C2267</f>
        <v>0</v>
      </c>
      <c r="G2266" s="8">
        <f>'Receta'!H2267</f>
        <v>0</v>
      </c>
      <c r="H2266" s="8" t="str">
        <f t="shared" si="40"/>
        <v/>
      </c>
      <c r="I2266" s="8">
        <v>75</v>
      </c>
      <c r="J2266" s="8" t="s">
        <v>213</v>
      </c>
      <c r="K2266" s="8" t="e">
        <f t="shared" si="44"/>
        <v>#VALUE!</v>
      </c>
      <c r="L2266" s="8" t="str">
        <f>IFERROR(VLOOKUP(D2266,Materias_Primas[#All],5,0),"")</f>
        <v/>
      </c>
      <c r="M2266" s="2"/>
      <c r="N2266" s="2"/>
      <c r="O2266" s="2"/>
      <c r="P2266" s="2"/>
    </row>
    <row r="2267" spans="1:16" ht="15.75" customHeight="1" x14ac:dyDescent="0.3">
      <c r="A2267" s="8">
        <f>'Receta'!A2268</f>
        <v>0</v>
      </c>
      <c r="B2267" s="8" t="str">
        <f>IFERROR(VLOOKUP(A2267,Productos[#All],2,0),"")</f>
        <v/>
      </c>
      <c r="C2267" s="8">
        <f>SUMIF(Producción[[#All],[Producto]],A2267,Producción[[#All],[Cant]])</f>
        <v>0</v>
      </c>
      <c r="D2267" s="8">
        <f>'Receta'!E2268</f>
        <v>0</v>
      </c>
      <c r="E2267" s="8" t="str">
        <f>IFERROR(VLOOKUP(D2267,Materias_Primas[#All],2,0),"")</f>
        <v/>
      </c>
      <c r="F2267" s="8">
        <f>'Receta'!C2268</f>
        <v>0</v>
      </c>
      <c r="G2267" s="8">
        <f>'Receta'!H2268</f>
        <v>0</v>
      </c>
      <c r="H2267" s="8" t="str">
        <f t="shared" si="40"/>
        <v/>
      </c>
      <c r="I2267" s="8">
        <v>75</v>
      </c>
      <c r="J2267" s="8" t="s">
        <v>213</v>
      </c>
      <c r="K2267" s="8" t="e">
        <f t="shared" si="44"/>
        <v>#VALUE!</v>
      </c>
      <c r="L2267" s="8" t="str">
        <f>IFERROR(VLOOKUP(D2267,Materias_Primas[#All],5,0),"")</f>
        <v/>
      </c>
      <c r="M2267" s="2"/>
      <c r="N2267" s="2"/>
      <c r="O2267" s="2"/>
      <c r="P2267" s="2"/>
    </row>
    <row r="2268" spans="1:16" ht="15.75" customHeight="1" x14ac:dyDescent="0.3">
      <c r="A2268" s="8">
        <f>'Receta'!A2269</f>
        <v>0</v>
      </c>
      <c r="B2268" s="8" t="str">
        <f>IFERROR(VLOOKUP(A2268,Productos[#All],2,0),"")</f>
        <v/>
      </c>
      <c r="C2268" s="8">
        <f>SUMIF(Producción[[#All],[Producto]],A2268,Producción[[#All],[Cant]])</f>
        <v>0</v>
      </c>
      <c r="D2268" s="8">
        <f>'Receta'!E2269</f>
        <v>0</v>
      </c>
      <c r="E2268" s="8" t="str">
        <f>IFERROR(VLOOKUP(D2268,Materias_Primas[#All],2,0),"")</f>
        <v/>
      </c>
      <c r="F2268" s="8">
        <f>'Receta'!C2269</f>
        <v>0</v>
      </c>
      <c r="G2268" s="8">
        <f>'Receta'!H2269</f>
        <v>0</v>
      </c>
      <c r="H2268" s="8" t="str">
        <f t="shared" si="40"/>
        <v/>
      </c>
      <c r="I2268" s="8">
        <v>75</v>
      </c>
      <c r="J2268" s="8" t="s">
        <v>213</v>
      </c>
      <c r="K2268" s="8" t="e">
        <f t="shared" si="44"/>
        <v>#VALUE!</v>
      </c>
      <c r="L2268" s="8" t="str">
        <f>IFERROR(VLOOKUP(D2268,Materias_Primas[#All],5,0),"")</f>
        <v/>
      </c>
      <c r="M2268" s="2"/>
      <c r="N2268" s="2"/>
      <c r="O2268" s="2"/>
      <c r="P2268" s="2"/>
    </row>
    <row r="2269" spans="1:16" ht="15.75" customHeight="1" x14ac:dyDescent="0.3">
      <c r="A2269" s="8">
        <f>'Receta'!A2270</f>
        <v>0</v>
      </c>
      <c r="B2269" s="8" t="str">
        <f>IFERROR(VLOOKUP(A2269,Productos[#All],2,0),"")</f>
        <v/>
      </c>
      <c r="C2269" s="8">
        <f>SUMIF(Producción[[#All],[Producto]],A2269,Producción[[#All],[Cant]])</f>
        <v>0</v>
      </c>
      <c r="D2269" s="8">
        <f>'Receta'!E2270</f>
        <v>0</v>
      </c>
      <c r="E2269" s="8" t="str">
        <f>IFERROR(VLOOKUP(D2269,Materias_Primas[#All],2,0),"")</f>
        <v/>
      </c>
      <c r="F2269" s="8">
        <f>'Receta'!C2270</f>
        <v>0</v>
      </c>
      <c r="G2269" s="8">
        <f>'Receta'!H2270</f>
        <v>0</v>
      </c>
      <c r="H2269" s="8" t="str">
        <f t="shared" si="40"/>
        <v/>
      </c>
      <c r="I2269" s="8">
        <v>75</v>
      </c>
      <c r="J2269" s="8" t="s">
        <v>213</v>
      </c>
      <c r="K2269" s="8" t="e">
        <f t="shared" si="44"/>
        <v>#VALUE!</v>
      </c>
      <c r="L2269" s="8" t="str">
        <f>IFERROR(VLOOKUP(D2269,Materias_Primas[#All],5,0),"")</f>
        <v/>
      </c>
      <c r="M2269" s="2"/>
      <c r="N2269" s="2"/>
      <c r="O2269" s="2"/>
      <c r="P2269" s="2"/>
    </row>
    <row r="2270" spans="1:16" ht="15.75" customHeight="1" x14ac:dyDescent="0.3">
      <c r="A2270" s="8">
        <f>'Receta'!A2271</f>
        <v>0</v>
      </c>
      <c r="B2270" s="8" t="str">
        <f>IFERROR(VLOOKUP(A2270,Productos[#All],2,0),"")</f>
        <v/>
      </c>
      <c r="C2270" s="8">
        <f>SUMIF(Producción[[#All],[Producto]],A2270,Producción[[#All],[Cant]])</f>
        <v>0</v>
      </c>
      <c r="D2270" s="8">
        <f>'Receta'!E2271</f>
        <v>0</v>
      </c>
      <c r="E2270" s="8" t="str">
        <f>IFERROR(VLOOKUP(D2270,Materias_Primas[#All],2,0),"")</f>
        <v/>
      </c>
      <c r="F2270" s="8">
        <f>'Receta'!C2271</f>
        <v>0</v>
      </c>
      <c r="G2270" s="8">
        <f>'Receta'!H2271</f>
        <v>0</v>
      </c>
      <c r="H2270" s="8" t="str">
        <f t="shared" si="40"/>
        <v/>
      </c>
      <c r="I2270" s="8">
        <v>75</v>
      </c>
      <c r="J2270" s="8" t="s">
        <v>213</v>
      </c>
      <c r="K2270" s="8" t="e">
        <f t="shared" si="44"/>
        <v>#VALUE!</v>
      </c>
      <c r="L2270" s="8" t="str">
        <f>IFERROR(VLOOKUP(D2270,Materias_Primas[#All],5,0),"")</f>
        <v/>
      </c>
      <c r="M2270" s="2"/>
      <c r="N2270" s="2"/>
      <c r="O2270" s="2"/>
      <c r="P2270" s="2"/>
    </row>
    <row r="2271" spans="1:16" ht="15.75" customHeight="1" x14ac:dyDescent="0.3">
      <c r="A2271" s="8">
        <f>'Receta'!A2272</f>
        <v>0</v>
      </c>
      <c r="B2271" s="8" t="str">
        <f>IFERROR(VLOOKUP(A2271,Productos[#All],2,0),"")</f>
        <v/>
      </c>
      <c r="C2271" s="8">
        <f>SUMIF(Producción[[#All],[Producto]],A2271,Producción[[#All],[Cant]])</f>
        <v>0</v>
      </c>
      <c r="D2271" s="8">
        <f>'Receta'!E2272</f>
        <v>0</v>
      </c>
      <c r="E2271" s="8" t="str">
        <f>IFERROR(VLOOKUP(D2271,Materias_Primas[#All],2,0),"")</f>
        <v/>
      </c>
      <c r="F2271" s="8">
        <f>'Receta'!C2272</f>
        <v>0</v>
      </c>
      <c r="G2271" s="8">
        <f>'Receta'!H2272</f>
        <v>0</v>
      </c>
      <c r="H2271" s="8" t="str">
        <f t="shared" si="40"/>
        <v/>
      </c>
      <c r="I2271" s="8">
        <v>75</v>
      </c>
      <c r="J2271" s="8" t="s">
        <v>213</v>
      </c>
      <c r="K2271" s="8" t="e">
        <f t="shared" si="44"/>
        <v>#VALUE!</v>
      </c>
      <c r="L2271" s="8" t="str">
        <f>IFERROR(VLOOKUP(D2271,Materias_Primas[#All],5,0),"")</f>
        <v/>
      </c>
      <c r="M2271" s="2"/>
      <c r="N2271" s="2"/>
      <c r="O2271" s="2"/>
      <c r="P2271" s="2"/>
    </row>
    <row r="2272" spans="1:16" ht="15.75" customHeight="1" x14ac:dyDescent="0.3">
      <c r="A2272" s="8">
        <f>'Receta'!A2273</f>
        <v>0</v>
      </c>
      <c r="B2272" s="8" t="str">
        <f>IFERROR(VLOOKUP(A2272,Productos[#All],2,0),"")</f>
        <v/>
      </c>
      <c r="C2272" s="8">
        <f>SUMIF(Producción[[#All],[Producto]],A2272,Producción[[#All],[Cant]])</f>
        <v>0</v>
      </c>
      <c r="D2272" s="8">
        <f>'Receta'!E2273</f>
        <v>0</v>
      </c>
      <c r="E2272" s="8" t="str">
        <f>IFERROR(VLOOKUP(D2272,Materias_Primas[#All],2,0),"")</f>
        <v/>
      </c>
      <c r="F2272" s="8">
        <f>'Receta'!C2273</f>
        <v>0</v>
      </c>
      <c r="G2272" s="8">
        <f>'Receta'!H2273</f>
        <v>0</v>
      </c>
      <c r="H2272" s="8" t="str">
        <f t="shared" si="40"/>
        <v/>
      </c>
      <c r="I2272" s="8">
        <v>75</v>
      </c>
      <c r="J2272" s="8" t="s">
        <v>213</v>
      </c>
      <c r="K2272" s="8" t="e">
        <f t="shared" si="44"/>
        <v>#VALUE!</v>
      </c>
      <c r="L2272" s="8" t="str">
        <f>IFERROR(VLOOKUP(D2272,Materias_Primas[#All],5,0),"")</f>
        <v/>
      </c>
      <c r="M2272" s="2"/>
      <c r="N2272" s="2"/>
      <c r="O2272" s="2"/>
      <c r="P2272" s="2"/>
    </row>
    <row r="2273" spans="1:16" ht="15.75" customHeight="1" x14ac:dyDescent="0.3">
      <c r="A2273" s="8">
        <f>'Receta'!A2274</f>
        <v>0</v>
      </c>
      <c r="B2273" s="8" t="str">
        <f>IFERROR(VLOOKUP(A2273,Productos[#All],2,0),"")</f>
        <v/>
      </c>
      <c r="C2273" s="8">
        <f>SUMIF(Producción[[#All],[Producto]],A2273,Producción[[#All],[Cant]])</f>
        <v>0</v>
      </c>
      <c r="D2273" s="8">
        <f>'Receta'!E2274</f>
        <v>0</v>
      </c>
      <c r="E2273" s="8" t="str">
        <f>IFERROR(VLOOKUP(D2273,Materias_Primas[#All],2,0),"")</f>
        <v/>
      </c>
      <c r="F2273" s="8">
        <f>'Receta'!C2274</f>
        <v>0</v>
      </c>
      <c r="G2273" s="8">
        <f>'Receta'!H2274</f>
        <v>0</v>
      </c>
      <c r="H2273" s="8" t="str">
        <f t="shared" si="40"/>
        <v/>
      </c>
      <c r="I2273" s="8">
        <v>75</v>
      </c>
      <c r="J2273" s="8" t="s">
        <v>213</v>
      </c>
      <c r="K2273" s="8" t="e">
        <f t="shared" si="44"/>
        <v>#VALUE!</v>
      </c>
      <c r="L2273" s="8" t="str">
        <f>IFERROR(VLOOKUP(D2273,Materias_Primas[#All],5,0),"")</f>
        <v/>
      </c>
      <c r="M2273" s="2"/>
      <c r="N2273" s="2"/>
      <c r="O2273" s="2"/>
      <c r="P2273" s="2"/>
    </row>
    <row r="2274" spans="1:16" ht="15.75" customHeight="1" x14ac:dyDescent="0.3">
      <c r="A2274" s="8">
        <f>'Receta'!A2275</f>
        <v>0</v>
      </c>
      <c r="B2274" s="8" t="str">
        <f>IFERROR(VLOOKUP(A2274,Productos[#All],2,0),"")</f>
        <v/>
      </c>
      <c r="C2274" s="8">
        <f>SUMIF(Producción[[#All],[Producto]],A2274,Producción[[#All],[Cant]])</f>
        <v>0</v>
      </c>
      <c r="D2274" s="8">
        <f>'Receta'!E2275</f>
        <v>0</v>
      </c>
      <c r="E2274" s="8" t="str">
        <f>IFERROR(VLOOKUP(D2274,Materias_Primas[#All],2,0),"")</f>
        <v/>
      </c>
      <c r="F2274" s="8">
        <f>'Receta'!C2275</f>
        <v>0</v>
      </c>
      <c r="G2274" s="8">
        <f>'Receta'!H2275</f>
        <v>0</v>
      </c>
      <c r="H2274" s="8" t="str">
        <f t="shared" si="40"/>
        <v/>
      </c>
      <c r="I2274" s="8">
        <v>75</v>
      </c>
      <c r="J2274" s="8" t="s">
        <v>213</v>
      </c>
      <c r="K2274" s="8" t="e">
        <f t="shared" si="44"/>
        <v>#VALUE!</v>
      </c>
      <c r="L2274" s="8" t="str">
        <f>IFERROR(VLOOKUP(D2274,Materias_Primas[#All],5,0),"")</f>
        <v/>
      </c>
      <c r="M2274" s="2"/>
      <c r="N2274" s="2"/>
      <c r="O2274" s="2"/>
      <c r="P2274" s="2"/>
    </row>
    <row r="2275" spans="1:16" ht="15.75" customHeight="1" x14ac:dyDescent="0.3">
      <c r="A2275" s="8">
        <f>'Receta'!A2276</f>
        <v>0</v>
      </c>
      <c r="B2275" s="8" t="str">
        <f>IFERROR(VLOOKUP(A2275,Productos[#All],2,0),"")</f>
        <v/>
      </c>
      <c r="C2275" s="8">
        <f>SUMIF(Producción[[#All],[Producto]],A2275,Producción[[#All],[Cant]])</f>
        <v>0</v>
      </c>
      <c r="D2275" s="8">
        <f>'Receta'!E2276</f>
        <v>0</v>
      </c>
      <c r="E2275" s="8" t="str">
        <f>IFERROR(VLOOKUP(D2275,Materias_Primas[#All],2,0),"")</f>
        <v/>
      </c>
      <c r="F2275" s="8">
        <f>'Receta'!C2276</f>
        <v>0</v>
      </c>
      <c r="G2275" s="8">
        <f>'Receta'!H2276</f>
        <v>0</v>
      </c>
      <c r="H2275" s="8" t="str">
        <f t="shared" si="40"/>
        <v/>
      </c>
      <c r="I2275" s="8">
        <v>75</v>
      </c>
      <c r="J2275" s="8" t="s">
        <v>213</v>
      </c>
      <c r="K2275" s="8" t="e">
        <f t="shared" si="44"/>
        <v>#VALUE!</v>
      </c>
      <c r="L2275" s="8" t="str">
        <f>IFERROR(VLOOKUP(D2275,Materias_Primas[#All],5,0),"")</f>
        <v/>
      </c>
      <c r="M2275" s="2"/>
      <c r="N2275" s="2"/>
      <c r="O2275" s="2"/>
      <c r="P2275" s="2"/>
    </row>
    <row r="2276" spans="1:16" ht="15.75" customHeight="1" x14ac:dyDescent="0.3">
      <c r="A2276" s="8">
        <f>'Receta'!A2277</f>
        <v>0</v>
      </c>
      <c r="B2276" s="8" t="str">
        <f>IFERROR(VLOOKUP(A2276,Productos[#All],2,0),"")</f>
        <v/>
      </c>
      <c r="C2276" s="8">
        <f>SUMIF(Producción[[#All],[Producto]],A2276,Producción[[#All],[Cant]])</f>
        <v>0</v>
      </c>
      <c r="D2276" s="8">
        <f>'Receta'!E2277</f>
        <v>0</v>
      </c>
      <c r="E2276" s="8" t="str">
        <f>IFERROR(VLOOKUP(D2276,Materias_Primas[#All],2,0),"")</f>
        <v/>
      </c>
      <c r="F2276" s="8">
        <f>'Receta'!C2277</f>
        <v>0</v>
      </c>
      <c r="G2276" s="8">
        <f>'Receta'!H2277</f>
        <v>0</v>
      </c>
      <c r="H2276" s="8" t="str">
        <f t="shared" si="40"/>
        <v/>
      </c>
      <c r="I2276" s="8">
        <v>75</v>
      </c>
      <c r="J2276" s="8" t="s">
        <v>213</v>
      </c>
      <c r="K2276" s="8" t="e">
        <f t="shared" si="44"/>
        <v>#VALUE!</v>
      </c>
      <c r="L2276" s="8" t="str">
        <f>IFERROR(VLOOKUP(D2276,Materias_Primas[#All],5,0),"")</f>
        <v/>
      </c>
      <c r="M2276" s="2"/>
      <c r="N2276" s="2"/>
      <c r="O2276" s="2"/>
      <c r="P2276" s="2"/>
    </row>
    <row r="2277" spans="1:16" ht="15.75" customHeight="1" x14ac:dyDescent="0.3">
      <c r="A2277" s="8">
        <f>'Receta'!A2278</f>
        <v>0</v>
      </c>
      <c r="B2277" s="8" t="str">
        <f>IFERROR(VLOOKUP(A2277,Productos[#All],2,0),"")</f>
        <v/>
      </c>
      <c r="C2277" s="8">
        <f>SUMIF(Producción[[#All],[Producto]],A2277,Producción[[#All],[Cant]])</f>
        <v>0</v>
      </c>
      <c r="D2277" s="8">
        <f>'Receta'!E2278</f>
        <v>0</v>
      </c>
      <c r="E2277" s="8" t="str">
        <f>IFERROR(VLOOKUP(D2277,Materias_Primas[#All],2,0),"")</f>
        <v/>
      </c>
      <c r="F2277" s="8">
        <f>'Receta'!C2278</f>
        <v>0</v>
      </c>
      <c r="G2277" s="8">
        <f>'Receta'!H2278</f>
        <v>0</v>
      </c>
      <c r="H2277" s="8" t="str">
        <f t="shared" si="40"/>
        <v/>
      </c>
      <c r="I2277" s="8">
        <v>76</v>
      </c>
      <c r="J2277" s="8" t="s">
        <v>213</v>
      </c>
      <c r="K2277" s="8" t="e">
        <f t="shared" si="44"/>
        <v>#VALUE!</v>
      </c>
      <c r="L2277" s="8" t="str">
        <f>IFERROR(VLOOKUP(D2277,Materias_Primas[#All],5,0),"")</f>
        <v/>
      </c>
      <c r="M2277" s="2"/>
      <c r="N2277" s="2"/>
      <c r="O2277" s="2"/>
      <c r="P2277" s="2"/>
    </row>
    <row r="2278" spans="1:16" ht="15.75" customHeight="1" x14ac:dyDescent="0.3">
      <c r="A2278" s="8">
        <f>'Receta'!A2279</f>
        <v>0</v>
      </c>
      <c r="B2278" s="8" t="str">
        <f>IFERROR(VLOOKUP(A2278,Productos[#All],2,0),"")</f>
        <v/>
      </c>
      <c r="C2278" s="8">
        <f>SUMIF(Producción[[#All],[Producto]],A2278,Producción[[#All],[Cant]])</f>
        <v>0</v>
      </c>
      <c r="D2278" s="8">
        <f>'Receta'!E2279</f>
        <v>0</v>
      </c>
      <c r="E2278" s="8" t="str">
        <f>IFERROR(VLOOKUP(D2278,Materias_Primas[#All],2,0),"")</f>
        <v/>
      </c>
      <c r="F2278" s="8">
        <f>'Receta'!C2279</f>
        <v>0</v>
      </c>
      <c r="G2278" s="8">
        <f>'Receta'!H2279</f>
        <v>0</v>
      </c>
      <c r="H2278" s="8" t="str">
        <f t="shared" si="40"/>
        <v/>
      </c>
      <c r="I2278" s="8">
        <v>76</v>
      </c>
      <c r="J2278" s="8" t="s">
        <v>213</v>
      </c>
      <c r="K2278" s="8" t="e">
        <f t="shared" si="44"/>
        <v>#VALUE!</v>
      </c>
      <c r="L2278" s="8" t="str">
        <f>IFERROR(VLOOKUP(D2278,Materias_Primas[#All],5,0),"")</f>
        <v/>
      </c>
      <c r="M2278" s="2"/>
      <c r="N2278" s="2"/>
      <c r="O2278" s="2"/>
      <c r="P2278" s="2"/>
    </row>
    <row r="2279" spans="1:16" ht="15.75" customHeight="1" x14ac:dyDescent="0.3">
      <c r="A2279" s="8">
        <f>'Receta'!A2280</f>
        <v>0</v>
      </c>
      <c r="B2279" s="8" t="str">
        <f>IFERROR(VLOOKUP(A2279,Productos[#All],2,0),"")</f>
        <v/>
      </c>
      <c r="C2279" s="8">
        <f>SUMIF(Producción[[#All],[Producto]],A2279,Producción[[#All],[Cant]])</f>
        <v>0</v>
      </c>
      <c r="D2279" s="8">
        <f>'Receta'!E2280</f>
        <v>0</v>
      </c>
      <c r="E2279" s="8" t="str">
        <f>IFERROR(VLOOKUP(D2279,Materias_Primas[#All],2,0),"")</f>
        <v/>
      </c>
      <c r="F2279" s="8">
        <f>'Receta'!C2280</f>
        <v>0</v>
      </c>
      <c r="G2279" s="8">
        <f>'Receta'!H2280</f>
        <v>0</v>
      </c>
      <c r="H2279" s="8" t="str">
        <f t="shared" si="40"/>
        <v/>
      </c>
      <c r="I2279" s="8">
        <v>76</v>
      </c>
      <c r="J2279" s="8" t="s">
        <v>213</v>
      </c>
      <c r="K2279" s="8" t="e">
        <f t="shared" si="44"/>
        <v>#VALUE!</v>
      </c>
      <c r="L2279" s="8" t="str">
        <f>IFERROR(VLOOKUP(D2279,Materias_Primas[#All],5,0),"")</f>
        <v/>
      </c>
      <c r="M2279" s="2"/>
      <c r="N2279" s="2"/>
      <c r="O2279" s="2"/>
      <c r="P2279" s="2"/>
    </row>
    <row r="2280" spans="1:16" ht="15.75" customHeight="1" x14ac:dyDescent="0.3">
      <c r="A2280" s="8">
        <f>'Receta'!A2281</f>
        <v>0</v>
      </c>
      <c r="B2280" s="8" t="str">
        <f>IFERROR(VLOOKUP(A2280,Productos[#All],2,0),"")</f>
        <v/>
      </c>
      <c r="C2280" s="8">
        <f>SUMIF(Producción[[#All],[Producto]],A2280,Producción[[#All],[Cant]])</f>
        <v>0</v>
      </c>
      <c r="D2280" s="8">
        <f>'Receta'!E2281</f>
        <v>0</v>
      </c>
      <c r="E2280" s="8" t="str">
        <f>IFERROR(VLOOKUP(D2280,Materias_Primas[#All],2,0),"")</f>
        <v/>
      </c>
      <c r="F2280" s="8">
        <f>'Receta'!C2281</f>
        <v>0</v>
      </c>
      <c r="G2280" s="8">
        <f>'Receta'!H2281</f>
        <v>0</v>
      </c>
      <c r="H2280" s="8" t="str">
        <f t="shared" si="40"/>
        <v/>
      </c>
      <c r="I2280" s="8">
        <v>76</v>
      </c>
      <c r="J2280" s="8" t="s">
        <v>213</v>
      </c>
      <c r="K2280" s="8" t="e">
        <f t="shared" si="44"/>
        <v>#VALUE!</v>
      </c>
      <c r="L2280" s="8" t="str">
        <f>IFERROR(VLOOKUP(D2280,Materias_Primas[#All],5,0),"")</f>
        <v/>
      </c>
      <c r="M2280" s="2"/>
      <c r="N2280" s="2"/>
      <c r="O2280" s="2"/>
      <c r="P2280" s="2"/>
    </row>
    <row r="2281" spans="1:16" ht="15.75" customHeight="1" x14ac:dyDescent="0.3">
      <c r="A2281" s="8">
        <f>'Receta'!A2282</f>
        <v>0</v>
      </c>
      <c r="B2281" s="8" t="str">
        <f>IFERROR(VLOOKUP(A2281,Productos[#All],2,0),"")</f>
        <v/>
      </c>
      <c r="C2281" s="8">
        <f>SUMIF(Producción[[#All],[Producto]],A2281,Producción[[#All],[Cant]])</f>
        <v>0</v>
      </c>
      <c r="D2281" s="8">
        <f>'Receta'!E2282</f>
        <v>0</v>
      </c>
      <c r="E2281" s="8" t="str">
        <f>IFERROR(VLOOKUP(D2281,Materias_Primas[#All],2,0),"")</f>
        <v/>
      </c>
      <c r="F2281" s="8">
        <f>'Receta'!C2282</f>
        <v>0</v>
      </c>
      <c r="G2281" s="8">
        <f>'Receta'!H2282</f>
        <v>0</v>
      </c>
      <c r="H2281" s="8" t="str">
        <f t="shared" si="40"/>
        <v/>
      </c>
      <c r="I2281" s="8">
        <v>76</v>
      </c>
      <c r="J2281" s="8" t="s">
        <v>213</v>
      </c>
      <c r="K2281" s="8" t="e">
        <f t="shared" si="44"/>
        <v>#VALUE!</v>
      </c>
      <c r="L2281" s="8" t="str">
        <f>IFERROR(VLOOKUP(D2281,Materias_Primas[#All],5,0),"")</f>
        <v/>
      </c>
      <c r="M2281" s="2"/>
      <c r="N2281" s="2"/>
      <c r="O2281" s="2"/>
      <c r="P2281" s="2"/>
    </row>
    <row r="2282" spans="1:16" ht="15.75" customHeight="1" x14ac:dyDescent="0.3">
      <c r="A2282" s="8">
        <f>'Receta'!A2283</f>
        <v>0</v>
      </c>
      <c r="B2282" s="8" t="str">
        <f>IFERROR(VLOOKUP(A2282,Productos[#All],2,0),"")</f>
        <v/>
      </c>
      <c r="C2282" s="8">
        <f>SUMIF(Producción[[#All],[Producto]],A2282,Producción[[#All],[Cant]])</f>
        <v>0</v>
      </c>
      <c r="D2282" s="8">
        <f>'Receta'!E2283</f>
        <v>0</v>
      </c>
      <c r="E2282" s="8" t="str">
        <f>IFERROR(VLOOKUP(D2282,Materias_Primas[#All],2,0),"")</f>
        <v/>
      </c>
      <c r="F2282" s="8">
        <f>'Receta'!C2283</f>
        <v>0</v>
      </c>
      <c r="G2282" s="8">
        <f>'Receta'!H2283</f>
        <v>0</v>
      </c>
      <c r="H2282" s="8" t="str">
        <f t="shared" si="40"/>
        <v/>
      </c>
      <c r="I2282" s="8">
        <v>76</v>
      </c>
      <c r="J2282" s="8" t="s">
        <v>213</v>
      </c>
      <c r="K2282" s="8" t="e">
        <f t="shared" si="44"/>
        <v>#VALUE!</v>
      </c>
      <c r="L2282" s="8" t="str">
        <f>IFERROR(VLOOKUP(D2282,Materias_Primas[#All],5,0),"")</f>
        <v/>
      </c>
      <c r="M2282" s="2"/>
      <c r="N2282" s="2"/>
      <c r="O2282" s="2"/>
      <c r="P2282" s="2"/>
    </row>
    <row r="2283" spans="1:16" ht="15.75" customHeight="1" x14ac:dyDescent="0.3">
      <c r="A2283" s="8">
        <f>'Receta'!A2284</f>
        <v>0</v>
      </c>
      <c r="B2283" s="8" t="str">
        <f>IFERROR(VLOOKUP(A2283,Productos[#All],2,0),"")</f>
        <v/>
      </c>
      <c r="C2283" s="8">
        <f>SUMIF(Producción[[#All],[Producto]],A2283,Producción[[#All],[Cant]])</f>
        <v>0</v>
      </c>
      <c r="D2283" s="8">
        <f>'Receta'!E2284</f>
        <v>0</v>
      </c>
      <c r="E2283" s="8" t="str">
        <f>IFERROR(VLOOKUP(D2283,Materias_Primas[#All],2,0),"")</f>
        <v/>
      </c>
      <c r="F2283" s="8">
        <f>'Receta'!C2284</f>
        <v>0</v>
      </c>
      <c r="G2283" s="8">
        <f>'Receta'!H2284</f>
        <v>0</v>
      </c>
      <c r="H2283" s="8" t="str">
        <f t="shared" si="40"/>
        <v/>
      </c>
      <c r="I2283" s="8">
        <v>76</v>
      </c>
      <c r="J2283" s="8" t="s">
        <v>213</v>
      </c>
      <c r="K2283" s="8" t="e">
        <f t="shared" si="44"/>
        <v>#VALUE!</v>
      </c>
      <c r="L2283" s="8" t="str">
        <f>IFERROR(VLOOKUP(D2283,Materias_Primas[#All],5,0),"")</f>
        <v/>
      </c>
      <c r="M2283" s="2"/>
      <c r="N2283" s="2"/>
      <c r="O2283" s="2"/>
      <c r="P2283" s="2"/>
    </row>
    <row r="2284" spans="1:16" ht="15.75" customHeight="1" x14ac:dyDescent="0.3">
      <c r="A2284" s="8">
        <f>'Receta'!A2285</f>
        <v>0</v>
      </c>
      <c r="B2284" s="8" t="str">
        <f>IFERROR(VLOOKUP(A2284,Productos[#All],2,0),"")</f>
        <v/>
      </c>
      <c r="C2284" s="8">
        <f>SUMIF(Producción[[#All],[Producto]],A2284,Producción[[#All],[Cant]])</f>
        <v>0</v>
      </c>
      <c r="D2284" s="8">
        <f>'Receta'!E2285</f>
        <v>0</v>
      </c>
      <c r="E2284" s="8" t="str">
        <f>IFERROR(VLOOKUP(D2284,Materias_Primas[#All],2,0),"")</f>
        <v/>
      </c>
      <c r="F2284" s="8">
        <f>'Receta'!C2285</f>
        <v>0</v>
      </c>
      <c r="G2284" s="8">
        <f>'Receta'!H2285</f>
        <v>0</v>
      </c>
      <c r="H2284" s="8" t="str">
        <f t="shared" si="40"/>
        <v/>
      </c>
      <c r="I2284" s="8">
        <v>76</v>
      </c>
      <c r="J2284" s="8" t="s">
        <v>213</v>
      </c>
      <c r="K2284" s="8" t="e">
        <f t="shared" si="44"/>
        <v>#VALUE!</v>
      </c>
      <c r="L2284" s="8" t="str">
        <f>IFERROR(VLOOKUP(D2284,Materias_Primas[#All],5,0),"")</f>
        <v/>
      </c>
      <c r="M2284" s="2"/>
      <c r="N2284" s="2"/>
      <c r="O2284" s="2"/>
      <c r="P2284" s="2"/>
    </row>
    <row r="2285" spans="1:16" ht="15.75" customHeight="1" x14ac:dyDescent="0.3">
      <c r="A2285" s="8">
        <f>'Receta'!A2286</f>
        <v>0</v>
      </c>
      <c r="B2285" s="8" t="str">
        <f>IFERROR(VLOOKUP(A2285,Productos[#All],2,0),"")</f>
        <v/>
      </c>
      <c r="C2285" s="8">
        <f>SUMIF(Producción[[#All],[Producto]],A2285,Producción[[#All],[Cant]])</f>
        <v>0</v>
      </c>
      <c r="D2285" s="8">
        <f>'Receta'!E2286</f>
        <v>0</v>
      </c>
      <c r="E2285" s="8" t="str">
        <f>IFERROR(VLOOKUP(D2285,Materias_Primas[#All],2,0),"")</f>
        <v/>
      </c>
      <c r="F2285" s="8">
        <f>'Receta'!C2286</f>
        <v>0</v>
      </c>
      <c r="G2285" s="8">
        <f>'Receta'!H2286</f>
        <v>0</v>
      </c>
      <c r="H2285" s="8" t="str">
        <f t="shared" si="40"/>
        <v/>
      </c>
      <c r="I2285" s="8">
        <v>76</v>
      </c>
      <c r="J2285" s="8" t="s">
        <v>213</v>
      </c>
      <c r="K2285" s="8" t="e">
        <f t="shared" si="44"/>
        <v>#VALUE!</v>
      </c>
      <c r="L2285" s="8" t="str">
        <f>IFERROR(VLOOKUP(D2285,Materias_Primas[#All],5,0),"")</f>
        <v/>
      </c>
      <c r="M2285" s="2"/>
      <c r="N2285" s="2"/>
      <c r="O2285" s="2"/>
      <c r="P2285" s="2"/>
    </row>
    <row r="2286" spans="1:16" ht="15.75" customHeight="1" x14ac:dyDescent="0.3">
      <c r="A2286" s="8">
        <f>'Receta'!A2287</f>
        <v>0</v>
      </c>
      <c r="B2286" s="8" t="str">
        <f>IFERROR(VLOOKUP(A2286,Productos[#All],2,0),"")</f>
        <v/>
      </c>
      <c r="C2286" s="8">
        <f>SUMIF(Producción[[#All],[Producto]],A2286,Producción[[#All],[Cant]])</f>
        <v>0</v>
      </c>
      <c r="D2286" s="8">
        <f>'Receta'!E2287</f>
        <v>0</v>
      </c>
      <c r="E2286" s="8" t="str">
        <f>IFERROR(VLOOKUP(D2286,Materias_Primas[#All],2,0),"")</f>
        <v/>
      </c>
      <c r="F2286" s="8">
        <f>'Receta'!C2287</f>
        <v>0</v>
      </c>
      <c r="G2286" s="8">
        <f>'Receta'!H2287</f>
        <v>0</v>
      </c>
      <c r="H2286" s="8" t="str">
        <f t="shared" si="40"/>
        <v/>
      </c>
      <c r="I2286" s="8">
        <v>76</v>
      </c>
      <c r="J2286" s="8" t="s">
        <v>213</v>
      </c>
      <c r="K2286" s="8" t="e">
        <f t="shared" si="44"/>
        <v>#VALUE!</v>
      </c>
      <c r="L2286" s="8" t="str">
        <f>IFERROR(VLOOKUP(D2286,Materias_Primas[#All],5,0),"")</f>
        <v/>
      </c>
      <c r="M2286" s="2"/>
      <c r="N2286" s="2"/>
      <c r="O2286" s="2"/>
      <c r="P2286" s="2"/>
    </row>
    <row r="2287" spans="1:16" ht="15.75" customHeight="1" x14ac:dyDescent="0.3">
      <c r="A2287" s="8">
        <f>'Receta'!A2288</f>
        <v>0</v>
      </c>
      <c r="B2287" s="8" t="str">
        <f>IFERROR(VLOOKUP(A2287,Productos[#All],2,0),"")</f>
        <v/>
      </c>
      <c r="C2287" s="8">
        <f>SUMIF(Producción[[#All],[Producto]],A2287,Producción[[#All],[Cant]])</f>
        <v>0</v>
      </c>
      <c r="D2287" s="8">
        <f>'Receta'!E2288</f>
        <v>0</v>
      </c>
      <c r="E2287" s="8" t="str">
        <f>IFERROR(VLOOKUP(D2287,Materias_Primas[#All],2,0),"")</f>
        <v/>
      </c>
      <c r="F2287" s="8">
        <f>'Receta'!C2288</f>
        <v>0</v>
      </c>
      <c r="G2287" s="8">
        <f>'Receta'!H2288</f>
        <v>0</v>
      </c>
      <c r="H2287" s="8" t="str">
        <f t="shared" si="40"/>
        <v/>
      </c>
      <c r="I2287" s="8">
        <v>76</v>
      </c>
      <c r="J2287" s="8" t="s">
        <v>213</v>
      </c>
      <c r="K2287" s="8" t="e">
        <f t="shared" si="44"/>
        <v>#VALUE!</v>
      </c>
      <c r="L2287" s="8" t="str">
        <f>IFERROR(VLOOKUP(D2287,Materias_Primas[#All],5,0),"")</f>
        <v/>
      </c>
      <c r="M2287" s="2"/>
      <c r="N2287" s="2"/>
      <c r="O2287" s="2"/>
      <c r="P2287" s="2"/>
    </row>
    <row r="2288" spans="1:16" ht="15.75" customHeight="1" x14ac:dyDescent="0.3">
      <c r="A2288" s="8">
        <f>'Receta'!A2289</f>
        <v>0</v>
      </c>
      <c r="B2288" s="8" t="str">
        <f>IFERROR(VLOOKUP(A2288,Productos[#All],2,0),"")</f>
        <v/>
      </c>
      <c r="C2288" s="8">
        <f>SUMIF(Producción[[#All],[Producto]],A2288,Producción[[#All],[Cant]])</f>
        <v>0</v>
      </c>
      <c r="D2288" s="8">
        <f>'Receta'!E2289</f>
        <v>0</v>
      </c>
      <c r="E2288" s="8" t="str">
        <f>IFERROR(VLOOKUP(D2288,Materias_Primas[#All],2,0),"")</f>
        <v/>
      </c>
      <c r="F2288" s="8">
        <f>'Receta'!C2289</f>
        <v>0</v>
      </c>
      <c r="G2288" s="8">
        <f>'Receta'!H2289</f>
        <v>0</v>
      </c>
      <c r="H2288" s="8" t="str">
        <f t="shared" si="40"/>
        <v/>
      </c>
      <c r="I2288" s="8">
        <v>76</v>
      </c>
      <c r="J2288" s="8" t="s">
        <v>213</v>
      </c>
      <c r="K2288" s="8" t="e">
        <f t="shared" si="44"/>
        <v>#VALUE!</v>
      </c>
      <c r="L2288" s="8" t="str">
        <f>IFERROR(VLOOKUP(D2288,Materias_Primas[#All],5,0),"")</f>
        <v/>
      </c>
      <c r="M2288" s="2"/>
      <c r="N2288" s="2"/>
      <c r="O2288" s="2"/>
      <c r="P2288" s="2"/>
    </row>
    <row r="2289" spans="1:16" ht="15.75" customHeight="1" x14ac:dyDescent="0.3">
      <c r="A2289" s="8">
        <f>'Receta'!A2290</f>
        <v>0</v>
      </c>
      <c r="B2289" s="8" t="str">
        <f>IFERROR(VLOOKUP(A2289,Productos[#All],2,0),"")</f>
        <v/>
      </c>
      <c r="C2289" s="8">
        <f>SUMIF(Producción[[#All],[Producto]],A2289,Producción[[#All],[Cant]])</f>
        <v>0</v>
      </c>
      <c r="D2289" s="8">
        <f>'Receta'!E2290</f>
        <v>0</v>
      </c>
      <c r="E2289" s="8" t="str">
        <f>IFERROR(VLOOKUP(D2289,Materias_Primas[#All],2,0),"")</f>
        <v/>
      </c>
      <c r="F2289" s="8">
        <f>'Receta'!C2290</f>
        <v>0</v>
      </c>
      <c r="G2289" s="8">
        <f>'Receta'!H2290</f>
        <v>0</v>
      </c>
      <c r="H2289" s="8" t="str">
        <f t="shared" si="40"/>
        <v/>
      </c>
      <c r="I2289" s="8">
        <v>76</v>
      </c>
      <c r="J2289" s="8" t="s">
        <v>213</v>
      </c>
      <c r="K2289" s="8" t="e">
        <f t="shared" si="44"/>
        <v>#VALUE!</v>
      </c>
      <c r="L2289" s="8" t="str">
        <f>IFERROR(VLOOKUP(D2289,Materias_Primas[#All],5,0),"")</f>
        <v/>
      </c>
      <c r="M2289" s="2"/>
      <c r="N2289" s="2"/>
      <c r="O2289" s="2"/>
      <c r="P2289" s="2"/>
    </row>
    <row r="2290" spans="1:16" ht="15.75" customHeight="1" x14ac:dyDescent="0.3">
      <c r="A2290" s="8">
        <f>'Receta'!A2291</f>
        <v>0</v>
      </c>
      <c r="B2290" s="8" t="str">
        <f>IFERROR(VLOOKUP(A2290,Productos[#All],2,0),"")</f>
        <v/>
      </c>
      <c r="C2290" s="8">
        <f>SUMIF(Producción[[#All],[Producto]],A2290,Producción[[#All],[Cant]])</f>
        <v>0</v>
      </c>
      <c r="D2290" s="8">
        <f>'Receta'!E2291</f>
        <v>0</v>
      </c>
      <c r="E2290" s="8" t="str">
        <f>IFERROR(VLOOKUP(D2290,Materias_Primas[#All],2,0),"")</f>
        <v/>
      </c>
      <c r="F2290" s="8">
        <f>'Receta'!C2291</f>
        <v>0</v>
      </c>
      <c r="G2290" s="8">
        <f>'Receta'!H2291</f>
        <v>0</v>
      </c>
      <c r="H2290" s="8" t="str">
        <f t="shared" si="40"/>
        <v/>
      </c>
      <c r="I2290" s="8">
        <v>76</v>
      </c>
      <c r="J2290" s="8" t="s">
        <v>213</v>
      </c>
      <c r="K2290" s="8" t="e">
        <f t="shared" si="44"/>
        <v>#VALUE!</v>
      </c>
      <c r="L2290" s="8" t="str">
        <f>IFERROR(VLOOKUP(D2290,Materias_Primas[#All],5,0),"")</f>
        <v/>
      </c>
      <c r="M2290" s="2"/>
      <c r="N2290" s="2"/>
      <c r="O2290" s="2"/>
      <c r="P2290" s="2"/>
    </row>
    <row r="2291" spans="1:16" ht="15.75" customHeight="1" x14ac:dyDescent="0.3">
      <c r="A2291" s="8">
        <f>'Receta'!A2292</f>
        <v>0</v>
      </c>
      <c r="B2291" s="8" t="str">
        <f>IFERROR(VLOOKUP(A2291,Productos[#All],2,0),"")</f>
        <v/>
      </c>
      <c r="C2291" s="8">
        <f>SUMIF(Producción[[#All],[Producto]],A2291,Producción[[#All],[Cant]])</f>
        <v>0</v>
      </c>
      <c r="D2291" s="8">
        <f>'Receta'!E2292</f>
        <v>0</v>
      </c>
      <c r="E2291" s="8" t="str">
        <f>IFERROR(VLOOKUP(D2291,Materias_Primas[#All],2,0),"")</f>
        <v/>
      </c>
      <c r="F2291" s="8">
        <f>'Receta'!C2292</f>
        <v>0</v>
      </c>
      <c r="G2291" s="8">
        <f>'Receta'!H2292</f>
        <v>0</v>
      </c>
      <c r="H2291" s="8" t="str">
        <f t="shared" si="40"/>
        <v/>
      </c>
      <c r="I2291" s="8">
        <v>76</v>
      </c>
      <c r="J2291" s="8" t="s">
        <v>213</v>
      </c>
      <c r="K2291" s="8" t="e">
        <f t="shared" si="44"/>
        <v>#VALUE!</v>
      </c>
      <c r="L2291" s="8" t="str">
        <f>IFERROR(VLOOKUP(D2291,Materias_Primas[#All],5,0),"")</f>
        <v/>
      </c>
      <c r="M2291" s="2"/>
      <c r="N2291" s="2"/>
      <c r="O2291" s="2"/>
      <c r="P2291" s="2"/>
    </row>
    <row r="2292" spans="1:16" ht="15.75" customHeight="1" x14ac:dyDescent="0.3">
      <c r="A2292" s="8">
        <f>'Receta'!A2293</f>
        <v>0</v>
      </c>
      <c r="B2292" s="8" t="str">
        <f>IFERROR(VLOOKUP(A2292,Productos[#All],2,0),"")</f>
        <v/>
      </c>
      <c r="C2292" s="8">
        <f>SUMIF(Producción[[#All],[Producto]],A2292,Producción[[#All],[Cant]])</f>
        <v>0</v>
      </c>
      <c r="D2292" s="8">
        <f>'Receta'!E2293</f>
        <v>0</v>
      </c>
      <c r="E2292" s="8" t="str">
        <f>IFERROR(VLOOKUP(D2292,Materias_Primas[#All],2,0),"")</f>
        <v/>
      </c>
      <c r="F2292" s="8">
        <f>'Receta'!C2293</f>
        <v>0</v>
      </c>
      <c r="G2292" s="8">
        <f>'Receta'!H2293</f>
        <v>0</v>
      </c>
      <c r="H2292" s="8" t="str">
        <f t="shared" si="40"/>
        <v/>
      </c>
      <c r="I2292" s="8">
        <v>76</v>
      </c>
      <c r="J2292" s="8" t="s">
        <v>213</v>
      </c>
      <c r="K2292" s="8" t="e">
        <f t="shared" si="44"/>
        <v>#VALUE!</v>
      </c>
      <c r="L2292" s="8" t="str">
        <f>IFERROR(VLOOKUP(D2292,Materias_Primas[#All],5,0),"")</f>
        <v/>
      </c>
      <c r="M2292" s="2"/>
      <c r="N2292" s="2"/>
      <c r="O2292" s="2"/>
      <c r="P2292" s="2"/>
    </row>
    <row r="2293" spans="1:16" ht="15.75" customHeight="1" x14ac:dyDescent="0.3">
      <c r="A2293" s="8">
        <f>'Receta'!A2294</f>
        <v>0</v>
      </c>
      <c r="B2293" s="8" t="str">
        <f>IFERROR(VLOOKUP(A2293,Productos[#All],2,0),"")</f>
        <v/>
      </c>
      <c r="C2293" s="8">
        <f>SUMIF(Producción[[#All],[Producto]],A2293,Producción[[#All],[Cant]])</f>
        <v>0</v>
      </c>
      <c r="D2293" s="8">
        <f>'Receta'!E2294</f>
        <v>0</v>
      </c>
      <c r="E2293" s="8" t="str">
        <f>IFERROR(VLOOKUP(D2293,Materias_Primas[#All],2,0),"")</f>
        <v/>
      </c>
      <c r="F2293" s="8">
        <f>'Receta'!C2294</f>
        <v>0</v>
      </c>
      <c r="G2293" s="8">
        <f>'Receta'!H2294</f>
        <v>0</v>
      </c>
      <c r="H2293" s="8" t="str">
        <f t="shared" si="40"/>
        <v/>
      </c>
      <c r="I2293" s="8">
        <v>76</v>
      </c>
      <c r="J2293" s="8" t="s">
        <v>213</v>
      </c>
      <c r="K2293" s="8" t="e">
        <f t="shared" si="44"/>
        <v>#VALUE!</v>
      </c>
      <c r="L2293" s="8" t="str">
        <f>IFERROR(VLOOKUP(D2293,Materias_Primas[#All],5,0),"")</f>
        <v/>
      </c>
      <c r="M2293" s="2"/>
      <c r="N2293" s="2"/>
      <c r="O2293" s="2"/>
      <c r="P2293" s="2"/>
    </row>
    <row r="2294" spans="1:16" ht="15.75" customHeight="1" x14ac:dyDescent="0.3">
      <c r="A2294" s="8">
        <f>'Receta'!A2295</f>
        <v>0</v>
      </c>
      <c r="B2294" s="8" t="str">
        <f>IFERROR(VLOOKUP(A2294,Productos[#All],2,0),"")</f>
        <v/>
      </c>
      <c r="C2294" s="8">
        <f>SUMIF(Producción[[#All],[Producto]],A2294,Producción[[#All],[Cant]])</f>
        <v>0</v>
      </c>
      <c r="D2294" s="8">
        <f>'Receta'!E2295</f>
        <v>0</v>
      </c>
      <c r="E2294" s="8" t="str">
        <f>IFERROR(VLOOKUP(D2294,Materias_Primas[#All],2,0),"")</f>
        <v/>
      </c>
      <c r="F2294" s="8">
        <f>'Receta'!C2295</f>
        <v>0</v>
      </c>
      <c r="G2294" s="8">
        <f>'Receta'!H2295</f>
        <v>0</v>
      </c>
      <c r="H2294" s="8" t="str">
        <f t="shared" si="40"/>
        <v/>
      </c>
      <c r="I2294" s="8">
        <v>76</v>
      </c>
      <c r="J2294" s="8" t="s">
        <v>213</v>
      </c>
      <c r="K2294" s="8" t="e">
        <f t="shared" si="44"/>
        <v>#VALUE!</v>
      </c>
      <c r="L2294" s="8" t="str">
        <f>IFERROR(VLOOKUP(D2294,Materias_Primas[#All],5,0),"")</f>
        <v/>
      </c>
      <c r="M2294" s="2"/>
      <c r="N2294" s="2"/>
      <c r="O2294" s="2"/>
      <c r="P2294" s="2"/>
    </row>
    <row r="2295" spans="1:16" ht="15.75" customHeight="1" x14ac:dyDescent="0.3">
      <c r="A2295" s="8">
        <f>'Receta'!A2296</f>
        <v>0</v>
      </c>
      <c r="B2295" s="8" t="str">
        <f>IFERROR(VLOOKUP(A2295,Productos[#All],2,0),"")</f>
        <v/>
      </c>
      <c r="C2295" s="8">
        <f>SUMIF(Producción[[#All],[Producto]],A2295,Producción[[#All],[Cant]])</f>
        <v>0</v>
      </c>
      <c r="D2295" s="8">
        <f>'Receta'!E2296</f>
        <v>0</v>
      </c>
      <c r="E2295" s="8" t="str">
        <f>IFERROR(VLOOKUP(D2295,Materias_Primas[#All],2,0),"")</f>
        <v/>
      </c>
      <c r="F2295" s="8">
        <f>'Receta'!C2296</f>
        <v>0</v>
      </c>
      <c r="G2295" s="8">
        <f>'Receta'!H2296</f>
        <v>0</v>
      </c>
      <c r="H2295" s="8" t="str">
        <f t="shared" si="40"/>
        <v/>
      </c>
      <c r="I2295" s="8">
        <v>76</v>
      </c>
      <c r="J2295" s="8" t="s">
        <v>213</v>
      </c>
      <c r="K2295" s="8" t="e">
        <f t="shared" si="44"/>
        <v>#VALUE!</v>
      </c>
      <c r="L2295" s="8" t="str">
        <f>IFERROR(VLOOKUP(D2295,Materias_Primas[#All],5,0),"")</f>
        <v/>
      </c>
      <c r="M2295" s="2"/>
      <c r="N2295" s="2"/>
      <c r="O2295" s="2"/>
      <c r="P2295" s="2"/>
    </row>
    <row r="2296" spans="1:16" ht="15.75" customHeight="1" x14ac:dyDescent="0.3">
      <c r="A2296" s="8">
        <f>'Receta'!A2297</f>
        <v>0</v>
      </c>
      <c r="B2296" s="8" t="str">
        <f>IFERROR(VLOOKUP(A2296,Productos[#All],2,0),"")</f>
        <v/>
      </c>
      <c r="C2296" s="8">
        <f>SUMIF(Producción[[#All],[Producto]],A2296,Producción[[#All],[Cant]])</f>
        <v>0</v>
      </c>
      <c r="D2296" s="8">
        <f>'Receta'!E2297</f>
        <v>0</v>
      </c>
      <c r="E2296" s="8" t="str">
        <f>IFERROR(VLOOKUP(D2296,Materias_Primas[#All],2,0),"")</f>
        <v/>
      </c>
      <c r="F2296" s="8">
        <f>'Receta'!C2297</f>
        <v>0</v>
      </c>
      <c r="G2296" s="8">
        <f>'Receta'!H2297</f>
        <v>0</v>
      </c>
      <c r="H2296" s="8" t="str">
        <f t="shared" si="40"/>
        <v/>
      </c>
      <c r="I2296" s="8">
        <v>76</v>
      </c>
      <c r="J2296" s="8" t="s">
        <v>213</v>
      </c>
      <c r="K2296" s="8" t="e">
        <f t="shared" si="44"/>
        <v>#VALUE!</v>
      </c>
      <c r="L2296" s="8" t="str">
        <f>IFERROR(VLOOKUP(D2296,Materias_Primas[#All],5,0),"")</f>
        <v/>
      </c>
      <c r="M2296" s="2"/>
      <c r="N2296" s="2"/>
      <c r="O2296" s="2"/>
      <c r="P2296" s="2"/>
    </row>
    <row r="2297" spans="1:16" ht="15.75" customHeight="1" x14ac:dyDescent="0.3">
      <c r="A2297" s="8">
        <f>'Receta'!A2298</f>
        <v>0</v>
      </c>
      <c r="B2297" s="8" t="str">
        <f>IFERROR(VLOOKUP(A2297,Productos[#All],2,0),"")</f>
        <v/>
      </c>
      <c r="C2297" s="8">
        <f>SUMIF(Producción[[#All],[Producto]],A2297,Producción[[#All],[Cant]])</f>
        <v>0</v>
      </c>
      <c r="D2297" s="8">
        <f>'Receta'!E2298</f>
        <v>0</v>
      </c>
      <c r="E2297" s="8" t="str">
        <f>IFERROR(VLOOKUP(D2297,Materias_Primas[#All],2,0),"")</f>
        <v/>
      </c>
      <c r="F2297" s="8">
        <f>'Receta'!C2298</f>
        <v>0</v>
      </c>
      <c r="G2297" s="8">
        <f>'Receta'!H2298</f>
        <v>0</v>
      </c>
      <c r="H2297" s="8" t="str">
        <f t="shared" ref="H2297:H2551" si="45">IFERROR(G2297/F2297,"")</f>
        <v/>
      </c>
      <c r="I2297" s="8">
        <v>76</v>
      </c>
      <c r="J2297" s="8" t="s">
        <v>213</v>
      </c>
      <c r="K2297" s="8" t="e">
        <f t="shared" si="44"/>
        <v>#VALUE!</v>
      </c>
      <c r="L2297" s="8" t="str">
        <f>IFERROR(VLOOKUP(D2297,Materias_Primas[#All],5,0),"")</f>
        <v/>
      </c>
      <c r="M2297" s="2"/>
      <c r="N2297" s="2"/>
      <c r="O2297" s="2"/>
      <c r="P2297" s="2"/>
    </row>
    <row r="2298" spans="1:16" ht="15.75" customHeight="1" x14ac:dyDescent="0.3">
      <c r="A2298" s="8">
        <f>'Receta'!A2299</f>
        <v>0</v>
      </c>
      <c r="B2298" s="8" t="str">
        <f>IFERROR(VLOOKUP(A2298,Productos[#All],2,0),"")</f>
        <v/>
      </c>
      <c r="C2298" s="8">
        <f>SUMIF(Producción[[#All],[Producto]],A2298,Producción[[#All],[Cant]])</f>
        <v>0</v>
      </c>
      <c r="D2298" s="8">
        <f>'Receta'!E2299</f>
        <v>0</v>
      </c>
      <c r="E2298" s="8" t="str">
        <f>IFERROR(VLOOKUP(D2298,Materias_Primas[#All],2,0),"")</f>
        <v/>
      </c>
      <c r="F2298" s="8">
        <f>'Receta'!C2299</f>
        <v>0</v>
      </c>
      <c r="G2298" s="8">
        <f>'Receta'!H2299</f>
        <v>0</v>
      </c>
      <c r="H2298" s="8" t="str">
        <f t="shared" si="45"/>
        <v/>
      </c>
      <c r="I2298" s="8">
        <v>76</v>
      </c>
      <c r="J2298" s="8" t="s">
        <v>213</v>
      </c>
      <c r="K2298" s="8" t="e">
        <f t="shared" si="44"/>
        <v>#VALUE!</v>
      </c>
      <c r="L2298" s="8" t="str">
        <f>IFERROR(VLOOKUP(D2298,Materias_Primas[#All],5,0),"")</f>
        <v/>
      </c>
      <c r="M2298" s="2"/>
      <c r="N2298" s="2"/>
      <c r="O2298" s="2"/>
      <c r="P2298" s="2"/>
    </row>
    <row r="2299" spans="1:16" ht="15.75" customHeight="1" x14ac:dyDescent="0.3">
      <c r="A2299" s="8">
        <f>'Receta'!A2300</f>
        <v>0</v>
      </c>
      <c r="B2299" s="8" t="str">
        <f>IFERROR(VLOOKUP(A2299,Productos[#All],2,0),"")</f>
        <v/>
      </c>
      <c r="C2299" s="8">
        <f>SUMIF(Producción[[#All],[Producto]],A2299,Producción[[#All],[Cant]])</f>
        <v>0</v>
      </c>
      <c r="D2299" s="8">
        <f>'Receta'!E2300</f>
        <v>0</v>
      </c>
      <c r="E2299" s="8" t="str">
        <f>IFERROR(VLOOKUP(D2299,Materias_Primas[#All],2,0),"")</f>
        <v/>
      </c>
      <c r="F2299" s="8">
        <f>'Receta'!C2300</f>
        <v>0</v>
      </c>
      <c r="G2299" s="8">
        <f>'Receta'!H2300</f>
        <v>0</v>
      </c>
      <c r="H2299" s="8" t="str">
        <f t="shared" si="45"/>
        <v/>
      </c>
      <c r="I2299" s="8">
        <v>76</v>
      </c>
      <c r="J2299" s="8" t="s">
        <v>213</v>
      </c>
      <c r="K2299" s="8" t="e">
        <f t="shared" si="44"/>
        <v>#VALUE!</v>
      </c>
      <c r="L2299" s="8" t="str">
        <f>IFERROR(VLOOKUP(D2299,Materias_Primas[#All],5,0),"")</f>
        <v/>
      </c>
      <c r="M2299" s="2"/>
      <c r="N2299" s="2"/>
      <c r="O2299" s="2"/>
      <c r="P2299" s="2"/>
    </row>
    <row r="2300" spans="1:16" ht="15.75" customHeight="1" x14ac:dyDescent="0.3">
      <c r="A2300" s="8">
        <f>'Receta'!A2301</f>
        <v>0</v>
      </c>
      <c r="B2300" s="8" t="str">
        <f>IFERROR(VLOOKUP(A2300,Productos[#All],2,0),"")</f>
        <v/>
      </c>
      <c r="C2300" s="8">
        <f>SUMIF(Producción[[#All],[Producto]],A2300,Producción[[#All],[Cant]])</f>
        <v>0</v>
      </c>
      <c r="D2300" s="8">
        <f>'Receta'!E2301</f>
        <v>0</v>
      </c>
      <c r="E2300" s="8" t="str">
        <f>IFERROR(VLOOKUP(D2300,Materias_Primas[#All],2,0),"")</f>
        <v/>
      </c>
      <c r="F2300" s="8">
        <f>'Receta'!C2301</f>
        <v>0</v>
      </c>
      <c r="G2300" s="8">
        <f>'Receta'!H2301</f>
        <v>0</v>
      </c>
      <c r="H2300" s="8" t="str">
        <f t="shared" si="45"/>
        <v/>
      </c>
      <c r="I2300" s="8">
        <v>76</v>
      </c>
      <c r="J2300" s="8" t="s">
        <v>213</v>
      </c>
      <c r="K2300" s="8" t="e">
        <f t="shared" si="44"/>
        <v>#VALUE!</v>
      </c>
      <c r="L2300" s="8" t="str">
        <f>IFERROR(VLOOKUP(D2300,Materias_Primas[#All],5,0),"")</f>
        <v/>
      </c>
      <c r="M2300" s="2"/>
      <c r="N2300" s="2"/>
      <c r="O2300" s="2"/>
      <c r="P2300" s="2"/>
    </row>
    <row r="2301" spans="1:16" ht="15.75" customHeight="1" x14ac:dyDescent="0.3">
      <c r="A2301" s="8">
        <f>'Receta'!A2302</f>
        <v>0</v>
      </c>
      <c r="B2301" s="8" t="str">
        <f>IFERROR(VLOOKUP(A2301,Productos[#All],2,0),"")</f>
        <v/>
      </c>
      <c r="C2301" s="8">
        <f>SUMIF(Producción[[#All],[Producto]],A2301,Producción[[#All],[Cant]])</f>
        <v>0</v>
      </c>
      <c r="D2301" s="8">
        <f>'Receta'!E2302</f>
        <v>0</v>
      </c>
      <c r="E2301" s="8" t="str">
        <f>IFERROR(VLOOKUP(D2301,Materias_Primas[#All],2,0),"")</f>
        <v/>
      </c>
      <c r="F2301" s="8">
        <f>'Receta'!C2302</f>
        <v>0</v>
      </c>
      <c r="G2301" s="8">
        <f>'Receta'!H2302</f>
        <v>0</v>
      </c>
      <c r="H2301" s="8" t="str">
        <f t="shared" si="45"/>
        <v/>
      </c>
      <c r="I2301" s="8">
        <v>76</v>
      </c>
      <c r="J2301" s="8" t="s">
        <v>213</v>
      </c>
      <c r="K2301" s="8" t="e">
        <f t="shared" si="44"/>
        <v>#VALUE!</v>
      </c>
      <c r="L2301" s="8" t="str">
        <f>IFERROR(VLOOKUP(D2301,Materias_Primas[#All],5,0),"")</f>
        <v/>
      </c>
      <c r="M2301" s="2"/>
      <c r="N2301" s="2"/>
      <c r="O2301" s="2"/>
      <c r="P2301" s="2"/>
    </row>
    <row r="2302" spans="1:16" ht="15.75" customHeight="1" x14ac:dyDescent="0.3">
      <c r="A2302" s="8">
        <f>'Receta'!A2303</f>
        <v>0</v>
      </c>
      <c r="B2302" s="8" t="str">
        <f>IFERROR(VLOOKUP(A2302,Productos[#All],2,0),"")</f>
        <v/>
      </c>
      <c r="C2302" s="8">
        <f>SUMIF(Producción[[#All],[Producto]],A2302,Producción[[#All],[Cant]])</f>
        <v>0</v>
      </c>
      <c r="D2302" s="8">
        <f>'Receta'!E2303</f>
        <v>0</v>
      </c>
      <c r="E2302" s="8" t="str">
        <f>IFERROR(VLOOKUP(D2302,Materias_Primas[#All],2,0),"")</f>
        <v/>
      </c>
      <c r="F2302" s="8">
        <f>'Receta'!C2303</f>
        <v>0</v>
      </c>
      <c r="G2302" s="8">
        <f>'Receta'!H2303</f>
        <v>0</v>
      </c>
      <c r="H2302" s="8" t="str">
        <f t="shared" si="45"/>
        <v/>
      </c>
      <c r="I2302" s="8">
        <v>76</v>
      </c>
      <c r="J2302" s="8" t="s">
        <v>213</v>
      </c>
      <c r="K2302" s="8" t="e">
        <f t="shared" si="44"/>
        <v>#VALUE!</v>
      </c>
      <c r="L2302" s="8" t="str">
        <f>IFERROR(VLOOKUP(D2302,Materias_Primas[#All],5,0),"")</f>
        <v/>
      </c>
      <c r="M2302" s="2"/>
      <c r="N2302" s="2"/>
      <c r="O2302" s="2"/>
      <c r="P2302" s="2"/>
    </row>
    <row r="2303" spans="1:16" ht="15.75" customHeight="1" x14ac:dyDescent="0.3">
      <c r="A2303" s="8">
        <f>'Receta'!A2304</f>
        <v>0</v>
      </c>
      <c r="B2303" s="8" t="str">
        <f>IFERROR(VLOOKUP(A2303,Productos[#All],2,0),"")</f>
        <v/>
      </c>
      <c r="C2303" s="8">
        <f>SUMIF(Producción[[#All],[Producto]],A2303,Producción[[#All],[Cant]])</f>
        <v>0</v>
      </c>
      <c r="D2303" s="8">
        <f>'Receta'!E2304</f>
        <v>0</v>
      </c>
      <c r="E2303" s="8" t="str">
        <f>IFERROR(VLOOKUP(D2303,Materias_Primas[#All],2,0),"")</f>
        <v/>
      </c>
      <c r="F2303" s="8">
        <f>'Receta'!C2304</f>
        <v>0</v>
      </c>
      <c r="G2303" s="8">
        <f>'Receta'!H2304</f>
        <v>0</v>
      </c>
      <c r="H2303" s="8" t="str">
        <f t="shared" si="45"/>
        <v/>
      </c>
      <c r="I2303" s="8">
        <v>76</v>
      </c>
      <c r="J2303" s="8" t="s">
        <v>213</v>
      </c>
      <c r="K2303" s="8" t="e">
        <f t="shared" si="44"/>
        <v>#VALUE!</v>
      </c>
      <c r="L2303" s="8" t="str">
        <f>IFERROR(VLOOKUP(D2303,Materias_Primas[#All],5,0),"")</f>
        <v/>
      </c>
      <c r="M2303" s="2"/>
      <c r="N2303" s="2"/>
      <c r="O2303" s="2"/>
      <c r="P2303" s="2"/>
    </row>
    <row r="2304" spans="1:16" ht="15.75" customHeight="1" x14ac:dyDescent="0.3">
      <c r="A2304" s="8">
        <f>'Receta'!A2305</f>
        <v>0</v>
      </c>
      <c r="B2304" s="8" t="str">
        <f>IFERROR(VLOOKUP(A2304,Productos[#All],2,0),"")</f>
        <v/>
      </c>
      <c r="C2304" s="8">
        <f>SUMIF(Producción[[#All],[Producto]],A2304,Producción[[#All],[Cant]])</f>
        <v>0</v>
      </c>
      <c r="D2304" s="8">
        <f>'Receta'!E2305</f>
        <v>0</v>
      </c>
      <c r="E2304" s="8" t="str">
        <f>IFERROR(VLOOKUP(D2304,Materias_Primas[#All],2,0),"")</f>
        <v/>
      </c>
      <c r="F2304" s="8">
        <f>'Receta'!C2305</f>
        <v>0</v>
      </c>
      <c r="G2304" s="8">
        <f>'Receta'!H2305</f>
        <v>0</v>
      </c>
      <c r="H2304" s="8" t="str">
        <f t="shared" si="45"/>
        <v/>
      </c>
      <c r="I2304" s="8">
        <v>76</v>
      </c>
      <c r="J2304" s="8" t="s">
        <v>213</v>
      </c>
      <c r="K2304" s="8" t="e">
        <f t="shared" si="44"/>
        <v>#VALUE!</v>
      </c>
      <c r="L2304" s="8" t="str">
        <f>IFERROR(VLOOKUP(D2304,Materias_Primas[#All],5,0),"")</f>
        <v/>
      </c>
      <c r="M2304" s="2"/>
      <c r="N2304" s="2"/>
      <c r="O2304" s="2"/>
      <c r="P2304" s="2"/>
    </row>
    <row r="2305" spans="1:16" ht="15.75" customHeight="1" x14ac:dyDescent="0.3">
      <c r="A2305" s="8">
        <f>'Receta'!A2306</f>
        <v>0</v>
      </c>
      <c r="B2305" s="8" t="str">
        <f>IFERROR(VLOOKUP(A2305,Productos[#All],2,0),"")</f>
        <v/>
      </c>
      <c r="C2305" s="8">
        <f>SUMIF(Producción[[#All],[Producto]],A2305,Producción[[#All],[Cant]])</f>
        <v>0</v>
      </c>
      <c r="D2305" s="8">
        <f>'Receta'!E2306</f>
        <v>0</v>
      </c>
      <c r="E2305" s="8" t="str">
        <f>IFERROR(VLOOKUP(D2305,Materias_Primas[#All],2,0),"")</f>
        <v/>
      </c>
      <c r="F2305" s="8">
        <f>'Receta'!C2306</f>
        <v>0</v>
      </c>
      <c r="G2305" s="8">
        <f>'Receta'!H2306</f>
        <v>0</v>
      </c>
      <c r="H2305" s="8" t="str">
        <f t="shared" si="45"/>
        <v/>
      </c>
      <c r="I2305" s="8">
        <v>76</v>
      </c>
      <c r="J2305" s="8" t="s">
        <v>213</v>
      </c>
      <c r="K2305" s="8" t="e">
        <f t="shared" si="44"/>
        <v>#VALUE!</v>
      </c>
      <c r="L2305" s="8" t="str">
        <f>IFERROR(VLOOKUP(D2305,Materias_Primas[#All],5,0),"")</f>
        <v/>
      </c>
      <c r="M2305" s="2"/>
      <c r="N2305" s="2"/>
      <c r="O2305" s="2"/>
      <c r="P2305" s="2"/>
    </row>
    <row r="2306" spans="1:16" ht="15.75" customHeight="1" x14ac:dyDescent="0.3">
      <c r="A2306" s="8">
        <f>'Receta'!A2307</f>
        <v>0</v>
      </c>
      <c r="B2306" s="8" t="str">
        <f>IFERROR(VLOOKUP(A2306,Productos[#All],2,0),"")</f>
        <v/>
      </c>
      <c r="C2306" s="8">
        <f>SUMIF(Producción[[#All],[Producto]],A2306,Producción[[#All],[Cant]])</f>
        <v>0</v>
      </c>
      <c r="D2306" s="8">
        <f>'Receta'!E2307</f>
        <v>0</v>
      </c>
      <c r="E2306" s="8" t="str">
        <f>IFERROR(VLOOKUP(D2306,Materias_Primas[#All],2,0),"")</f>
        <v/>
      </c>
      <c r="F2306" s="8">
        <f>'Receta'!C2307</f>
        <v>0</v>
      </c>
      <c r="G2306" s="8">
        <f>'Receta'!H2307</f>
        <v>0</v>
      </c>
      <c r="H2306" s="8" t="str">
        <f t="shared" si="45"/>
        <v/>
      </c>
      <c r="I2306" s="8">
        <v>77</v>
      </c>
      <c r="J2306" s="8" t="s">
        <v>213</v>
      </c>
      <c r="K2306" s="8" t="e">
        <f t="shared" ref="K2306:K2369" si="46">C2306*H2306</f>
        <v>#VALUE!</v>
      </c>
      <c r="L2306" s="8" t="str">
        <f>IFERROR(VLOOKUP(D2306,Materias_Primas[#All],5,0),"")</f>
        <v/>
      </c>
      <c r="M2306" s="2"/>
      <c r="N2306" s="2"/>
      <c r="O2306" s="2"/>
      <c r="P2306" s="2"/>
    </row>
    <row r="2307" spans="1:16" ht="15.75" customHeight="1" x14ac:dyDescent="0.3">
      <c r="A2307" s="8">
        <f>'Receta'!A2308</f>
        <v>0</v>
      </c>
      <c r="B2307" s="8" t="str">
        <f>IFERROR(VLOOKUP(A2307,Productos[#All],2,0),"")</f>
        <v/>
      </c>
      <c r="C2307" s="8">
        <f>SUMIF(Producción[[#All],[Producto]],A2307,Producción[[#All],[Cant]])</f>
        <v>0</v>
      </c>
      <c r="D2307" s="8">
        <f>'Receta'!E2308</f>
        <v>0</v>
      </c>
      <c r="E2307" s="8" t="str">
        <f>IFERROR(VLOOKUP(D2307,Materias_Primas[#All],2,0),"")</f>
        <v/>
      </c>
      <c r="F2307" s="8">
        <f>'Receta'!C2308</f>
        <v>0</v>
      </c>
      <c r="G2307" s="8">
        <f>'Receta'!H2308</f>
        <v>0</v>
      </c>
      <c r="H2307" s="8" t="str">
        <f t="shared" si="45"/>
        <v/>
      </c>
      <c r="I2307" s="8">
        <v>77</v>
      </c>
      <c r="J2307" s="8" t="s">
        <v>213</v>
      </c>
      <c r="K2307" s="8" t="e">
        <f t="shared" si="46"/>
        <v>#VALUE!</v>
      </c>
      <c r="L2307" s="8" t="str">
        <f>IFERROR(VLOOKUP(D2307,Materias_Primas[#All],5,0),"")</f>
        <v/>
      </c>
      <c r="M2307" s="2"/>
      <c r="N2307" s="2"/>
      <c r="O2307" s="2"/>
      <c r="P2307" s="2"/>
    </row>
    <row r="2308" spans="1:16" ht="15.75" customHeight="1" x14ac:dyDescent="0.3">
      <c r="A2308" s="8">
        <f>'Receta'!A2309</f>
        <v>0</v>
      </c>
      <c r="B2308" s="8" t="str">
        <f>IFERROR(VLOOKUP(A2308,Productos[#All],2,0),"")</f>
        <v/>
      </c>
      <c r="C2308" s="8">
        <f>SUMIF(Producción[[#All],[Producto]],A2308,Producción[[#All],[Cant]])</f>
        <v>0</v>
      </c>
      <c r="D2308" s="8">
        <f>'Receta'!E2309</f>
        <v>0</v>
      </c>
      <c r="E2308" s="8" t="str">
        <f>IFERROR(VLOOKUP(D2308,Materias_Primas[#All],2,0),"")</f>
        <v/>
      </c>
      <c r="F2308" s="8">
        <f>'Receta'!C2309</f>
        <v>0</v>
      </c>
      <c r="G2308" s="8">
        <f>'Receta'!H2309</f>
        <v>0</v>
      </c>
      <c r="H2308" s="8" t="str">
        <f t="shared" si="45"/>
        <v/>
      </c>
      <c r="I2308" s="8">
        <v>77</v>
      </c>
      <c r="J2308" s="8" t="s">
        <v>213</v>
      </c>
      <c r="K2308" s="8" t="e">
        <f t="shared" si="46"/>
        <v>#VALUE!</v>
      </c>
      <c r="L2308" s="8" t="str">
        <f>IFERROR(VLOOKUP(D2308,Materias_Primas[#All],5,0),"")</f>
        <v/>
      </c>
      <c r="M2308" s="2"/>
      <c r="N2308" s="2"/>
      <c r="O2308" s="2"/>
      <c r="P2308" s="2"/>
    </row>
    <row r="2309" spans="1:16" ht="15.75" customHeight="1" x14ac:dyDescent="0.3">
      <c r="A2309" s="8">
        <f>'Receta'!A2310</f>
        <v>0</v>
      </c>
      <c r="B2309" s="8" t="str">
        <f>IFERROR(VLOOKUP(A2309,Productos[#All],2,0),"")</f>
        <v/>
      </c>
      <c r="C2309" s="8">
        <f>SUMIF(Producción[[#All],[Producto]],A2309,Producción[[#All],[Cant]])</f>
        <v>0</v>
      </c>
      <c r="D2309" s="8">
        <f>'Receta'!E2310</f>
        <v>0</v>
      </c>
      <c r="E2309" s="8" t="str">
        <f>IFERROR(VLOOKUP(D2309,Materias_Primas[#All],2,0),"")</f>
        <v/>
      </c>
      <c r="F2309" s="8">
        <f>'Receta'!C2310</f>
        <v>0</v>
      </c>
      <c r="G2309" s="8">
        <f>'Receta'!H2310</f>
        <v>0</v>
      </c>
      <c r="H2309" s="8" t="str">
        <f t="shared" si="45"/>
        <v/>
      </c>
      <c r="I2309" s="8">
        <v>77</v>
      </c>
      <c r="J2309" s="8" t="s">
        <v>213</v>
      </c>
      <c r="K2309" s="8" t="e">
        <f t="shared" si="46"/>
        <v>#VALUE!</v>
      </c>
      <c r="L2309" s="8" t="str">
        <f>IFERROR(VLOOKUP(D2309,Materias_Primas[#All],5,0),"")</f>
        <v/>
      </c>
      <c r="M2309" s="2"/>
      <c r="N2309" s="2"/>
      <c r="O2309" s="2"/>
      <c r="P2309" s="2"/>
    </row>
    <row r="2310" spans="1:16" ht="15.75" customHeight="1" x14ac:dyDescent="0.3">
      <c r="A2310" s="8">
        <f>'Receta'!A2311</f>
        <v>0</v>
      </c>
      <c r="B2310" s="8" t="str">
        <f>IFERROR(VLOOKUP(A2310,Productos[#All],2,0),"")</f>
        <v/>
      </c>
      <c r="C2310" s="8">
        <f>SUMIF(Producción[[#All],[Producto]],A2310,Producción[[#All],[Cant]])</f>
        <v>0</v>
      </c>
      <c r="D2310" s="8">
        <f>'Receta'!E2311</f>
        <v>0</v>
      </c>
      <c r="E2310" s="8" t="str">
        <f>IFERROR(VLOOKUP(D2310,Materias_Primas[#All],2,0),"")</f>
        <v/>
      </c>
      <c r="F2310" s="8">
        <f>'Receta'!C2311</f>
        <v>0</v>
      </c>
      <c r="G2310" s="8">
        <f>'Receta'!H2311</f>
        <v>0</v>
      </c>
      <c r="H2310" s="8" t="str">
        <f t="shared" si="45"/>
        <v/>
      </c>
      <c r="I2310" s="8">
        <v>77</v>
      </c>
      <c r="J2310" s="8" t="s">
        <v>213</v>
      </c>
      <c r="K2310" s="8" t="e">
        <f t="shared" si="46"/>
        <v>#VALUE!</v>
      </c>
      <c r="L2310" s="8" t="str">
        <f>IFERROR(VLOOKUP(D2310,Materias_Primas[#All],5,0),"")</f>
        <v/>
      </c>
      <c r="M2310" s="2"/>
      <c r="N2310" s="2"/>
      <c r="O2310" s="2"/>
      <c r="P2310" s="2"/>
    </row>
    <row r="2311" spans="1:16" ht="15.75" customHeight="1" x14ac:dyDescent="0.3">
      <c r="A2311" s="8">
        <f>'Receta'!A2312</f>
        <v>0</v>
      </c>
      <c r="B2311" s="8" t="str">
        <f>IFERROR(VLOOKUP(A2311,Productos[#All],2,0),"")</f>
        <v/>
      </c>
      <c r="C2311" s="8">
        <f>SUMIF(Producción[[#All],[Producto]],A2311,Producción[[#All],[Cant]])</f>
        <v>0</v>
      </c>
      <c r="D2311" s="8">
        <f>'Receta'!E2312</f>
        <v>0</v>
      </c>
      <c r="E2311" s="8" t="str">
        <f>IFERROR(VLOOKUP(D2311,Materias_Primas[#All],2,0),"")</f>
        <v/>
      </c>
      <c r="F2311" s="8">
        <f>'Receta'!C2312</f>
        <v>0</v>
      </c>
      <c r="G2311" s="8">
        <f>'Receta'!H2312</f>
        <v>0</v>
      </c>
      <c r="H2311" s="8" t="str">
        <f t="shared" si="45"/>
        <v/>
      </c>
      <c r="I2311" s="8">
        <v>77</v>
      </c>
      <c r="J2311" s="8" t="s">
        <v>213</v>
      </c>
      <c r="K2311" s="8" t="e">
        <f t="shared" si="46"/>
        <v>#VALUE!</v>
      </c>
      <c r="L2311" s="8" t="str">
        <f>IFERROR(VLOOKUP(D2311,Materias_Primas[#All],5,0),"")</f>
        <v/>
      </c>
      <c r="M2311" s="2"/>
      <c r="N2311" s="2"/>
      <c r="O2311" s="2"/>
      <c r="P2311" s="2"/>
    </row>
    <row r="2312" spans="1:16" ht="15.75" customHeight="1" x14ac:dyDescent="0.3">
      <c r="A2312" s="8">
        <f>'Receta'!A2313</f>
        <v>0</v>
      </c>
      <c r="B2312" s="8" t="str">
        <f>IFERROR(VLOOKUP(A2312,Productos[#All],2,0),"")</f>
        <v/>
      </c>
      <c r="C2312" s="8">
        <f>SUMIF(Producción[[#All],[Producto]],A2312,Producción[[#All],[Cant]])</f>
        <v>0</v>
      </c>
      <c r="D2312" s="8">
        <f>'Receta'!E2313</f>
        <v>0</v>
      </c>
      <c r="E2312" s="8" t="str">
        <f>IFERROR(VLOOKUP(D2312,Materias_Primas[#All],2,0),"")</f>
        <v/>
      </c>
      <c r="F2312" s="8">
        <f>'Receta'!C2313</f>
        <v>0</v>
      </c>
      <c r="G2312" s="8">
        <f>'Receta'!H2313</f>
        <v>0</v>
      </c>
      <c r="H2312" s="8" t="str">
        <f t="shared" si="45"/>
        <v/>
      </c>
      <c r="I2312" s="8">
        <v>77</v>
      </c>
      <c r="J2312" s="8" t="s">
        <v>213</v>
      </c>
      <c r="K2312" s="8" t="e">
        <f t="shared" si="46"/>
        <v>#VALUE!</v>
      </c>
      <c r="L2312" s="8" t="str">
        <f>IFERROR(VLOOKUP(D2312,Materias_Primas[#All],5,0),"")</f>
        <v/>
      </c>
      <c r="M2312" s="2"/>
      <c r="N2312" s="2"/>
      <c r="O2312" s="2"/>
      <c r="P2312" s="2"/>
    </row>
    <row r="2313" spans="1:16" ht="15.75" customHeight="1" x14ac:dyDescent="0.3">
      <c r="A2313" s="8">
        <f>'Receta'!A2314</f>
        <v>0</v>
      </c>
      <c r="B2313" s="8" t="str">
        <f>IFERROR(VLOOKUP(A2313,Productos[#All],2,0),"")</f>
        <v/>
      </c>
      <c r="C2313" s="8">
        <f>SUMIF(Producción[[#All],[Producto]],A2313,Producción[[#All],[Cant]])</f>
        <v>0</v>
      </c>
      <c r="D2313" s="8">
        <f>'Receta'!E2314</f>
        <v>0</v>
      </c>
      <c r="E2313" s="8" t="str">
        <f>IFERROR(VLOOKUP(D2313,Materias_Primas[#All],2,0),"")</f>
        <v/>
      </c>
      <c r="F2313" s="8">
        <f>'Receta'!C2314</f>
        <v>0</v>
      </c>
      <c r="G2313" s="8">
        <f>'Receta'!H2314</f>
        <v>0</v>
      </c>
      <c r="H2313" s="8" t="str">
        <f t="shared" si="45"/>
        <v/>
      </c>
      <c r="I2313" s="8">
        <v>77</v>
      </c>
      <c r="J2313" s="8" t="s">
        <v>213</v>
      </c>
      <c r="K2313" s="8" t="e">
        <f t="shared" si="46"/>
        <v>#VALUE!</v>
      </c>
      <c r="L2313" s="8" t="str">
        <f>IFERROR(VLOOKUP(D2313,Materias_Primas[#All],5,0),"")</f>
        <v/>
      </c>
      <c r="M2313" s="2"/>
      <c r="N2313" s="2"/>
      <c r="O2313" s="2"/>
      <c r="P2313" s="2"/>
    </row>
    <row r="2314" spans="1:16" ht="15.75" customHeight="1" x14ac:dyDescent="0.3">
      <c r="A2314" s="8">
        <f>'Receta'!A2315</f>
        <v>0</v>
      </c>
      <c r="B2314" s="8" t="str">
        <f>IFERROR(VLOOKUP(A2314,Productos[#All],2,0),"")</f>
        <v/>
      </c>
      <c r="C2314" s="8">
        <f>SUMIF(Producción[[#All],[Producto]],A2314,Producción[[#All],[Cant]])</f>
        <v>0</v>
      </c>
      <c r="D2314" s="8">
        <f>'Receta'!E2315</f>
        <v>0</v>
      </c>
      <c r="E2314" s="8" t="str">
        <f>IFERROR(VLOOKUP(D2314,Materias_Primas[#All],2,0),"")</f>
        <v/>
      </c>
      <c r="F2314" s="8">
        <f>'Receta'!C2315</f>
        <v>0</v>
      </c>
      <c r="G2314" s="8">
        <f>'Receta'!H2315</f>
        <v>0</v>
      </c>
      <c r="H2314" s="8" t="str">
        <f t="shared" si="45"/>
        <v/>
      </c>
      <c r="I2314" s="8">
        <v>77</v>
      </c>
      <c r="J2314" s="8" t="s">
        <v>213</v>
      </c>
      <c r="K2314" s="8" t="e">
        <f t="shared" si="46"/>
        <v>#VALUE!</v>
      </c>
      <c r="L2314" s="8" t="str">
        <f>IFERROR(VLOOKUP(D2314,Materias_Primas[#All],5,0),"")</f>
        <v/>
      </c>
      <c r="M2314" s="2"/>
      <c r="N2314" s="2"/>
      <c r="O2314" s="2"/>
      <c r="P2314" s="2"/>
    </row>
    <row r="2315" spans="1:16" ht="15.75" customHeight="1" x14ac:dyDescent="0.3">
      <c r="A2315" s="8">
        <f>'Receta'!A2316</f>
        <v>0</v>
      </c>
      <c r="B2315" s="8" t="str">
        <f>IFERROR(VLOOKUP(A2315,Productos[#All],2,0),"")</f>
        <v/>
      </c>
      <c r="C2315" s="8">
        <f>SUMIF(Producción[[#All],[Producto]],A2315,Producción[[#All],[Cant]])</f>
        <v>0</v>
      </c>
      <c r="D2315" s="8">
        <f>'Receta'!E2316</f>
        <v>0</v>
      </c>
      <c r="E2315" s="8" t="str">
        <f>IFERROR(VLOOKUP(D2315,Materias_Primas[#All],2,0),"")</f>
        <v/>
      </c>
      <c r="F2315" s="8">
        <f>'Receta'!C2316</f>
        <v>0</v>
      </c>
      <c r="G2315" s="8">
        <f>'Receta'!H2316</f>
        <v>0</v>
      </c>
      <c r="H2315" s="8" t="str">
        <f t="shared" si="45"/>
        <v/>
      </c>
      <c r="I2315" s="8">
        <v>77</v>
      </c>
      <c r="J2315" s="8" t="s">
        <v>213</v>
      </c>
      <c r="K2315" s="8" t="e">
        <f t="shared" si="46"/>
        <v>#VALUE!</v>
      </c>
      <c r="L2315" s="8" t="str">
        <f>IFERROR(VLOOKUP(D2315,Materias_Primas[#All],5,0),"")</f>
        <v/>
      </c>
      <c r="M2315" s="2"/>
      <c r="N2315" s="2"/>
      <c r="O2315" s="2"/>
      <c r="P2315" s="2"/>
    </row>
    <row r="2316" spans="1:16" ht="15.75" customHeight="1" x14ac:dyDescent="0.3">
      <c r="A2316" s="8">
        <f>'Receta'!A2317</f>
        <v>0</v>
      </c>
      <c r="B2316" s="8" t="str">
        <f>IFERROR(VLOOKUP(A2316,Productos[#All],2,0),"")</f>
        <v/>
      </c>
      <c r="C2316" s="8">
        <f>SUMIF(Producción[[#All],[Producto]],A2316,Producción[[#All],[Cant]])</f>
        <v>0</v>
      </c>
      <c r="D2316" s="8">
        <f>'Receta'!E2317</f>
        <v>0</v>
      </c>
      <c r="E2316" s="8" t="str">
        <f>IFERROR(VLOOKUP(D2316,Materias_Primas[#All],2,0),"")</f>
        <v/>
      </c>
      <c r="F2316" s="8">
        <f>'Receta'!C2317</f>
        <v>0</v>
      </c>
      <c r="G2316" s="8">
        <f>'Receta'!H2317</f>
        <v>0</v>
      </c>
      <c r="H2316" s="8" t="str">
        <f t="shared" si="45"/>
        <v/>
      </c>
      <c r="I2316" s="8">
        <v>77</v>
      </c>
      <c r="J2316" s="8" t="s">
        <v>213</v>
      </c>
      <c r="K2316" s="8" t="e">
        <f t="shared" si="46"/>
        <v>#VALUE!</v>
      </c>
      <c r="L2316" s="8" t="str">
        <f>IFERROR(VLOOKUP(D2316,Materias_Primas[#All],5,0),"")</f>
        <v/>
      </c>
      <c r="M2316" s="2"/>
      <c r="N2316" s="2"/>
      <c r="O2316" s="2"/>
      <c r="P2316" s="2"/>
    </row>
    <row r="2317" spans="1:16" ht="15.75" customHeight="1" x14ac:dyDescent="0.3">
      <c r="A2317" s="8">
        <f>'Receta'!A2318</f>
        <v>0</v>
      </c>
      <c r="B2317" s="8" t="str">
        <f>IFERROR(VLOOKUP(A2317,Productos[#All],2,0),"")</f>
        <v/>
      </c>
      <c r="C2317" s="8">
        <f>SUMIF(Producción[[#All],[Producto]],A2317,Producción[[#All],[Cant]])</f>
        <v>0</v>
      </c>
      <c r="D2317" s="8">
        <f>'Receta'!E2318</f>
        <v>0</v>
      </c>
      <c r="E2317" s="8" t="str">
        <f>IFERROR(VLOOKUP(D2317,Materias_Primas[#All],2,0),"")</f>
        <v/>
      </c>
      <c r="F2317" s="8">
        <f>'Receta'!C2318</f>
        <v>0</v>
      </c>
      <c r="G2317" s="8">
        <f>'Receta'!H2318</f>
        <v>0</v>
      </c>
      <c r="H2317" s="8" t="str">
        <f t="shared" si="45"/>
        <v/>
      </c>
      <c r="I2317" s="8">
        <v>77</v>
      </c>
      <c r="J2317" s="8" t="s">
        <v>213</v>
      </c>
      <c r="K2317" s="8" t="e">
        <f t="shared" si="46"/>
        <v>#VALUE!</v>
      </c>
      <c r="L2317" s="8" t="str">
        <f>IFERROR(VLOOKUP(D2317,Materias_Primas[#All],5,0),"")</f>
        <v/>
      </c>
      <c r="M2317" s="2"/>
      <c r="N2317" s="2"/>
      <c r="O2317" s="2"/>
      <c r="P2317" s="2"/>
    </row>
    <row r="2318" spans="1:16" ht="15.75" customHeight="1" x14ac:dyDescent="0.3">
      <c r="A2318" s="8">
        <f>'Receta'!A2319</f>
        <v>0</v>
      </c>
      <c r="B2318" s="8" t="str">
        <f>IFERROR(VLOOKUP(A2318,Productos[#All],2,0),"")</f>
        <v/>
      </c>
      <c r="C2318" s="8">
        <f>SUMIF(Producción[[#All],[Producto]],A2318,Producción[[#All],[Cant]])</f>
        <v>0</v>
      </c>
      <c r="D2318" s="8">
        <f>'Receta'!E2319</f>
        <v>0</v>
      </c>
      <c r="E2318" s="8" t="str">
        <f>IFERROR(VLOOKUP(D2318,Materias_Primas[#All],2,0),"")</f>
        <v/>
      </c>
      <c r="F2318" s="8">
        <f>'Receta'!C2319</f>
        <v>0</v>
      </c>
      <c r="G2318" s="8">
        <f>'Receta'!H2319</f>
        <v>0</v>
      </c>
      <c r="H2318" s="8" t="str">
        <f t="shared" si="45"/>
        <v/>
      </c>
      <c r="I2318" s="8">
        <v>77</v>
      </c>
      <c r="J2318" s="8" t="s">
        <v>213</v>
      </c>
      <c r="K2318" s="8" t="e">
        <f t="shared" si="46"/>
        <v>#VALUE!</v>
      </c>
      <c r="L2318" s="8" t="str">
        <f>IFERROR(VLOOKUP(D2318,Materias_Primas[#All],5,0),"")</f>
        <v/>
      </c>
      <c r="M2318" s="2"/>
      <c r="N2318" s="2"/>
      <c r="O2318" s="2"/>
      <c r="P2318" s="2"/>
    </row>
    <row r="2319" spans="1:16" ht="15.75" customHeight="1" x14ac:dyDescent="0.3">
      <c r="A2319" s="8">
        <f>'Receta'!A2320</f>
        <v>0</v>
      </c>
      <c r="B2319" s="8" t="str">
        <f>IFERROR(VLOOKUP(A2319,Productos[#All],2,0),"")</f>
        <v/>
      </c>
      <c r="C2319" s="8">
        <f>SUMIF(Producción[[#All],[Producto]],A2319,Producción[[#All],[Cant]])</f>
        <v>0</v>
      </c>
      <c r="D2319" s="8">
        <f>'Receta'!E2320</f>
        <v>0</v>
      </c>
      <c r="E2319" s="8" t="str">
        <f>IFERROR(VLOOKUP(D2319,Materias_Primas[#All],2,0),"")</f>
        <v/>
      </c>
      <c r="F2319" s="8">
        <f>'Receta'!C2320</f>
        <v>0</v>
      </c>
      <c r="G2319" s="8">
        <f>'Receta'!H2320</f>
        <v>0</v>
      </c>
      <c r="H2319" s="8" t="str">
        <f t="shared" si="45"/>
        <v/>
      </c>
      <c r="I2319" s="8">
        <v>77</v>
      </c>
      <c r="J2319" s="8" t="s">
        <v>213</v>
      </c>
      <c r="K2319" s="8" t="e">
        <f t="shared" si="46"/>
        <v>#VALUE!</v>
      </c>
      <c r="L2319" s="8" t="str">
        <f>IFERROR(VLOOKUP(D2319,Materias_Primas[#All],5,0),"")</f>
        <v/>
      </c>
      <c r="M2319" s="2"/>
      <c r="N2319" s="2"/>
      <c r="O2319" s="2"/>
      <c r="P2319" s="2"/>
    </row>
    <row r="2320" spans="1:16" ht="15.75" customHeight="1" x14ac:dyDescent="0.3">
      <c r="A2320" s="8">
        <f>'Receta'!A2321</f>
        <v>0</v>
      </c>
      <c r="B2320" s="8" t="str">
        <f>IFERROR(VLOOKUP(A2320,Productos[#All],2,0),"")</f>
        <v/>
      </c>
      <c r="C2320" s="8">
        <f>SUMIF(Producción[[#All],[Producto]],A2320,Producción[[#All],[Cant]])</f>
        <v>0</v>
      </c>
      <c r="D2320" s="8">
        <f>'Receta'!E2321</f>
        <v>0</v>
      </c>
      <c r="E2320" s="8" t="str">
        <f>IFERROR(VLOOKUP(D2320,Materias_Primas[#All],2,0),"")</f>
        <v/>
      </c>
      <c r="F2320" s="8">
        <f>'Receta'!C2321</f>
        <v>0</v>
      </c>
      <c r="G2320" s="8">
        <f>'Receta'!H2321</f>
        <v>0</v>
      </c>
      <c r="H2320" s="8" t="str">
        <f t="shared" si="45"/>
        <v/>
      </c>
      <c r="I2320" s="8">
        <v>77</v>
      </c>
      <c r="J2320" s="8" t="s">
        <v>213</v>
      </c>
      <c r="K2320" s="8" t="e">
        <f t="shared" si="46"/>
        <v>#VALUE!</v>
      </c>
      <c r="L2320" s="8" t="str">
        <f>IFERROR(VLOOKUP(D2320,Materias_Primas[#All],5,0),"")</f>
        <v/>
      </c>
      <c r="M2320" s="2"/>
      <c r="N2320" s="2"/>
      <c r="O2320" s="2"/>
      <c r="P2320" s="2"/>
    </row>
    <row r="2321" spans="1:16" ht="15.75" customHeight="1" x14ac:dyDescent="0.3">
      <c r="A2321" s="8">
        <f>'Receta'!A2322</f>
        <v>0</v>
      </c>
      <c r="B2321" s="8" t="str">
        <f>IFERROR(VLOOKUP(A2321,Productos[#All],2,0),"")</f>
        <v/>
      </c>
      <c r="C2321" s="8">
        <f>SUMIF(Producción[[#All],[Producto]],A2321,Producción[[#All],[Cant]])</f>
        <v>0</v>
      </c>
      <c r="D2321" s="8">
        <f>'Receta'!E2322</f>
        <v>0</v>
      </c>
      <c r="E2321" s="8" t="str">
        <f>IFERROR(VLOOKUP(D2321,Materias_Primas[#All],2,0),"")</f>
        <v/>
      </c>
      <c r="F2321" s="8">
        <f>'Receta'!C2322</f>
        <v>0</v>
      </c>
      <c r="G2321" s="8">
        <f>'Receta'!H2322</f>
        <v>0</v>
      </c>
      <c r="H2321" s="8" t="str">
        <f t="shared" si="45"/>
        <v/>
      </c>
      <c r="I2321" s="8">
        <v>77</v>
      </c>
      <c r="J2321" s="8" t="s">
        <v>213</v>
      </c>
      <c r="K2321" s="8" t="e">
        <f t="shared" si="46"/>
        <v>#VALUE!</v>
      </c>
      <c r="L2321" s="8" t="str">
        <f>IFERROR(VLOOKUP(D2321,Materias_Primas[#All],5,0),"")</f>
        <v/>
      </c>
      <c r="M2321" s="2"/>
      <c r="N2321" s="2"/>
      <c r="O2321" s="2"/>
      <c r="P2321" s="2"/>
    </row>
    <row r="2322" spans="1:16" ht="15.75" customHeight="1" x14ac:dyDescent="0.3">
      <c r="A2322" s="8">
        <f>'Receta'!A2323</f>
        <v>0</v>
      </c>
      <c r="B2322" s="8" t="str">
        <f>IFERROR(VLOOKUP(A2322,Productos[#All],2,0),"")</f>
        <v/>
      </c>
      <c r="C2322" s="8">
        <f>SUMIF(Producción[[#All],[Producto]],A2322,Producción[[#All],[Cant]])</f>
        <v>0</v>
      </c>
      <c r="D2322" s="8">
        <f>'Receta'!E2323</f>
        <v>0</v>
      </c>
      <c r="E2322" s="8" t="str">
        <f>IFERROR(VLOOKUP(D2322,Materias_Primas[#All],2,0),"")</f>
        <v/>
      </c>
      <c r="F2322" s="8">
        <f>'Receta'!C2323</f>
        <v>0</v>
      </c>
      <c r="G2322" s="8">
        <f>'Receta'!H2323</f>
        <v>0</v>
      </c>
      <c r="H2322" s="8" t="str">
        <f t="shared" si="45"/>
        <v/>
      </c>
      <c r="I2322" s="8">
        <v>77</v>
      </c>
      <c r="J2322" s="8" t="s">
        <v>213</v>
      </c>
      <c r="K2322" s="8" t="e">
        <f t="shared" si="46"/>
        <v>#VALUE!</v>
      </c>
      <c r="L2322" s="8" t="str">
        <f>IFERROR(VLOOKUP(D2322,Materias_Primas[#All],5,0),"")</f>
        <v/>
      </c>
      <c r="M2322" s="2"/>
      <c r="N2322" s="2"/>
      <c r="O2322" s="2"/>
      <c r="P2322" s="2"/>
    </row>
    <row r="2323" spans="1:16" ht="15.75" customHeight="1" x14ac:dyDescent="0.3">
      <c r="A2323" s="8">
        <f>'Receta'!A2324</f>
        <v>0</v>
      </c>
      <c r="B2323" s="8" t="str">
        <f>IFERROR(VLOOKUP(A2323,Productos[#All],2,0),"")</f>
        <v/>
      </c>
      <c r="C2323" s="8">
        <f>SUMIF(Producción[[#All],[Producto]],A2323,Producción[[#All],[Cant]])</f>
        <v>0</v>
      </c>
      <c r="D2323" s="8">
        <f>'Receta'!E2324</f>
        <v>0</v>
      </c>
      <c r="E2323" s="8" t="str">
        <f>IFERROR(VLOOKUP(D2323,Materias_Primas[#All],2,0),"")</f>
        <v/>
      </c>
      <c r="F2323" s="8">
        <f>'Receta'!C2324</f>
        <v>0</v>
      </c>
      <c r="G2323" s="8">
        <f>'Receta'!H2324</f>
        <v>0</v>
      </c>
      <c r="H2323" s="8" t="str">
        <f t="shared" si="45"/>
        <v/>
      </c>
      <c r="I2323" s="8">
        <v>77</v>
      </c>
      <c r="J2323" s="8" t="s">
        <v>213</v>
      </c>
      <c r="K2323" s="8" t="e">
        <f t="shared" si="46"/>
        <v>#VALUE!</v>
      </c>
      <c r="L2323" s="8" t="str">
        <f>IFERROR(VLOOKUP(D2323,Materias_Primas[#All],5,0),"")</f>
        <v/>
      </c>
      <c r="M2323" s="2"/>
      <c r="N2323" s="2"/>
      <c r="O2323" s="2"/>
      <c r="P2323" s="2"/>
    </row>
    <row r="2324" spans="1:16" ht="15.75" customHeight="1" x14ac:dyDescent="0.3">
      <c r="A2324" s="8">
        <f>'Receta'!A2325</f>
        <v>0</v>
      </c>
      <c r="B2324" s="8" t="str">
        <f>IFERROR(VLOOKUP(A2324,Productos[#All],2,0),"")</f>
        <v/>
      </c>
      <c r="C2324" s="8">
        <f>SUMIF(Producción[[#All],[Producto]],A2324,Producción[[#All],[Cant]])</f>
        <v>0</v>
      </c>
      <c r="D2324" s="8">
        <f>'Receta'!E2325</f>
        <v>0</v>
      </c>
      <c r="E2324" s="8" t="str">
        <f>IFERROR(VLOOKUP(D2324,Materias_Primas[#All],2,0),"")</f>
        <v/>
      </c>
      <c r="F2324" s="8">
        <f>'Receta'!C2325</f>
        <v>0</v>
      </c>
      <c r="G2324" s="8">
        <f>'Receta'!H2325</f>
        <v>0</v>
      </c>
      <c r="H2324" s="8" t="str">
        <f t="shared" si="45"/>
        <v/>
      </c>
      <c r="I2324" s="8">
        <v>77</v>
      </c>
      <c r="J2324" s="8" t="s">
        <v>213</v>
      </c>
      <c r="K2324" s="8" t="e">
        <f t="shared" si="46"/>
        <v>#VALUE!</v>
      </c>
      <c r="L2324" s="8" t="str">
        <f>IFERROR(VLOOKUP(D2324,Materias_Primas[#All],5,0),"")</f>
        <v/>
      </c>
      <c r="M2324" s="2"/>
      <c r="N2324" s="2"/>
      <c r="O2324" s="2"/>
      <c r="P2324" s="2"/>
    </row>
    <row r="2325" spans="1:16" ht="15.75" customHeight="1" x14ac:dyDescent="0.3">
      <c r="A2325" s="8">
        <f>'Receta'!A2326</f>
        <v>0</v>
      </c>
      <c r="B2325" s="8" t="str">
        <f>IFERROR(VLOOKUP(A2325,Productos[#All],2,0),"")</f>
        <v/>
      </c>
      <c r="C2325" s="8">
        <f>SUMIF(Producción[[#All],[Producto]],A2325,Producción[[#All],[Cant]])</f>
        <v>0</v>
      </c>
      <c r="D2325" s="8">
        <f>'Receta'!E2326</f>
        <v>0</v>
      </c>
      <c r="E2325" s="8" t="str">
        <f>IFERROR(VLOOKUP(D2325,Materias_Primas[#All],2,0),"")</f>
        <v/>
      </c>
      <c r="F2325" s="8">
        <f>'Receta'!C2326</f>
        <v>0</v>
      </c>
      <c r="G2325" s="8">
        <f>'Receta'!H2326</f>
        <v>0</v>
      </c>
      <c r="H2325" s="8" t="str">
        <f t="shared" si="45"/>
        <v/>
      </c>
      <c r="I2325" s="8">
        <v>77</v>
      </c>
      <c r="J2325" s="8" t="s">
        <v>213</v>
      </c>
      <c r="K2325" s="8" t="e">
        <f t="shared" si="46"/>
        <v>#VALUE!</v>
      </c>
      <c r="L2325" s="8" t="str">
        <f>IFERROR(VLOOKUP(D2325,Materias_Primas[#All],5,0),"")</f>
        <v/>
      </c>
      <c r="M2325" s="2"/>
      <c r="N2325" s="2"/>
      <c r="O2325" s="2"/>
      <c r="P2325" s="2"/>
    </row>
    <row r="2326" spans="1:16" ht="15.75" customHeight="1" x14ac:dyDescent="0.3">
      <c r="A2326" s="8">
        <f>'Receta'!A2327</f>
        <v>0</v>
      </c>
      <c r="B2326" s="8" t="str">
        <f>IFERROR(VLOOKUP(A2326,Productos[#All],2,0),"")</f>
        <v/>
      </c>
      <c r="C2326" s="8">
        <f>SUMIF(Producción[[#All],[Producto]],A2326,Producción[[#All],[Cant]])</f>
        <v>0</v>
      </c>
      <c r="D2326" s="8">
        <f>'Receta'!E2327</f>
        <v>0</v>
      </c>
      <c r="E2326" s="8" t="str">
        <f>IFERROR(VLOOKUP(D2326,Materias_Primas[#All],2,0),"")</f>
        <v/>
      </c>
      <c r="F2326" s="8">
        <f>'Receta'!C2327</f>
        <v>0</v>
      </c>
      <c r="G2326" s="8">
        <f>'Receta'!H2327</f>
        <v>0</v>
      </c>
      <c r="H2326" s="8" t="str">
        <f t="shared" si="45"/>
        <v/>
      </c>
      <c r="I2326" s="8">
        <v>77</v>
      </c>
      <c r="J2326" s="8" t="s">
        <v>213</v>
      </c>
      <c r="K2326" s="8" t="e">
        <f t="shared" si="46"/>
        <v>#VALUE!</v>
      </c>
      <c r="L2326" s="8" t="str">
        <f>IFERROR(VLOOKUP(D2326,Materias_Primas[#All],5,0),"")</f>
        <v/>
      </c>
      <c r="M2326" s="2"/>
      <c r="N2326" s="2"/>
      <c r="O2326" s="2"/>
      <c r="P2326" s="2"/>
    </row>
    <row r="2327" spans="1:16" ht="15.75" customHeight="1" x14ac:dyDescent="0.3">
      <c r="A2327" s="8">
        <f>'Receta'!A2328</f>
        <v>0</v>
      </c>
      <c r="B2327" s="8" t="str">
        <f>IFERROR(VLOOKUP(A2327,Productos[#All],2,0),"")</f>
        <v/>
      </c>
      <c r="C2327" s="8">
        <f>SUMIF(Producción[[#All],[Producto]],A2327,Producción[[#All],[Cant]])</f>
        <v>0</v>
      </c>
      <c r="D2327" s="8">
        <f>'Receta'!E2328</f>
        <v>0</v>
      </c>
      <c r="E2327" s="8" t="str">
        <f>IFERROR(VLOOKUP(D2327,Materias_Primas[#All],2,0),"")</f>
        <v/>
      </c>
      <c r="F2327" s="8">
        <f>'Receta'!C2328</f>
        <v>0</v>
      </c>
      <c r="G2327" s="8">
        <f>'Receta'!H2328</f>
        <v>0</v>
      </c>
      <c r="H2327" s="8" t="str">
        <f t="shared" si="45"/>
        <v/>
      </c>
      <c r="I2327" s="8">
        <v>77</v>
      </c>
      <c r="J2327" s="8" t="s">
        <v>213</v>
      </c>
      <c r="K2327" s="8" t="e">
        <f t="shared" si="46"/>
        <v>#VALUE!</v>
      </c>
      <c r="L2327" s="8" t="str">
        <f>IFERROR(VLOOKUP(D2327,Materias_Primas[#All],5,0),"")</f>
        <v/>
      </c>
      <c r="M2327" s="2"/>
      <c r="N2327" s="2"/>
      <c r="O2327" s="2"/>
      <c r="P2327" s="2"/>
    </row>
    <row r="2328" spans="1:16" ht="15.75" customHeight="1" x14ac:dyDescent="0.3">
      <c r="A2328" s="8">
        <f>'Receta'!A2329</f>
        <v>0</v>
      </c>
      <c r="B2328" s="8" t="str">
        <f>IFERROR(VLOOKUP(A2328,Productos[#All],2,0),"")</f>
        <v/>
      </c>
      <c r="C2328" s="8">
        <f>SUMIF(Producción[[#All],[Producto]],A2328,Producción[[#All],[Cant]])</f>
        <v>0</v>
      </c>
      <c r="D2328" s="8">
        <f>'Receta'!E2329</f>
        <v>0</v>
      </c>
      <c r="E2328" s="8" t="str">
        <f>IFERROR(VLOOKUP(D2328,Materias_Primas[#All],2,0),"")</f>
        <v/>
      </c>
      <c r="F2328" s="8">
        <f>'Receta'!C2329</f>
        <v>0</v>
      </c>
      <c r="G2328" s="8">
        <f>'Receta'!H2329</f>
        <v>0</v>
      </c>
      <c r="H2328" s="8" t="str">
        <f t="shared" si="45"/>
        <v/>
      </c>
      <c r="I2328" s="8">
        <v>77</v>
      </c>
      <c r="J2328" s="8" t="s">
        <v>213</v>
      </c>
      <c r="K2328" s="8" t="e">
        <f t="shared" si="46"/>
        <v>#VALUE!</v>
      </c>
      <c r="L2328" s="8" t="str">
        <f>IFERROR(VLOOKUP(D2328,Materias_Primas[#All],5,0),"")</f>
        <v/>
      </c>
      <c r="M2328" s="2"/>
      <c r="N2328" s="2"/>
      <c r="O2328" s="2"/>
      <c r="P2328" s="2"/>
    </row>
    <row r="2329" spans="1:16" ht="15.75" customHeight="1" x14ac:dyDescent="0.3">
      <c r="A2329" s="8">
        <f>'Receta'!A2330</f>
        <v>0</v>
      </c>
      <c r="B2329" s="8" t="str">
        <f>IFERROR(VLOOKUP(A2329,Productos[#All],2,0),"")</f>
        <v/>
      </c>
      <c r="C2329" s="8">
        <f>SUMIF(Producción[[#All],[Producto]],A2329,Producción[[#All],[Cant]])</f>
        <v>0</v>
      </c>
      <c r="D2329" s="8">
        <f>'Receta'!E2330</f>
        <v>0</v>
      </c>
      <c r="E2329" s="8" t="str">
        <f>IFERROR(VLOOKUP(D2329,Materias_Primas[#All],2,0),"")</f>
        <v/>
      </c>
      <c r="F2329" s="8">
        <f>'Receta'!C2330</f>
        <v>0</v>
      </c>
      <c r="G2329" s="8">
        <f>'Receta'!H2330</f>
        <v>0</v>
      </c>
      <c r="H2329" s="8" t="str">
        <f t="shared" si="45"/>
        <v/>
      </c>
      <c r="I2329" s="8">
        <v>77</v>
      </c>
      <c r="J2329" s="8" t="s">
        <v>213</v>
      </c>
      <c r="K2329" s="8" t="e">
        <f t="shared" si="46"/>
        <v>#VALUE!</v>
      </c>
      <c r="L2329" s="8" t="str">
        <f>IFERROR(VLOOKUP(D2329,Materias_Primas[#All],5,0),"")</f>
        <v/>
      </c>
      <c r="M2329" s="2"/>
      <c r="N2329" s="2"/>
      <c r="O2329" s="2"/>
      <c r="P2329" s="2"/>
    </row>
    <row r="2330" spans="1:16" ht="15.75" customHeight="1" x14ac:dyDescent="0.3">
      <c r="A2330" s="8">
        <f>'Receta'!A2331</f>
        <v>0</v>
      </c>
      <c r="B2330" s="8" t="str">
        <f>IFERROR(VLOOKUP(A2330,Productos[#All],2,0),"")</f>
        <v/>
      </c>
      <c r="C2330" s="8">
        <f>SUMIF(Producción[[#All],[Producto]],A2330,Producción[[#All],[Cant]])</f>
        <v>0</v>
      </c>
      <c r="D2330" s="8">
        <f>'Receta'!E2331</f>
        <v>0</v>
      </c>
      <c r="E2330" s="8" t="str">
        <f>IFERROR(VLOOKUP(D2330,Materias_Primas[#All],2,0),"")</f>
        <v/>
      </c>
      <c r="F2330" s="8">
        <f>'Receta'!C2331</f>
        <v>0</v>
      </c>
      <c r="G2330" s="8">
        <f>'Receta'!H2331</f>
        <v>0</v>
      </c>
      <c r="H2330" s="8" t="str">
        <f t="shared" si="45"/>
        <v/>
      </c>
      <c r="I2330" s="8">
        <v>77</v>
      </c>
      <c r="J2330" s="8" t="s">
        <v>213</v>
      </c>
      <c r="K2330" s="8" t="e">
        <f t="shared" si="46"/>
        <v>#VALUE!</v>
      </c>
      <c r="L2330" s="8" t="str">
        <f>IFERROR(VLOOKUP(D2330,Materias_Primas[#All],5,0),"")</f>
        <v/>
      </c>
      <c r="M2330" s="2"/>
      <c r="N2330" s="2"/>
      <c r="O2330" s="2"/>
      <c r="P2330" s="2"/>
    </row>
    <row r="2331" spans="1:16" ht="15.75" customHeight="1" x14ac:dyDescent="0.3">
      <c r="A2331" s="8">
        <f>'Receta'!A2332</f>
        <v>0</v>
      </c>
      <c r="B2331" s="8" t="str">
        <f>IFERROR(VLOOKUP(A2331,Productos[#All],2,0),"")</f>
        <v/>
      </c>
      <c r="C2331" s="8">
        <f>SUMIF(Producción[[#All],[Producto]],A2331,Producción[[#All],[Cant]])</f>
        <v>0</v>
      </c>
      <c r="D2331" s="8">
        <f>'Receta'!E2332</f>
        <v>0</v>
      </c>
      <c r="E2331" s="8" t="str">
        <f>IFERROR(VLOOKUP(D2331,Materias_Primas[#All],2,0),"")</f>
        <v/>
      </c>
      <c r="F2331" s="8">
        <f>'Receta'!C2332</f>
        <v>0</v>
      </c>
      <c r="G2331" s="8">
        <f>'Receta'!H2332</f>
        <v>0</v>
      </c>
      <c r="H2331" s="8" t="str">
        <f t="shared" si="45"/>
        <v/>
      </c>
      <c r="I2331" s="8">
        <v>77</v>
      </c>
      <c r="J2331" s="8" t="s">
        <v>213</v>
      </c>
      <c r="K2331" s="8" t="e">
        <f t="shared" si="46"/>
        <v>#VALUE!</v>
      </c>
      <c r="L2331" s="8" t="str">
        <f>IFERROR(VLOOKUP(D2331,Materias_Primas[#All],5,0),"")</f>
        <v/>
      </c>
      <c r="M2331" s="2"/>
      <c r="N2331" s="2"/>
      <c r="O2331" s="2"/>
      <c r="P2331" s="2"/>
    </row>
    <row r="2332" spans="1:16" ht="15.75" customHeight="1" x14ac:dyDescent="0.3">
      <c r="A2332" s="8">
        <f>'Receta'!A2333</f>
        <v>0</v>
      </c>
      <c r="B2332" s="8" t="str">
        <f>IFERROR(VLOOKUP(A2332,Productos[#All],2,0),"")</f>
        <v/>
      </c>
      <c r="C2332" s="8">
        <f>SUMIF(Producción[[#All],[Producto]],A2332,Producción[[#All],[Cant]])</f>
        <v>0</v>
      </c>
      <c r="D2332" s="8">
        <f>'Receta'!E2333</f>
        <v>0</v>
      </c>
      <c r="E2332" s="8" t="str">
        <f>IFERROR(VLOOKUP(D2332,Materias_Primas[#All],2,0),"")</f>
        <v/>
      </c>
      <c r="F2332" s="8">
        <f>'Receta'!C2333</f>
        <v>0</v>
      </c>
      <c r="G2332" s="8">
        <f>'Receta'!H2333</f>
        <v>0</v>
      </c>
      <c r="H2332" s="8" t="str">
        <f t="shared" si="45"/>
        <v/>
      </c>
      <c r="I2332" s="8">
        <v>77</v>
      </c>
      <c r="J2332" s="8" t="s">
        <v>213</v>
      </c>
      <c r="K2332" s="8" t="e">
        <f t="shared" si="46"/>
        <v>#VALUE!</v>
      </c>
      <c r="L2332" s="8" t="str">
        <f>IFERROR(VLOOKUP(D2332,Materias_Primas[#All],5,0),"")</f>
        <v/>
      </c>
      <c r="M2332" s="2"/>
      <c r="N2332" s="2"/>
      <c r="O2332" s="2"/>
      <c r="P2332" s="2"/>
    </row>
    <row r="2333" spans="1:16" ht="15.75" customHeight="1" x14ac:dyDescent="0.3">
      <c r="A2333" s="8">
        <f>'Receta'!A2334</f>
        <v>0</v>
      </c>
      <c r="B2333" s="8" t="str">
        <f>IFERROR(VLOOKUP(A2333,Productos[#All],2,0),"")</f>
        <v/>
      </c>
      <c r="C2333" s="8">
        <f>SUMIF(Producción[[#All],[Producto]],A2333,Producción[[#All],[Cant]])</f>
        <v>0</v>
      </c>
      <c r="D2333" s="8">
        <f>'Receta'!E2334</f>
        <v>0</v>
      </c>
      <c r="E2333" s="8" t="str">
        <f>IFERROR(VLOOKUP(D2333,Materias_Primas[#All],2,0),"")</f>
        <v/>
      </c>
      <c r="F2333" s="8">
        <f>'Receta'!C2334</f>
        <v>0</v>
      </c>
      <c r="G2333" s="8">
        <f>'Receta'!H2334</f>
        <v>0</v>
      </c>
      <c r="H2333" s="8" t="str">
        <f t="shared" si="45"/>
        <v/>
      </c>
      <c r="I2333" s="8">
        <v>77</v>
      </c>
      <c r="J2333" s="8" t="s">
        <v>213</v>
      </c>
      <c r="K2333" s="8" t="e">
        <f t="shared" si="46"/>
        <v>#VALUE!</v>
      </c>
      <c r="L2333" s="8" t="str">
        <f>IFERROR(VLOOKUP(D2333,Materias_Primas[#All],5,0),"")</f>
        <v/>
      </c>
      <c r="M2333" s="2"/>
      <c r="N2333" s="2"/>
      <c r="O2333" s="2"/>
      <c r="P2333" s="2"/>
    </row>
    <row r="2334" spans="1:16" ht="15.75" customHeight="1" x14ac:dyDescent="0.3">
      <c r="A2334" s="8">
        <f>'Receta'!A2335</f>
        <v>0</v>
      </c>
      <c r="B2334" s="8" t="str">
        <f>IFERROR(VLOOKUP(A2334,Productos[#All],2,0),"")</f>
        <v/>
      </c>
      <c r="C2334" s="8">
        <f>SUMIF(Producción[[#All],[Producto]],A2334,Producción[[#All],[Cant]])</f>
        <v>0</v>
      </c>
      <c r="D2334" s="8">
        <f>'Receta'!E2335</f>
        <v>0</v>
      </c>
      <c r="E2334" s="8" t="str">
        <f>IFERROR(VLOOKUP(D2334,Materias_Primas[#All],2,0),"")</f>
        <v/>
      </c>
      <c r="F2334" s="8">
        <f>'Receta'!C2335</f>
        <v>0</v>
      </c>
      <c r="G2334" s="8">
        <f>'Receta'!H2335</f>
        <v>0</v>
      </c>
      <c r="H2334" s="8" t="str">
        <f t="shared" si="45"/>
        <v/>
      </c>
      <c r="I2334" s="8">
        <v>77</v>
      </c>
      <c r="J2334" s="8" t="s">
        <v>213</v>
      </c>
      <c r="K2334" s="8" t="e">
        <f t="shared" si="46"/>
        <v>#VALUE!</v>
      </c>
      <c r="L2334" s="8" t="str">
        <f>IFERROR(VLOOKUP(D2334,Materias_Primas[#All],5,0),"")</f>
        <v/>
      </c>
      <c r="M2334" s="2"/>
      <c r="N2334" s="2"/>
      <c r="O2334" s="2"/>
      <c r="P2334" s="2"/>
    </row>
    <row r="2335" spans="1:16" ht="15.75" customHeight="1" x14ac:dyDescent="0.3">
      <c r="A2335" s="8">
        <f>'Receta'!A2336</f>
        <v>0</v>
      </c>
      <c r="B2335" s="8" t="str">
        <f>IFERROR(VLOOKUP(A2335,Productos[#All],2,0),"")</f>
        <v/>
      </c>
      <c r="C2335" s="8">
        <f>SUMIF(Producción[[#All],[Producto]],A2335,Producción[[#All],[Cant]])</f>
        <v>0</v>
      </c>
      <c r="D2335" s="8">
        <f>'Receta'!E2336</f>
        <v>0</v>
      </c>
      <c r="E2335" s="8" t="str">
        <f>IFERROR(VLOOKUP(D2335,Materias_Primas[#All],2,0),"")</f>
        <v/>
      </c>
      <c r="F2335" s="8">
        <f>'Receta'!C2336</f>
        <v>0</v>
      </c>
      <c r="G2335" s="8">
        <f>'Receta'!H2336</f>
        <v>0</v>
      </c>
      <c r="H2335" s="8" t="str">
        <f t="shared" si="45"/>
        <v/>
      </c>
      <c r="I2335" s="8">
        <v>77</v>
      </c>
      <c r="J2335" s="8" t="s">
        <v>213</v>
      </c>
      <c r="K2335" s="8" t="e">
        <f t="shared" si="46"/>
        <v>#VALUE!</v>
      </c>
      <c r="L2335" s="8" t="str">
        <f>IFERROR(VLOOKUP(D2335,Materias_Primas[#All],5,0),"")</f>
        <v/>
      </c>
      <c r="M2335" s="2"/>
      <c r="N2335" s="2"/>
      <c r="O2335" s="2"/>
      <c r="P2335" s="2"/>
    </row>
    <row r="2336" spans="1:16" ht="15.75" customHeight="1" x14ac:dyDescent="0.3">
      <c r="A2336" s="8">
        <f>'Receta'!A2337</f>
        <v>0</v>
      </c>
      <c r="B2336" s="8" t="str">
        <f>IFERROR(VLOOKUP(A2336,Productos[#All],2,0),"")</f>
        <v/>
      </c>
      <c r="C2336" s="8">
        <f>SUMIF(Producción[[#All],[Producto]],A2336,Producción[[#All],[Cant]])</f>
        <v>0</v>
      </c>
      <c r="D2336" s="8">
        <f>'Receta'!E2337</f>
        <v>0</v>
      </c>
      <c r="E2336" s="8" t="str">
        <f>IFERROR(VLOOKUP(D2336,Materias_Primas[#All],2,0),"")</f>
        <v/>
      </c>
      <c r="F2336" s="8">
        <f>'Receta'!C2337</f>
        <v>0</v>
      </c>
      <c r="G2336" s="8">
        <f>'Receta'!H2337</f>
        <v>0</v>
      </c>
      <c r="H2336" s="8" t="str">
        <f t="shared" si="45"/>
        <v/>
      </c>
      <c r="I2336" s="8">
        <v>77</v>
      </c>
      <c r="J2336" s="8" t="s">
        <v>213</v>
      </c>
      <c r="K2336" s="8" t="e">
        <f t="shared" si="46"/>
        <v>#VALUE!</v>
      </c>
      <c r="L2336" s="8" t="str">
        <f>IFERROR(VLOOKUP(D2336,Materias_Primas[#All],5,0),"")</f>
        <v/>
      </c>
      <c r="M2336" s="2"/>
      <c r="N2336" s="2"/>
      <c r="O2336" s="2"/>
      <c r="P2336" s="2"/>
    </row>
    <row r="2337" spans="1:16" ht="15.75" customHeight="1" x14ac:dyDescent="0.3">
      <c r="A2337" s="8">
        <f>'Receta'!A2338</f>
        <v>0</v>
      </c>
      <c r="B2337" s="8" t="str">
        <f>IFERROR(VLOOKUP(A2337,Productos[#All],2,0),"")</f>
        <v/>
      </c>
      <c r="C2337" s="8">
        <f>SUMIF(Producción[[#All],[Producto]],A2337,Producción[[#All],[Cant]])</f>
        <v>0</v>
      </c>
      <c r="D2337" s="8">
        <f>'Receta'!E2338</f>
        <v>0</v>
      </c>
      <c r="E2337" s="8" t="str">
        <f>IFERROR(VLOOKUP(D2337,Materias_Primas[#All],2,0),"")</f>
        <v/>
      </c>
      <c r="F2337" s="8">
        <f>'Receta'!C2338</f>
        <v>0</v>
      </c>
      <c r="G2337" s="8">
        <f>'Receta'!H2338</f>
        <v>0</v>
      </c>
      <c r="H2337" s="8" t="str">
        <f t="shared" si="45"/>
        <v/>
      </c>
      <c r="I2337" s="8">
        <v>77</v>
      </c>
      <c r="J2337" s="8" t="s">
        <v>213</v>
      </c>
      <c r="K2337" s="8" t="e">
        <f t="shared" si="46"/>
        <v>#VALUE!</v>
      </c>
      <c r="L2337" s="8" t="str">
        <f>IFERROR(VLOOKUP(D2337,Materias_Primas[#All],5,0),"")</f>
        <v/>
      </c>
      <c r="M2337" s="2"/>
      <c r="N2337" s="2"/>
      <c r="O2337" s="2"/>
      <c r="P2337" s="2"/>
    </row>
    <row r="2338" spans="1:16" ht="15.75" customHeight="1" x14ac:dyDescent="0.3">
      <c r="A2338" s="8">
        <f>'Receta'!A2339</f>
        <v>0</v>
      </c>
      <c r="B2338" s="8" t="str">
        <f>IFERROR(VLOOKUP(A2338,Productos[#All],2,0),"")</f>
        <v/>
      </c>
      <c r="C2338" s="8">
        <f>SUMIF(Producción[[#All],[Producto]],A2338,Producción[[#All],[Cant]])</f>
        <v>0</v>
      </c>
      <c r="D2338" s="8">
        <f>'Receta'!E2339</f>
        <v>0</v>
      </c>
      <c r="E2338" s="8" t="str">
        <f>IFERROR(VLOOKUP(D2338,Materias_Primas[#All],2,0),"")</f>
        <v/>
      </c>
      <c r="F2338" s="8">
        <f>'Receta'!C2339</f>
        <v>0</v>
      </c>
      <c r="G2338" s="8">
        <f>'Receta'!H2339</f>
        <v>0</v>
      </c>
      <c r="H2338" s="8" t="str">
        <f t="shared" si="45"/>
        <v/>
      </c>
      <c r="I2338" s="8">
        <v>77</v>
      </c>
      <c r="J2338" s="8" t="s">
        <v>213</v>
      </c>
      <c r="K2338" s="8" t="e">
        <f t="shared" si="46"/>
        <v>#VALUE!</v>
      </c>
      <c r="L2338" s="8" t="str">
        <f>IFERROR(VLOOKUP(D2338,Materias_Primas[#All],5,0),"")</f>
        <v/>
      </c>
      <c r="M2338" s="2"/>
      <c r="N2338" s="2"/>
      <c r="O2338" s="2"/>
      <c r="P2338" s="2"/>
    </row>
    <row r="2339" spans="1:16" ht="15.75" customHeight="1" x14ac:dyDescent="0.3">
      <c r="A2339" s="8">
        <f>'Receta'!A2340</f>
        <v>0</v>
      </c>
      <c r="B2339" s="8" t="str">
        <f>IFERROR(VLOOKUP(A2339,Productos[#All],2,0),"")</f>
        <v/>
      </c>
      <c r="C2339" s="8">
        <f>SUMIF(Producción[[#All],[Producto]],A2339,Producción[[#All],[Cant]])</f>
        <v>0</v>
      </c>
      <c r="D2339" s="8">
        <f>'Receta'!E2340</f>
        <v>0</v>
      </c>
      <c r="E2339" s="8" t="str">
        <f>IFERROR(VLOOKUP(D2339,Materias_Primas[#All],2,0),"")</f>
        <v/>
      </c>
      <c r="F2339" s="8">
        <f>'Receta'!C2340</f>
        <v>0</v>
      </c>
      <c r="G2339" s="8">
        <f>'Receta'!H2340</f>
        <v>0</v>
      </c>
      <c r="H2339" s="8" t="str">
        <f t="shared" si="45"/>
        <v/>
      </c>
      <c r="I2339" s="8">
        <v>77</v>
      </c>
      <c r="J2339" s="8" t="s">
        <v>213</v>
      </c>
      <c r="K2339" s="8" t="e">
        <f t="shared" si="46"/>
        <v>#VALUE!</v>
      </c>
      <c r="L2339" s="8" t="str">
        <f>IFERROR(VLOOKUP(D2339,Materias_Primas[#All],5,0),"")</f>
        <v/>
      </c>
      <c r="M2339" s="2"/>
      <c r="N2339" s="2"/>
      <c r="O2339" s="2"/>
      <c r="P2339" s="2"/>
    </row>
    <row r="2340" spans="1:16" ht="15.75" customHeight="1" x14ac:dyDescent="0.3">
      <c r="A2340" s="8">
        <f>'Receta'!A2341</f>
        <v>0</v>
      </c>
      <c r="B2340" s="8" t="str">
        <f>IFERROR(VLOOKUP(A2340,Productos[#All],2,0),"")</f>
        <v/>
      </c>
      <c r="C2340" s="8">
        <f>SUMIF(Producción[[#All],[Producto]],A2340,Producción[[#All],[Cant]])</f>
        <v>0</v>
      </c>
      <c r="D2340" s="8">
        <f>'Receta'!E2341</f>
        <v>0</v>
      </c>
      <c r="E2340" s="8" t="str">
        <f>IFERROR(VLOOKUP(D2340,Materias_Primas[#All],2,0),"")</f>
        <v/>
      </c>
      <c r="F2340" s="8">
        <f>'Receta'!C2341</f>
        <v>0</v>
      </c>
      <c r="G2340" s="8">
        <f>'Receta'!H2341</f>
        <v>0</v>
      </c>
      <c r="H2340" s="8" t="str">
        <f t="shared" si="45"/>
        <v/>
      </c>
      <c r="I2340" s="8">
        <v>77</v>
      </c>
      <c r="J2340" s="8" t="s">
        <v>213</v>
      </c>
      <c r="K2340" s="8" t="e">
        <f t="shared" si="46"/>
        <v>#VALUE!</v>
      </c>
      <c r="L2340" s="8" t="str">
        <f>IFERROR(VLOOKUP(D2340,Materias_Primas[#All],5,0),"")</f>
        <v/>
      </c>
      <c r="M2340" s="2"/>
      <c r="N2340" s="2"/>
      <c r="O2340" s="2"/>
      <c r="P2340" s="2"/>
    </row>
    <row r="2341" spans="1:16" ht="15.75" customHeight="1" x14ac:dyDescent="0.3">
      <c r="A2341" s="8">
        <f>'Receta'!A2342</f>
        <v>0</v>
      </c>
      <c r="B2341" s="8" t="str">
        <f>IFERROR(VLOOKUP(A2341,Productos[#All],2,0),"")</f>
        <v/>
      </c>
      <c r="C2341" s="8">
        <f>SUMIF(Producción[[#All],[Producto]],A2341,Producción[[#All],[Cant]])</f>
        <v>0</v>
      </c>
      <c r="D2341" s="8">
        <f>'Receta'!E2342</f>
        <v>0</v>
      </c>
      <c r="E2341" s="8" t="str">
        <f>IFERROR(VLOOKUP(D2341,Materias_Primas[#All],2,0),"")</f>
        <v/>
      </c>
      <c r="F2341" s="8">
        <f>'Receta'!C2342</f>
        <v>0</v>
      </c>
      <c r="G2341" s="8">
        <f>'Receta'!H2342</f>
        <v>0</v>
      </c>
      <c r="H2341" s="8" t="str">
        <f t="shared" si="45"/>
        <v/>
      </c>
      <c r="I2341" s="8">
        <v>77</v>
      </c>
      <c r="J2341" s="8" t="s">
        <v>213</v>
      </c>
      <c r="K2341" s="8" t="e">
        <f t="shared" si="46"/>
        <v>#VALUE!</v>
      </c>
      <c r="L2341" s="8" t="str">
        <f>IFERROR(VLOOKUP(D2341,Materias_Primas[#All],5,0),"")</f>
        <v/>
      </c>
      <c r="M2341" s="2"/>
      <c r="N2341" s="2"/>
      <c r="O2341" s="2"/>
      <c r="P2341" s="2"/>
    </row>
    <row r="2342" spans="1:16" ht="15.75" customHeight="1" x14ac:dyDescent="0.3">
      <c r="A2342" s="8">
        <f>'Receta'!A2343</f>
        <v>0</v>
      </c>
      <c r="B2342" s="8" t="str">
        <f>IFERROR(VLOOKUP(A2342,Productos[#All],2,0),"")</f>
        <v/>
      </c>
      <c r="C2342" s="8">
        <f>SUMIF(Producción[[#All],[Producto]],A2342,Producción[[#All],[Cant]])</f>
        <v>0</v>
      </c>
      <c r="D2342" s="8">
        <f>'Receta'!E2343</f>
        <v>0</v>
      </c>
      <c r="E2342" s="8" t="str">
        <f>IFERROR(VLOOKUP(D2342,Materias_Primas[#All],2,0),"")</f>
        <v/>
      </c>
      <c r="F2342" s="8">
        <f>'Receta'!C2343</f>
        <v>0</v>
      </c>
      <c r="G2342" s="8">
        <f>'Receta'!H2343</f>
        <v>0</v>
      </c>
      <c r="H2342" s="8" t="str">
        <f t="shared" si="45"/>
        <v/>
      </c>
      <c r="I2342" s="8">
        <v>77</v>
      </c>
      <c r="J2342" s="8" t="s">
        <v>213</v>
      </c>
      <c r="K2342" s="8" t="e">
        <f t="shared" si="46"/>
        <v>#VALUE!</v>
      </c>
      <c r="L2342" s="8" t="str">
        <f>IFERROR(VLOOKUP(D2342,Materias_Primas[#All],5,0),"")</f>
        <v/>
      </c>
      <c r="M2342" s="2"/>
      <c r="N2342" s="2"/>
      <c r="O2342" s="2"/>
      <c r="P2342" s="2"/>
    </row>
    <row r="2343" spans="1:16" ht="15.75" customHeight="1" x14ac:dyDescent="0.3">
      <c r="A2343" s="8">
        <f>'Receta'!A2344</f>
        <v>0</v>
      </c>
      <c r="B2343" s="8" t="str">
        <f>IFERROR(VLOOKUP(A2343,Productos[#All],2,0),"")</f>
        <v/>
      </c>
      <c r="C2343" s="8">
        <f>SUMIF(Producción[[#All],[Producto]],A2343,Producción[[#All],[Cant]])</f>
        <v>0</v>
      </c>
      <c r="D2343" s="8">
        <f>'Receta'!E2344</f>
        <v>0</v>
      </c>
      <c r="E2343" s="8" t="str">
        <f>IFERROR(VLOOKUP(D2343,Materias_Primas[#All],2,0),"")</f>
        <v/>
      </c>
      <c r="F2343" s="8">
        <f>'Receta'!C2344</f>
        <v>0</v>
      </c>
      <c r="G2343" s="8">
        <f>'Receta'!H2344</f>
        <v>0</v>
      </c>
      <c r="H2343" s="8" t="str">
        <f t="shared" si="45"/>
        <v/>
      </c>
      <c r="I2343" s="8">
        <v>77</v>
      </c>
      <c r="J2343" s="8" t="s">
        <v>213</v>
      </c>
      <c r="K2343" s="8" t="e">
        <f t="shared" si="46"/>
        <v>#VALUE!</v>
      </c>
      <c r="L2343" s="8" t="str">
        <f>IFERROR(VLOOKUP(D2343,Materias_Primas[#All],5,0),"")</f>
        <v/>
      </c>
      <c r="M2343" s="2"/>
      <c r="N2343" s="2"/>
      <c r="O2343" s="2"/>
      <c r="P2343" s="2"/>
    </row>
    <row r="2344" spans="1:16" ht="15.75" customHeight="1" x14ac:dyDescent="0.3">
      <c r="A2344" s="8">
        <f>'Receta'!A2345</f>
        <v>0</v>
      </c>
      <c r="B2344" s="8" t="str">
        <f>IFERROR(VLOOKUP(A2344,Productos[#All],2,0),"")</f>
        <v/>
      </c>
      <c r="C2344" s="8">
        <f>SUMIF(Producción[[#All],[Producto]],A2344,Producción[[#All],[Cant]])</f>
        <v>0</v>
      </c>
      <c r="D2344" s="8">
        <f>'Receta'!E2345</f>
        <v>0</v>
      </c>
      <c r="E2344" s="8" t="str">
        <f>IFERROR(VLOOKUP(D2344,Materias_Primas[#All],2,0),"")</f>
        <v/>
      </c>
      <c r="F2344" s="8">
        <f>'Receta'!C2345</f>
        <v>0</v>
      </c>
      <c r="G2344" s="8">
        <f>'Receta'!H2345</f>
        <v>0</v>
      </c>
      <c r="H2344" s="8" t="str">
        <f t="shared" si="45"/>
        <v/>
      </c>
      <c r="I2344" s="8">
        <v>77</v>
      </c>
      <c r="J2344" s="8" t="s">
        <v>213</v>
      </c>
      <c r="K2344" s="8" t="e">
        <f t="shared" si="46"/>
        <v>#VALUE!</v>
      </c>
      <c r="L2344" s="8" t="str">
        <f>IFERROR(VLOOKUP(D2344,Materias_Primas[#All],5,0),"")</f>
        <v/>
      </c>
      <c r="M2344" s="2"/>
      <c r="N2344" s="2"/>
      <c r="O2344" s="2"/>
      <c r="P2344" s="2"/>
    </row>
    <row r="2345" spans="1:16" ht="15.75" customHeight="1" x14ac:dyDescent="0.3">
      <c r="A2345" s="8">
        <f>'Receta'!A2346</f>
        <v>0</v>
      </c>
      <c r="B2345" s="8" t="str">
        <f>IFERROR(VLOOKUP(A2345,Productos[#All],2,0),"")</f>
        <v/>
      </c>
      <c r="C2345" s="8">
        <f>SUMIF(Producción[[#All],[Producto]],A2345,Producción[[#All],[Cant]])</f>
        <v>0</v>
      </c>
      <c r="D2345" s="8">
        <f>'Receta'!E2346</f>
        <v>0</v>
      </c>
      <c r="E2345" s="8" t="str">
        <f>IFERROR(VLOOKUP(D2345,Materias_Primas[#All],2,0),"")</f>
        <v/>
      </c>
      <c r="F2345" s="8">
        <f>'Receta'!C2346</f>
        <v>0</v>
      </c>
      <c r="G2345" s="8">
        <f>'Receta'!H2346</f>
        <v>0</v>
      </c>
      <c r="H2345" s="8" t="str">
        <f t="shared" si="45"/>
        <v/>
      </c>
      <c r="I2345" s="8">
        <v>77</v>
      </c>
      <c r="J2345" s="8" t="s">
        <v>213</v>
      </c>
      <c r="K2345" s="8" t="e">
        <f t="shared" si="46"/>
        <v>#VALUE!</v>
      </c>
      <c r="L2345" s="8" t="str">
        <f>IFERROR(VLOOKUP(D2345,Materias_Primas[#All],5,0),"")</f>
        <v/>
      </c>
      <c r="M2345" s="2"/>
      <c r="N2345" s="2"/>
      <c r="O2345" s="2"/>
      <c r="P2345" s="2"/>
    </row>
    <row r="2346" spans="1:16" ht="15.75" customHeight="1" x14ac:dyDescent="0.3">
      <c r="A2346" s="8">
        <f>'Receta'!A2347</f>
        <v>0</v>
      </c>
      <c r="B2346" s="8" t="str">
        <f>IFERROR(VLOOKUP(A2346,Productos[#All],2,0),"")</f>
        <v/>
      </c>
      <c r="C2346" s="8">
        <f>SUMIF(Producción[[#All],[Producto]],A2346,Producción[[#All],[Cant]])</f>
        <v>0</v>
      </c>
      <c r="D2346" s="8">
        <f>'Receta'!E2347</f>
        <v>0</v>
      </c>
      <c r="E2346" s="8" t="str">
        <f>IFERROR(VLOOKUP(D2346,Materias_Primas[#All],2,0),"")</f>
        <v/>
      </c>
      <c r="F2346" s="8">
        <f>'Receta'!C2347</f>
        <v>0</v>
      </c>
      <c r="G2346" s="8">
        <f>'Receta'!H2347</f>
        <v>0</v>
      </c>
      <c r="H2346" s="8" t="str">
        <f t="shared" si="45"/>
        <v/>
      </c>
      <c r="I2346" s="8">
        <v>78</v>
      </c>
      <c r="J2346" s="8" t="s">
        <v>213</v>
      </c>
      <c r="K2346" s="8" t="e">
        <f t="shared" si="46"/>
        <v>#VALUE!</v>
      </c>
      <c r="L2346" s="8" t="str">
        <f>IFERROR(VLOOKUP(D2346,Materias_Primas[#All],5,0),"")</f>
        <v/>
      </c>
      <c r="M2346" s="2"/>
      <c r="N2346" s="2"/>
      <c r="O2346" s="2"/>
      <c r="P2346" s="2"/>
    </row>
    <row r="2347" spans="1:16" ht="15.75" customHeight="1" x14ac:dyDescent="0.3">
      <c r="A2347" s="8">
        <f>'Receta'!A2348</f>
        <v>0</v>
      </c>
      <c r="B2347" s="8" t="str">
        <f>IFERROR(VLOOKUP(A2347,Productos[#All],2,0),"")</f>
        <v/>
      </c>
      <c r="C2347" s="8">
        <f>SUMIF(Producción[[#All],[Producto]],A2347,Producción[[#All],[Cant]])</f>
        <v>0</v>
      </c>
      <c r="D2347" s="8">
        <f>'Receta'!E2348</f>
        <v>0</v>
      </c>
      <c r="E2347" s="8" t="str">
        <f>IFERROR(VLOOKUP(D2347,Materias_Primas[#All],2,0),"")</f>
        <v/>
      </c>
      <c r="F2347" s="8">
        <f>'Receta'!C2348</f>
        <v>0</v>
      </c>
      <c r="G2347" s="8">
        <f>'Receta'!H2348</f>
        <v>0</v>
      </c>
      <c r="H2347" s="8" t="str">
        <f t="shared" si="45"/>
        <v/>
      </c>
      <c r="I2347" s="8">
        <v>78</v>
      </c>
      <c r="J2347" s="8" t="s">
        <v>213</v>
      </c>
      <c r="K2347" s="8" t="e">
        <f t="shared" si="46"/>
        <v>#VALUE!</v>
      </c>
      <c r="L2347" s="8" t="str">
        <f>IFERROR(VLOOKUP(D2347,Materias_Primas[#All],5,0),"")</f>
        <v/>
      </c>
      <c r="M2347" s="2"/>
      <c r="N2347" s="2"/>
      <c r="O2347" s="2"/>
      <c r="P2347" s="2"/>
    </row>
    <row r="2348" spans="1:16" ht="15.75" customHeight="1" x14ac:dyDescent="0.3">
      <c r="A2348" s="8">
        <f>'Receta'!A2349</f>
        <v>0</v>
      </c>
      <c r="B2348" s="8" t="str">
        <f>IFERROR(VLOOKUP(A2348,Productos[#All],2,0),"")</f>
        <v/>
      </c>
      <c r="C2348" s="8">
        <f>SUMIF(Producción[[#All],[Producto]],A2348,Producción[[#All],[Cant]])</f>
        <v>0</v>
      </c>
      <c r="D2348" s="8">
        <f>'Receta'!E2349</f>
        <v>0</v>
      </c>
      <c r="E2348" s="8" t="str">
        <f>IFERROR(VLOOKUP(D2348,Materias_Primas[#All],2,0),"")</f>
        <v/>
      </c>
      <c r="F2348" s="8">
        <f>'Receta'!C2349</f>
        <v>0</v>
      </c>
      <c r="G2348" s="8">
        <f>'Receta'!H2349</f>
        <v>0</v>
      </c>
      <c r="H2348" s="8" t="str">
        <f t="shared" si="45"/>
        <v/>
      </c>
      <c r="I2348" s="8">
        <v>78</v>
      </c>
      <c r="J2348" s="8" t="s">
        <v>213</v>
      </c>
      <c r="K2348" s="8" t="e">
        <f t="shared" si="46"/>
        <v>#VALUE!</v>
      </c>
      <c r="L2348" s="8" t="str">
        <f>IFERROR(VLOOKUP(D2348,Materias_Primas[#All],5,0),"")</f>
        <v/>
      </c>
      <c r="M2348" s="2"/>
      <c r="N2348" s="2"/>
      <c r="O2348" s="2"/>
      <c r="P2348" s="2"/>
    </row>
    <row r="2349" spans="1:16" ht="15.75" customHeight="1" x14ac:dyDescent="0.3">
      <c r="A2349" s="8">
        <f>'Receta'!A2350</f>
        <v>0</v>
      </c>
      <c r="B2349" s="8" t="str">
        <f>IFERROR(VLOOKUP(A2349,Productos[#All],2,0),"")</f>
        <v/>
      </c>
      <c r="C2349" s="8">
        <f>SUMIF(Producción[[#All],[Producto]],A2349,Producción[[#All],[Cant]])</f>
        <v>0</v>
      </c>
      <c r="D2349" s="8">
        <f>'Receta'!E2350</f>
        <v>0</v>
      </c>
      <c r="E2349" s="8" t="str">
        <f>IFERROR(VLOOKUP(D2349,Materias_Primas[#All],2,0),"")</f>
        <v/>
      </c>
      <c r="F2349" s="8">
        <f>'Receta'!C2350</f>
        <v>0</v>
      </c>
      <c r="G2349" s="8">
        <f>'Receta'!H2350</f>
        <v>0</v>
      </c>
      <c r="H2349" s="8" t="str">
        <f t="shared" si="45"/>
        <v/>
      </c>
      <c r="I2349" s="8">
        <v>78</v>
      </c>
      <c r="J2349" s="8" t="s">
        <v>213</v>
      </c>
      <c r="K2349" s="8" t="e">
        <f t="shared" si="46"/>
        <v>#VALUE!</v>
      </c>
      <c r="L2349" s="8" t="str">
        <f>IFERROR(VLOOKUP(D2349,Materias_Primas[#All],5,0),"")</f>
        <v/>
      </c>
      <c r="M2349" s="2"/>
      <c r="N2349" s="2"/>
      <c r="O2349" s="2"/>
      <c r="P2349" s="2"/>
    </row>
    <row r="2350" spans="1:16" ht="15.75" customHeight="1" x14ac:dyDescent="0.3">
      <c r="A2350" s="8">
        <f>'Receta'!A2351</f>
        <v>0</v>
      </c>
      <c r="B2350" s="8" t="str">
        <f>IFERROR(VLOOKUP(A2350,Productos[#All],2,0),"")</f>
        <v/>
      </c>
      <c r="C2350" s="8">
        <f>SUMIF(Producción[[#All],[Producto]],A2350,Producción[[#All],[Cant]])</f>
        <v>0</v>
      </c>
      <c r="D2350" s="8">
        <f>'Receta'!E2351</f>
        <v>0</v>
      </c>
      <c r="E2350" s="8" t="str">
        <f>IFERROR(VLOOKUP(D2350,Materias_Primas[#All],2,0),"")</f>
        <v/>
      </c>
      <c r="F2350" s="8">
        <f>'Receta'!C2351</f>
        <v>0</v>
      </c>
      <c r="G2350" s="8">
        <f>'Receta'!H2351</f>
        <v>0</v>
      </c>
      <c r="H2350" s="8" t="str">
        <f t="shared" si="45"/>
        <v/>
      </c>
      <c r="I2350" s="8">
        <v>78</v>
      </c>
      <c r="J2350" s="8" t="s">
        <v>213</v>
      </c>
      <c r="K2350" s="8" t="e">
        <f t="shared" si="46"/>
        <v>#VALUE!</v>
      </c>
      <c r="L2350" s="8" t="str">
        <f>IFERROR(VLOOKUP(D2350,Materias_Primas[#All],5,0),"")</f>
        <v/>
      </c>
      <c r="M2350" s="2"/>
      <c r="N2350" s="2"/>
      <c r="O2350" s="2"/>
      <c r="P2350" s="2"/>
    </row>
    <row r="2351" spans="1:16" ht="15.75" customHeight="1" x14ac:dyDescent="0.3">
      <c r="A2351" s="8">
        <f>'Receta'!A2352</f>
        <v>0</v>
      </c>
      <c r="B2351" s="8" t="str">
        <f>IFERROR(VLOOKUP(A2351,Productos[#All],2,0),"")</f>
        <v/>
      </c>
      <c r="C2351" s="8">
        <f>SUMIF(Producción[[#All],[Producto]],A2351,Producción[[#All],[Cant]])</f>
        <v>0</v>
      </c>
      <c r="D2351" s="8">
        <f>'Receta'!E2352</f>
        <v>0</v>
      </c>
      <c r="E2351" s="8" t="str">
        <f>IFERROR(VLOOKUP(D2351,Materias_Primas[#All],2,0),"")</f>
        <v/>
      </c>
      <c r="F2351" s="8">
        <f>'Receta'!C2352</f>
        <v>0</v>
      </c>
      <c r="G2351" s="8">
        <f>'Receta'!H2352</f>
        <v>0</v>
      </c>
      <c r="H2351" s="8" t="str">
        <f t="shared" si="45"/>
        <v/>
      </c>
      <c r="I2351" s="8">
        <v>78</v>
      </c>
      <c r="J2351" s="8" t="s">
        <v>213</v>
      </c>
      <c r="K2351" s="8" t="e">
        <f t="shared" si="46"/>
        <v>#VALUE!</v>
      </c>
      <c r="L2351" s="8" t="str">
        <f>IFERROR(VLOOKUP(D2351,Materias_Primas[#All],5,0),"")</f>
        <v/>
      </c>
      <c r="M2351" s="2"/>
      <c r="N2351" s="2"/>
      <c r="O2351" s="2"/>
      <c r="P2351" s="2"/>
    </row>
    <row r="2352" spans="1:16" ht="15.75" customHeight="1" x14ac:dyDescent="0.3">
      <c r="A2352" s="8">
        <f>'Receta'!A2353</f>
        <v>0</v>
      </c>
      <c r="B2352" s="8" t="str">
        <f>IFERROR(VLOOKUP(A2352,Productos[#All],2,0),"")</f>
        <v/>
      </c>
      <c r="C2352" s="8">
        <f>SUMIF(Producción[[#All],[Producto]],A2352,Producción[[#All],[Cant]])</f>
        <v>0</v>
      </c>
      <c r="D2352" s="8">
        <f>'Receta'!E2353</f>
        <v>0</v>
      </c>
      <c r="E2352" s="8" t="str">
        <f>IFERROR(VLOOKUP(D2352,Materias_Primas[#All],2,0),"")</f>
        <v/>
      </c>
      <c r="F2352" s="8">
        <f>'Receta'!C2353</f>
        <v>0</v>
      </c>
      <c r="G2352" s="8">
        <f>'Receta'!H2353</f>
        <v>0</v>
      </c>
      <c r="H2352" s="8" t="str">
        <f t="shared" si="45"/>
        <v/>
      </c>
      <c r="I2352" s="8">
        <v>78</v>
      </c>
      <c r="J2352" s="8" t="s">
        <v>213</v>
      </c>
      <c r="K2352" s="8" t="e">
        <f t="shared" si="46"/>
        <v>#VALUE!</v>
      </c>
      <c r="L2352" s="8" t="str">
        <f>IFERROR(VLOOKUP(D2352,Materias_Primas[#All],5,0),"")</f>
        <v/>
      </c>
      <c r="M2352" s="2"/>
      <c r="N2352" s="2"/>
      <c r="O2352" s="2"/>
      <c r="P2352" s="2"/>
    </row>
    <row r="2353" spans="1:16" ht="15.75" customHeight="1" x14ac:dyDescent="0.3">
      <c r="A2353" s="8">
        <f>'Receta'!A2354</f>
        <v>0</v>
      </c>
      <c r="B2353" s="8" t="str">
        <f>IFERROR(VLOOKUP(A2353,Productos[#All],2,0),"")</f>
        <v/>
      </c>
      <c r="C2353" s="8">
        <f>SUMIF(Producción[[#All],[Producto]],A2353,Producción[[#All],[Cant]])</f>
        <v>0</v>
      </c>
      <c r="D2353" s="8">
        <f>'Receta'!E2354</f>
        <v>0</v>
      </c>
      <c r="E2353" s="8" t="str">
        <f>IFERROR(VLOOKUP(D2353,Materias_Primas[#All],2,0),"")</f>
        <v/>
      </c>
      <c r="F2353" s="8">
        <f>'Receta'!C2354</f>
        <v>0</v>
      </c>
      <c r="G2353" s="8">
        <f>'Receta'!H2354</f>
        <v>0</v>
      </c>
      <c r="H2353" s="8" t="str">
        <f t="shared" si="45"/>
        <v/>
      </c>
      <c r="I2353" s="8">
        <v>78</v>
      </c>
      <c r="J2353" s="8" t="s">
        <v>213</v>
      </c>
      <c r="K2353" s="8" t="e">
        <f t="shared" si="46"/>
        <v>#VALUE!</v>
      </c>
      <c r="L2353" s="8" t="str">
        <f>IFERROR(VLOOKUP(D2353,Materias_Primas[#All],5,0),"")</f>
        <v/>
      </c>
      <c r="M2353" s="2"/>
      <c r="N2353" s="2"/>
      <c r="O2353" s="2"/>
      <c r="P2353" s="2"/>
    </row>
    <row r="2354" spans="1:16" ht="15.75" customHeight="1" x14ac:dyDescent="0.3">
      <c r="A2354" s="8">
        <f>'Receta'!A2355</f>
        <v>0</v>
      </c>
      <c r="B2354" s="8" t="str">
        <f>IFERROR(VLOOKUP(A2354,Productos[#All],2,0),"")</f>
        <v/>
      </c>
      <c r="C2354" s="8">
        <f>SUMIF(Producción[[#All],[Producto]],A2354,Producción[[#All],[Cant]])</f>
        <v>0</v>
      </c>
      <c r="D2354" s="8">
        <f>'Receta'!E2355</f>
        <v>0</v>
      </c>
      <c r="E2354" s="8" t="str">
        <f>IFERROR(VLOOKUP(D2354,Materias_Primas[#All],2,0),"")</f>
        <v/>
      </c>
      <c r="F2354" s="8">
        <f>'Receta'!C2355</f>
        <v>0</v>
      </c>
      <c r="G2354" s="8">
        <f>'Receta'!H2355</f>
        <v>0</v>
      </c>
      <c r="H2354" s="8" t="str">
        <f t="shared" si="45"/>
        <v/>
      </c>
      <c r="I2354" s="8">
        <v>78</v>
      </c>
      <c r="J2354" s="8" t="s">
        <v>213</v>
      </c>
      <c r="K2354" s="8" t="e">
        <f t="shared" si="46"/>
        <v>#VALUE!</v>
      </c>
      <c r="L2354" s="8" t="str">
        <f>IFERROR(VLOOKUP(D2354,Materias_Primas[#All],5,0),"")</f>
        <v/>
      </c>
      <c r="M2354" s="2"/>
      <c r="N2354" s="2"/>
      <c r="O2354" s="2"/>
      <c r="P2354" s="2"/>
    </row>
    <row r="2355" spans="1:16" ht="15.75" customHeight="1" x14ac:dyDescent="0.3">
      <c r="A2355" s="8">
        <f>'Receta'!A2356</f>
        <v>0</v>
      </c>
      <c r="B2355" s="8" t="str">
        <f>IFERROR(VLOOKUP(A2355,Productos[#All],2,0),"")</f>
        <v/>
      </c>
      <c r="C2355" s="8">
        <f>SUMIF(Producción[[#All],[Producto]],A2355,Producción[[#All],[Cant]])</f>
        <v>0</v>
      </c>
      <c r="D2355" s="8">
        <f>'Receta'!E2356</f>
        <v>0</v>
      </c>
      <c r="E2355" s="8" t="str">
        <f>IFERROR(VLOOKUP(D2355,Materias_Primas[#All],2,0),"")</f>
        <v/>
      </c>
      <c r="F2355" s="8">
        <f>'Receta'!C2356</f>
        <v>0</v>
      </c>
      <c r="G2355" s="8">
        <f>'Receta'!H2356</f>
        <v>0</v>
      </c>
      <c r="H2355" s="8" t="str">
        <f t="shared" si="45"/>
        <v/>
      </c>
      <c r="I2355" s="8">
        <v>78</v>
      </c>
      <c r="J2355" s="8" t="s">
        <v>213</v>
      </c>
      <c r="K2355" s="8" t="e">
        <f t="shared" si="46"/>
        <v>#VALUE!</v>
      </c>
      <c r="L2355" s="8" t="str">
        <f>IFERROR(VLOOKUP(D2355,Materias_Primas[#All],5,0),"")</f>
        <v/>
      </c>
      <c r="M2355" s="2"/>
      <c r="N2355" s="2"/>
      <c r="O2355" s="2"/>
      <c r="P2355" s="2"/>
    </row>
    <row r="2356" spans="1:16" ht="15.75" customHeight="1" x14ac:dyDescent="0.3">
      <c r="A2356" s="8">
        <f>'Receta'!A2357</f>
        <v>0</v>
      </c>
      <c r="B2356" s="8" t="str">
        <f>IFERROR(VLOOKUP(A2356,Productos[#All],2,0),"")</f>
        <v/>
      </c>
      <c r="C2356" s="8">
        <f>SUMIF(Producción[[#All],[Producto]],A2356,Producción[[#All],[Cant]])</f>
        <v>0</v>
      </c>
      <c r="D2356" s="8">
        <f>'Receta'!E2357</f>
        <v>0</v>
      </c>
      <c r="E2356" s="8" t="str">
        <f>IFERROR(VLOOKUP(D2356,Materias_Primas[#All],2,0),"")</f>
        <v/>
      </c>
      <c r="F2356" s="8">
        <f>'Receta'!C2357</f>
        <v>0</v>
      </c>
      <c r="G2356" s="8">
        <f>'Receta'!H2357</f>
        <v>0</v>
      </c>
      <c r="H2356" s="8" t="str">
        <f t="shared" si="45"/>
        <v/>
      </c>
      <c r="I2356" s="8">
        <v>78</v>
      </c>
      <c r="J2356" s="8" t="s">
        <v>213</v>
      </c>
      <c r="K2356" s="8" t="e">
        <f t="shared" si="46"/>
        <v>#VALUE!</v>
      </c>
      <c r="L2356" s="8" t="str">
        <f>IFERROR(VLOOKUP(D2356,Materias_Primas[#All],5,0),"")</f>
        <v/>
      </c>
      <c r="M2356" s="2"/>
      <c r="N2356" s="2"/>
      <c r="O2356" s="2"/>
      <c r="P2356" s="2"/>
    </row>
    <row r="2357" spans="1:16" ht="15.75" customHeight="1" x14ac:dyDescent="0.3">
      <c r="A2357" s="8">
        <f>'Receta'!A2358</f>
        <v>0</v>
      </c>
      <c r="B2357" s="8" t="str">
        <f>IFERROR(VLOOKUP(A2357,Productos[#All],2,0),"")</f>
        <v/>
      </c>
      <c r="C2357" s="8">
        <f>SUMIF(Producción[[#All],[Producto]],A2357,Producción[[#All],[Cant]])</f>
        <v>0</v>
      </c>
      <c r="D2357" s="8">
        <f>'Receta'!E2358</f>
        <v>0</v>
      </c>
      <c r="E2357" s="8" t="str">
        <f>IFERROR(VLOOKUP(D2357,Materias_Primas[#All],2,0),"")</f>
        <v/>
      </c>
      <c r="F2357" s="8">
        <f>'Receta'!C2358</f>
        <v>0</v>
      </c>
      <c r="G2357" s="8">
        <f>'Receta'!H2358</f>
        <v>0</v>
      </c>
      <c r="H2357" s="8" t="str">
        <f t="shared" si="45"/>
        <v/>
      </c>
      <c r="I2357" s="8">
        <v>78</v>
      </c>
      <c r="J2357" s="8" t="s">
        <v>213</v>
      </c>
      <c r="K2357" s="8" t="e">
        <f t="shared" si="46"/>
        <v>#VALUE!</v>
      </c>
      <c r="L2357" s="8" t="str">
        <f>IFERROR(VLOOKUP(D2357,Materias_Primas[#All],5,0),"")</f>
        <v/>
      </c>
      <c r="M2357" s="2"/>
      <c r="N2357" s="2"/>
      <c r="O2357" s="2"/>
      <c r="P2357" s="2"/>
    </row>
    <row r="2358" spans="1:16" ht="15.75" customHeight="1" x14ac:dyDescent="0.3">
      <c r="A2358" s="8">
        <f>'Receta'!A2359</f>
        <v>0</v>
      </c>
      <c r="B2358" s="8" t="str">
        <f>IFERROR(VLOOKUP(A2358,Productos[#All],2,0),"")</f>
        <v/>
      </c>
      <c r="C2358" s="8">
        <f>SUMIF(Producción[[#All],[Producto]],A2358,Producción[[#All],[Cant]])</f>
        <v>0</v>
      </c>
      <c r="D2358" s="8">
        <f>'Receta'!E2359</f>
        <v>0</v>
      </c>
      <c r="E2358" s="8" t="str">
        <f>IFERROR(VLOOKUP(D2358,Materias_Primas[#All],2,0),"")</f>
        <v/>
      </c>
      <c r="F2358" s="8">
        <f>'Receta'!C2359</f>
        <v>0</v>
      </c>
      <c r="G2358" s="8">
        <f>'Receta'!H2359</f>
        <v>0</v>
      </c>
      <c r="H2358" s="8" t="str">
        <f t="shared" si="45"/>
        <v/>
      </c>
      <c r="I2358" s="8">
        <v>78</v>
      </c>
      <c r="J2358" s="8" t="s">
        <v>213</v>
      </c>
      <c r="K2358" s="8" t="e">
        <f t="shared" si="46"/>
        <v>#VALUE!</v>
      </c>
      <c r="L2358" s="8" t="str">
        <f>IFERROR(VLOOKUP(D2358,Materias_Primas[#All],5,0),"")</f>
        <v/>
      </c>
      <c r="M2358" s="2"/>
      <c r="N2358" s="2"/>
      <c r="O2358" s="2"/>
      <c r="P2358" s="2"/>
    </row>
    <row r="2359" spans="1:16" ht="15.75" customHeight="1" x14ac:dyDescent="0.3">
      <c r="A2359" s="8">
        <f>'Receta'!A2360</f>
        <v>0</v>
      </c>
      <c r="B2359" s="8" t="str">
        <f>IFERROR(VLOOKUP(A2359,Productos[#All],2,0),"")</f>
        <v/>
      </c>
      <c r="C2359" s="8">
        <f>SUMIF(Producción[[#All],[Producto]],A2359,Producción[[#All],[Cant]])</f>
        <v>0</v>
      </c>
      <c r="D2359" s="8">
        <f>'Receta'!E2360</f>
        <v>0</v>
      </c>
      <c r="E2359" s="8" t="str">
        <f>IFERROR(VLOOKUP(D2359,Materias_Primas[#All],2,0),"")</f>
        <v/>
      </c>
      <c r="F2359" s="8">
        <f>'Receta'!C2360</f>
        <v>0</v>
      </c>
      <c r="G2359" s="8">
        <f>'Receta'!H2360</f>
        <v>0</v>
      </c>
      <c r="H2359" s="8" t="str">
        <f t="shared" si="45"/>
        <v/>
      </c>
      <c r="I2359" s="8">
        <v>78</v>
      </c>
      <c r="J2359" s="8" t="s">
        <v>213</v>
      </c>
      <c r="K2359" s="8" t="e">
        <f t="shared" si="46"/>
        <v>#VALUE!</v>
      </c>
      <c r="L2359" s="8" t="str">
        <f>IFERROR(VLOOKUP(D2359,Materias_Primas[#All],5,0),"")</f>
        <v/>
      </c>
      <c r="M2359" s="2"/>
      <c r="N2359" s="2"/>
      <c r="O2359" s="2"/>
      <c r="P2359" s="2"/>
    </row>
    <row r="2360" spans="1:16" ht="15.75" customHeight="1" x14ac:dyDescent="0.3">
      <c r="A2360" s="8">
        <f>'Receta'!A2361</f>
        <v>0</v>
      </c>
      <c r="B2360" s="8" t="str">
        <f>IFERROR(VLOOKUP(A2360,Productos[#All],2,0),"")</f>
        <v/>
      </c>
      <c r="C2360" s="8">
        <f>SUMIF(Producción[[#All],[Producto]],A2360,Producción[[#All],[Cant]])</f>
        <v>0</v>
      </c>
      <c r="D2360" s="8">
        <f>'Receta'!E2361</f>
        <v>0</v>
      </c>
      <c r="E2360" s="8" t="str">
        <f>IFERROR(VLOOKUP(D2360,Materias_Primas[#All],2,0),"")</f>
        <v/>
      </c>
      <c r="F2360" s="8">
        <f>'Receta'!C2361</f>
        <v>0</v>
      </c>
      <c r="G2360" s="8">
        <f>'Receta'!H2361</f>
        <v>0</v>
      </c>
      <c r="H2360" s="8" t="str">
        <f t="shared" si="45"/>
        <v/>
      </c>
      <c r="I2360" s="8">
        <v>78</v>
      </c>
      <c r="J2360" s="8" t="s">
        <v>213</v>
      </c>
      <c r="K2360" s="8" t="e">
        <f t="shared" si="46"/>
        <v>#VALUE!</v>
      </c>
      <c r="L2360" s="8" t="str">
        <f>IFERROR(VLOOKUP(D2360,Materias_Primas[#All],5,0),"")</f>
        <v/>
      </c>
      <c r="M2360" s="2"/>
      <c r="N2360" s="2"/>
      <c r="O2360" s="2"/>
      <c r="P2360" s="2"/>
    </row>
    <row r="2361" spans="1:16" ht="15.75" customHeight="1" x14ac:dyDescent="0.3">
      <c r="A2361" s="8">
        <f>'Receta'!A2362</f>
        <v>0</v>
      </c>
      <c r="B2361" s="8" t="str">
        <f>IFERROR(VLOOKUP(A2361,Productos[#All],2,0),"")</f>
        <v/>
      </c>
      <c r="C2361" s="8">
        <f>SUMIF(Producción[[#All],[Producto]],A2361,Producción[[#All],[Cant]])</f>
        <v>0</v>
      </c>
      <c r="D2361" s="8">
        <f>'Receta'!E2362</f>
        <v>0</v>
      </c>
      <c r="E2361" s="8" t="str">
        <f>IFERROR(VLOOKUP(D2361,Materias_Primas[#All],2,0),"")</f>
        <v/>
      </c>
      <c r="F2361" s="8">
        <f>'Receta'!C2362</f>
        <v>0</v>
      </c>
      <c r="G2361" s="8">
        <f>'Receta'!H2362</f>
        <v>0</v>
      </c>
      <c r="H2361" s="8" t="str">
        <f t="shared" si="45"/>
        <v/>
      </c>
      <c r="I2361" s="8">
        <v>79</v>
      </c>
      <c r="J2361" s="8" t="s">
        <v>214</v>
      </c>
      <c r="K2361" s="8" t="e">
        <f t="shared" si="46"/>
        <v>#VALUE!</v>
      </c>
      <c r="L2361" s="8" t="str">
        <f>IFERROR(VLOOKUP(D2361,Materias_Primas[#All],5,0),"")</f>
        <v/>
      </c>
      <c r="M2361" s="2"/>
      <c r="N2361" s="2"/>
      <c r="O2361" s="2"/>
      <c r="P2361" s="2"/>
    </row>
    <row r="2362" spans="1:16" ht="15.75" customHeight="1" x14ac:dyDescent="0.3">
      <c r="A2362" s="8">
        <f>'Receta'!A2363</f>
        <v>0</v>
      </c>
      <c r="B2362" s="8" t="str">
        <f>IFERROR(VLOOKUP(A2362,Productos[#All],2,0),"")</f>
        <v/>
      </c>
      <c r="C2362" s="8">
        <f>SUMIF(Producción[[#All],[Producto]],A2362,Producción[[#All],[Cant]])</f>
        <v>0</v>
      </c>
      <c r="D2362" s="8">
        <f>'Receta'!E2363</f>
        <v>0</v>
      </c>
      <c r="E2362" s="8" t="str">
        <f>IFERROR(VLOOKUP(D2362,Materias_Primas[#All],2,0),"")</f>
        <v/>
      </c>
      <c r="F2362" s="8">
        <f>'Receta'!C2363</f>
        <v>0</v>
      </c>
      <c r="G2362" s="8">
        <f>'Receta'!H2363</f>
        <v>0</v>
      </c>
      <c r="H2362" s="8" t="str">
        <f t="shared" si="45"/>
        <v/>
      </c>
      <c r="I2362" s="8">
        <v>79</v>
      </c>
      <c r="J2362" s="8" t="s">
        <v>214</v>
      </c>
      <c r="K2362" s="8" t="e">
        <f t="shared" si="46"/>
        <v>#VALUE!</v>
      </c>
      <c r="L2362" s="8" t="str">
        <f>IFERROR(VLOOKUP(D2362,Materias_Primas[#All],5,0),"")</f>
        <v/>
      </c>
      <c r="M2362" s="2"/>
      <c r="N2362" s="2"/>
      <c r="O2362" s="2"/>
      <c r="P2362" s="2"/>
    </row>
    <row r="2363" spans="1:16" ht="15.75" customHeight="1" x14ac:dyDescent="0.3">
      <c r="A2363" s="8">
        <f>'Receta'!A2364</f>
        <v>0</v>
      </c>
      <c r="B2363" s="8" t="str">
        <f>IFERROR(VLOOKUP(A2363,Productos[#All],2,0),"")</f>
        <v/>
      </c>
      <c r="C2363" s="8">
        <f>SUMIF(Producción[[#All],[Producto]],A2363,Producción[[#All],[Cant]])</f>
        <v>0</v>
      </c>
      <c r="D2363" s="8">
        <f>'Receta'!E2364</f>
        <v>0</v>
      </c>
      <c r="E2363" s="8" t="str">
        <f>IFERROR(VLOOKUP(D2363,Materias_Primas[#All],2,0),"")</f>
        <v/>
      </c>
      <c r="F2363" s="8">
        <f>'Receta'!C2364</f>
        <v>0</v>
      </c>
      <c r="G2363" s="8">
        <f>'Receta'!H2364</f>
        <v>0</v>
      </c>
      <c r="H2363" s="8" t="str">
        <f t="shared" si="45"/>
        <v/>
      </c>
      <c r="I2363" s="8">
        <v>79</v>
      </c>
      <c r="J2363" s="8" t="s">
        <v>214</v>
      </c>
      <c r="K2363" s="8" t="e">
        <f t="shared" si="46"/>
        <v>#VALUE!</v>
      </c>
      <c r="L2363" s="8" t="str">
        <f>IFERROR(VLOOKUP(D2363,Materias_Primas[#All],5,0),"")</f>
        <v/>
      </c>
      <c r="M2363" s="2"/>
      <c r="N2363" s="2"/>
      <c r="O2363" s="2"/>
      <c r="P2363" s="2"/>
    </row>
    <row r="2364" spans="1:16" ht="15.75" customHeight="1" x14ac:dyDescent="0.3">
      <c r="A2364" s="8">
        <f>'Receta'!A2365</f>
        <v>0</v>
      </c>
      <c r="B2364" s="8" t="str">
        <f>IFERROR(VLOOKUP(A2364,Productos[#All],2,0),"")</f>
        <v/>
      </c>
      <c r="C2364" s="8">
        <f>SUMIF(Producción[[#All],[Producto]],A2364,Producción[[#All],[Cant]])</f>
        <v>0</v>
      </c>
      <c r="D2364" s="8">
        <f>'Receta'!E2365</f>
        <v>0</v>
      </c>
      <c r="E2364" s="8" t="str">
        <f>IFERROR(VLOOKUP(D2364,Materias_Primas[#All],2,0),"")</f>
        <v/>
      </c>
      <c r="F2364" s="8">
        <f>'Receta'!C2365</f>
        <v>0</v>
      </c>
      <c r="G2364" s="8">
        <f>'Receta'!H2365</f>
        <v>0</v>
      </c>
      <c r="H2364" s="8" t="str">
        <f t="shared" si="45"/>
        <v/>
      </c>
      <c r="I2364" s="8">
        <v>79</v>
      </c>
      <c r="J2364" s="8" t="s">
        <v>214</v>
      </c>
      <c r="K2364" s="8" t="e">
        <f t="shared" si="46"/>
        <v>#VALUE!</v>
      </c>
      <c r="L2364" s="8" t="str">
        <f>IFERROR(VLOOKUP(D2364,Materias_Primas[#All],5,0),"")</f>
        <v/>
      </c>
      <c r="M2364" s="2"/>
      <c r="N2364" s="2"/>
      <c r="O2364" s="2"/>
      <c r="P2364" s="2"/>
    </row>
    <row r="2365" spans="1:16" ht="15.75" customHeight="1" x14ac:dyDescent="0.3">
      <c r="A2365" s="8">
        <f>'Receta'!A2366</f>
        <v>0</v>
      </c>
      <c r="B2365" s="8" t="str">
        <f>IFERROR(VLOOKUP(A2365,Productos[#All],2,0),"")</f>
        <v/>
      </c>
      <c r="C2365" s="8">
        <f>SUMIF(Producción[[#All],[Producto]],A2365,Producción[[#All],[Cant]])</f>
        <v>0</v>
      </c>
      <c r="D2365" s="8">
        <f>'Receta'!E2366</f>
        <v>0</v>
      </c>
      <c r="E2365" s="8" t="str">
        <f>IFERROR(VLOOKUP(D2365,Materias_Primas[#All],2,0),"")</f>
        <v/>
      </c>
      <c r="F2365" s="8">
        <f>'Receta'!C2366</f>
        <v>0</v>
      </c>
      <c r="G2365" s="8">
        <f>'Receta'!H2366</f>
        <v>0</v>
      </c>
      <c r="H2365" s="8" t="str">
        <f t="shared" si="45"/>
        <v/>
      </c>
      <c r="I2365" s="8">
        <v>79</v>
      </c>
      <c r="J2365" s="8" t="s">
        <v>214</v>
      </c>
      <c r="K2365" s="8" t="e">
        <f t="shared" si="46"/>
        <v>#VALUE!</v>
      </c>
      <c r="L2365" s="8" t="str">
        <f>IFERROR(VLOOKUP(D2365,Materias_Primas[#All],5,0),"")</f>
        <v/>
      </c>
      <c r="M2365" s="2"/>
      <c r="N2365" s="2"/>
      <c r="O2365" s="2"/>
      <c r="P2365" s="2"/>
    </row>
    <row r="2366" spans="1:16" ht="15.75" customHeight="1" x14ac:dyDescent="0.3">
      <c r="A2366" s="8">
        <f>'Receta'!A2367</f>
        <v>0</v>
      </c>
      <c r="B2366" s="8" t="str">
        <f>IFERROR(VLOOKUP(A2366,Productos[#All],2,0),"")</f>
        <v/>
      </c>
      <c r="C2366" s="8">
        <f>SUMIF(Producción[[#All],[Producto]],A2366,Producción[[#All],[Cant]])</f>
        <v>0</v>
      </c>
      <c r="D2366" s="8">
        <f>'Receta'!E2367</f>
        <v>0</v>
      </c>
      <c r="E2366" s="8" t="str">
        <f>IFERROR(VLOOKUP(D2366,Materias_Primas[#All],2,0),"")</f>
        <v/>
      </c>
      <c r="F2366" s="8">
        <f>'Receta'!C2367</f>
        <v>0</v>
      </c>
      <c r="G2366" s="8">
        <f>'Receta'!H2367</f>
        <v>0</v>
      </c>
      <c r="H2366" s="8" t="str">
        <f t="shared" si="45"/>
        <v/>
      </c>
      <c r="I2366" s="8">
        <v>79</v>
      </c>
      <c r="J2366" s="8" t="s">
        <v>214</v>
      </c>
      <c r="K2366" s="8" t="e">
        <f t="shared" si="46"/>
        <v>#VALUE!</v>
      </c>
      <c r="L2366" s="8" t="str">
        <f>IFERROR(VLOOKUP(D2366,Materias_Primas[#All],5,0),"")</f>
        <v/>
      </c>
      <c r="M2366" s="2"/>
      <c r="N2366" s="2"/>
      <c r="O2366" s="2"/>
      <c r="P2366" s="2"/>
    </row>
    <row r="2367" spans="1:16" ht="15.75" customHeight="1" x14ac:dyDescent="0.3">
      <c r="A2367" s="8">
        <f>'Receta'!A2368</f>
        <v>0</v>
      </c>
      <c r="B2367" s="8" t="str">
        <f>IFERROR(VLOOKUP(A2367,Productos[#All],2,0),"")</f>
        <v/>
      </c>
      <c r="C2367" s="8">
        <f>SUMIF(Producción[[#All],[Producto]],A2367,Producción[[#All],[Cant]])</f>
        <v>0</v>
      </c>
      <c r="D2367" s="8">
        <f>'Receta'!E2368</f>
        <v>0</v>
      </c>
      <c r="E2367" s="8" t="str">
        <f>IFERROR(VLOOKUP(D2367,Materias_Primas[#All],2,0),"")</f>
        <v/>
      </c>
      <c r="F2367" s="8">
        <f>'Receta'!C2368</f>
        <v>0</v>
      </c>
      <c r="G2367" s="8">
        <f>'Receta'!H2368</f>
        <v>0</v>
      </c>
      <c r="H2367" s="8" t="str">
        <f t="shared" si="45"/>
        <v/>
      </c>
      <c r="I2367" s="8">
        <v>79</v>
      </c>
      <c r="J2367" s="8" t="s">
        <v>214</v>
      </c>
      <c r="K2367" s="8" t="e">
        <f t="shared" si="46"/>
        <v>#VALUE!</v>
      </c>
      <c r="L2367" s="8" t="str">
        <f>IFERROR(VLOOKUP(D2367,Materias_Primas[#All],5,0),"")</f>
        <v/>
      </c>
      <c r="M2367" s="2"/>
      <c r="N2367" s="2"/>
      <c r="O2367" s="2"/>
      <c r="P2367" s="2"/>
    </row>
    <row r="2368" spans="1:16" ht="15.75" customHeight="1" x14ac:dyDescent="0.3">
      <c r="A2368" s="8">
        <f>'Receta'!A2369</f>
        <v>0</v>
      </c>
      <c r="B2368" s="8" t="str">
        <f>IFERROR(VLOOKUP(A2368,Productos[#All],2,0),"")</f>
        <v/>
      </c>
      <c r="C2368" s="8">
        <f>SUMIF(Producción[[#All],[Producto]],A2368,Producción[[#All],[Cant]])</f>
        <v>0</v>
      </c>
      <c r="D2368" s="8">
        <f>'Receta'!E2369</f>
        <v>0</v>
      </c>
      <c r="E2368" s="8" t="str">
        <f>IFERROR(VLOOKUP(D2368,Materias_Primas[#All],2,0),"")</f>
        <v/>
      </c>
      <c r="F2368" s="8">
        <f>'Receta'!C2369</f>
        <v>0</v>
      </c>
      <c r="G2368" s="8">
        <f>'Receta'!H2369</f>
        <v>0</v>
      </c>
      <c r="H2368" s="8" t="str">
        <f t="shared" si="45"/>
        <v/>
      </c>
      <c r="I2368" s="8">
        <v>79</v>
      </c>
      <c r="J2368" s="8" t="s">
        <v>214</v>
      </c>
      <c r="K2368" s="8" t="e">
        <f t="shared" si="46"/>
        <v>#VALUE!</v>
      </c>
      <c r="L2368" s="8" t="str">
        <f>IFERROR(VLOOKUP(D2368,Materias_Primas[#All],5,0),"")</f>
        <v/>
      </c>
      <c r="M2368" s="2"/>
      <c r="N2368" s="2"/>
      <c r="O2368" s="2"/>
      <c r="P2368" s="2"/>
    </row>
    <row r="2369" spans="1:16" ht="15.75" customHeight="1" x14ac:dyDescent="0.3">
      <c r="A2369" s="8">
        <f>'Receta'!A2370</f>
        <v>0</v>
      </c>
      <c r="B2369" s="8" t="str">
        <f>IFERROR(VLOOKUP(A2369,Productos[#All],2,0),"")</f>
        <v/>
      </c>
      <c r="C2369" s="8">
        <f>SUMIF(Producción[[#All],[Producto]],A2369,Producción[[#All],[Cant]])</f>
        <v>0</v>
      </c>
      <c r="D2369" s="8">
        <f>'Receta'!E2370</f>
        <v>0</v>
      </c>
      <c r="E2369" s="8" t="str">
        <f>IFERROR(VLOOKUP(D2369,Materias_Primas[#All],2,0),"")</f>
        <v/>
      </c>
      <c r="F2369" s="8">
        <f>'Receta'!C2370</f>
        <v>0</v>
      </c>
      <c r="G2369" s="8">
        <f>'Receta'!H2370</f>
        <v>0</v>
      </c>
      <c r="H2369" s="8" t="str">
        <f t="shared" si="45"/>
        <v/>
      </c>
      <c r="I2369" s="8">
        <v>79</v>
      </c>
      <c r="J2369" s="8" t="s">
        <v>214</v>
      </c>
      <c r="K2369" s="8" t="e">
        <f t="shared" si="46"/>
        <v>#VALUE!</v>
      </c>
      <c r="L2369" s="8" t="str">
        <f>IFERROR(VLOOKUP(D2369,Materias_Primas[#All],5,0),"")</f>
        <v/>
      </c>
      <c r="M2369" s="2"/>
      <c r="N2369" s="2"/>
      <c r="O2369" s="2"/>
      <c r="P2369" s="2"/>
    </row>
    <row r="2370" spans="1:16" ht="15.75" customHeight="1" x14ac:dyDescent="0.3">
      <c r="A2370" s="8">
        <f>'Receta'!A2371</f>
        <v>0</v>
      </c>
      <c r="B2370" s="8" t="str">
        <f>IFERROR(VLOOKUP(A2370,Productos[#All],2,0),"")</f>
        <v/>
      </c>
      <c r="C2370" s="8">
        <f>SUMIF(Producción[[#All],[Producto]],A2370,Producción[[#All],[Cant]])</f>
        <v>0</v>
      </c>
      <c r="D2370" s="8">
        <f>'Receta'!E2371</f>
        <v>0</v>
      </c>
      <c r="E2370" s="8" t="str">
        <f>IFERROR(VLOOKUP(D2370,Materias_Primas[#All],2,0),"")</f>
        <v/>
      </c>
      <c r="F2370" s="8">
        <f>'Receta'!C2371</f>
        <v>0</v>
      </c>
      <c r="G2370" s="8">
        <f>'Receta'!H2371</f>
        <v>0</v>
      </c>
      <c r="H2370" s="8" t="str">
        <f t="shared" si="45"/>
        <v/>
      </c>
      <c r="I2370" s="8">
        <v>79</v>
      </c>
      <c r="J2370" s="8" t="s">
        <v>214</v>
      </c>
      <c r="K2370" s="8" t="e">
        <f t="shared" ref="K2370:K2433" si="47">C2370*H2370</f>
        <v>#VALUE!</v>
      </c>
      <c r="L2370" s="8" t="str">
        <f>IFERROR(VLOOKUP(D2370,Materias_Primas[#All],5,0),"")</f>
        <v/>
      </c>
      <c r="M2370" s="2"/>
      <c r="N2370" s="2"/>
      <c r="O2370" s="2"/>
      <c r="P2370" s="2"/>
    </row>
    <row r="2371" spans="1:16" ht="15.75" customHeight="1" x14ac:dyDescent="0.3">
      <c r="A2371" s="8">
        <f>'Receta'!A2372</f>
        <v>0</v>
      </c>
      <c r="B2371" s="8" t="str">
        <f>IFERROR(VLOOKUP(A2371,Productos[#All],2,0),"")</f>
        <v/>
      </c>
      <c r="C2371" s="8">
        <f>SUMIF(Producción[[#All],[Producto]],A2371,Producción[[#All],[Cant]])</f>
        <v>0</v>
      </c>
      <c r="D2371" s="8">
        <f>'Receta'!E2372</f>
        <v>0</v>
      </c>
      <c r="E2371" s="8" t="str">
        <f>IFERROR(VLOOKUP(D2371,Materias_Primas[#All],2,0),"")</f>
        <v/>
      </c>
      <c r="F2371" s="8">
        <f>'Receta'!C2372</f>
        <v>0</v>
      </c>
      <c r="G2371" s="8">
        <f>'Receta'!H2372</f>
        <v>0</v>
      </c>
      <c r="H2371" s="8" t="str">
        <f t="shared" si="45"/>
        <v/>
      </c>
      <c r="I2371" s="8">
        <v>79</v>
      </c>
      <c r="J2371" s="8" t="s">
        <v>214</v>
      </c>
      <c r="K2371" s="8" t="e">
        <f t="shared" si="47"/>
        <v>#VALUE!</v>
      </c>
      <c r="L2371" s="8" t="str">
        <f>IFERROR(VLOOKUP(D2371,Materias_Primas[#All],5,0),"")</f>
        <v/>
      </c>
      <c r="M2371" s="2"/>
      <c r="N2371" s="2"/>
      <c r="O2371" s="2"/>
      <c r="P2371" s="2"/>
    </row>
    <row r="2372" spans="1:16" ht="15.75" customHeight="1" x14ac:dyDescent="0.3">
      <c r="A2372" s="8">
        <f>'Receta'!A2373</f>
        <v>0</v>
      </c>
      <c r="B2372" s="8" t="str">
        <f>IFERROR(VLOOKUP(A2372,Productos[#All],2,0),"")</f>
        <v/>
      </c>
      <c r="C2372" s="8">
        <f>SUMIF(Producción[[#All],[Producto]],A2372,Producción[[#All],[Cant]])</f>
        <v>0</v>
      </c>
      <c r="D2372" s="8">
        <f>'Receta'!E2373</f>
        <v>0</v>
      </c>
      <c r="E2372" s="8" t="str">
        <f>IFERROR(VLOOKUP(D2372,Materias_Primas[#All],2,0),"")</f>
        <v/>
      </c>
      <c r="F2372" s="8">
        <f>'Receta'!C2373</f>
        <v>0</v>
      </c>
      <c r="G2372" s="8">
        <f>'Receta'!H2373</f>
        <v>0</v>
      </c>
      <c r="H2372" s="8" t="str">
        <f t="shared" si="45"/>
        <v/>
      </c>
      <c r="I2372" s="8">
        <v>79</v>
      </c>
      <c r="J2372" s="8" t="s">
        <v>214</v>
      </c>
      <c r="K2372" s="8" t="e">
        <f t="shared" si="47"/>
        <v>#VALUE!</v>
      </c>
      <c r="L2372" s="8" t="str">
        <f>IFERROR(VLOOKUP(D2372,Materias_Primas[#All],5,0),"")</f>
        <v/>
      </c>
      <c r="M2372" s="2"/>
      <c r="N2372" s="2"/>
      <c r="O2372" s="2"/>
      <c r="P2372" s="2"/>
    </row>
    <row r="2373" spans="1:16" ht="15.75" customHeight="1" x14ac:dyDescent="0.3">
      <c r="A2373" s="8">
        <f>'Receta'!A2374</f>
        <v>0</v>
      </c>
      <c r="B2373" s="8" t="str">
        <f>IFERROR(VLOOKUP(A2373,Productos[#All],2,0),"")</f>
        <v/>
      </c>
      <c r="C2373" s="8">
        <f>SUMIF(Producción[[#All],[Producto]],A2373,Producción[[#All],[Cant]])</f>
        <v>0</v>
      </c>
      <c r="D2373" s="8">
        <f>'Receta'!E2374</f>
        <v>0</v>
      </c>
      <c r="E2373" s="8" t="str">
        <f>IFERROR(VLOOKUP(D2373,Materias_Primas[#All],2,0),"")</f>
        <v/>
      </c>
      <c r="F2373" s="8">
        <f>'Receta'!C2374</f>
        <v>0</v>
      </c>
      <c r="G2373" s="8">
        <f>'Receta'!H2374</f>
        <v>0</v>
      </c>
      <c r="H2373" s="8" t="str">
        <f t="shared" si="45"/>
        <v/>
      </c>
      <c r="I2373" s="8">
        <v>79</v>
      </c>
      <c r="J2373" s="8" t="s">
        <v>214</v>
      </c>
      <c r="K2373" s="8" t="e">
        <f t="shared" si="47"/>
        <v>#VALUE!</v>
      </c>
      <c r="L2373" s="8" t="str">
        <f>IFERROR(VLOOKUP(D2373,Materias_Primas[#All],5,0),"")</f>
        <v/>
      </c>
      <c r="M2373" s="2"/>
      <c r="N2373" s="2"/>
      <c r="O2373" s="2"/>
      <c r="P2373" s="2"/>
    </row>
    <row r="2374" spans="1:16" ht="15.75" customHeight="1" x14ac:dyDescent="0.3">
      <c r="A2374" s="8">
        <f>'Receta'!A2375</f>
        <v>0</v>
      </c>
      <c r="B2374" s="8" t="str">
        <f>IFERROR(VLOOKUP(A2374,Productos[#All],2,0),"")</f>
        <v/>
      </c>
      <c r="C2374" s="8">
        <f>SUMIF(Producción[[#All],[Producto]],A2374,Producción[[#All],[Cant]])</f>
        <v>0</v>
      </c>
      <c r="D2374" s="8">
        <f>'Receta'!E2375</f>
        <v>0</v>
      </c>
      <c r="E2374" s="8" t="str">
        <f>IFERROR(VLOOKUP(D2374,Materias_Primas[#All],2,0),"")</f>
        <v/>
      </c>
      <c r="F2374" s="8">
        <f>'Receta'!C2375</f>
        <v>0</v>
      </c>
      <c r="G2374" s="8">
        <f>'Receta'!H2375</f>
        <v>0</v>
      </c>
      <c r="H2374" s="8" t="str">
        <f t="shared" si="45"/>
        <v/>
      </c>
      <c r="I2374" s="8">
        <v>79</v>
      </c>
      <c r="J2374" s="8" t="s">
        <v>214</v>
      </c>
      <c r="K2374" s="8" t="e">
        <f t="shared" si="47"/>
        <v>#VALUE!</v>
      </c>
      <c r="L2374" s="8" t="str">
        <f>IFERROR(VLOOKUP(D2374,Materias_Primas[#All],5,0),"")</f>
        <v/>
      </c>
      <c r="M2374" s="2"/>
      <c r="N2374" s="2"/>
      <c r="O2374" s="2"/>
      <c r="P2374" s="2"/>
    </row>
    <row r="2375" spans="1:16" ht="15.75" customHeight="1" x14ac:dyDescent="0.3">
      <c r="A2375" s="8">
        <f>'Receta'!A2376</f>
        <v>0</v>
      </c>
      <c r="B2375" s="8" t="str">
        <f>IFERROR(VLOOKUP(A2375,Productos[#All],2,0),"")</f>
        <v/>
      </c>
      <c r="C2375" s="8">
        <f>SUMIF(Producción[[#All],[Producto]],A2375,Producción[[#All],[Cant]])</f>
        <v>0</v>
      </c>
      <c r="D2375" s="8">
        <f>'Receta'!E2376</f>
        <v>0</v>
      </c>
      <c r="E2375" s="8" t="str">
        <f>IFERROR(VLOOKUP(D2375,Materias_Primas[#All],2,0),"")</f>
        <v/>
      </c>
      <c r="F2375" s="8">
        <f>'Receta'!C2376</f>
        <v>0</v>
      </c>
      <c r="G2375" s="8">
        <f>'Receta'!H2376</f>
        <v>0</v>
      </c>
      <c r="H2375" s="8" t="str">
        <f t="shared" si="45"/>
        <v/>
      </c>
      <c r="I2375" s="8">
        <v>80</v>
      </c>
      <c r="J2375" s="8" t="s">
        <v>213</v>
      </c>
      <c r="K2375" s="8" t="e">
        <f t="shared" si="47"/>
        <v>#VALUE!</v>
      </c>
      <c r="L2375" s="8" t="str">
        <f>IFERROR(VLOOKUP(D2375,Materias_Primas[#All],5,0),"")</f>
        <v/>
      </c>
      <c r="M2375" s="2"/>
      <c r="N2375" s="2"/>
      <c r="O2375" s="2"/>
      <c r="P2375" s="2"/>
    </row>
    <row r="2376" spans="1:16" ht="15.75" customHeight="1" x14ac:dyDescent="0.3">
      <c r="A2376" s="8">
        <f>'Receta'!A2377</f>
        <v>0</v>
      </c>
      <c r="B2376" s="8" t="str">
        <f>IFERROR(VLOOKUP(A2376,Productos[#All],2,0),"")</f>
        <v/>
      </c>
      <c r="C2376" s="8">
        <f>SUMIF(Producción[[#All],[Producto]],A2376,Producción[[#All],[Cant]])</f>
        <v>0</v>
      </c>
      <c r="D2376" s="8">
        <f>'Receta'!E2377</f>
        <v>0</v>
      </c>
      <c r="E2376" s="8" t="str">
        <f>IFERROR(VLOOKUP(D2376,Materias_Primas[#All],2,0),"")</f>
        <v/>
      </c>
      <c r="F2376" s="8">
        <f>'Receta'!C2377</f>
        <v>0</v>
      </c>
      <c r="G2376" s="8">
        <f>'Receta'!H2377</f>
        <v>0</v>
      </c>
      <c r="H2376" s="8" t="str">
        <f t="shared" si="45"/>
        <v/>
      </c>
      <c r="I2376" s="8">
        <v>80</v>
      </c>
      <c r="J2376" s="8" t="s">
        <v>213</v>
      </c>
      <c r="K2376" s="8" t="e">
        <f t="shared" si="47"/>
        <v>#VALUE!</v>
      </c>
      <c r="L2376" s="8" t="str">
        <f>IFERROR(VLOOKUP(D2376,Materias_Primas[#All],5,0),"")</f>
        <v/>
      </c>
      <c r="M2376" s="2"/>
      <c r="N2376" s="2"/>
      <c r="O2376" s="2"/>
      <c r="P2376" s="2"/>
    </row>
    <row r="2377" spans="1:16" ht="15.75" customHeight="1" x14ac:dyDescent="0.3">
      <c r="A2377" s="8">
        <f>'Receta'!A2378</f>
        <v>0</v>
      </c>
      <c r="B2377" s="8" t="str">
        <f>IFERROR(VLOOKUP(A2377,Productos[#All],2,0),"")</f>
        <v/>
      </c>
      <c r="C2377" s="8">
        <f>SUMIF(Producción[[#All],[Producto]],A2377,Producción[[#All],[Cant]])</f>
        <v>0</v>
      </c>
      <c r="D2377" s="8">
        <f>'Receta'!E2378</f>
        <v>0</v>
      </c>
      <c r="E2377" s="8" t="str">
        <f>IFERROR(VLOOKUP(D2377,Materias_Primas[#All],2,0),"")</f>
        <v/>
      </c>
      <c r="F2377" s="8">
        <f>'Receta'!C2378</f>
        <v>0</v>
      </c>
      <c r="G2377" s="8">
        <f>'Receta'!H2378</f>
        <v>0</v>
      </c>
      <c r="H2377" s="8" t="str">
        <f t="shared" si="45"/>
        <v/>
      </c>
      <c r="I2377" s="8">
        <v>80</v>
      </c>
      <c r="J2377" s="8" t="s">
        <v>213</v>
      </c>
      <c r="K2377" s="8" t="e">
        <f t="shared" si="47"/>
        <v>#VALUE!</v>
      </c>
      <c r="L2377" s="8" t="str">
        <f>IFERROR(VLOOKUP(D2377,Materias_Primas[#All],5,0),"")</f>
        <v/>
      </c>
      <c r="M2377" s="2"/>
      <c r="N2377" s="2"/>
      <c r="O2377" s="2"/>
      <c r="P2377" s="2"/>
    </row>
    <row r="2378" spans="1:16" ht="15.75" customHeight="1" x14ac:dyDescent="0.3">
      <c r="A2378" s="8">
        <f>'Receta'!A2379</f>
        <v>0</v>
      </c>
      <c r="B2378" s="8" t="str">
        <f>IFERROR(VLOOKUP(A2378,Productos[#All],2,0),"")</f>
        <v/>
      </c>
      <c r="C2378" s="8">
        <f>SUMIF(Producción[[#All],[Producto]],A2378,Producción[[#All],[Cant]])</f>
        <v>0</v>
      </c>
      <c r="D2378" s="8">
        <f>'Receta'!E2379</f>
        <v>0</v>
      </c>
      <c r="E2378" s="8" t="str">
        <f>IFERROR(VLOOKUP(D2378,Materias_Primas[#All],2,0),"")</f>
        <v/>
      </c>
      <c r="F2378" s="8">
        <f>'Receta'!C2379</f>
        <v>0</v>
      </c>
      <c r="G2378" s="8">
        <f>'Receta'!H2379</f>
        <v>0</v>
      </c>
      <c r="H2378" s="8" t="str">
        <f t="shared" si="45"/>
        <v/>
      </c>
      <c r="I2378" s="8">
        <v>80</v>
      </c>
      <c r="J2378" s="8" t="s">
        <v>213</v>
      </c>
      <c r="K2378" s="8" t="e">
        <f t="shared" si="47"/>
        <v>#VALUE!</v>
      </c>
      <c r="L2378" s="8" t="str">
        <f>IFERROR(VLOOKUP(D2378,Materias_Primas[#All],5,0),"")</f>
        <v/>
      </c>
      <c r="M2378" s="2"/>
      <c r="N2378" s="2"/>
      <c r="O2378" s="2"/>
      <c r="P2378" s="2"/>
    </row>
    <row r="2379" spans="1:16" ht="15.75" customHeight="1" x14ac:dyDescent="0.3">
      <c r="A2379" s="8">
        <f>'Receta'!A2380</f>
        <v>0</v>
      </c>
      <c r="B2379" s="8" t="str">
        <f>IFERROR(VLOOKUP(A2379,Productos[#All],2,0),"")</f>
        <v/>
      </c>
      <c r="C2379" s="8">
        <f>SUMIF(Producción[[#All],[Producto]],A2379,Producción[[#All],[Cant]])</f>
        <v>0</v>
      </c>
      <c r="D2379" s="8">
        <f>'Receta'!E2380</f>
        <v>0</v>
      </c>
      <c r="E2379" s="8" t="str">
        <f>IFERROR(VLOOKUP(D2379,Materias_Primas[#All],2,0),"")</f>
        <v/>
      </c>
      <c r="F2379" s="8">
        <f>'Receta'!C2380</f>
        <v>0</v>
      </c>
      <c r="G2379" s="8">
        <f>'Receta'!H2380</f>
        <v>0</v>
      </c>
      <c r="H2379" s="8" t="str">
        <f t="shared" si="45"/>
        <v/>
      </c>
      <c r="I2379" s="8">
        <v>80</v>
      </c>
      <c r="J2379" s="8" t="s">
        <v>213</v>
      </c>
      <c r="K2379" s="8" t="e">
        <f t="shared" si="47"/>
        <v>#VALUE!</v>
      </c>
      <c r="L2379" s="8" t="str">
        <f>IFERROR(VLOOKUP(D2379,Materias_Primas[#All],5,0),"")</f>
        <v/>
      </c>
      <c r="M2379" s="2"/>
      <c r="N2379" s="2"/>
      <c r="O2379" s="2"/>
      <c r="P2379" s="2"/>
    </row>
    <row r="2380" spans="1:16" ht="15.75" customHeight="1" x14ac:dyDescent="0.3">
      <c r="A2380" s="8">
        <f>'Receta'!A2381</f>
        <v>0</v>
      </c>
      <c r="B2380" s="8" t="str">
        <f>IFERROR(VLOOKUP(A2380,Productos[#All],2,0),"")</f>
        <v/>
      </c>
      <c r="C2380" s="8">
        <f>SUMIF(Producción[[#All],[Producto]],A2380,Producción[[#All],[Cant]])</f>
        <v>0</v>
      </c>
      <c r="D2380" s="8">
        <f>'Receta'!E2381</f>
        <v>0</v>
      </c>
      <c r="E2380" s="8" t="str">
        <f>IFERROR(VLOOKUP(D2380,Materias_Primas[#All],2,0),"")</f>
        <v/>
      </c>
      <c r="F2380" s="8">
        <f>'Receta'!C2381</f>
        <v>0</v>
      </c>
      <c r="G2380" s="8">
        <f>'Receta'!H2381</f>
        <v>0</v>
      </c>
      <c r="H2380" s="8" t="str">
        <f t="shared" si="45"/>
        <v/>
      </c>
      <c r="I2380" s="8">
        <v>80</v>
      </c>
      <c r="J2380" s="8" t="s">
        <v>213</v>
      </c>
      <c r="K2380" s="8" t="e">
        <f t="shared" si="47"/>
        <v>#VALUE!</v>
      </c>
      <c r="L2380" s="8" t="str">
        <f>IFERROR(VLOOKUP(D2380,Materias_Primas[#All],5,0),"")</f>
        <v/>
      </c>
      <c r="M2380" s="2"/>
      <c r="N2380" s="2"/>
      <c r="O2380" s="2"/>
      <c r="P2380" s="2"/>
    </row>
    <row r="2381" spans="1:16" ht="15.75" customHeight="1" x14ac:dyDescent="0.3">
      <c r="A2381" s="8">
        <f>'Receta'!A2382</f>
        <v>0</v>
      </c>
      <c r="B2381" s="8" t="str">
        <f>IFERROR(VLOOKUP(A2381,Productos[#All],2,0),"")</f>
        <v/>
      </c>
      <c r="C2381" s="8">
        <f>SUMIF(Producción[[#All],[Producto]],A2381,Producción[[#All],[Cant]])</f>
        <v>0</v>
      </c>
      <c r="D2381" s="8">
        <f>'Receta'!E2382</f>
        <v>0</v>
      </c>
      <c r="E2381" s="8" t="str">
        <f>IFERROR(VLOOKUP(D2381,Materias_Primas[#All],2,0),"")</f>
        <v/>
      </c>
      <c r="F2381" s="8">
        <f>'Receta'!C2382</f>
        <v>0</v>
      </c>
      <c r="G2381" s="8">
        <f>'Receta'!H2382</f>
        <v>0</v>
      </c>
      <c r="H2381" s="8" t="str">
        <f t="shared" si="45"/>
        <v/>
      </c>
      <c r="I2381" s="8">
        <v>80</v>
      </c>
      <c r="J2381" s="8" t="s">
        <v>213</v>
      </c>
      <c r="K2381" s="8" t="e">
        <f t="shared" si="47"/>
        <v>#VALUE!</v>
      </c>
      <c r="L2381" s="8" t="str">
        <f>IFERROR(VLOOKUP(D2381,Materias_Primas[#All],5,0),"")</f>
        <v/>
      </c>
      <c r="M2381" s="2"/>
      <c r="N2381" s="2"/>
      <c r="O2381" s="2"/>
      <c r="P2381" s="2"/>
    </row>
    <row r="2382" spans="1:16" ht="15.75" customHeight="1" x14ac:dyDescent="0.3">
      <c r="A2382" s="8">
        <f>'Receta'!A2383</f>
        <v>0</v>
      </c>
      <c r="B2382" s="8" t="str">
        <f>IFERROR(VLOOKUP(A2382,Productos[#All],2,0),"")</f>
        <v/>
      </c>
      <c r="C2382" s="8">
        <f>SUMIF(Producción[[#All],[Producto]],A2382,Producción[[#All],[Cant]])</f>
        <v>0</v>
      </c>
      <c r="D2382" s="8">
        <f>'Receta'!E2383</f>
        <v>0</v>
      </c>
      <c r="E2382" s="8" t="str">
        <f>IFERROR(VLOOKUP(D2382,Materias_Primas[#All],2,0),"")</f>
        <v/>
      </c>
      <c r="F2382" s="8">
        <f>'Receta'!C2383</f>
        <v>0</v>
      </c>
      <c r="G2382" s="8">
        <f>'Receta'!H2383</f>
        <v>0</v>
      </c>
      <c r="H2382" s="8" t="str">
        <f t="shared" si="45"/>
        <v/>
      </c>
      <c r="I2382" s="8">
        <v>80</v>
      </c>
      <c r="J2382" s="8" t="s">
        <v>213</v>
      </c>
      <c r="K2382" s="8" t="e">
        <f t="shared" si="47"/>
        <v>#VALUE!</v>
      </c>
      <c r="L2382" s="8" t="str">
        <f>IFERROR(VLOOKUP(D2382,Materias_Primas[#All],5,0),"")</f>
        <v/>
      </c>
      <c r="M2382" s="2"/>
      <c r="N2382" s="2"/>
      <c r="O2382" s="2"/>
      <c r="P2382" s="2"/>
    </row>
    <row r="2383" spans="1:16" ht="15.75" customHeight="1" x14ac:dyDescent="0.3">
      <c r="A2383" s="8">
        <f>'Receta'!A2384</f>
        <v>0</v>
      </c>
      <c r="B2383" s="8" t="str">
        <f>IFERROR(VLOOKUP(A2383,Productos[#All],2,0),"")</f>
        <v/>
      </c>
      <c r="C2383" s="8">
        <f>SUMIF(Producción[[#All],[Producto]],A2383,Producción[[#All],[Cant]])</f>
        <v>0</v>
      </c>
      <c r="D2383" s="8">
        <f>'Receta'!E2384</f>
        <v>0</v>
      </c>
      <c r="E2383" s="8" t="str">
        <f>IFERROR(VLOOKUP(D2383,Materias_Primas[#All],2,0),"")</f>
        <v/>
      </c>
      <c r="F2383" s="8">
        <f>'Receta'!C2384</f>
        <v>0</v>
      </c>
      <c r="G2383" s="8">
        <f>'Receta'!H2384</f>
        <v>0</v>
      </c>
      <c r="H2383" s="8" t="str">
        <f t="shared" si="45"/>
        <v/>
      </c>
      <c r="I2383" s="8">
        <v>80</v>
      </c>
      <c r="J2383" s="8" t="s">
        <v>213</v>
      </c>
      <c r="K2383" s="8" t="e">
        <f t="shared" si="47"/>
        <v>#VALUE!</v>
      </c>
      <c r="L2383" s="8" t="str">
        <f>IFERROR(VLOOKUP(D2383,Materias_Primas[#All],5,0),"")</f>
        <v/>
      </c>
      <c r="M2383" s="2"/>
      <c r="N2383" s="2"/>
      <c r="O2383" s="2"/>
      <c r="P2383" s="2"/>
    </row>
    <row r="2384" spans="1:16" ht="15.75" customHeight="1" x14ac:dyDescent="0.3">
      <c r="A2384" s="8">
        <f>'Receta'!A2385</f>
        <v>0</v>
      </c>
      <c r="B2384" s="8" t="str">
        <f>IFERROR(VLOOKUP(A2384,Productos[#All],2,0),"")</f>
        <v/>
      </c>
      <c r="C2384" s="8">
        <f>SUMIF(Producción[[#All],[Producto]],A2384,Producción[[#All],[Cant]])</f>
        <v>0</v>
      </c>
      <c r="D2384" s="8">
        <f>'Receta'!E2385</f>
        <v>0</v>
      </c>
      <c r="E2384" s="8" t="str">
        <f>IFERROR(VLOOKUP(D2384,Materias_Primas[#All],2,0),"")</f>
        <v/>
      </c>
      <c r="F2384" s="8">
        <f>'Receta'!C2385</f>
        <v>0</v>
      </c>
      <c r="G2384" s="8">
        <f>'Receta'!H2385</f>
        <v>0</v>
      </c>
      <c r="H2384" s="8" t="str">
        <f t="shared" si="45"/>
        <v/>
      </c>
      <c r="I2384" s="8">
        <v>80</v>
      </c>
      <c r="J2384" s="8" t="s">
        <v>213</v>
      </c>
      <c r="K2384" s="8" t="e">
        <f t="shared" si="47"/>
        <v>#VALUE!</v>
      </c>
      <c r="L2384" s="8" t="str">
        <f>IFERROR(VLOOKUP(D2384,Materias_Primas[#All],5,0),"")</f>
        <v/>
      </c>
      <c r="M2384" s="2"/>
      <c r="N2384" s="2"/>
      <c r="O2384" s="2"/>
      <c r="P2384" s="2"/>
    </row>
    <row r="2385" spans="1:16" ht="15.75" customHeight="1" x14ac:dyDescent="0.3">
      <c r="A2385" s="8">
        <f>'Receta'!A2386</f>
        <v>0</v>
      </c>
      <c r="B2385" s="8" t="str">
        <f>IFERROR(VLOOKUP(A2385,Productos[#All],2,0),"")</f>
        <v/>
      </c>
      <c r="C2385" s="8">
        <f>SUMIF(Producción[[#All],[Producto]],A2385,Producción[[#All],[Cant]])</f>
        <v>0</v>
      </c>
      <c r="D2385" s="8">
        <f>'Receta'!E2386</f>
        <v>0</v>
      </c>
      <c r="E2385" s="8" t="str">
        <f>IFERROR(VLOOKUP(D2385,Materias_Primas[#All],2,0),"")</f>
        <v/>
      </c>
      <c r="F2385" s="8">
        <f>'Receta'!C2386</f>
        <v>0</v>
      </c>
      <c r="G2385" s="8">
        <f>'Receta'!H2386</f>
        <v>0</v>
      </c>
      <c r="H2385" s="8" t="str">
        <f t="shared" si="45"/>
        <v/>
      </c>
      <c r="I2385" s="8">
        <v>80</v>
      </c>
      <c r="J2385" s="8" t="s">
        <v>213</v>
      </c>
      <c r="K2385" s="8" t="e">
        <f t="shared" si="47"/>
        <v>#VALUE!</v>
      </c>
      <c r="L2385" s="8" t="str">
        <f>IFERROR(VLOOKUP(D2385,Materias_Primas[#All],5,0),"")</f>
        <v/>
      </c>
      <c r="M2385" s="2"/>
      <c r="N2385" s="2"/>
      <c r="O2385" s="2"/>
      <c r="P2385" s="2"/>
    </row>
    <row r="2386" spans="1:16" ht="15.75" customHeight="1" x14ac:dyDescent="0.3">
      <c r="A2386" s="8">
        <f>'Receta'!A2387</f>
        <v>0</v>
      </c>
      <c r="B2386" s="8" t="str">
        <f>IFERROR(VLOOKUP(A2386,Productos[#All],2,0),"")</f>
        <v/>
      </c>
      <c r="C2386" s="8">
        <f>SUMIF(Producción[[#All],[Producto]],A2386,Producción[[#All],[Cant]])</f>
        <v>0</v>
      </c>
      <c r="D2386" s="8">
        <f>'Receta'!E2387</f>
        <v>0</v>
      </c>
      <c r="E2386" s="8" t="str">
        <f>IFERROR(VLOOKUP(D2386,Materias_Primas[#All],2,0),"")</f>
        <v/>
      </c>
      <c r="F2386" s="8">
        <f>'Receta'!C2387</f>
        <v>0</v>
      </c>
      <c r="G2386" s="8">
        <f>'Receta'!H2387</f>
        <v>0</v>
      </c>
      <c r="H2386" s="8" t="str">
        <f t="shared" si="45"/>
        <v/>
      </c>
      <c r="I2386" s="8">
        <v>80</v>
      </c>
      <c r="J2386" s="8" t="s">
        <v>213</v>
      </c>
      <c r="K2386" s="8" t="e">
        <f t="shared" si="47"/>
        <v>#VALUE!</v>
      </c>
      <c r="L2386" s="8" t="str">
        <f>IFERROR(VLOOKUP(D2386,Materias_Primas[#All],5,0),"")</f>
        <v/>
      </c>
      <c r="M2386" s="2"/>
      <c r="N2386" s="2"/>
      <c r="O2386" s="2"/>
      <c r="P2386" s="2"/>
    </row>
    <row r="2387" spans="1:16" ht="15.75" customHeight="1" x14ac:dyDescent="0.3">
      <c r="A2387" s="8">
        <f>'Receta'!A2388</f>
        <v>0</v>
      </c>
      <c r="B2387" s="8" t="str">
        <f>IFERROR(VLOOKUP(A2387,Productos[#All],2,0),"")</f>
        <v/>
      </c>
      <c r="C2387" s="8">
        <f>SUMIF(Producción[[#All],[Producto]],A2387,Producción[[#All],[Cant]])</f>
        <v>0</v>
      </c>
      <c r="D2387" s="8">
        <f>'Receta'!E2388</f>
        <v>0</v>
      </c>
      <c r="E2387" s="8" t="str">
        <f>IFERROR(VLOOKUP(D2387,Materias_Primas[#All],2,0),"")</f>
        <v/>
      </c>
      <c r="F2387" s="8">
        <f>'Receta'!C2388</f>
        <v>0</v>
      </c>
      <c r="G2387" s="8">
        <f>'Receta'!H2388</f>
        <v>0</v>
      </c>
      <c r="H2387" s="8" t="str">
        <f t="shared" si="45"/>
        <v/>
      </c>
      <c r="I2387" s="8">
        <v>80</v>
      </c>
      <c r="J2387" s="8" t="s">
        <v>213</v>
      </c>
      <c r="K2387" s="8" t="e">
        <f t="shared" si="47"/>
        <v>#VALUE!</v>
      </c>
      <c r="L2387" s="8" t="str">
        <f>IFERROR(VLOOKUP(D2387,Materias_Primas[#All],5,0),"")</f>
        <v/>
      </c>
      <c r="M2387" s="2"/>
      <c r="N2387" s="2"/>
      <c r="O2387" s="2"/>
      <c r="P2387" s="2"/>
    </row>
    <row r="2388" spans="1:16" ht="15.75" customHeight="1" x14ac:dyDescent="0.3">
      <c r="A2388" s="8">
        <f>'Receta'!A2389</f>
        <v>0</v>
      </c>
      <c r="B2388" s="8" t="str">
        <f>IFERROR(VLOOKUP(A2388,Productos[#All],2,0),"")</f>
        <v/>
      </c>
      <c r="C2388" s="8">
        <f>SUMIF(Producción[[#All],[Producto]],A2388,Producción[[#All],[Cant]])</f>
        <v>0</v>
      </c>
      <c r="D2388" s="8">
        <f>'Receta'!E2389</f>
        <v>0</v>
      </c>
      <c r="E2388" s="8" t="str">
        <f>IFERROR(VLOOKUP(D2388,Materias_Primas[#All],2,0),"")</f>
        <v/>
      </c>
      <c r="F2388" s="8">
        <f>'Receta'!C2389</f>
        <v>0</v>
      </c>
      <c r="G2388" s="8">
        <f>'Receta'!H2389</f>
        <v>0</v>
      </c>
      <c r="H2388" s="8" t="str">
        <f t="shared" si="45"/>
        <v/>
      </c>
      <c r="I2388" s="8">
        <v>80</v>
      </c>
      <c r="J2388" s="8" t="s">
        <v>213</v>
      </c>
      <c r="K2388" s="8" t="e">
        <f t="shared" si="47"/>
        <v>#VALUE!</v>
      </c>
      <c r="L2388" s="8" t="str">
        <f>IFERROR(VLOOKUP(D2388,Materias_Primas[#All],5,0),"")</f>
        <v/>
      </c>
      <c r="M2388" s="2"/>
      <c r="N2388" s="2"/>
      <c r="O2388" s="2"/>
      <c r="P2388" s="2"/>
    </row>
    <row r="2389" spans="1:16" ht="15.75" customHeight="1" x14ac:dyDescent="0.3">
      <c r="A2389" s="8">
        <f>'Receta'!A2390</f>
        <v>0</v>
      </c>
      <c r="B2389" s="8" t="str">
        <f>IFERROR(VLOOKUP(A2389,Productos[#All],2,0),"")</f>
        <v/>
      </c>
      <c r="C2389" s="8">
        <f>SUMIF(Producción[[#All],[Producto]],A2389,Producción[[#All],[Cant]])</f>
        <v>0</v>
      </c>
      <c r="D2389" s="8">
        <f>'Receta'!E2390</f>
        <v>0</v>
      </c>
      <c r="E2389" s="8" t="str">
        <f>IFERROR(VLOOKUP(D2389,Materias_Primas[#All],2,0),"")</f>
        <v/>
      </c>
      <c r="F2389" s="8">
        <f>'Receta'!C2390</f>
        <v>0</v>
      </c>
      <c r="G2389" s="8">
        <f>'Receta'!H2390</f>
        <v>0</v>
      </c>
      <c r="H2389" s="8" t="str">
        <f t="shared" si="45"/>
        <v/>
      </c>
      <c r="I2389" s="8">
        <v>80</v>
      </c>
      <c r="J2389" s="8" t="s">
        <v>213</v>
      </c>
      <c r="K2389" s="8" t="e">
        <f t="shared" si="47"/>
        <v>#VALUE!</v>
      </c>
      <c r="L2389" s="8" t="str">
        <f>IFERROR(VLOOKUP(D2389,Materias_Primas[#All],5,0),"")</f>
        <v/>
      </c>
      <c r="M2389" s="2"/>
      <c r="N2389" s="2"/>
      <c r="O2389" s="2"/>
      <c r="P2389" s="2"/>
    </row>
    <row r="2390" spans="1:16" ht="15.75" customHeight="1" x14ac:dyDescent="0.3">
      <c r="A2390" s="8">
        <f>'Receta'!A2391</f>
        <v>0</v>
      </c>
      <c r="B2390" s="8" t="str">
        <f>IFERROR(VLOOKUP(A2390,Productos[#All],2,0),"")</f>
        <v/>
      </c>
      <c r="C2390" s="8">
        <f>SUMIF(Producción[[#All],[Producto]],A2390,Producción[[#All],[Cant]])</f>
        <v>0</v>
      </c>
      <c r="D2390" s="8">
        <f>'Receta'!E2391</f>
        <v>0</v>
      </c>
      <c r="E2390" s="8" t="str">
        <f>IFERROR(VLOOKUP(D2390,Materias_Primas[#All],2,0),"")</f>
        <v/>
      </c>
      <c r="F2390" s="8">
        <f>'Receta'!C2391</f>
        <v>0</v>
      </c>
      <c r="G2390" s="8">
        <f>'Receta'!H2391</f>
        <v>0</v>
      </c>
      <c r="H2390" s="8" t="str">
        <f t="shared" si="45"/>
        <v/>
      </c>
      <c r="I2390" s="8">
        <v>80</v>
      </c>
      <c r="J2390" s="8" t="s">
        <v>213</v>
      </c>
      <c r="K2390" s="8" t="e">
        <f t="shared" si="47"/>
        <v>#VALUE!</v>
      </c>
      <c r="L2390" s="8" t="str">
        <f>IFERROR(VLOOKUP(D2390,Materias_Primas[#All],5,0),"")</f>
        <v/>
      </c>
      <c r="M2390" s="2"/>
      <c r="N2390" s="2"/>
      <c r="O2390" s="2"/>
      <c r="P2390" s="2"/>
    </row>
    <row r="2391" spans="1:16" ht="15.75" customHeight="1" x14ac:dyDescent="0.3">
      <c r="A2391" s="8">
        <f>'Receta'!A2392</f>
        <v>0</v>
      </c>
      <c r="B2391" s="8" t="str">
        <f>IFERROR(VLOOKUP(A2391,Productos[#All],2,0),"")</f>
        <v/>
      </c>
      <c r="C2391" s="8">
        <f>SUMIF(Producción[[#All],[Producto]],A2391,Producción[[#All],[Cant]])</f>
        <v>0</v>
      </c>
      <c r="D2391" s="8">
        <f>'Receta'!E2392</f>
        <v>0</v>
      </c>
      <c r="E2391" s="8" t="str">
        <f>IFERROR(VLOOKUP(D2391,Materias_Primas[#All],2,0),"")</f>
        <v/>
      </c>
      <c r="F2391" s="8">
        <f>'Receta'!C2392</f>
        <v>0</v>
      </c>
      <c r="G2391" s="8">
        <f>'Receta'!H2392</f>
        <v>0</v>
      </c>
      <c r="H2391" s="8" t="str">
        <f t="shared" si="45"/>
        <v/>
      </c>
      <c r="I2391" s="8">
        <v>80</v>
      </c>
      <c r="J2391" s="8" t="s">
        <v>213</v>
      </c>
      <c r="K2391" s="8" t="e">
        <f t="shared" si="47"/>
        <v>#VALUE!</v>
      </c>
      <c r="L2391" s="8" t="str">
        <f>IFERROR(VLOOKUP(D2391,Materias_Primas[#All],5,0),"")</f>
        <v/>
      </c>
      <c r="M2391" s="2"/>
      <c r="N2391" s="2"/>
      <c r="O2391" s="2"/>
      <c r="P2391" s="2"/>
    </row>
    <row r="2392" spans="1:16" ht="15.75" customHeight="1" x14ac:dyDescent="0.3">
      <c r="A2392" s="8">
        <f>'Receta'!A2393</f>
        <v>0</v>
      </c>
      <c r="B2392" s="8" t="str">
        <f>IFERROR(VLOOKUP(A2392,Productos[#All],2,0),"")</f>
        <v/>
      </c>
      <c r="C2392" s="8">
        <f>SUMIF(Producción[[#All],[Producto]],A2392,Producción[[#All],[Cant]])</f>
        <v>0</v>
      </c>
      <c r="D2392" s="8">
        <f>'Receta'!E2393</f>
        <v>0</v>
      </c>
      <c r="E2392" s="8" t="str">
        <f>IFERROR(VLOOKUP(D2392,Materias_Primas[#All],2,0),"")</f>
        <v/>
      </c>
      <c r="F2392" s="8">
        <f>'Receta'!C2393</f>
        <v>0</v>
      </c>
      <c r="G2392" s="8">
        <f>'Receta'!H2393</f>
        <v>0</v>
      </c>
      <c r="H2392" s="8" t="str">
        <f t="shared" si="45"/>
        <v/>
      </c>
      <c r="I2392" s="8">
        <v>80</v>
      </c>
      <c r="J2392" s="8" t="s">
        <v>213</v>
      </c>
      <c r="K2392" s="8" t="e">
        <f t="shared" si="47"/>
        <v>#VALUE!</v>
      </c>
      <c r="L2392" s="8" t="str">
        <f>IFERROR(VLOOKUP(D2392,Materias_Primas[#All],5,0),"")</f>
        <v/>
      </c>
      <c r="M2392" s="2"/>
      <c r="N2392" s="2"/>
      <c r="O2392" s="2"/>
      <c r="P2392" s="2"/>
    </row>
    <row r="2393" spans="1:16" ht="15.75" customHeight="1" x14ac:dyDescent="0.3">
      <c r="A2393" s="8">
        <f>'Receta'!A2394</f>
        <v>0</v>
      </c>
      <c r="B2393" s="8" t="str">
        <f>IFERROR(VLOOKUP(A2393,Productos[#All],2,0),"")</f>
        <v/>
      </c>
      <c r="C2393" s="8">
        <f>SUMIF(Producción[[#All],[Producto]],A2393,Producción[[#All],[Cant]])</f>
        <v>0</v>
      </c>
      <c r="D2393" s="8">
        <f>'Receta'!E2394</f>
        <v>0</v>
      </c>
      <c r="E2393" s="8" t="str">
        <f>IFERROR(VLOOKUP(D2393,Materias_Primas[#All],2,0),"")</f>
        <v/>
      </c>
      <c r="F2393" s="8">
        <f>'Receta'!C2394</f>
        <v>0</v>
      </c>
      <c r="G2393" s="8">
        <f>'Receta'!H2394</f>
        <v>0</v>
      </c>
      <c r="H2393" s="8" t="str">
        <f t="shared" si="45"/>
        <v/>
      </c>
      <c r="I2393" s="8">
        <v>80</v>
      </c>
      <c r="J2393" s="8" t="s">
        <v>213</v>
      </c>
      <c r="K2393" s="8" t="e">
        <f t="shared" si="47"/>
        <v>#VALUE!</v>
      </c>
      <c r="L2393" s="8" t="str">
        <f>IFERROR(VLOOKUP(D2393,Materias_Primas[#All],5,0),"")</f>
        <v/>
      </c>
      <c r="M2393" s="2"/>
      <c r="N2393" s="2"/>
      <c r="O2393" s="2"/>
      <c r="P2393" s="2"/>
    </row>
    <row r="2394" spans="1:16" ht="15.75" customHeight="1" x14ac:dyDescent="0.3">
      <c r="A2394" s="8">
        <f>'Receta'!A2395</f>
        <v>0</v>
      </c>
      <c r="B2394" s="8" t="str">
        <f>IFERROR(VLOOKUP(A2394,Productos[#All],2,0),"")</f>
        <v/>
      </c>
      <c r="C2394" s="8">
        <f>SUMIF(Producción[[#All],[Producto]],A2394,Producción[[#All],[Cant]])</f>
        <v>0</v>
      </c>
      <c r="D2394" s="8">
        <f>'Receta'!E2395</f>
        <v>0</v>
      </c>
      <c r="E2394" s="8" t="str">
        <f>IFERROR(VLOOKUP(D2394,Materias_Primas[#All],2,0),"")</f>
        <v/>
      </c>
      <c r="F2394" s="8">
        <f>'Receta'!C2395</f>
        <v>0</v>
      </c>
      <c r="G2394" s="8">
        <f>'Receta'!H2395</f>
        <v>0</v>
      </c>
      <c r="H2394" s="8" t="str">
        <f t="shared" si="45"/>
        <v/>
      </c>
      <c r="I2394" s="8">
        <v>80</v>
      </c>
      <c r="J2394" s="8" t="s">
        <v>213</v>
      </c>
      <c r="K2394" s="8" t="e">
        <f t="shared" si="47"/>
        <v>#VALUE!</v>
      </c>
      <c r="L2394" s="8" t="str">
        <f>IFERROR(VLOOKUP(D2394,Materias_Primas[#All],5,0),"")</f>
        <v/>
      </c>
      <c r="M2394" s="2"/>
      <c r="N2394" s="2"/>
      <c r="O2394" s="2"/>
      <c r="P2394" s="2"/>
    </row>
    <row r="2395" spans="1:16" ht="15.75" customHeight="1" x14ac:dyDescent="0.3">
      <c r="A2395" s="8">
        <f>'Receta'!A2396</f>
        <v>0</v>
      </c>
      <c r="B2395" s="8" t="str">
        <f>IFERROR(VLOOKUP(A2395,Productos[#All],2,0),"")</f>
        <v/>
      </c>
      <c r="C2395" s="8">
        <f>SUMIF(Producción[[#All],[Producto]],A2395,Producción[[#All],[Cant]])</f>
        <v>0</v>
      </c>
      <c r="D2395" s="8">
        <f>'Receta'!E2396</f>
        <v>0</v>
      </c>
      <c r="E2395" s="8" t="str">
        <f>IFERROR(VLOOKUP(D2395,Materias_Primas[#All],2,0),"")</f>
        <v/>
      </c>
      <c r="F2395" s="8">
        <f>'Receta'!C2396</f>
        <v>0</v>
      </c>
      <c r="G2395" s="8">
        <f>'Receta'!H2396</f>
        <v>0</v>
      </c>
      <c r="H2395" s="8" t="str">
        <f t="shared" si="45"/>
        <v/>
      </c>
      <c r="I2395" s="8">
        <v>80</v>
      </c>
      <c r="J2395" s="8" t="s">
        <v>213</v>
      </c>
      <c r="K2395" s="8" t="e">
        <f t="shared" si="47"/>
        <v>#VALUE!</v>
      </c>
      <c r="L2395" s="8" t="str">
        <f>IFERROR(VLOOKUP(D2395,Materias_Primas[#All],5,0),"")</f>
        <v/>
      </c>
      <c r="M2395" s="2"/>
      <c r="N2395" s="2"/>
      <c r="O2395" s="2"/>
      <c r="P2395" s="2"/>
    </row>
    <row r="2396" spans="1:16" ht="15.75" customHeight="1" x14ac:dyDescent="0.3">
      <c r="A2396" s="8">
        <f>'Receta'!A2397</f>
        <v>0</v>
      </c>
      <c r="B2396" s="8" t="str">
        <f>IFERROR(VLOOKUP(A2396,Productos[#All],2,0),"")</f>
        <v/>
      </c>
      <c r="C2396" s="8">
        <f>SUMIF(Producción[[#All],[Producto]],A2396,Producción[[#All],[Cant]])</f>
        <v>0</v>
      </c>
      <c r="D2396" s="8">
        <f>'Receta'!E2397</f>
        <v>0</v>
      </c>
      <c r="E2396" s="8" t="str">
        <f>IFERROR(VLOOKUP(D2396,Materias_Primas[#All],2,0),"")</f>
        <v/>
      </c>
      <c r="F2396" s="8">
        <f>'Receta'!C2397</f>
        <v>0</v>
      </c>
      <c r="G2396" s="8">
        <f>'Receta'!H2397</f>
        <v>0</v>
      </c>
      <c r="H2396" s="8" t="str">
        <f t="shared" si="45"/>
        <v/>
      </c>
      <c r="I2396" s="8">
        <v>80</v>
      </c>
      <c r="J2396" s="8" t="s">
        <v>213</v>
      </c>
      <c r="K2396" s="8" t="e">
        <f t="shared" si="47"/>
        <v>#VALUE!</v>
      </c>
      <c r="L2396" s="8" t="str">
        <f>IFERROR(VLOOKUP(D2396,Materias_Primas[#All],5,0),"")</f>
        <v/>
      </c>
      <c r="M2396" s="2"/>
      <c r="N2396" s="2"/>
      <c r="O2396" s="2"/>
      <c r="P2396" s="2"/>
    </row>
    <row r="2397" spans="1:16" ht="15.75" customHeight="1" x14ac:dyDescent="0.3">
      <c r="A2397" s="8">
        <f>'Receta'!A2398</f>
        <v>0</v>
      </c>
      <c r="B2397" s="8" t="str">
        <f>IFERROR(VLOOKUP(A2397,Productos[#All],2,0),"")</f>
        <v/>
      </c>
      <c r="C2397" s="8">
        <f>SUMIF(Producción[[#All],[Producto]],A2397,Producción[[#All],[Cant]])</f>
        <v>0</v>
      </c>
      <c r="D2397" s="8">
        <f>'Receta'!E2398</f>
        <v>0</v>
      </c>
      <c r="E2397" s="8" t="str">
        <f>IFERROR(VLOOKUP(D2397,Materias_Primas[#All],2,0),"")</f>
        <v/>
      </c>
      <c r="F2397" s="8">
        <f>'Receta'!C2398</f>
        <v>0</v>
      </c>
      <c r="G2397" s="8">
        <f>'Receta'!H2398</f>
        <v>0</v>
      </c>
      <c r="H2397" s="8" t="str">
        <f t="shared" si="45"/>
        <v/>
      </c>
      <c r="I2397" s="8">
        <v>80</v>
      </c>
      <c r="J2397" s="8" t="s">
        <v>213</v>
      </c>
      <c r="K2397" s="8" t="e">
        <f t="shared" si="47"/>
        <v>#VALUE!</v>
      </c>
      <c r="L2397" s="8" t="str">
        <f>IFERROR(VLOOKUP(D2397,Materias_Primas[#All],5,0),"")</f>
        <v/>
      </c>
      <c r="M2397" s="2"/>
      <c r="N2397" s="2"/>
      <c r="O2397" s="2"/>
      <c r="P2397" s="2"/>
    </row>
    <row r="2398" spans="1:16" ht="15.75" customHeight="1" x14ac:dyDescent="0.3">
      <c r="A2398" s="8">
        <f>'Receta'!A2399</f>
        <v>0</v>
      </c>
      <c r="B2398" s="8" t="str">
        <f>IFERROR(VLOOKUP(A2398,Productos[#All],2,0),"")</f>
        <v/>
      </c>
      <c r="C2398" s="8">
        <f>SUMIF(Producción[[#All],[Producto]],A2398,Producción[[#All],[Cant]])</f>
        <v>0</v>
      </c>
      <c r="D2398" s="8">
        <f>'Receta'!E2399</f>
        <v>0</v>
      </c>
      <c r="E2398" s="8" t="str">
        <f>IFERROR(VLOOKUP(D2398,Materias_Primas[#All],2,0),"")</f>
        <v/>
      </c>
      <c r="F2398" s="8">
        <f>'Receta'!C2399</f>
        <v>0</v>
      </c>
      <c r="G2398" s="8">
        <f>'Receta'!H2399</f>
        <v>0</v>
      </c>
      <c r="H2398" s="8" t="str">
        <f t="shared" si="45"/>
        <v/>
      </c>
      <c r="I2398" s="8">
        <v>80</v>
      </c>
      <c r="J2398" s="8" t="s">
        <v>213</v>
      </c>
      <c r="K2398" s="8" t="e">
        <f t="shared" si="47"/>
        <v>#VALUE!</v>
      </c>
      <c r="L2398" s="8" t="str">
        <f>IFERROR(VLOOKUP(D2398,Materias_Primas[#All],5,0),"")</f>
        <v/>
      </c>
      <c r="M2398" s="2"/>
      <c r="N2398" s="2"/>
      <c r="O2398" s="2"/>
      <c r="P2398" s="2"/>
    </row>
    <row r="2399" spans="1:16" ht="15.75" customHeight="1" x14ac:dyDescent="0.3">
      <c r="A2399" s="8">
        <f>'Receta'!A2400</f>
        <v>0</v>
      </c>
      <c r="B2399" s="8" t="str">
        <f>IFERROR(VLOOKUP(A2399,Productos[#All],2,0),"")</f>
        <v/>
      </c>
      <c r="C2399" s="8">
        <f>SUMIF(Producción[[#All],[Producto]],A2399,Producción[[#All],[Cant]])</f>
        <v>0</v>
      </c>
      <c r="D2399" s="8">
        <f>'Receta'!E2400</f>
        <v>0</v>
      </c>
      <c r="E2399" s="8" t="str">
        <f>IFERROR(VLOOKUP(D2399,Materias_Primas[#All],2,0),"")</f>
        <v/>
      </c>
      <c r="F2399" s="8">
        <f>'Receta'!C2400</f>
        <v>0</v>
      </c>
      <c r="G2399" s="8">
        <f>'Receta'!H2400</f>
        <v>0</v>
      </c>
      <c r="H2399" s="8" t="str">
        <f t="shared" si="45"/>
        <v/>
      </c>
      <c r="I2399" s="8">
        <v>80</v>
      </c>
      <c r="J2399" s="8" t="s">
        <v>213</v>
      </c>
      <c r="K2399" s="8" t="e">
        <f t="shared" si="47"/>
        <v>#VALUE!</v>
      </c>
      <c r="L2399" s="8" t="str">
        <f>IFERROR(VLOOKUP(D2399,Materias_Primas[#All],5,0),"")</f>
        <v/>
      </c>
      <c r="M2399" s="2"/>
      <c r="N2399" s="2"/>
      <c r="O2399" s="2"/>
      <c r="P2399" s="2"/>
    </row>
    <row r="2400" spans="1:16" ht="15.75" customHeight="1" x14ac:dyDescent="0.3">
      <c r="A2400" s="8">
        <f>'Receta'!A2401</f>
        <v>0</v>
      </c>
      <c r="B2400" s="8" t="str">
        <f>IFERROR(VLOOKUP(A2400,Productos[#All],2,0),"")</f>
        <v/>
      </c>
      <c r="C2400" s="8">
        <f>SUMIF(Producción[[#All],[Producto]],A2400,Producción[[#All],[Cant]])</f>
        <v>0</v>
      </c>
      <c r="D2400" s="8">
        <f>'Receta'!E2401</f>
        <v>0</v>
      </c>
      <c r="E2400" s="8" t="str">
        <f>IFERROR(VLOOKUP(D2400,Materias_Primas[#All],2,0),"")</f>
        <v/>
      </c>
      <c r="F2400" s="8">
        <f>'Receta'!C2401</f>
        <v>0</v>
      </c>
      <c r="G2400" s="8">
        <f>'Receta'!H2401</f>
        <v>0</v>
      </c>
      <c r="H2400" s="8" t="str">
        <f t="shared" si="45"/>
        <v/>
      </c>
      <c r="I2400" s="8">
        <v>80</v>
      </c>
      <c r="J2400" s="8" t="s">
        <v>213</v>
      </c>
      <c r="K2400" s="8" t="e">
        <f t="shared" si="47"/>
        <v>#VALUE!</v>
      </c>
      <c r="L2400" s="8" t="str">
        <f>IFERROR(VLOOKUP(D2400,Materias_Primas[#All],5,0),"")</f>
        <v/>
      </c>
      <c r="M2400" s="2"/>
      <c r="N2400" s="2"/>
      <c r="O2400" s="2"/>
      <c r="P2400" s="2"/>
    </row>
    <row r="2401" spans="1:16" ht="15.75" customHeight="1" x14ac:dyDescent="0.3">
      <c r="A2401" s="8">
        <f>'Receta'!A2402</f>
        <v>0</v>
      </c>
      <c r="B2401" s="8" t="str">
        <f>IFERROR(VLOOKUP(A2401,Productos[#All],2,0),"")</f>
        <v/>
      </c>
      <c r="C2401" s="8">
        <f>SUMIF(Producción[[#All],[Producto]],A2401,Producción[[#All],[Cant]])</f>
        <v>0</v>
      </c>
      <c r="D2401" s="8">
        <f>'Receta'!E2402</f>
        <v>0</v>
      </c>
      <c r="E2401" s="8" t="str">
        <f>IFERROR(VLOOKUP(D2401,Materias_Primas[#All],2,0),"")</f>
        <v/>
      </c>
      <c r="F2401" s="8">
        <f>'Receta'!C2402</f>
        <v>0</v>
      </c>
      <c r="G2401" s="8">
        <f>'Receta'!H2402</f>
        <v>0</v>
      </c>
      <c r="H2401" s="8" t="str">
        <f t="shared" si="45"/>
        <v/>
      </c>
      <c r="I2401" s="8">
        <v>80</v>
      </c>
      <c r="J2401" s="8" t="s">
        <v>213</v>
      </c>
      <c r="K2401" s="8" t="e">
        <f t="shared" si="47"/>
        <v>#VALUE!</v>
      </c>
      <c r="L2401" s="8" t="str">
        <f>IFERROR(VLOOKUP(D2401,Materias_Primas[#All],5,0),"")</f>
        <v/>
      </c>
      <c r="M2401" s="2"/>
      <c r="N2401" s="2"/>
      <c r="O2401" s="2"/>
      <c r="P2401" s="2"/>
    </row>
    <row r="2402" spans="1:16" ht="15.75" customHeight="1" x14ac:dyDescent="0.3">
      <c r="A2402" s="8">
        <f>'Receta'!A2403</f>
        <v>0</v>
      </c>
      <c r="B2402" s="8" t="str">
        <f>IFERROR(VLOOKUP(A2402,Productos[#All],2,0),"")</f>
        <v/>
      </c>
      <c r="C2402" s="8">
        <f>SUMIF(Producción[[#All],[Producto]],A2402,Producción[[#All],[Cant]])</f>
        <v>0</v>
      </c>
      <c r="D2402" s="8">
        <f>'Receta'!E2403</f>
        <v>0</v>
      </c>
      <c r="E2402" s="8" t="str">
        <f>IFERROR(VLOOKUP(D2402,Materias_Primas[#All],2,0),"")</f>
        <v/>
      </c>
      <c r="F2402" s="8">
        <f>'Receta'!C2403</f>
        <v>0</v>
      </c>
      <c r="G2402" s="8">
        <f>'Receta'!H2403</f>
        <v>0</v>
      </c>
      <c r="H2402" s="8" t="str">
        <f t="shared" si="45"/>
        <v/>
      </c>
      <c r="I2402" s="8">
        <v>80</v>
      </c>
      <c r="J2402" s="8" t="s">
        <v>213</v>
      </c>
      <c r="K2402" s="8" t="e">
        <f t="shared" si="47"/>
        <v>#VALUE!</v>
      </c>
      <c r="L2402" s="8" t="str">
        <f>IFERROR(VLOOKUP(D2402,Materias_Primas[#All],5,0),"")</f>
        <v/>
      </c>
      <c r="M2402" s="2"/>
      <c r="N2402" s="2"/>
      <c r="O2402" s="2"/>
      <c r="P2402" s="2"/>
    </row>
    <row r="2403" spans="1:16" ht="15.75" customHeight="1" x14ac:dyDescent="0.3">
      <c r="A2403" s="8">
        <f>'Receta'!A2404</f>
        <v>0</v>
      </c>
      <c r="B2403" s="8" t="str">
        <f>IFERROR(VLOOKUP(A2403,Productos[#All],2,0),"")</f>
        <v/>
      </c>
      <c r="C2403" s="8">
        <f>SUMIF(Producción[[#All],[Producto]],A2403,Producción[[#All],[Cant]])</f>
        <v>0</v>
      </c>
      <c r="D2403" s="8">
        <f>'Receta'!E2404</f>
        <v>0</v>
      </c>
      <c r="E2403" s="8" t="str">
        <f>IFERROR(VLOOKUP(D2403,Materias_Primas[#All],2,0),"")</f>
        <v/>
      </c>
      <c r="F2403" s="8">
        <f>'Receta'!C2404</f>
        <v>0</v>
      </c>
      <c r="G2403" s="8">
        <f>'Receta'!H2404</f>
        <v>0</v>
      </c>
      <c r="H2403" s="8" t="str">
        <f t="shared" si="45"/>
        <v/>
      </c>
      <c r="I2403" s="8">
        <v>80</v>
      </c>
      <c r="J2403" s="8" t="s">
        <v>213</v>
      </c>
      <c r="K2403" s="8" t="e">
        <f t="shared" si="47"/>
        <v>#VALUE!</v>
      </c>
      <c r="L2403" s="8" t="str">
        <f>IFERROR(VLOOKUP(D2403,Materias_Primas[#All],5,0),"")</f>
        <v/>
      </c>
      <c r="M2403" s="2"/>
      <c r="N2403" s="2"/>
      <c r="O2403" s="2"/>
      <c r="P2403" s="2"/>
    </row>
    <row r="2404" spans="1:16" ht="15.75" customHeight="1" x14ac:dyDescent="0.3">
      <c r="A2404" s="8">
        <f>'Receta'!A2405</f>
        <v>0</v>
      </c>
      <c r="B2404" s="8" t="str">
        <f>IFERROR(VLOOKUP(A2404,Productos[#All],2,0),"")</f>
        <v/>
      </c>
      <c r="C2404" s="8">
        <f>SUMIF(Producción[[#All],[Producto]],A2404,Producción[[#All],[Cant]])</f>
        <v>0</v>
      </c>
      <c r="D2404" s="8">
        <f>'Receta'!E2405</f>
        <v>0</v>
      </c>
      <c r="E2404" s="8" t="str">
        <f>IFERROR(VLOOKUP(D2404,Materias_Primas[#All],2,0),"")</f>
        <v/>
      </c>
      <c r="F2404" s="8">
        <f>'Receta'!C2405</f>
        <v>0</v>
      </c>
      <c r="G2404" s="8">
        <f>'Receta'!H2405</f>
        <v>0</v>
      </c>
      <c r="H2404" s="8" t="str">
        <f t="shared" si="45"/>
        <v/>
      </c>
      <c r="I2404" s="8">
        <v>80</v>
      </c>
      <c r="J2404" s="8" t="s">
        <v>213</v>
      </c>
      <c r="K2404" s="8" t="e">
        <f t="shared" si="47"/>
        <v>#VALUE!</v>
      </c>
      <c r="L2404" s="8" t="str">
        <f>IFERROR(VLOOKUP(D2404,Materias_Primas[#All],5,0),"")</f>
        <v/>
      </c>
      <c r="M2404" s="2"/>
      <c r="N2404" s="2"/>
      <c r="O2404" s="2"/>
      <c r="P2404" s="2"/>
    </row>
    <row r="2405" spans="1:16" ht="15.75" customHeight="1" x14ac:dyDescent="0.3">
      <c r="A2405" s="8">
        <f>'Receta'!A2406</f>
        <v>0</v>
      </c>
      <c r="B2405" s="8" t="str">
        <f>IFERROR(VLOOKUP(A2405,Productos[#All],2,0),"")</f>
        <v/>
      </c>
      <c r="C2405" s="8">
        <f>SUMIF(Producción[[#All],[Producto]],A2405,Producción[[#All],[Cant]])</f>
        <v>0</v>
      </c>
      <c r="D2405" s="8">
        <f>'Receta'!E2406</f>
        <v>0</v>
      </c>
      <c r="E2405" s="8" t="str">
        <f>IFERROR(VLOOKUP(D2405,Materias_Primas[#All],2,0),"")</f>
        <v/>
      </c>
      <c r="F2405" s="8">
        <f>'Receta'!C2406</f>
        <v>0</v>
      </c>
      <c r="G2405" s="8">
        <f>'Receta'!H2406</f>
        <v>0</v>
      </c>
      <c r="H2405" s="8" t="str">
        <f t="shared" si="45"/>
        <v/>
      </c>
      <c r="I2405" s="8">
        <v>80</v>
      </c>
      <c r="J2405" s="8" t="s">
        <v>213</v>
      </c>
      <c r="K2405" s="8" t="e">
        <f t="shared" si="47"/>
        <v>#VALUE!</v>
      </c>
      <c r="L2405" s="8" t="str">
        <f>IFERROR(VLOOKUP(D2405,Materias_Primas[#All],5,0),"")</f>
        <v/>
      </c>
      <c r="M2405" s="2"/>
      <c r="N2405" s="2"/>
      <c r="O2405" s="2"/>
      <c r="P2405" s="2"/>
    </row>
    <row r="2406" spans="1:16" ht="15.75" customHeight="1" x14ac:dyDescent="0.3">
      <c r="A2406" s="8">
        <f>'Receta'!A2407</f>
        <v>0</v>
      </c>
      <c r="B2406" s="8" t="str">
        <f>IFERROR(VLOOKUP(A2406,Productos[#All],2,0),"")</f>
        <v/>
      </c>
      <c r="C2406" s="8">
        <f>SUMIF(Producción[[#All],[Producto]],A2406,Producción[[#All],[Cant]])</f>
        <v>0</v>
      </c>
      <c r="D2406" s="8">
        <f>'Receta'!E2407</f>
        <v>0</v>
      </c>
      <c r="E2406" s="8" t="str">
        <f>IFERROR(VLOOKUP(D2406,Materias_Primas[#All],2,0),"")</f>
        <v/>
      </c>
      <c r="F2406" s="8">
        <f>'Receta'!C2407</f>
        <v>0</v>
      </c>
      <c r="G2406" s="8">
        <f>'Receta'!H2407</f>
        <v>0</v>
      </c>
      <c r="H2406" s="8" t="str">
        <f t="shared" si="45"/>
        <v/>
      </c>
      <c r="I2406" s="8">
        <v>80</v>
      </c>
      <c r="J2406" s="8" t="s">
        <v>213</v>
      </c>
      <c r="K2406" s="8" t="e">
        <f t="shared" si="47"/>
        <v>#VALUE!</v>
      </c>
      <c r="L2406" s="8" t="str">
        <f>IFERROR(VLOOKUP(D2406,Materias_Primas[#All],5,0),"")</f>
        <v/>
      </c>
      <c r="M2406" s="2"/>
      <c r="N2406" s="2"/>
      <c r="O2406" s="2"/>
      <c r="P2406" s="2"/>
    </row>
    <row r="2407" spans="1:16" ht="15.75" customHeight="1" x14ac:dyDescent="0.3">
      <c r="A2407" s="8">
        <f>'Receta'!A2408</f>
        <v>0</v>
      </c>
      <c r="B2407" s="8" t="str">
        <f>IFERROR(VLOOKUP(A2407,Productos[#All],2,0),"")</f>
        <v/>
      </c>
      <c r="C2407" s="8">
        <f>SUMIF(Producción[[#All],[Producto]],A2407,Producción[[#All],[Cant]])</f>
        <v>0</v>
      </c>
      <c r="D2407" s="8">
        <f>'Receta'!E2408</f>
        <v>0</v>
      </c>
      <c r="E2407" s="8" t="str">
        <f>IFERROR(VLOOKUP(D2407,Materias_Primas[#All],2,0),"")</f>
        <v/>
      </c>
      <c r="F2407" s="8">
        <f>'Receta'!C2408</f>
        <v>0</v>
      </c>
      <c r="G2407" s="8">
        <f>'Receta'!H2408</f>
        <v>0</v>
      </c>
      <c r="H2407" s="8" t="str">
        <f t="shared" si="45"/>
        <v/>
      </c>
      <c r="I2407" s="8">
        <v>80</v>
      </c>
      <c r="J2407" s="8" t="s">
        <v>213</v>
      </c>
      <c r="K2407" s="8" t="e">
        <f t="shared" si="47"/>
        <v>#VALUE!</v>
      </c>
      <c r="L2407" s="8" t="str">
        <f>IFERROR(VLOOKUP(D2407,Materias_Primas[#All],5,0),"")</f>
        <v/>
      </c>
      <c r="M2407" s="2"/>
      <c r="N2407" s="2"/>
      <c r="O2407" s="2"/>
      <c r="P2407" s="2"/>
    </row>
    <row r="2408" spans="1:16" ht="15.75" customHeight="1" x14ac:dyDescent="0.3">
      <c r="A2408" s="8">
        <f>'Receta'!A2409</f>
        <v>0</v>
      </c>
      <c r="B2408" s="8" t="str">
        <f>IFERROR(VLOOKUP(A2408,Productos[#All],2,0),"")</f>
        <v/>
      </c>
      <c r="C2408" s="8">
        <f>SUMIF(Producción[[#All],[Producto]],A2408,Producción[[#All],[Cant]])</f>
        <v>0</v>
      </c>
      <c r="D2408" s="8">
        <f>'Receta'!E2409</f>
        <v>0</v>
      </c>
      <c r="E2408" s="8" t="str">
        <f>IFERROR(VLOOKUP(D2408,Materias_Primas[#All],2,0),"")</f>
        <v/>
      </c>
      <c r="F2408" s="8">
        <f>'Receta'!C2409</f>
        <v>0</v>
      </c>
      <c r="G2408" s="8">
        <f>'Receta'!H2409</f>
        <v>0</v>
      </c>
      <c r="H2408" s="8" t="str">
        <f t="shared" si="45"/>
        <v/>
      </c>
      <c r="I2408" s="8">
        <v>80</v>
      </c>
      <c r="J2408" s="8" t="s">
        <v>213</v>
      </c>
      <c r="K2408" s="8" t="e">
        <f t="shared" si="47"/>
        <v>#VALUE!</v>
      </c>
      <c r="L2408" s="8" t="str">
        <f>IFERROR(VLOOKUP(D2408,Materias_Primas[#All],5,0),"")</f>
        <v/>
      </c>
      <c r="M2408" s="2"/>
      <c r="N2408" s="2"/>
      <c r="O2408" s="2"/>
      <c r="P2408" s="2"/>
    </row>
    <row r="2409" spans="1:16" ht="15.75" customHeight="1" x14ac:dyDescent="0.3">
      <c r="A2409" s="8">
        <f>'Receta'!A2410</f>
        <v>0</v>
      </c>
      <c r="B2409" s="8" t="str">
        <f>IFERROR(VLOOKUP(A2409,Productos[#All],2,0),"")</f>
        <v/>
      </c>
      <c r="C2409" s="8">
        <f>SUMIF(Producción[[#All],[Producto]],A2409,Producción[[#All],[Cant]])</f>
        <v>0</v>
      </c>
      <c r="D2409" s="8">
        <f>'Receta'!E2410</f>
        <v>0</v>
      </c>
      <c r="E2409" s="8" t="str">
        <f>IFERROR(VLOOKUP(D2409,Materias_Primas[#All],2,0),"")</f>
        <v/>
      </c>
      <c r="F2409" s="8">
        <f>'Receta'!C2410</f>
        <v>0</v>
      </c>
      <c r="G2409" s="8">
        <f>'Receta'!H2410</f>
        <v>0</v>
      </c>
      <c r="H2409" s="8" t="str">
        <f t="shared" si="45"/>
        <v/>
      </c>
      <c r="I2409" s="8">
        <v>80</v>
      </c>
      <c r="J2409" s="8" t="s">
        <v>213</v>
      </c>
      <c r="K2409" s="8" t="e">
        <f t="shared" si="47"/>
        <v>#VALUE!</v>
      </c>
      <c r="L2409" s="8" t="str">
        <f>IFERROR(VLOOKUP(D2409,Materias_Primas[#All],5,0),"")</f>
        <v/>
      </c>
      <c r="M2409" s="2"/>
      <c r="N2409" s="2"/>
      <c r="O2409" s="2"/>
      <c r="P2409" s="2"/>
    </row>
    <row r="2410" spans="1:16" ht="15.75" customHeight="1" x14ac:dyDescent="0.3">
      <c r="A2410" s="8">
        <f>'Receta'!A2411</f>
        <v>0</v>
      </c>
      <c r="B2410" s="8" t="str">
        <f>IFERROR(VLOOKUP(A2410,Productos[#All],2,0),"")</f>
        <v/>
      </c>
      <c r="C2410" s="8">
        <f>SUMIF(Producción[[#All],[Producto]],A2410,Producción[[#All],[Cant]])</f>
        <v>0</v>
      </c>
      <c r="D2410" s="8">
        <f>'Receta'!E2411</f>
        <v>0</v>
      </c>
      <c r="E2410" s="8" t="str">
        <f>IFERROR(VLOOKUP(D2410,Materias_Primas[#All],2,0),"")</f>
        <v/>
      </c>
      <c r="F2410" s="8">
        <f>'Receta'!C2411</f>
        <v>0</v>
      </c>
      <c r="G2410" s="8">
        <f>'Receta'!H2411</f>
        <v>0</v>
      </c>
      <c r="H2410" s="8" t="str">
        <f t="shared" si="45"/>
        <v/>
      </c>
      <c r="I2410" s="8">
        <v>80</v>
      </c>
      <c r="J2410" s="8" t="s">
        <v>213</v>
      </c>
      <c r="K2410" s="8" t="e">
        <f t="shared" si="47"/>
        <v>#VALUE!</v>
      </c>
      <c r="L2410" s="8" t="str">
        <f>IFERROR(VLOOKUP(D2410,Materias_Primas[#All],5,0),"")</f>
        <v/>
      </c>
      <c r="M2410" s="2"/>
      <c r="N2410" s="2"/>
      <c r="O2410" s="2"/>
      <c r="P2410" s="2"/>
    </row>
    <row r="2411" spans="1:16" ht="15.75" customHeight="1" x14ac:dyDescent="0.3">
      <c r="A2411" s="8">
        <f>'Receta'!A2412</f>
        <v>0</v>
      </c>
      <c r="B2411" s="8" t="str">
        <f>IFERROR(VLOOKUP(A2411,Productos[#All],2,0),"")</f>
        <v/>
      </c>
      <c r="C2411" s="8">
        <f>SUMIF(Producción[[#All],[Producto]],A2411,Producción[[#All],[Cant]])</f>
        <v>0</v>
      </c>
      <c r="D2411" s="8">
        <f>'Receta'!E2412</f>
        <v>0</v>
      </c>
      <c r="E2411" s="8" t="str">
        <f>IFERROR(VLOOKUP(D2411,Materias_Primas[#All],2,0),"")</f>
        <v/>
      </c>
      <c r="F2411" s="8">
        <f>'Receta'!C2412</f>
        <v>0</v>
      </c>
      <c r="G2411" s="8">
        <f>'Receta'!H2412</f>
        <v>0</v>
      </c>
      <c r="H2411" s="8" t="str">
        <f t="shared" si="45"/>
        <v/>
      </c>
      <c r="I2411" s="8">
        <v>80</v>
      </c>
      <c r="J2411" s="8" t="s">
        <v>213</v>
      </c>
      <c r="K2411" s="8" t="e">
        <f t="shared" si="47"/>
        <v>#VALUE!</v>
      </c>
      <c r="L2411" s="8" t="str">
        <f>IFERROR(VLOOKUP(D2411,Materias_Primas[#All],5,0),"")</f>
        <v/>
      </c>
      <c r="M2411" s="2"/>
      <c r="N2411" s="2"/>
      <c r="O2411" s="2"/>
      <c r="P2411" s="2"/>
    </row>
    <row r="2412" spans="1:16" ht="15.75" customHeight="1" x14ac:dyDescent="0.3">
      <c r="A2412" s="8">
        <f>'Receta'!A2413</f>
        <v>0</v>
      </c>
      <c r="B2412" s="8" t="str">
        <f>IFERROR(VLOOKUP(A2412,Productos[#All],2,0),"")</f>
        <v/>
      </c>
      <c r="C2412" s="8">
        <f>SUMIF(Producción[[#All],[Producto]],A2412,Producción[[#All],[Cant]])</f>
        <v>0</v>
      </c>
      <c r="D2412" s="8">
        <f>'Receta'!E2413</f>
        <v>0</v>
      </c>
      <c r="E2412" s="8" t="str">
        <f>IFERROR(VLOOKUP(D2412,Materias_Primas[#All],2,0),"")</f>
        <v/>
      </c>
      <c r="F2412" s="8">
        <f>'Receta'!C2413</f>
        <v>0</v>
      </c>
      <c r="G2412" s="8">
        <f>'Receta'!H2413</f>
        <v>0</v>
      </c>
      <c r="H2412" s="8" t="str">
        <f t="shared" si="45"/>
        <v/>
      </c>
      <c r="I2412" s="8">
        <v>80</v>
      </c>
      <c r="J2412" s="8" t="s">
        <v>213</v>
      </c>
      <c r="K2412" s="8" t="e">
        <f t="shared" si="47"/>
        <v>#VALUE!</v>
      </c>
      <c r="L2412" s="8" t="str">
        <f>IFERROR(VLOOKUP(D2412,Materias_Primas[#All],5,0),"")</f>
        <v/>
      </c>
      <c r="M2412" s="2"/>
      <c r="N2412" s="2"/>
      <c r="O2412" s="2"/>
      <c r="P2412" s="2"/>
    </row>
    <row r="2413" spans="1:16" ht="15.75" customHeight="1" x14ac:dyDescent="0.3">
      <c r="A2413" s="8">
        <f>'Receta'!A2414</f>
        <v>0</v>
      </c>
      <c r="B2413" s="8" t="str">
        <f>IFERROR(VLOOKUP(A2413,Productos[#All],2,0),"")</f>
        <v/>
      </c>
      <c r="C2413" s="8">
        <f>SUMIF(Producción[[#All],[Producto]],A2413,Producción[[#All],[Cant]])</f>
        <v>0</v>
      </c>
      <c r="D2413" s="8">
        <f>'Receta'!E2414</f>
        <v>0</v>
      </c>
      <c r="E2413" s="8" t="str">
        <f>IFERROR(VLOOKUP(D2413,Materias_Primas[#All],2,0),"")</f>
        <v/>
      </c>
      <c r="F2413" s="8">
        <f>'Receta'!C2414</f>
        <v>0</v>
      </c>
      <c r="G2413" s="8">
        <f>'Receta'!H2414</f>
        <v>0</v>
      </c>
      <c r="H2413" s="8" t="str">
        <f t="shared" si="45"/>
        <v/>
      </c>
      <c r="I2413" s="8">
        <v>80</v>
      </c>
      <c r="J2413" s="8" t="s">
        <v>213</v>
      </c>
      <c r="K2413" s="8" t="e">
        <f t="shared" si="47"/>
        <v>#VALUE!</v>
      </c>
      <c r="L2413" s="8" t="str">
        <f>IFERROR(VLOOKUP(D2413,Materias_Primas[#All],5,0),"")</f>
        <v/>
      </c>
      <c r="M2413" s="2"/>
      <c r="N2413" s="2"/>
      <c r="O2413" s="2"/>
      <c r="P2413" s="2"/>
    </row>
    <row r="2414" spans="1:16" ht="15.75" customHeight="1" x14ac:dyDescent="0.3">
      <c r="A2414" s="8">
        <f>'Receta'!A2415</f>
        <v>0</v>
      </c>
      <c r="B2414" s="8" t="str">
        <f>IFERROR(VLOOKUP(A2414,Productos[#All],2,0),"")</f>
        <v/>
      </c>
      <c r="C2414" s="8">
        <f>SUMIF(Producción[[#All],[Producto]],A2414,Producción[[#All],[Cant]])</f>
        <v>0</v>
      </c>
      <c r="D2414" s="8">
        <f>'Receta'!E2415</f>
        <v>0</v>
      </c>
      <c r="E2414" s="8" t="str">
        <f>IFERROR(VLOOKUP(D2414,Materias_Primas[#All],2,0),"")</f>
        <v/>
      </c>
      <c r="F2414" s="8">
        <f>'Receta'!C2415</f>
        <v>0</v>
      </c>
      <c r="G2414" s="8">
        <f>'Receta'!H2415</f>
        <v>0</v>
      </c>
      <c r="H2414" s="8" t="str">
        <f t="shared" si="45"/>
        <v/>
      </c>
      <c r="I2414" s="8">
        <v>81</v>
      </c>
      <c r="J2414" s="8" t="s">
        <v>213</v>
      </c>
      <c r="K2414" s="8" t="e">
        <f t="shared" si="47"/>
        <v>#VALUE!</v>
      </c>
      <c r="L2414" s="8" t="str">
        <f>IFERROR(VLOOKUP(D2414,Materias_Primas[#All],5,0),"")</f>
        <v/>
      </c>
      <c r="M2414" s="2"/>
      <c r="N2414" s="2"/>
      <c r="O2414" s="2"/>
      <c r="P2414" s="2"/>
    </row>
    <row r="2415" spans="1:16" ht="15.75" customHeight="1" x14ac:dyDescent="0.3">
      <c r="A2415" s="8">
        <f>'Receta'!A2416</f>
        <v>0</v>
      </c>
      <c r="B2415" s="8" t="str">
        <f>IFERROR(VLOOKUP(A2415,Productos[#All],2,0),"")</f>
        <v/>
      </c>
      <c r="C2415" s="8">
        <f>SUMIF(Producción[[#All],[Producto]],A2415,Producción[[#All],[Cant]])</f>
        <v>0</v>
      </c>
      <c r="D2415" s="8">
        <f>'Receta'!E2416</f>
        <v>0</v>
      </c>
      <c r="E2415" s="8" t="str">
        <f>IFERROR(VLOOKUP(D2415,Materias_Primas[#All],2,0),"")</f>
        <v/>
      </c>
      <c r="F2415" s="8">
        <f>'Receta'!C2416</f>
        <v>0</v>
      </c>
      <c r="G2415" s="8">
        <f>'Receta'!H2416</f>
        <v>0</v>
      </c>
      <c r="H2415" s="8" t="str">
        <f t="shared" si="45"/>
        <v/>
      </c>
      <c r="I2415" s="8">
        <v>81</v>
      </c>
      <c r="J2415" s="8" t="s">
        <v>213</v>
      </c>
      <c r="K2415" s="8" t="e">
        <f t="shared" si="47"/>
        <v>#VALUE!</v>
      </c>
      <c r="L2415" s="8" t="str">
        <f>IFERROR(VLOOKUP(D2415,Materias_Primas[#All],5,0),"")</f>
        <v/>
      </c>
      <c r="M2415" s="2"/>
      <c r="N2415" s="2"/>
      <c r="O2415" s="2"/>
      <c r="P2415" s="2"/>
    </row>
    <row r="2416" spans="1:16" ht="15.75" customHeight="1" x14ac:dyDescent="0.3">
      <c r="A2416" s="8">
        <f>'Receta'!A2417</f>
        <v>0</v>
      </c>
      <c r="B2416" s="8" t="str">
        <f>IFERROR(VLOOKUP(A2416,Productos[#All],2,0),"")</f>
        <v/>
      </c>
      <c r="C2416" s="8">
        <f>SUMIF(Producción[[#All],[Producto]],A2416,Producción[[#All],[Cant]])</f>
        <v>0</v>
      </c>
      <c r="D2416" s="8">
        <f>'Receta'!E2417</f>
        <v>0</v>
      </c>
      <c r="E2416" s="8" t="str">
        <f>IFERROR(VLOOKUP(D2416,Materias_Primas[#All],2,0),"")</f>
        <v/>
      </c>
      <c r="F2416" s="8">
        <f>'Receta'!C2417</f>
        <v>0</v>
      </c>
      <c r="G2416" s="8">
        <f>'Receta'!H2417</f>
        <v>0</v>
      </c>
      <c r="H2416" s="8" t="str">
        <f t="shared" si="45"/>
        <v/>
      </c>
      <c r="I2416" s="8">
        <v>81</v>
      </c>
      <c r="J2416" s="8" t="s">
        <v>213</v>
      </c>
      <c r="K2416" s="8" t="e">
        <f t="shared" si="47"/>
        <v>#VALUE!</v>
      </c>
      <c r="L2416" s="8" t="str">
        <f>IFERROR(VLOOKUP(D2416,Materias_Primas[#All],5,0),"")</f>
        <v/>
      </c>
      <c r="M2416" s="2"/>
      <c r="N2416" s="2"/>
      <c r="O2416" s="2"/>
      <c r="P2416" s="2"/>
    </row>
    <row r="2417" spans="1:16" ht="15.75" customHeight="1" x14ac:dyDescent="0.3">
      <c r="A2417" s="8">
        <f>'Receta'!A2418</f>
        <v>0</v>
      </c>
      <c r="B2417" s="8" t="str">
        <f>IFERROR(VLOOKUP(A2417,Productos[#All],2,0),"")</f>
        <v/>
      </c>
      <c r="C2417" s="8">
        <f>SUMIF(Producción[[#All],[Producto]],A2417,Producción[[#All],[Cant]])</f>
        <v>0</v>
      </c>
      <c r="D2417" s="8">
        <f>'Receta'!E2418</f>
        <v>0</v>
      </c>
      <c r="E2417" s="8" t="str">
        <f>IFERROR(VLOOKUP(D2417,Materias_Primas[#All],2,0),"")</f>
        <v/>
      </c>
      <c r="F2417" s="8">
        <f>'Receta'!C2418</f>
        <v>0</v>
      </c>
      <c r="G2417" s="8">
        <f>'Receta'!H2418</f>
        <v>0</v>
      </c>
      <c r="H2417" s="8" t="str">
        <f t="shared" si="45"/>
        <v/>
      </c>
      <c r="I2417" s="8">
        <v>81</v>
      </c>
      <c r="J2417" s="8" t="s">
        <v>213</v>
      </c>
      <c r="K2417" s="8" t="e">
        <f t="shared" si="47"/>
        <v>#VALUE!</v>
      </c>
      <c r="L2417" s="8" t="str">
        <f>IFERROR(VLOOKUP(D2417,Materias_Primas[#All],5,0),"")</f>
        <v/>
      </c>
      <c r="M2417" s="2"/>
      <c r="N2417" s="2"/>
      <c r="O2417" s="2"/>
      <c r="P2417" s="2"/>
    </row>
    <row r="2418" spans="1:16" ht="15.75" customHeight="1" x14ac:dyDescent="0.3">
      <c r="A2418" s="8">
        <f>'Receta'!A2419</f>
        <v>0</v>
      </c>
      <c r="B2418" s="8" t="str">
        <f>IFERROR(VLOOKUP(A2418,Productos[#All],2,0),"")</f>
        <v/>
      </c>
      <c r="C2418" s="8">
        <f>SUMIF(Producción[[#All],[Producto]],A2418,Producción[[#All],[Cant]])</f>
        <v>0</v>
      </c>
      <c r="D2418" s="8">
        <f>'Receta'!E2419</f>
        <v>0</v>
      </c>
      <c r="E2418" s="8" t="str">
        <f>IFERROR(VLOOKUP(D2418,Materias_Primas[#All],2,0),"")</f>
        <v/>
      </c>
      <c r="F2418" s="8">
        <f>'Receta'!C2419</f>
        <v>0</v>
      </c>
      <c r="G2418" s="8">
        <f>'Receta'!H2419</f>
        <v>0</v>
      </c>
      <c r="H2418" s="8" t="str">
        <f t="shared" si="45"/>
        <v/>
      </c>
      <c r="I2418" s="8">
        <v>81</v>
      </c>
      <c r="J2418" s="8" t="s">
        <v>213</v>
      </c>
      <c r="K2418" s="8" t="e">
        <f t="shared" si="47"/>
        <v>#VALUE!</v>
      </c>
      <c r="L2418" s="8" t="str">
        <f>IFERROR(VLOOKUP(D2418,Materias_Primas[#All],5,0),"")</f>
        <v/>
      </c>
      <c r="M2418" s="2"/>
      <c r="N2418" s="2"/>
      <c r="O2418" s="2"/>
      <c r="P2418" s="2"/>
    </row>
    <row r="2419" spans="1:16" ht="15.75" customHeight="1" x14ac:dyDescent="0.3">
      <c r="A2419" s="8">
        <f>'Receta'!A2420</f>
        <v>0</v>
      </c>
      <c r="B2419" s="8" t="str">
        <f>IFERROR(VLOOKUP(A2419,Productos[#All],2,0),"")</f>
        <v/>
      </c>
      <c r="C2419" s="8">
        <f>SUMIF(Producción[[#All],[Producto]],A2419,Producción[[#All],[Cant]])</f>
        <v>0</v>
      </c>
      <c r="D2419" s="8">
        <f>'Receta'!E2420</f>
        <v>0</v>
      </c>
      <c r="E2419" s="8" t="str">
        <f>IFERROR(VLOOKUP(D2419,Materias_Primas[#All],2,0),"")</f>
        <v/>
      </c>
      <c r="F2419" s="8">
        <f>'Receta'!C2420</f>
        <v>0</v>
      </c>
      <c r="G2419" s="8">
        <f>'Receta'!H2420</f>
        <v>0</v>
      </c>
      <c r="H2419" s="8" t="str">
        <f t="shared" si="45"/>
        <v/>
      </c>
      <c r="I2419" s="8">
        <v>81</v>
      </c>
      <c r="J2419" s="8" t="s">
        <v>213</v>
      </c>
      <c r="K2419" s="8" t="e">
        <f t="shared" si="47"/>
        <v>#VALUE!</v>
      </c>
      <c r="L2419" s="8" t="str">
        <f>IFERROR(VLOOKUP(D2419,Materias_Primas[#All],5,0),"")</f>
        <v/>
      </c>
      <c r="M2419" s="2"/>
      <c r="N2419" s="2"/>
      <c r="O2419" s="2"/>
      <c r="P2419" s="2"/>
    </row>
    <row r="2420" spans="1:16" ht="15.75" customHeight="1" x14ac:dyDescent="0.3">
      <c r="A2420" s="8">
        <f>'Receta'!A2421</f>
        <v>0</v>
      </c>
      <c r="B2420" s="8" t="str">
        <f>IFERROR(VLOOKUP(A2420,Productos[#All],2,0),"")</f>
        <v/>
      </c>
      <c r="C2420" s="8">
        <f>SUMIF(Producción[[#All],[Producto]],A2420,Producción[[#All],[Cant]])</f>
        <v>0</v>
      </c>
      <c r="D2420" s="8">
        <f>'Receta'!E2421</f>
        <v>0</v>
      </c>
      <c r="E2420" s="8" t="str">
        <f>IFERROR(VLOOKUP(D2420,Materias_Primas[#All],2,0),"")</f>
        <v/>
      </c>
      <c r="F2420" s="8">
        <f>'Receta'!C2421</f>
        <v>0</v>
      </c>
      <c r="G2420" s="8">
        <f>'Receta'!H2421</f>
        <v>0</v>
      </c>
      <c r="H2420" s="8" t="str">
        <f t="shared" si="45"/>
        <v/>
      </c>
      <c r="I2420" s="8">
        <v>81</v>
      </c>
      <c r="J2420" s="8" t="s">
        <v>213</v>
      </c>
      <c r="K2420" s="8" t="e">
        <f t="shared" si="47"/>
        <v>#VALUE!</v>
      </c>
      <c r="L2420" s="8" t="str">
        <f>IFERROR(VLOOKUP(D2420,Materias_Primas[#All],5,0),"")</f>
        <v/>
      </c>
      <c r="M2420" s="2"/>
      <c r="N2420" s="2"/>
      <c r="O2420" s="2"/>
      <c r="P2420" s="2"/>
    </row>
    <row r="2421" spans="1:16" ht="15.75" customHeight="1" x14ac:dyDescent="0.3">
      <c r="A2421" s="8">
        <f>'Receta'!A2422</f>
        <v>0</v>
      </c>
      <c r="B2421" s="8" t="str">
        <f>IFERROR(VLOOKUP(A2421,Productos[#All],2,0),"")</f>
        <v/>
      </c>
      <c r="C2421" s="8">
        <f>SUMIF(Producción[[#All],[Producto]],A2421,Producción[[#All],[Cant]])</f>
        <v>0</v>
      </c>
      <c r="D2421" s="8">
        <f>'Receta'!E2422</f>
        <v>0</v>
      </c>
      <c r="E2421" s="8" t="str">
        <f>IFERROR(VLOOKUP(D2421,Materias_Primas[#All],2,0),"")</f>
        <v/>
      </c>
      <c r="F2421" s="8">
        <f>'Receta'!C2422</f>
        <v>0</v>
      </c>
      <c r="G2421" s="8">
        <f>'Receta'!H2422</f>
        <v>0</v>
      </c>
      <c r="H2421" s="8" t="str">
        <f t="shared" si="45"/>
        <v/>
      </c>
      <c r="I2421" s="8">
        <v>81</v>
      </c>
      <c r="J2421" s="8" t="s">
        <v>213</v>
      </c>
      <c r="K2421" s="8" t="e">
        <f t="shared" si="47"/>
        <v>#VALUE!</v>
      </c>
      <c r="L2421" s="8" t="str">
        <f>IFERROR(VLOOKUP(D2421,Materias_Primas[#All],5,0),"")</f>
        <v/>
      </c>
      <c r="M2421" s="2"/>
      <c r="N2421" s="2"/>
      <c r="O2421" s="2"/>
      <c r="P2421" s="2"/>
    </row>
    <row r="2422" spans="1:16" ht="15.75" customHeight="1" x14ac:dyDescent="0.3">
      <c r="A2422" s="8">
        <f>'Receta'!A2423</f>
        <v>0</v>
      </c>
      <c r="B2422" s="8" t="str">
        <f>IFERROR(VLOOKUP(A2422,Productos[#All],2,0),"")</f>
        <v/>
      </c>
      <c r="C2422" s="8">
        <f>SUMIF(Producción[[#All],[Producto]],A2422,Producción[[#All],[Cant]])</f>
        <v>0</v>
      </c>
      <c r="D2422" s="8">
        <f>'Receta'!E2423</f>
        <v>0</v>
      </c>
      <c r="E2422" s="8" t="str">
        <f>IFERROR(VLOOKUP(D2422,Materias_Primas[#All],2,0),"")</f>
        <v/>
      </c>
      <c r="F2422" s="8">
        <f>'Receta'!C2423</f>
        <v>0</v>
      </c>
      <c r="G2422" s="8">
        <f>'Receta'!H2423</f>
        <v>0</v>
      </c>
      <c r="H2422" s="8" t="str">
        <f t="shared" si="45"/>
        <v/>
      </c>
      <c r="I2422" s="8">
        <v>81</v>
      </c>
      <c r="J2422" s="8" t="s">
        <v>213</v>
      </c>
      <c r="K2422" s="8" t="e">
        <f t="shared" si="47"/>
        <v>#VALUE!</v>
      </c>
      <c r="L2422" s="8" t="str">
        <f>IFERROR(VLOOKUP(D2422,Materias_Primas[#All],5,0),"")</f>
        <v/>
      </c>
      <c r="M2422" s="2"/>
      <c r="N2422" s="2"/>
      <c r="O2422" s="2"/>
      <c r="P2422" s="2"/>
    </row>
    <row r="2423" spans="1:16" ht="15.75" customHeight="1" x14ac:dyDescent="0.3">
      <c r="A2423" s="8">
        <f>'Receta'!A2424</f>
        <v>0</v>
      </c>
      <c r="B2423" s="8" t="str">
        <f>IFERROR(VLOOKUP(A2423,Productos[#All],2,0),"")</f>
        <v/>
      </c>
      <c r="C2423" s="8">
        <f>SUMIF(Producción[[#All],[Producto]],A2423,Producción[[#All],[Cant]])</f>
        <v>0</v>
      </c>
      <c r="D2423" s="8">
        <f>'Receta'!E2424</f>
        <v>0</v>
      </c>
      <c r="E2423" s="8" t="str">
        <f>IFERROR(VLOOKUP(D2423,Materias_Primas[#All],2,0),"")</f>
        <v/>
      </c>
      <c r="F2423" s="8">
        <f>'Receta'!C2424</f>
        <v>0</v>
      </c>
      <c r="G2423" s="8">
        <f>'Receta'!H2424</f>
        <v>0</v>
      </c>
      <c r="H2423" s="8" t="str">
        <f t="shared" si="45"/>
        <v/>
      </c>
      <c r="I2423" s="8">
        <v>81</v>
      </c>
      <c r="J2423" s="8" t="s">
        <v>213</v>
      </c>
      <c r="K2423" s="8" t="e">
        <f t="shared" si="47"/>
        <v>#VALUE!</v>
      </c>
      <c r="L2423" s="8" t="str">
        <f>IFERROR(VLOOKUP(D2423,Materias_Primas[#All],5,0),"")</f>
        <v/>
      </c>
      <c r="M2423" s="2"/>
      <c r="N2423" s="2"/>
      <c r="O2423" s="2"/>
      <c r="P2423" s="2"/>
    </row>
    <row r="2424" spans="1:16" ht="15.75" customHeight="1" x14ac:dyDescent="0.3">
      <c r="A2424" s="8">
        <f>'Receta'!A2425</f>
        <v>0</v>
      </c>
      <c r="B2424" s="8" t="str">
        <f>IFERROR(VLOOKUP(A2424,Productos[#All],2,0),"")</f>
        <v/>
      </c>
      <c r="C2424" s="8">
        <f>SUMIF(Producción[[#All],[Producto]],A2424,Producción[[#All],[Cant]])</f>
        <v>0</v>
      </c>
      <c r="D2424" s="8">
        <f>'Receta'!E2425</f>
        <v>0</v>
      </c>
      <c r="E2424" s="8" t="str">
        <f>IFERROR(VLOOKUP(D2424,Materias_Primas[#All],2,0),"")</f>
        <v/>
      </c>
      <c r="F2424" s="8">
        <f>'Receta'!C2425</f>
        <v>0</v>
      </c>
      <c r="G2424" s="8">
        <f>'Receta'!H2425</f>
        <v>0</v>
      </c>
      <c r="H2424" s="8" t="str">
        <f t="shared" si="45"/>
        <v/>
      </c>
      <c r="I2424" s="8">
        <v>81</v>
      </c>
      <c r="J2424" s="8" t="s">
        <v>213</v>
      </c>
      <c r="K2424" s="8" t="e">
        <f t="shared" si="47"/>
        <v>#VALUE!</v>
      </c>
      <c r="L2424" s="8" t="str">
        <f>IFERROR(VLOOKUP(D2424,Materias_Primas[#All],5,0),"")</f>
        <v/>
      </c>
      <c r="M2424" s="2"/>
      <c r="N2424" s="2"/>
      <c r="O2424" s="2"/>
      <c r="P2424" s="2"/>
    </row>
    <row r="2425" spans="1:16" ht="15.75" customHeight="1" x14ac:dyDescent="0.3">
      <c r="A2425" s="8">
        <f>'Receta'!A2426</f>
        <v>0</v>
      </c>
      <c r="B2425" s="8" t="str">
        <f>IFERROR(VLOOKUP(A2425,Productos[#All],2,0),"")</f>
        <v/>
      </c>
      <c r="C2425" s="8">
        <f>SUMIF(Producción[[#All],[Producto]],A2425,Producción[[#All],[Cant]])</f>
        <v>0</v>
      </c>
      <c r="D2425" s="8">
        <f>'Receta'!E2426</f>
        <v>0</v>
      </c>
      <c r="E2425" s="8" t="str">
        <f>IFERROR(VLOOKUP(D2425,Materias_Primas[#All],2,0),"")</f>
        <v/>
      </c>
      <c r="F2425" s="8">
        <f>'Receta'!C2426</f>
        <v>0</v>
      </c>
      <c r="G2425" s="8">
        <f>'Receta'!H2426</f>
        <v>0</v>
      </c>
      <c r="H2425" s="8" t="str">
        <f t="shared" si="45"/>
        <v/>
      </c>
      <c r="I2425" s="8">
        <v>81</v>
      </c>
      <c r="J2425" s="8" t="s">
        <v>213</v>
      </c>
      <c r="K2425" s="8" t="e">
        <f t="shared" si="47"/>
        <v>#VALUE!</v>
      </c>
      <c r="L2425" s="8" t="str">
        <f>IFERROR(VLOOKUP(D2425,Materias_Primas[#All],5,0),"")</f>
        <v/>
      </c>
      <c r="M2425" s="2"/>
      <c r="N2425" s="2"/>
      <c r="O2425" s="2"/>
      <c r="P2425" s="2"/>
    </row>
    <row r="2426" spans="1:16" ht="15.75" customHeight="1" x14ac:dyDescent="0.3">
      <c r="A2426" s="8">
        <f>'Receta'!A2427</f>
        <v>0</v>
      </c>
      <c r="B2426" s="8" t="str">
        <f>IFERROR(VLOOKUP(A2426,Productos[#All],2,0),"")</f>
        <v/>
      </c>
      <c r="C2426" s="8">
        <f>SUMIF(Producción[[#All],[Producto]],A2426,Producción[[#All],[Cant]])</f>
        <v>0</v>
      </c>
      <c r="D2426" s="8">
        <f>'Receta'!E2427</f>
        <v>0</v>
      </c>
      <c r="E2426" s="8" t="str">
        <f>IFERROR(VLOOKUP(D2426,Materias_Primas[#All],2,0),"")</f>
        <v/>
      </c>
      <c r="F2426" s="8">
        <f>'Receta'!C2427</f>
        <v>0</v>
      </c>
      <c r="G2426" s="8">
        <f>'Receta'!H2427</f>
        <v>0</v>
      </c>
      <c r="H2426" s="8" t="str">
        <f t="shared" si="45"/>
        <v/>
      </c>
      <c r="I2426" s="8">
        <v>81</v>
      </c>
      <c r="J2426" s="8" t="s">
        <v>213</v>
      </c>
      <c r="K2426" s="8" t="e">
        <f t="shared" si="47"/>
        <v>#VALUE!</v>
      </c>
      <c r="L2426" s="8" t="str">
        <f>IFERROR(VLOOKUP(D2426,Materias_Primas[#All],5,0),"")</f>
        <v/>
      </c>
      <c r="M2426" s="2"/>
      <c r="N2426" s="2"/>
      <c r="O2426" s="2"/>
      <c r="P2426" s="2"/>
    </row>
    <row r="2427" spans="1:16" ht="15.75" customHeight="1" x14ac:dyDescent="0.3">
      <c r="A2427" s="8">
        <f>'Receta'!A2428</f>
        <v>0</v>
      </c>
      <c r="B2427" s="8" t="str">
        <f>IFERROR(VLOOKUP(A2427,Productos[#All],2,0),"")</f>
        <v/>
      </c>
      <c r="C2427" s="8">
        <f>SUMIF(Producción[[#All],[Producto]],A2427,Producción[[#All],[Cant]])</f>
        <v>0</v>
      </c>
      <c r="D2427" s="8">
        <f>'Receta'!E2428</f>
        <v>0</v>
      </c>
      <c r="E2427" s="8" t="str">
        <f>IFERROR(VLOOKUP(D2427,Materias_Primas[#All],2,0),"")</f>
        <v/>
      </c>
      <c r="F2427" s="8">
        <f>'Receta'!C2428</f>
        <v>0</v>
      </c>
      <c r="G2427" s="8">
        <f>'Receta'!H2428</f>
        <v>0</v>
      </c>
      <c r="H2427" s="8" t="str">
        <f t="shared" si="45"/>
        <v/>
      </c>
      <c r="I2427" s="8">
        <v>81</v>
      </c>
      <c r="J2427" s="8" t="s">
        <v>213</v>
      </c>
      <c r="K2427" s="8" t="e">
        <f t="shared" si="47"/>
        <v>#VALUE!</v>
      </c>
      <c r="L2427" s="8" t="str">
        <f>IFERROR(VLOOKUP(D2427,Materias_Primas[#All],5,0),"")</f>
        <v/>
      </c>
      <c r="M2427" s="2"/>
      <c r="N2427" s="2"/>
      <c r="O2427" s="2"/>
      <c r="P2427" s="2"/>
    </row>
    <row r="2428" spans="1:16" ht="15.75" customHeight="1" x14ac:dyDescent="0.3">
      <c r="A2428" s="8">
        <f>'Receta'!A2429</f>
        <v>0</v>
      </c>
      <c r="B2428" s="8" t="str">
        <f>IFERROR(VLOOKUP(A2428,Productos[#All],2,0),"")</f>
        <v/>
      </c>
      <c r="C2428" s="8">
        <f>SUMIF(Producción[[#All],[Producto]],A2428,Producción[[#All],[Cant]])</f>
        <v>0</v>
      </c>
      <c r="D2428" s="8">
        <f>'Receta'!E2429</f>
        <v>0</v>
      </c>
      <c r="E2428" s="8" t="str">
        <f>IFERROR(VLOOKUP(D2428,Materias_Primas[#All],2,0),"")</f>
        <v/>
      </c>
      <c r="F2428" s="8">
        <f>'Receta'!C2429</f>
        <v>0</v>
      </c>
      <c r="G2428" s="8">
        <f>'Receta'!H2429</f>
        <v>0</v>
      </c>
      <c r="H2428" s="8" t="str">
        <f t="shared" si="45"/>
        <v/>
      </c>
      <c r="I2428" s="8">
        <v>81</v>
      </c>
      <c r="J2428" s="8" t="s">
        <v>213</v>
      </c>
      <c r="K2428" s="8" t="e">
        <f t="shared" si="47"/>
        <v>#VALUE!</v>
      </c>
      <c r="L2428" s="8" t="str">
        <f>IFERROR(VLOOKUP(D2428,Materias_Primas[#All],5,0),"")</f>
        <v/>
      </c>
      <c r="M2428" s="2"/>
      <c r="N2428" s="2"/>
      <c r="O2428" s="2"/>
      <c r="P2428" s="2"/>
    </row>
    <row r="2429" spans="1:16" ht="15.75" customHeight="1" x14ac:dyDescent="0.3">
      <c r="A2429" s="8">
        <f>'Receta'!A2430</f>
        <v>0</v>
      </c>
      <c r="B2429" s="8" t="str">
        <f>IFERROR(VLOOKUP(A2429,Productos[#All],2,0),"")</f>
        <v/>
      </c>
      <c r="C2429" s="8">
        <f>SUMIF(Producción[[#All],[Producto]],A2429,Producción[[#All],[Cant]])</f>
        <v>0</v>
      </c>
      <c r="D2429" s="8">
        <f>'Receta'!E2430</f>
        <v>0</v>
      </c>
      <c r="E2429" s="8" t="str">
        <f>IFERROR(VLOOKUP(D2429,Materias_Primas[#All],2,0),"")</f>
        <v/>
      </c>
      <c r="F2429" s="8">
        <f>'Receta'!C2430</f>
        <v>0</v>
      </c>
      <c r="G2429" s="8">
        <f>'Receta'!H2430</f>
        <v>0</v>
      </c>
      <c r="H2429" s="8" t="str">
        <f t="shared" si="45"/>
        <v/>
      </c>
      <c r="I2429" s="8">
        <v>81</v>
      </c>
      <c r="J2429" s="8" t="s">
        <v>213</v>
      </c>
      <c r="K2429" s="8" t="e">
        <f t="shared" si="47"/>
        <v>#VALUE!</v>
      </c>
      <c r="L2429" s="8" t="str">
        <f>IFERROR(VLOOKUP(D2429,Materias_Primas[#All],5,0),"")</f>
        <v/>
      </c>
      <c r="M2429" s="2"/>
      <c r="N2429" s="2"/>
      <c r="O2429" s="2"/>
      <c r="P2429" s="2"/>
    </row>
    <row r="2430" spans="1:16" ht="15.75" customHeight="1" x14ac:dyDescent="0.3">
      <c r="A2430" s="8">
        <f>'Receta'!A2431</f>
        <v>0</v>
      </c>
      <c r="B2430" s="8" t="str">
        <f>IFERROR(VLOOKUP(A2430,Productos[#All],2,0),"")</f>
        <v/>
      </c>
      <c r="C2430" s="8">
        <f>SUMIF(Producción[[#All],[Producto]],A2430,Producción[[#All],[Cant]])</f>
        <v>0</v>
      </c>
      <c r="D2430" s="8">
        <f>'Receta'!E2431</f>
        <v>0</v>
      </c>
      <c r="E2430" s="8" t="str">
        <f>IFERROR(VLOOKUP(D2430,Materias_Primas[#All],2,0),"")</f>
        <v/>
      </c>
      <c r="F2430" s="8">
        <f>'Receta'!C2431</f>
        <v>0</v>
      </c>
      <c r="G2430" s="8">
        <f>'Receta'!H2431</f>
        <v>0</v>
      </c>
      <c r="H2430" s="8" t="str">
        <f t="shared" si="45"/>
        <v/>
      </c>
      <c r="I2430" s="8">
        <v>81</v>
      </c>
      <c r="J2430" s="8" t="s">
        <v>213</v>
      </c>
      <c r="K2430" s="8" t="e">
        <f t="shared" si="47"/>
        <v>#VALUE!</v>
      </c>
      <c r="L2430" s="8" t="str">
        <f>IFERROR(VLOOKUP(D2430,Materias_Primas[#All],5,0),"")</f>
        <v/>
      </c>
      <c r="M2430" s="2"/>
      <c r="N2430" s="2"/>
      <c r="O2430" s="2"/>
      <c r="P2430" s="2"/>
    </row>
    <row r="2431" spans="1:16" ht="15.75" customHeight="1" x14ac:dyDescent="0.3">
      <c r="A2431" s="8">
        <f>'Receta'!A2432</f>
        <v>0</v>
      </c>
      <c r="B2431" s="8" t="str">
        <f>IFERROR(VLOOKUP(A2431,Productos[#All],2,0),"")</f>
        <v/>
      </c>
      <c r="C2431" s="8">
        <f>SUMIF(Producción[[#All],[Producto]],A2431,Producción[[#All],[Cant]])</f>
        <v>0</v>
      </c>
      <c r="D2431" s="8">
        <f>'Receta'!E2432</f>
        <v>0</v>
      </c>
      <c r="E2431" s="8" t="str">
        <f>IFERROR(VLOOKUP(D2431,Materias_Primas[#All],2,0),"")</f>
        <v/>
      </c>
      <c r="F2431" s="8">
        <f>'Receta'!C2432</f>
        <v>0</v>
      </c>
      <c r="G2431" s="8">
        <f>'Receta'!H2432</f>
        <v>0</v>
      </c>
      <c r="H2431" s="8" t="str">
        <f t="shared" si="45"/>
        <v/>
      </c>
      <c r="I2431" s="8">
        <v>81</v>
      </c>
      <c r="J2431" s="8" t="s">
        <v>213</v>
      </c>
      <c r="K2431" s="8" t="e">
        <f t="shared" si="47"/>
        <v>#VALUE!</v>
      </c>
      <c r="L2431" s="8" t="str">
        <f>IFERROR(VLOOKUP(D2431,Materias_Primas[#All],5,0),"")</f>
        <v/>
      </c>
      <c r="M2431" s="2"/>
      <c r="N2431" s="2"/>
      <c r="O2431" s="2"/>
      <c r="P2431" s="2"/>
    </row>
    <row r="2432" spans="1:16" ht="15.75" customHeight="1" x14ac:dyDescent="0.3">
      <c r="A2432" s="8">
        <f>'Receta'!A2433</f>
        <v>0</v>
      </c>
      <c r="B2432" s="8" t="str">
        <f>IFERROR(VLOOKUP(A2432,Productos[#All],2,0),"")</f>
        <v/>
      </c>
      <c r="C2432" s="8">
        <f>SUMIF(Producción[[#All],[Producto]],A2432,Producción[[#All],[Cant]])</f>
        <v>0</v>
      </c>
      <c r="D2432" s="8">
        <f>'Receta'!E2433</f>
        <v>0</v>
      </c>
      <c r="E2432" s="8" t="str">
        <f>IFERROR(VLOOKUP(D2432,Materias_Primas[#All],2,0),"")</f>
        <v/>
      </c>
      <c r="F2432" s="8">
        <f>'Receta'!C2433</f>
        <v>0</v>
      </c>
      <c r="G2432" s="8">
        <f>'Receta'!H2433</f>
        <v>0</v>
      </c>
      <c r="H2432" s="8" t="str">
        <f t="shared" si="45"/>
        <v/>
      </c>
      <c r="I2432" s="8">
        <v>81</v>
      </c>
      <c r="J2432" s="8" t="s">
        <v>213</v>
      </c>
      <c r="K2432" s="8" t="e">
        <f t="shared" si="47"/>
        <v>#VALUE!</v>
      </c>
      <c r="L2432" s="8" t="str">
        <f>IFERROR(VLOOKUP(D2432,Materias_Primas[#All],5,0),"")</f>
        <v/>
      </c>
      <c r="M2432" s="2"/>
      <c r="N2432" s="2"/>
      <c r="O2432" s="2"/>
      <c r="P2432" s="2"/>
    </row>
    <row r="2433" spans="1:16" ht="15.75" customHeight="1" x14ac:dyDescent="0.3">
      <c r="A2433" s="8">
        <f>'Receta'!A2434</f>
        <v>0</v>
      </c>
      <c r="B2433" s="8" t="str">
        <f>IFERROR(VLOOKUP(A2433,Productos[#All],2,0),"")</f>
        <v/>
      </c>
      <c r="C2433" s="8">
        <f>SUMIF(Producción[[#All],[Producto]],A2433,Producción[[#All],[Cant]])</f>
        <v>0</v>
      </c>
      <c r="D2433" s="8">
        <f>'Receta'!E2434</f>
        <v>0</v>
      </c>
      <c r="E2433" s="8" t="str">
        <f>IFERROR(VLOOKUP(D2433,Materias_Primas[#All],2,0),"")</f>
        <v/>
      </c>
      <c r="F2433" s="8">
        <f>'Receta'!C2434</f>
        <v>0</v>
      </c>
      <c r="G2433" s="8">
        <f>'Receta'!H2434</f>
        <v>0</v>
      </c>
      <c r="H2433" s="8" t="str">
        <f t="shared" si="45"/>
        <v/>
      </c>
      <c r="I2433" s="8">
        <v>81</v>
      </c>
      <c r="J2433" s="8" t="s">
        <v>213</v>
      </c>
      <c r="K2433" s="8" t="e">
        <f t="shared" si="47"/>
        <v>#VALUE!</v>
      </c>
      <c r="L2433" s="8" t="str">
        <f>IFERROR(VLOOKUP(D2433,Materias_Primas[#All],5,0),"")</f>
        <v/>
      </c>
      <c r="M2433" s="2"/>
      <c r="N2433" s="2"/>
      <c r="O2433" s="2"/>
      <c r="P2433" s="2"/>
    </row>
    <row r="2434" spans="1:16" ht="15.75" customHeight="1" x14ac:dyDescent="0.3">
      <c r="A2434" s="8">
        <f>'Receta'!A2435</f>
        <v>0</v>
      </c>
      <c r="B2434" s="8" t="str">
        <f>IFERROR(VLOOKUP(A2434,Productos[#All],2,0),"")</f>
        <v/>
      </c>
      <c r="C2434" s="8">
        <f>SUMIF(Producción[[#All],[Producto]],A2434,Producción[[#All],[Cant]])</f>
        <v>0</v>
      </c>
      <c r="D2434" s="8">
        <f>'Receta'!E2435</f>
        <v>0</v>
      </c>
      <c r="E2434" s="8" t="str">
        <f>IFERROR(VLOOKUP(D2434,Materias_Primas[#All],2,0),"")</f>
        <v/>
      </c>
      <c r="F2434" s="8">
        <f>'Receta'!C2435</f>
        <v>0</v>
      </c>
      <c r="G2434" s="8">
        <f>'Receta'!H2435</f>
        <v>0</v>
      </c>
      <c r="H2434" s="8" t="str">
        <f t="shared" si="45"/>
        <v/>
      </c>
      <c r="I2434" s="8">
        <v>81</v>
      </c>
      <c r="J2434" s="8" t="s">
        <v>213</v>
      </c>
      <c r="K2434" s="8" t="e">
        <f t="shared" ref="K2434:K2497" si="48">C2434*H2434</f>
        <v>#VALUE!</v>
      </c>
      <c r="L2434" s="8" t="str">
        <f>IFERROR(VLOOKUP(D2434,Materias_Primas[#All],5,0),"")</f>
        <v/>
      </c>
      <c r="M2434" s="2"/>
      <c r="N2434" s="2"/>
      <c r="O2434" s="2"/>
      <c r="P2434" s="2"/>
    </row>
    <row r="2435" spans="1:16" ht="15.75" customHeight="1" x14ac:dyDescent="0.3">
      <c r="A2435" s="8">
        <f>'Receta'!A2436</f>
        <v>0</v>
      </c>
      <c r="B2435" s="8" t="str">
        <f>IFERROR(VLOOKUP(A2435,Productos[#All],2,0),"")</f>
        <v/>
      </c>
      <c r="C2435" s="8">
        <f>SUMIF(Producción[[#All],[Producto]],A2435,Producción[[#All],[Cant]])</f>
        <v>0</v>
      </c>
      <c r="D2435" s="8">
        <f>'Receta'!E2436</f>
        <v>0</v>
      </c>
      <c r="E2435" s="8" t="str">
        <f>IFERROR(VLOOKUP(D2435,Materias_Primas[#All],2,0),"")</f>
        <v/>
      </c>
      <c r="F2435" s="8">
        <f>'Receta'!C2436</f>
        <v>0</v>
      </c>
      <c r="G2435" s="8">
        <f>'Receta'!H2436</f>
        <v>0</v>
      </c>
      <c r="H2435" s="8" t="str">
        <f t="shared" si="45"/>
        <v/>
      </c>
      <c r="I2435" s="8">
        <v>81</v>
      </c>
      <c r="J2435" s="8" t="s">
        <v>213</v>
      </c>
      <c r="K2435" s="8" t="e">
        <f t="shared" si="48"/>
        <v>#VALUE!</v>
      </c>
      <c r="L2435" s="8" t="str">
        <f>IFERROR(VLOOKUP(D2435,Materias_Primas[#All],5,0),"")</f>
        <v/>
      </c>
      <c r="M2435" s="2"/>
      <c r="N2435" s="2"/>
      <c r="O2435" s="2"/>
      <c r="P2435" s="2"/>
    </row>
    <row r="2436" spans="1:16" ht="15.75" customHeight="1" x14ac:dyDescent="0.3">
      <c r="A2436" s="8">
        <f>'Receta'!A2437</f>
        <v>0</v>
      </c>
      <c r="B2436" s="8" t="str">
        <f>IFERROR(VLOOKUP(A2436,Productos[#All],2,0),"")</f>
        <v/>
      </c>
      <c r="C2436" s="8">
        <f>SUMIF(Producción[[#All],[Producto]],A2436,Producción[[#All],[Cant]])</f>
        <v>0</v>
      </c>
      <c r="D2436" s="8">
        <f>'Receta'!E2437</f>
        <v>0</v>
      </c>
      <c r="E2436" s="8" t="str">
        <f>IFERROR(VLOOKUP(D2436,Materias_Primas[#All],2,0),"")</f>
        <v/>
      </c>
      <c r="F2436" s="8">
        <f>'Receta'!C2437</f>
        <v>0</v>
      </c>
      <c r="G2436" s="8">
        <f>'Receta'!H2437</f>
        <v>0</v>
      </c>
      <c r="H2436" s="8" t="str">
        <f t="shared" si="45"/>
        <v/>
      </c>
      <c r="I2436" s="8">
        <v>81</v>
      </c>
      <c r="J2436" s="8" t="s">
        <v>213</v>
      </c>
      <c r="K2436" s="8" t="e">
        <f t="shared" si="48"/>
        <v>#VALUE!</v>
      </c>
      <c r="L2436" s="8" t="str">
        <f>IFERROR(VLOOKUP(D2436,Materias_Primas[#All],5,0),"")</f>
        <v/>
      </c>
      <c r="M2436" s="2"/>
      <c r="N2436" s="2"/>
      <c r="O2436" s="2"/>
      <c r="P2436" s="2"/>
    </row>
    <row r="2437" spans="1:16" ht="15.75" customHeight="1" x14ac:dyDescent="0.3">
      <c r="A2437" s="8">
        <f>'Receta'!A2438</f>
        <v>0</v>
      </c>
      <c r="B2437" s="8" t="str">
        <f>IFERROR(VLOOKUP(A2437,Productos[#All],2,0),"")</f>
        <v/>
      </c>
      <c r="C2437" s="8">
        <f>SUMIF(Producción[[#All],[Producto]],A2437,Producción[[#All],[Cant]])</f>
        <v>0</v>
      </c>
      <c r="D2437" s="8">
        <f>'Receta'!E2438</f>
        <v>0</v>
      </c>
      <c r="E2437" s="8" t="str">
        <f>IFERROR(VLOOKUP(D2437,Materias_Primas[#All],2,0),"")</f>
        <v/>
      </c>
      <c r="F2437" s="8">
        <f>'Receta'!C2438</f>
        <v>0</v>
      </c>
      <c r="G2437" s="8">
        <f>'Receta'!H2438</f>
        <v>0</v>
      </c>
      <c r="H2437" s="8" t="str">
        <f t="shared" si="45"/>
        <v/>
      </c>
      <c r="I2437" s="8">
        <v>81</v>
      </c>
      <c r="J2437" s="8" t="s">
        <v>213</v>
      </c>
      <c r="K2437" s="8" t="e">
        <f t="shared" si="48"/>
        <v>#VALUE!</v>
      </c>
      <c r="L2437" s="8" t="str">
        <f>IFERROR(VLOOKUP(D2437,Materias_Primas[#All],5,0),"")</f>
        <v/>
      </c>
      <c r="M2437" s="2"/>
      <c r="N2437" s="2"/>
      <c r="O2437" s="2"/>
      <c r="P2437" s="2"/>
    </row>
    <row r="2438" spans="1:16" ht="15.75" customHeight="1" x14ac:dyDescent="0.3">
      <c r="A2438" s="8">
        <f>'Receta'!A2439</f>
        <v>0</v>
      </c>
      <c r="B2438" s="8" t="str">
        <f>IFERROR(VLOOKUP(A2438,Productos[#All],2,0),"")</f>
        <v/>
      </c>
      <c r="C2438" s="8">
        <f>SUMIF(Producción[[#All],[Producto]],A2438,Producción[[#All],[Cant]])</f>
        <v>0</v>
      </c>
      <c r="D2438" s="8">
        <f>'Receta'!E2439</f>
        <v>0</v>
      </c>
      <c r="E2438" s="8" t="str">
        <f>IFERROR(VLOOKUP(D2438,Materias_Primas[#All],2,0),"")</f>
        <v/>
      </c>
      <c r="F2438" s="8">
        <f>'Receta'!C2439</f>
        <v>0</v>
      </c>
      <c r="G2438" s="8">
        <f>'Receta'!H2439</f>
        <v>0</v>
      </c>
      <c r="H2438" s="8" t="str">
        <f t="shared" si="45"/>
        <v/>
      </c>
      <c r="I2438" s="8">
        <v>81</v>
      </c>
      <c r="J2438" s="8" t="s">
        <v>213</v>
      </c>
      <c r="K2438" s="8" t="e">
        <f t="shared" si="48"/>
        <v>#VALUE!</v>
      </c>
      <c r="L2438" s="8" t="str">
        <f>IFERROR(VLOOKUP(D2438,Materias_Primas[#All],5,0),"")</f>
        <v/>
      </c>
      <c r="M2438" s="2"/>
      <c r="N2438" s="2"/>
      <c r="O2438" s="2"/>
      <c r="P2438" s="2"/>
    </row>
    <row r="2439" spans="1:16" ht="15.75" customHeight="1" x14ac:dyDescent="0.3">
      <c r="A2439" s="8">
        <f>'Receta'!A2440</f>
        <v>0</v>
      </c>
      <c r="B2439" s="8" t="str">
        <f>IFERROR(VLOOKUP(A2439,Productos[#All],2,0),"")</f>
        <v/>
      </c>
      <c r="C2439" s="8">
        <f>SUMIF(Producción[[#All],[Producto]],A2439,Producción[[#All],[Cant]])</f>
        <v>0</v>
      </c>
      <c r="D2439" s="8">
        <f>'Receta'!E2440</f>
        <v>0</v>
      </c>
      <c r="E2439" s="8" t="str">
        <f>IFERROR(VLOOKUP(D2439,Materias_Primas[#All],2,0),"")</f>
        <v/>
      </c>
      <c r="F2439" s="8">
        <f>'Receta'!C2440</f>
        <v>0</v>
      </c>
      <c r="G2439" s="8">
        <f>'Receta'!H2440</f>
        <v>0</v>
      </c>
      <c r="H2439" s="8" t="str">
        <f t="shared" si="45"/>
        <v/>
      </c>
      <c r="I2439" s="8">
        <v>82</v>
      </c>
      <c r="J2439" s="8" t="s">
        <v>214</v>
      </c>
      <c r="K2439" s="8" t="e">
        <f t="shared" si="48"/>
        <v>#VALUE!</v>
      </c>
      <c r="L2439" s="8" t="str">
        <f>IFERROR(VLOOKUP(D2439,Materias_Primas[#All],5,0),"")</f>
        <v/>
      </c>
      <c r="M2439" s="2"/>
      <c r="N2439" s="2"/>
      <c r="O2439" s="2"/>
      <c r="P2439" s="2"/>
    </row>
    <row r="2440" spans="1:16" ht="15.75" customHeight="1" x14ac:dyDescent="0.3">
      <c r="A2440" s="8">
        <f>'Receta'!A2441</f>
        <v>0</v>
      </c>
      <c r="B2440" s="8" t="str">
        <f>IFERROR(VLOOKUP(A2440,Productos[#All],2,0),"")</f>
        <v/>
      </c>
      <c r="C2440" s="8">
        <f>SUMIF(Producción[[#All],[Producto]],A2440,Producción[[#All],[Cant]])</f>
        <v>0</v>
      </c>
      <c r="D2440" s="8">
        <f>'Receta'!E2441</f>
        <v>0</v>
      </c>
      <c r="E2440" s="8" t="str">
        <f>IFERROR(VLOOKUP(D2440,Materias_Primas[#All],2,0),"")</f>
        <v/>
      </c>
      <c r="F2440" s="8">
        <f>'Receta'!C2441</f>
        <v>0</v>
      </c>
      <c r="G2440" s="8">
        <f>'Receta'!H2441</f>
        <v>0</v>
      </c>
      <c r="H2440" s="8" t="str">
        <f t="shared" si="45"/>
        <v/>
      </c>
      <c r="I2440" s="8">
        <v>82</v>
      </c>
      <c r="J2440" s="8" t="s">
        <v>214</v>
      </c>
      <c r="K2440" s="8" t="e">
        <f t="shared" si="48"/>
        <v>#VALUE!</v>
      </c>
      <c r="L2440" s="8" t="str">
        <f>IFERROR(VLOOKUP(D2440,Materias_Primas[#All],5,0),"")</f>
        <v/>
      </c>
      <c r="M2440" s="2"/>
      <c r="N2440" s="2"/>
      <c r="O2440" s="2"/>
      <c r="P2440" s="2"/>
    </row>
    <row r="2441" spans="1:16" ht="15.75" customHeight="1" x14ac:dyDescent="0.3">
      <c r="A2441" s="8">
        <f>'Receta'!A2442</f>
        <v>0</v>
      </c>
      <c r="B2441" s="8" t="str">
        <f>IFERROR(VLOOKUP(A2441,Productos[#All],2,0),"")</f>
        <v/>
      </c>
      <c r="C2441" s="8">
        <f>SUMIF(Producción[[#All],[Producto]],A2441,Producción[[#All],[Cant]])</f>
        <v>0</v>
      </c>
      <c r="D2441" s="8">
        <f>'Receta'!E2442</f>
        <v>0</v>
      </c>
      <c r="E2441" s="8" t="str">
        <f>IFERROR(VLOOKUP(D2441,Materias_Primas[#All],2,0),"")</f>
        <v/>
      </c>
      <c r="F2441" s="8">
        <f>'Receta'!C2442</f>
        <v>0</v>
      </c>
      <c r="G2441" s="8">
        <f>'Receta'!H2442</f>
        <v>0</v>
      </c>
      <c r="H2441" s="8" t="str">
        <f t="shared" si="45"/>
        <v/>
      </c>
      <c r="I2441" s="8">
        <v>82</v>
      </c>
      <c r="J2441" s="8" t="s">
        <v>214</v>
      </c>
      <c r="K2441" s="8" t="e">
        <f t="shared" si="48"/>
        <v>#VALUE!</v>
      </c>
      <c r="L2441" s="8" t="str">
        <f>IFERROR(VLOOKUP(D2441,Materias_Primas[#All],5,0),"")</f>
        <v/>
      </c>
      <c r="M2441" s="2"/>
      <c r="N2441" s="2"/>
      <c r="O2441" s="2"/>
      <c r="P2441" s="2"/>
    </row>
    <row r="2442" spans="1:16" ht="15.75" customHeight="1" x14ac:dyDescent="0.3">
      <c r="A2442" s="8">
        <f>'Receta'!A2443</f>
        <v>0</v>
      </c>
      <c r="B2442" s="8" t="str">
        <f>IFERROR(VLOOKUP(A2442,Productos[#All],2,0),"")</f>
        <v/>
      </c>
      <c r="C2442" s="8">
        <f>SUMIF(Producción[[#All],[Producto]],A2442,Producción[[#All],[Cant]])</f>
        <v>0</v>
      </c>
      <c r="D2442" s="8">
        <f>'Receta'!E2443</f>
        <v>0</v>
      </c>
      <c r="E2442" s="8" t="str">
        <f>IFERROR(VLOOKUP(D2442,Materias_Primas[#All],2,0),"")</f>
        <v/>
      </c>
      <c r="F2442" s="8">
        <f>'Receta'!C2443</f>
        <v>0</v>
      </c>
      <c r="G2442" s="8">
        <f>'Receta'!H2443</f>
        <v>0</v>
      </c>
      <c r="H2442" s="8" t="str">
        <f t="shared" si="45"/>
        <v/>
      </c>
      <c r="I2442" s="8">
        <v>82</v>
      </c>
      <c r="J2442" s="8" t="s">
        <v>214</v>
      </c>
      <c r="K2442" s="8" t="e">
        <f t="shared" si="48"/>
        <v>#VALUE!</v>
      </c>
      <c r="L2442" s="8" t="str">
        <f>IFERROR(VLOOKUP(D2442,Materias_Primas[#All],5,0),"")</f>
        <v/>
      </c>
      <c r="M2442" s="2"/>
      <c r="N2442" s="2"/>
      <c r="O2442" s="2"/>
      <c r="P2442" s="2"/>
    </row>
    <row r="2443" spans="1:16" ht="15.75" customHeight="1" x14ac:dyDescent="0.3">
      <c r="A2443" s="8">
        <f>'Receta'!A2444</f>
        <v>0</v>
      </c>
      <c r="B2443" s="8" t="str">
        <f>IFERROR(VLOOKUP(A2443,Productos[#All],2,0),"")</f>
        <v/>
      </c>
      <c r="C2443" s="8">
        <f>SUMIF(Producción[[#All],[Producto]],A2443,Producción[[#All],[Cant]])</f>
        <v>0</v>
      </c>
      <c r="D2443" s="8">
        <f>'Receta'!E2444</f>
        <v>0</v>
      </c>
      <c r="E2443" s="8" t="str">
        <f>IFERROR(VLOOKUP(D2443,Materias_Primas[#All],2,0),"")</f>
        <v/>
      </c>
      <c r="F2443" s="8">
        <f>'Receta'!C2444</f>
        <v>0</v>
      </c>
      <c r="G2443" s="8">
        <f>'Receta'!H2444</f>
        <v>0</v>
      </c>
      <c r="H2443" s="8" t="str">
        <f t="shared" si="45"/>
        <v/>
      </c>
      <c r="I2443" s="8">
        <v>82</v>
      </c>
      <c r="J2443" s="8" t="s">
        <v>214</v>
      </c>
      <c r="K2443" s="8" t="e">
        <f t="shared" si="48"/>
        <v>#VALUE!</v>
      </c>
      <c r="L2443" s="8" t="str">
        <f>IFERROR(VLOOKUP(D2443,Materias_Primas[#All],5,0),"")</f>
        <v/>
      </c>
      <c r="M2443" s="2"/>
      <c r="N2443" s="2"/>
      <c r="O2443" s="2"/>
      <c r="P2443" s="2"/>
    </row>
    <row r="2444" spans="1:16" ht="15.75" customHeight="1" x14ac:dyDescent="0.3">
      <c r="A2444" s="8">
        <f>'Receta'!A2445</f>
        <v>0</v>
      </c>
      <c r="B2444" s="8" t="str">
        <f>IFERROR(VLOOKUP(A2444,Productos[#All],2,0),"")</f>
        <v/>
      </c>
      <c r="C2444" s="8">
        <f>SUMIF(Producción[[#All],[Producto]],A2444,Producción[[#All],[Cant]])</f>
        <v>0</v>
      </c>
      <c r="D2444" s="8">
        <f>'Receta'!E2445</f>
        <v>0</v>
      </c>
      <c r="E2444" s="8" t="str">
        <f>IFERROR(VLOOKUP(D2444,Materias_Primas[#All],2,0),"")</f>
        <v/>
      </c>
      <c r="F2444" s="8">
        <f>'Receta'!C2445</f>
        <v>0</v>
      </c>
      <c r="G2444" s="8">
        <f>'Receta'!H2445</f>
        <v>0</v>
      </c>
      <c r="H2444" s="8" t="str">
        <f t="shared" si="45"/>
        <v/>
      </c>
      <c r="I2444" s="8">
        <v>82</v>
      </c>
      <c r="J2444" s="8" t="s">
        <v>214</v>
      </c>
      <c r="K2444" s="8" t="e">
        <f t="shared" si="48"/>
        <v>#VALUE!</v>
      </c>
      <c r="L2444" s="8" t="str">
        <f>IFERROR(VLOOKUP(D2444,Materias_Primas[#All],5,0),"")</f>
        <v/>
      </c>
      <c r="M2444" s="2"/>
      <c r="N2444" s="2"/>
      <c r="O2444" s="2"/>
      <c r="P2444" s="2"/>
    </row>
    <row r="2445" spans="1:16" ht="15.75" customHeight="1" x14ac:dyDescent="0.3">
      <c r="A2445" s="8">
        <f>'Receta'!A2446</f>
        <v>0</v>
      </c>
      <c r="B2445" s="8" t="str">
        <f>IFERROR(VLOOKUP(A2445,Productos[#All],2,0),"")</f>
        <v/>
      </c>
      <c r="C2445" s="8">
        <f>SUMIF(Producción[[#All],[Producto]],A2445,Producción[[#All],[Cant]])</f>
        <v>0</v>
      </c>
      <c r="D2445" s="8">
        <f>'Receta'!E2446</f>
        <v>0</v>
      </c>
      <c r="E2445" s="8" t="str">
        <f>IFERROR(VLOOKUP(D2445,Materias_Primas[#All],2,0),"")</f>
        <v/>
      </c>
      <c r="F2445" s="8">
        <f>'Receta'!C2446</f>
        <v>0</v>
      </c>
      <c r="G2445" s="8">
        <f>'Receta'!H2446</f>
        <v>0</v>
      </c>
      <c r="H2445" s="8" t="str">
        <f t="shared" si="45"/>
        <v/>
      </c>
      <c r="I2445" s="8">
        <v>82</v>
      </c>
      <c r="J2445" s="8" t="s">
        <v>214</v>
      </c>
      <c r="K2445" s="8" t="e">
        <f t="shared" si="48"/>
        <v>#VALUE!</v>
      </c>
      <c r="L2445" s="8" t="str">
        <f>IFERROR(VLOOKUP(D2445,Materias_Primas[#All],5,0),"")</f>
        <v/>
      </c>
      <c r="M2445" s="2"/>
      <c r="N2445" s="2"/>
      <c r="O2445" s="2"/>
      <c r="P2445" s="2"/>
    </row>
    <row r="2446" spans="1:16" ht="15.75" customHeight="1" x14ac:dyDescent="0.3">
      <c r="A2446" s="8">
        <f>'Receta'!A2447</f>
        <v>0</v>
      </c>
      <c r="B2446" s="8" t="str">
        <f>IFERROR(VLOOKUP(A2446,Productos[#All],2,0),"")</f>
        <v/>
      </c>
      <c r="C2446" s="8">
        <f>SUMIF(Producción[[#All],[Producto]],A2446,Producción[[#All],[Cant]])</f>
        <v>0</v>
      </c>
      <c r="D2446" s="8">
        <f>'Receta'!E2447</f>
        <v>0</v>
      </c>
      <c r="E2446" s="8" t="str">
        <f>IFERROR(VLOOKUP(D2446,Materias_Primas[#All],2,0),"")</f>
        <v/>
      </c>
      <c r="F2446" s="8">
        <f>'Receta'!C2447</f>
        <v>0</v>
      </c>
      <c r="G2446" s="8">
        <f>'Receta'!H2447</f>
        <v>0</v>
      </c>
      <c r="H2446" s="8" t="str">
        <f t="shared" si="45"/>
        <v/>
      </c>
      <c r="I2446" s="8">
        <v>82</v>
      </c>
      <c r="J2446" s="8" t="s">
        <v>214</v>
      </c>
      <c r="K2446" s="8" t="e">
        <f t="shared" si="48"/>
        <v>#VALUE!</v>
      </c>
      <c r="L2446" s="8" t="str">
        <f>IFERROR(VLOOKUP(D2446,Materias_Primas[#All],5,0),"")</f>
        <v/>
      </c>
      <c r="M2446" s="2"/>
      <c r="N2446" s="2"/>
      <c r="O2446" s="2"/>
      <c r="P2446" s="2"/>
    </row>
    <row r="2447" spans="1:16" ht="15.75" customHeight="1" x14ac:dyDescent="0.3">
      <c r="A2447" s="8">
        <f>'Receta'!A2448</f>
        <v>0</v>
      </c>
      <c r="B2447" s="8" t="str">
        <f>IFERROR(VLOOKUP(A2447,Productos[#All],2,0),"")</f>
        <v/>
      </c>
      <c r="C2447" s="8">
        <f>SUMIF(Producción[[#All],[Producto]],A2447,Producción[[#All],[Cant]])</f>
        <v>0</v>
      </c>
      <c r="D2447" s="8">
        <f>'Receta'!E2448</f>
        <v>0</v>
      </c>
      <c r="E2447" s="8" t="str">
        <f>IFERROR(VLOOKUP(D2447,Materias_Primas[#All],2,0),"")</f>
        <v/>
      </c>
      <c r="F2447" s="8">
        <f>'Receta'!C2448</f>
        <v>0</v>
      </c>
      <c r="G2447" s="8">
        <f>'Receta'!H2448</f>
        <v>0</v>
      </c>
      <c r="H2447" s="8" t="str">
        <f t="shared" si="45"/>
        <v/>
      </c>
      <c r="I2447" s="8">
        <v>82</v>
      </c>
      <c r="J2447" s="8" t="s">
        <v>214</v>
      </c>
      <c r="K2447" s="8" t="e">
        <f t="shared" si="48"/>
        <v>#VALUE!</v>
      </c>
      <c r="L2447" s="8" t="str">
        <f>IFERROR(VLOOKUP(D2447,Materias_Primas[#All],5,0),"")</f>
        <v/>
      </c>
      <c r="M2447" s="2"/>
      <c r="N2447" s="2"/>
      <c r="O2447" s="2"/>
      <c r="P2447" s="2"/>
    </row>
    <row r="2448" spans="1:16" ht="15.75" customHeight="1" x14ac:dyDescent="0.3">
      <c r="A2448" s="8">
        <f>'Receta'!A2449</f>
        <v>0</v>
      </c>
      <c r="B2448" s="8" t="str">
        <f>IFERROR(VLOOKUP(A2448,Productos[#All],2,0),"")</f>
        <v/>
      </c>
      <c r="C2448" s="8">
        <f>SUMIF(Producción[[#All],[Producto]],A2448,Producción[[#All],[Cant]])</f>
        <v>0</v>
      </c>
      <c r="D2448" s="8">
        <f>'Receta'!E2449</f>
        <v>0</v>
      </c>
      <c r="E2448" s="8" t="str">
        <f>IFERROR(VLOOKUP(D2448,Materias_Primas[#All],2,0),"")</f>
        <v/>
      </c>
      <c r="F2448" s="8">
        <f>'Receta'!C2449</f>
        <v>0</v>
      </c>
      <c r="G2448" s="8">
        <f>'Receta'!H2449</f>
        <v>0</v>
      </c>
      <c r="H2448" s="8" t="str">
        <f t="shared" si="45"/>
        <v/>
      </c>
      <c r="I2448" s="8">
        <v>82</v>
      </c>
      <c r="J2448" s="8" t="s">
        <v>214</v>
      </c>
      <c r="K2448" s="8" t="e">
        <f t="shared" si="48"/>
        <v>#VALUE!</v>
      </c>
      <c r="L2448" s="8" t="str">
        <f>IFERROR(VLOOKUP(D2448,Materias_Primas[#All],5,0),"")</f>
        <v/>
      </c>
      <c r="M2448" s="2"/>
      <c r="N2448" s="2"/>
      <c r="O2448" s="2"/>
      <c r="P2448" s="2"/>
    </row>
    <row r="2449" spans="1:16" ht="15.75" customHeight="1" x14ac:dyDescent="0.3">
      <c r="A2449" s="8">
        <f>'Receta'!A2450</f>
        <v>0</v>
      </c>
      <c r="B2449" s="8" t="str">
        <f>IFERROR(VLOOKUP(A2449,Productos[#All],2,0),"")</f>
        <v/>
      </c>
      <c r="C2449" s="8">
        <f>SUMIF(Producción[[#All],[Producto]],A2449,Producción[[#All],[Cant]])</f>
        <v>0</v>
      </c>
      <c r="D2449" s="8">
        <f>'Receta'!E2450</f>
        <v>0</v>
      </c>
      <c r="E2449" s="8" t="str">
        <f>IFERROR(VLOOKUP(D2449,Materias_Primas[#All],2,0),"")</f>
        <v/>
      </c>
      <c r="F2449" s="8">
        <f>'Receta'!C2450</f>
        <v>0</v>
      </c>
      <c r="G2449" s="8">
        <f>'Receta'!H2450</f>
        <v>0</v>
      </c>
      <c r="H2449" s="8" t="str">
        <f t="shared" si="45"/>
        <v/>
      </c>
      <c r="I2449" s="8">
        <v>82</v>
      </c>
      <c r="J2449" s="8" t="s">
        <v>214</v>
      </c>
      <c r="K2449" s="8" t="e">
        <f t="shared" si="48"/>
        <v>#VALUE!</v>
      </c>
      <c r="L2449" s="8" t="str">
        <f>IFERROR(VLOOKUP(D2449,Materias_Primas[#All],5,0),"")</f>
        <v/>
      </c>
      <c r="M2449" s="2"/>
      <c r="N2449" s="2"/>
      <c r="O2449" s="2"/>
      <c r="P2449" s="2"/>
    </row>
    <row r="2450" spans="1:16" ht="15.75" customHeight="1" x14ac:dyDescent="0.3">
      <c r="A2450" s="8">
        <f>'Receta'!A2451</f>
        <v>0</v>
      </c>
      <c r="B2450" s="8" t="str">
        <f>IFERROR(VLOOKUP(A2450,Productos[#All],2,0),"")</f>
        <v/>
      </c>
      <c r="C2450" s="8">
        <f>SUMIF(Producción[[#All],[Producto]],A2450,Producción[[#All],[Cant]])</f>
        <v>0</v>
      </c>
      <c r="D2450" s="8">
        <f>'Receta'!E2451</f>
        <v>0</v>
      </c>
      <c r="E2450" s="8" t="str">
        <f>IFERROR(VLOOKUP(D2450,Materias_Primas[#All],2,0),"")</f>
        <v/>
      </c>
      <c r="F2450" s="8">
        <f>'Receta'!C2451</f>
        <v>0</v>
      </c>
      <c r="G2450" s="8">
        <f>'Receta'!H2451</f>
        <v>0</v>
      </c>
      <c r="H2450" s="8" t="str">
        <f t="shared" si="45"/>
        <v/>
      </c>
      <c r="I2450" s="8">
        <v>82</v>
      </c>
      <c r="J2450" s="8" t="s">
        <v>214</v>
      </c>
      <c r="K2450" s="8" t="e">
        <f t="shared" si="48"/>
        <v>#VALUE!</v>
      </c>
      <c r="L2450" s="8" t="str">
        <f>IFERROR(VLOOKUP(D2450,Materias_Primas[#All],5,0),"")</f>
        <v/>
      </c>
      <c r="M2450" s="2"/>
      <c r="N2450" s="2"/>
      <c r="O2450" s="2"/>
      <c r="P2450" s="2"/>
    </row>
    <row r="2451" spans="1:16" ht="15.75" customHeight="1" x14ac:dyDescent="0.3">
      <c r="A2451" s="8">
        <f>'Receta'!A2452</f>
        <v>0</v>
      </c>
      <c r="B2451" s="8" t="str">
        <f>IFERROR(VLOOKUP(A2451,Productos[#All],2,0),"")</f>
        <v/>
      </c>
      <c r="C2451" s="8">
        <f>SUMIF(Producción[[#All],[Producto]],A2451,Producción[[#All],[Cant]])</f>
        <v>0</v>
      </c>
      <c r="D2451" s="8">
        <f>'Receta'!E2452</f>
        <v>0</v>
      </c>
      <c r="E2451" s="8" t="str">
        <f>IFERROR(VLOOKUP(D2451,Materias_Primas[#All],2,0),"")</f>
        <v/>
      </c>
      <c r="F2451" s="8">
        <f>'Receta'!C2452</f>
        <v>0</v>
      </c>
      <c r="G2451" s="8">
        <f>'Receta'!H2452</f>
        <v>0</v>
      </c>
      <c r="H2451" s="8" t="str">
        <f t="shared" si="45"/>
        <v/>
      </c>
      <c r="I2451" s="8">
        <v>82</v>
      </c>
      <c r="J2451" s="8" t="s">
        <v>214</v>
      </c>
      <c r="K2451" s="8" t="e">
        <f t="shared" si="48"/>
        <v>#VALUE!</v>
      </c>
      <c r="L2451" s="8" t="str">
        <f>IFERROR(VLOOKUP(D2451,Materias_Primas[#All],5,0),"")</f>
        <v/>
      </c>
      <c r="M2451" s="2"/>
      <c r="N2451" s="2"/>
      <c r="O2451" s="2"/>
      <c r="P2451" s="2"/>
    </row>
    <row r="2452" spans="1:16" ht="15.75" customHeight="1" x14ac:dyDescent="0.3">
      <c r="A2452" s="8">
        <f>'Receta'!A2453</f>
        <v>0</v>
      </c>
      <c r="B2452" s="8" t="str">
        <f>IFERROR(VLOOKUP(A2452,Productos[#All],2,0),"")</f>
        <v/>
      </c>
      <c r="C2452" s="8">
        <f>SUMIF(Producción[[#All],[Producto]],A2452,Producción[[#All],[Cant]])</f>
        <v>0</v>
      </c>
      <c r="D2452" s="8">
        <f>'Receta'!E2453</f>
        <v>0</v>
      </c>
      <c r="E2452" s="8" t="str">
        <f>IFERROR(VLOOKUP(D2452,Materias_Primas[#All],2,0),"")</f>
        <v/>
      </c>
      <c r="F2452" s="8">
        <f>'Receta'!C2453</f>
        <v>0</v>
      </c>
      <c r="G2452" s="8">
        <f>'Receta'!H2453</f>
        <v>0</v>
      </c>
      <c r="H2452" s="8" t="str">
        <f t="shared" si="45"/>
        <v/>
      </c>
      <c r="I2452" s="8">
        <v>82</v>
      </c>
      <c r="J2452" s="8" t="s">
        <v>214</v>
      </c>
      <c r="K2452" s="8" t="e">
        <f t="shared" si="48"/>
        <v>#VALUE!</v>
      </c>
      <c r="L2452" s="8" t="str">
        <f>IFERROR(VLOOKUP(D2452,Materias_Primas[#All],5,0),"")</f>
        <v/>
      </c>
      <c r="M2452" s="2"/>
      <c r="N2452" s="2"/>
      <c r="O2452" s="2"/>
      <c r="P2452" s="2"/>
    </row>
    <row r="2453" spans="1:16" ht="15.75" customHeight="1" x14ac:dyDescent="0.3">
      <c r="A2453" s="8">
        <f>'Receta'!A2454</f>
        <v>0</v>
      </c>
      <c r="B2453" s="8" t="str">
        <f>IFERROR(VLOOKUP(A2453,Productos[#All],2,0),"")</f>
        <v/>
      </c>
      <c r="C2453" s="8">
        <f>SUMIF(Producción[[#All],[Producto]],A2453,Producción[[#All],[Cant]])</f>
        <v>0</v>
      </c>
      <c r="D2453" s="8">
        <f>'Receta'!E2454</f>
        <v>0</v>
      </c>
      <c r="E2453" s="8" t="str">
        <f>IFERROR(VLOOKUP(D2453,Materias_Primas[#All],2,0),"")</f>
        <v/>
      </c>
      <c r="F2453" s="8">
        <f>'Receta'!C2454</f>
        <v>0</v>
      </c>
      <c r="G2453" s="8">
        <f>'Receta'!H2454</f>
        <v>0</v>
      </c>
      <c r="H2453" s="8" t="str">
        <f t="shared" si="45"/>
        <v/>
      </c>
      <c r="I2453" s="8">
        <v>82</v>
      </c>
      <c r="J2453" s="8" t="s">
        <v>214</v>
      </c>
      <c r="K2453" s="8" t="e">
        <f t="shared" si="48"/>
        <v>#VALUE!</v>
      </c>
      <c r="L2453" s="8" t="str">
        <f>IFERROR(VLOOKUP(D2453,Materias_Primas[#All],5,0),"")</f>
        <v/>
      </c>
      <c r="M2453" s="2"/>
      <c r="N2453" s="2"/>
      <c r="O2453" s="2"/>
      <c r="P2453" s="2"/>
    </row>
    <row r="2454" spans="1:16" ht="15.75" customHeight="1" x14ac:dyDescent="0.3">
      <c r="A2454" s="8">
        <f>'Receta'!A2455</f>
        <v>0</v>
      </c>
      <c r="B2454" s="8" t="str">
        <f>IFERROR(VLOOKUP(A2454,Productos[#All],2,0),"")</f>
        <v/>
      </c>
      <c r="C2454" s="8">
        <f>SUMIF(Producción[[#All],[Producto]],A2454,Producción[[#All],[Cant]])</f>
        <v>0</v>
      </c>
      <c r="D2454" s="8">
        <f>'Receta'!E2455</f>
        <v>0</v>
      </c>
      <c r="E2454" s="8" t="str">
        <f>IFERROR(VLOOKUP(D2454,Materias_Primas[#All],2,0),"")</f>
        <v/>
      </c>
      <c r="F2454" s="8">
        <f>'Receta'!C2455</f>
        <v>0</v>
      </c>
      <c r="G2454" s="8">
        <f>'Receta'!H2455</f>
        <v>0</v>
      </c>
      <c r="H2454" s="8" t="str">
        <f t="shared" si="45"/>
        <v/>
      </c>
      <c r="I2454" s="8">
        <v>82</v>
      </c>
      <c r="J2454" s="8" t="s">
        <v>214</v>
      </c>
      <c r="K2454" s="8" t="e">
        <f t="shared" si="48"/>
        <v>#VALUE!</v>
      </c>
      <c r="L2454" s="8" t="str">
        <f>IFERROR(VLOOKUP(D2454,Materias_Primas[#All],5,0),"")</f>
        <v/>
      </c>
      <c r="M2454" s="2"/>
      <c r="N2454" s="2"/>
      <c r="O2454" s="2"/>
      <c r="P2454" s="2"/>
    </row>
    <row r="2455" spans="1:16" ht="15.75" customHeight="1" x14ac:dyDescent="0.3">
      <c r="A2455" s="8">
        <f>'Receta'!A2456</f>
        <v>0</v>
      </c>
      <c r="B2455" s="8" t="str">
        <f>IFERROR(VLOOKUP(A2455,Productos[#All],2,0),"")</f>
        <v/>
      </c>
      <c r="C2455" s="8">
        <f>SUMIF(Producción[[#All],[Producto]],A2455,Producción[[#All],[Cant]])</f>
        <v>0</v>
      </c>
      <c r="D2455" s="8">
        <f>'Receta'!E2456</f>
        <v>0</v>
      </c>
      <c r="E2455" s="8" t="str">
        <f>IFERROR(VLOOKUP(D2455,Materias_Primas[#All],2,0),"")</f>
        <v/>
      </c>
      <c r="F2455" s="8">
        <f>'Receta'!C2456</f>
        <v>0</v>
      </c>
      <c r="G2455" s="8">
        <f>'Receta'!H2456</f>
        <v>0</v>
      </c>
      <c r="H2455" s="8" t="str">
        <f t="shared" si="45"/>
        <v/>
      </c>
      <c r="I2455" s="8">
        <v>82</v>
      </c>
      <c r="J2455" s="8" t="s">
        <v>214</v>
      </c>
      <c r="K2455" s="8" t="e">
        <f t="shared" si="48"/>
        <v>#VALUE!</v>
      </c>
      <c r="L2455" s="8" t="str">
        <f>IFERROR(VLOOKUP(D2455,Materias_Primas[#All],5,0),"")</f>
        <v/>
      </c>
      <c r="M2455" s="2"/>
      <c r="N2455" s="2"/>
      <c r="O2455" s="2"/>
      <c r="P2455" s="2"/>
    </row>
    <row r="2456" spans="1:16" ht="15.75" customHeight="1" x14ac:dyDescent="0.3">
      <c r="A2456" s="8">
        <f>'Receta'!A2457</f>
        <v>0</v>
      </c>
      <c r="B2456" s="8" t="str">
        <f>IFERROR(VLOOKUP(A2456,Productos[#All],2,0),"")</f>
        <v/>
      </c>
      <c r="C2456" s="8">
        <f>SUMIF(Producción[[#All],[Producto]],A2456,Producción[[#All],[Cant]])</f>
        <v>0</v>
      </c>
      <c r="D2456" s="8">
        <f>'Receta'!E2457</f>
        <v>0</v>
      </c>
      <c r="E2456" s="8" t="str">
        <f>IFERROR(VLOOKUP(D2456,Materias_Primas[#All],2,0),"")</f>
        <v/>
      </c>
      <c r="F2456" s="8">
        <f>'Receta'!C2457</f>
        <v>0</v>
      </c>
      <c r="G2456" s="8">
        <f>'Receta'!H2457</f>
        <v>0</v>
      </c>
      <c r="H2456" s="8" t="str">
        <f t="shared" si="45"/>
        <v/>
      </c>
      <c r="I2456" s="8">
        <v>82</v>
      </c>
      <c r="J2456" s="8" t="s">
        <v>214</v>
      </c>
      <c r="K2456" s="8" t="e">
        <f t="shared" si="48"/>
        <v>#VALUE!</v>
      </c>
      <c r="L2456" s="8" t="str">
        <f>IFERROR(VLOOKUP(D2456,Materias_Primas[#All],5,0),"")</f>
        <v/>
      </c>
      <c r="M2456" s="2"/>
      <c r="N2456" s="2"/>
      <c r="O2456" s="2"/>
      <c r="P2456" s="2"/>
    </row>
    <row r="2457" spans="1:16" ht="15.75" customHeight="1" x14ac:dyDescent="0.3">
      <c r="A2457" s="8">
        <f>'Receta'!A2458</f>
        <v>0</v>
      </c>
      <c r="B2457" s="8" t="str">
        <f>IFERROR(VLOOKUP(A2457,Productos[#All],2,0),"")</f>
        <v/>
      </c>
      <c r="C2457" s="8">
        <f>SUMIF(Producción[[#All],[Producto]],A2457,Producción[[#All],[Cant]])</f>
        <v>0</v>
      </c>
      <c r="D2457" s="8">
        <f>'Receta'!E2458</f>
        <v>0</v>
      </c>
      <c r="E2457" s="8" t="str">
        <f>IFERROR(VLOOKUP(D2457,Materias_Primas[#All],2,0),"")</f>
        <v/>
      </c>
      <c r="F2457" s="8">
        <f>'Receta'!C2458</f>
        <v>0</v>
      </c>
      <c r="G2457" s="8">
        <f>'Receta'!H2458</f>
        <v>0</v>
      </c>
      <c r="H2457" s="8" t="str">
        <f t="shared" si="45"/>
        <v/>
      </c>
      <c r="I2457" s="8">
        <v>82</v>
      </c>
      <c r="J2457" s="8" t="s">
        <v>214</v>
      </c>
      <c r="K2457" s="8" t="e">
        <f t="shared" si="48"/>
        <v>#VALUE!</v>
      </c>
      <c r="L2457" s="8" t="str">
        <f>IFERROR(VLOOKUP(D2457,Materias_Primas[#All],5,0),"")</f>
        <v/>
      </c>
      <c r="M2457" s="2"/>
      <c r="N2457" s="2"/>
      <c r="O2457" s="2"/>
      <c r="P2457" s="2"/>
    </row>
    <row r="2458" spans="1:16" ht="15.75" customHeight="1" x14ac:dyDescent="0.3">
      <c r="A2458" s="8">
        <f>'Receta'!A2459</f>
        <v>0</v>
      </c>
      <c r="B2458" s="8" t="str">
        <f>IFERROR(VLOOKUP(A2458,Productos[#All],2,0),"")</f>
        <v/>
      </c>
      <c r="C2458" s="8">
        <f>SUMIF(Producción[[#All],[Producto]],A2458,Producción[[#All],[Cant]])</f>
        <v>0</v>
      </c>
      <c r="D2458" s="8">
        <f>'Receta'!E2459</f>
        <v>0</v>
      </c>
      <c r="E2458" s="8" t="str">
        <f>IFERROR(VLOOKUP(D2458,Materias_Primas[#All],2,0),"")</f>
        <v/>
      </c>
      <c r="F2458" s="8">
        <f>'Receta'!C2459</f>
        <v>0</v>
      </c>
      <c r="G2458" s="8">
        <f>'Receta'!H2459</f>
        <v>0</v>
      </c>
      <c r="H2458" s="8" t="str">
        <f t="shared" si="45"/>
        <v/>
      </c>
      <c r="I2458" s="8">
        <v>82</v>
      </c>
      <c r="J2458" s="8" t="s">
        <v>214</v>
      </c>
      <c r="K2458" s="8" t="e">
        <f t="shared" si="48"/>
        <v>#VALUE!</v>
      </c>
      <c r="L2458" s="8" t="str">
        <f>IFERROR(VLOOKUP(D2458,Materias_Primas[#All],5,0),"")</f>
        <v/>
      </c>
      <c r="M2458" s="2"/>
      <c r="N2458" s="2"/>
      <c r="O2458" s="2"/>
      <c r="P2458" s="2"/>
    </row>
    <row r="2459" spans="1:16" ht="15.75" customHeight="1" x14ac:dyDescent="0.3">
      <c r="A2459" s="8">
        <f>'Receta'!A2460</f>
        <v>0</v>
      </c>
      <c r="B2459" s="8" t="str">
        <f>IFERROR(VLOOKUP(A2459,Productos[#All],2,0),"")</f>
        <v/>
      </c>
      <c r="C2459" s="8">
        <f>SUMIF(Producción[[#All],[Producto]],A2459,Producción[[#All],[Cant]])</f>
        <v>0</v>
      </c>
      <c r="D2459" s="8">
        <f>'Receta'!E2460</f>
        <v>0</v>
      </c>
      <c r="E2459" s="8" t="str">
        <f>IFERROR(VLOOKUP(D2459,Materias_Primas[#All],2,0),"")</f>
        <v/>
      </c>
      <c r="F2459" s="8">
        <f>'Receta'!C2460</f>
        <v>0</v>
      </c>
      <c r="G2459" s="8">
        <f>'Receta'!H2460</f>
        <v>0</v>
      </c>
      <c r="H2459" s="8" t="str">
        <f t="shared" si="45"/>
        <v/>
      </c>
      <c r="I2459" s="8">
        <v>82</v>
      </c>
      <c r="J2459" s="8" t="s">
        <v>214</v>
      </c>
      <c r="K2459" s="8" t="e">
        <f t="shared" si="48"/>
        <v>#VALUE!</v>
      </c>
      <c r="L2459" s="8" t="str">
        <f>IFERROR(VLOOKUP(D2459,Materias_Primas[#All],5,0),"")</f>
        <v/>
      </c>
      <c r="M2459" s="2"/>
      <c r="N2459" s="2"/>
      <c r="O2459" s="2"/>
      <c r="P2459" s="2"/>
    </row>
    <row r="2460" spans="1:16" ht="15.75" customHeight="1" x14ac:dyDescent="0.3">
      <c r="A2460" s="8">
        <f>'Receta'!A2461</f>
        <v>0</v>
      </c>
      <c r="B2460" s="8" t="str">
        <f>IFERROR(VLOOKUP(A2460,Productos[#All],2,0),"")</f>
        <v/>
      </c>
      <c r="C2460" s="8">
        <f>SUMIF(Producción[[#All],[Producto]],A2460,Producción[[#All],[Cant]])</f>
        <v>0</v>
      </c>
      <c r="D2460" s="8">
        <f>'Receta'!E2461</f>
        <v>0</v>
      </c>
      <c r="E2460" s="8" t="str">
        <f>IFERROR(VLOOKUP(D2460,Materias_Primas[#All],2,0),"")</f>
        <v/>
      </c>
      <c r="F2460" s="8">
        <f>'Receta'!C2461</f>
        <v>0</v>
      </c>
      <c r="G2460" s="8">
        <f>'Receta'!H2461</f>
        <v>0</v>
      </c>
      <c r="H2460" s="8" t="str">
        <f t="shared" si="45"/>
        <v/>
      </c>
      <c r="I2460" s="8">
        <v>82</v>
      </c>
      <c r="J2460" s="8" t="s">
        <v>214</v>
      </c>
      <c r="K2460" s="8" t="e">
        <f t="shared" si="48"/>
        <v>#VALUE!</v>
      </c>
      <c r="L2460" s="8" t="str">
        <f>IFERROR(VLOOKUP(D2460,Materias_Primas[#All],5,0),"")</f>
        <v/>
      </c>
      <c r="M2460" s="2"/>
      <c r="N2460" s="2"/>
      <c r="O2460" s="2"/>
      <c r="P2460" s="2"/>
    </row>
    <row r="2461" spans="1:16" ht="15.75" customHeight="1" x14ac:dyDescent="0.3">
      <c r="A2461" s="8">
        <f>'Receta'!A2462</f>
        <v>0</v>
      </c>
      <c r="B2461" s="8" t="str">
        <f>IFERROR(VLOOKUP(A2461,Productos[#All],2,0),"")</f>
        <v/>
      </c>
      <c r="C2461" s="8">
        <f>SUMIF(Producción[[#All],[Producto]],A2461,Producción[[#All],[Cant]])</f>
        <v>0</v>
      </c>
      <c r="D2461" s="8">
        <f>'Receta'!E2462</f>
        <v>0</v>
      </c>
      <c r="E2461" s="8" t="str">
        <f>IFERROR(VLOOKUP(D2461,Materias_Primas[#All],2,0),"")</f>
        <v/>
      </c>
      <c r="F2461" s="8">
        <f>'Receta'!C2462</f>
        <v>0</v>
      </c>
      <c r="G2461" s="8">
        <f>'Receta'!H2462</f>
        <v>0</v>
      </c>
      <c r="H2461" s="8" t="str">
        <f t="shared" si="45"/>
        <v/>
      </c>
      <c r="I2461" s="8">
        <v>82</v>
      </c>
      <c r="J2461" s="8" t="s">
        <v>214</v>
      </c>
      <c r="K2461" s="8" t="e">
        <f t="shared" si="48"/>
        <v>#VALUE!</v>
      </c>
      <c r="L2461" s="8" t="str">
        <f>IFERROR(VLOOKUP(D2461,Materias_Primas[#All],5,0),"")</f>
        <v/>
      </c>
      <c r="M2461" s="2"/>
      <c r="N2461" s="2"/>
      <c r="O2461" s="2"/>
      <c r="P2461" s="2"/>
    </row>
    <row r="2462" spans="1:16" ht="15.75" customHeight="1" x14ac:dyDescent="0.3">
      <c r="A2462" s="8">
        <f>'Receta'!A2463</f>
        <v>0</v>
      </c>
      <c r="B2462" s="8" t="str">
        <f>IFERROR(VLOOKUP(A2462,Productos[#All],2,0),"")</f>
        <v/>
      </c>
      <c r="C2462" s="8">
        <f>SUMIF(Producción[[#All],[Producto]],A2462,Producción[[#All],[Cant]])</f>
        <v>0</v>
      </c>
      <c r="D2462" s="8">
        <f>'Receta'!E2463</f>
        <v>0</v>
      </c>
      <c r="E2462" s="8" t="str">
        <f>IFERROR(VLOOKUP(D2462,Materias_Primas[#All],2,0),"")</f>
        <v/>
      </c>
      <c r="F2462" s="8">
        <f>'Receta'!C2463</f>
        <v>0</v>
      </c>
      <c r="G2462" s="8">
        <f>'Receta'!H2463</f>
        <v>0</v>
      </c>
      <c r="H2462" s="8" t="str">
        <f t="shared" si="45"/>
        <v/>
      </c>
      <c r="I2462" s="8">
        <v>82</v>
      </c>
      <c r="J2462" s="8" t="s">
        <v>214</v>
      </c>
      <c r="K2462" s="8" t="e">
        <f t="shared" si="48"/>
        <v>#VALUE!</v>
      </c>
      <c r="L2462" s="8" t="str">
        <f>IFERROR(VLOOKUP(D2462,Materias_Primas[#All],5,0),"")</f>
        <v/>
      </c>
      <c r="M2462" s="2"/>
      <c r="N2462" s="2"/>
      <c r="O2462" s="2"/>
      <c r="P2462" s="2"/>
    </row>
    <row r="2463" spans="1:16" ht="15.75" customHeight="1" x14ac:dyDescent="0.3">
      <c r="A2463" s="8">
        <f>'Receta'!A2464</f>
        <v>0</v>
      </c>
      <c r="B2463" s="8" t="str">
        <f>IFERROR(VLOOKUP(A2463,Productos[#All],2,0),"")</f>
        <v/>
      </c>
      <c r="C2463" s="8">
        <f>SUMIF(Producción[[#All],[Producto]],A2463,Producción[[#All],[Cant]])</f>
        <v>0</v>
      </c>
      <c r="D2463" s="8">
        <f>'Receta'!E2464</f>
        <v>0</v>
      </c>
      <c r="E2463" s="8" t="str">
        <f>IFERROR(VLOOKUP(D2463,Materias_Primas[#All],2,0),"")</f>
        <v/>
      </c>
      <c r="F2463" s="8">
        <f>'Receta'!C2464</f>
        <v>0</v>
      </c>
      <c r="G2463" s="8">
        <f>'Receta'!H2464</f>
        <v>0</v>
      </c>
      <c r="H2463" s="8" t="str">
        <f t="shared" si="45"/>
        <v/>
      </c>
      <c r="I2463" s="8">
        <v>82</v>
      </c>
      <c r="J2463" s="8" t="s">
        <v>214</v>
      </c>
      <c r="K2463" s="8" t="e">
        <f t="shared" si="48"/>
        <v>#VALUE!</v>
      </c>
      <c r="L2463" s="8" t="str">
        <f>IFERROR(VLOOKUP(D2463,Materias_Primas[#All],5,0),"")</f>
        <v/>
      </c>
      <c r="M2463" s="2"/>
      <c r="N2463" s="2"/>
      <c r="O2463" s="2"/>
      <c r="P2463" s="2"/>
    </row>
    <row r="2464" spans="1:16" ht="15.75" customHeight="1" x14ac:dyDescent="0.3">
      <c r="A2464" s="8">
        <f>'Receta'!A2465</f>
        <v>0</v>
      </c>
      <c r="B2464" s="8" t="str">
        <f>IFERROR(VLOOKUP(A2464,Productos[#All],2,0),"")</f>
        <v/>
      </c>
      <c r="C2464" s="8">
        <f>SUMIF(Producción[[#All],[Producto]],A2464,Producción[[#All],[Cant]])</f>
        <v>0</v>
      </c>
      <c r="D2464" s="8">
        <f>'Receta'!E2465</f>
        <v>0</v>
      </c>
      <c r="E2464" s="8" t="str">
        <f>IFERROR(VLOOKUP(D2464,Materias_Primas[#All],2,0),"")</f>
        <v/>
      </c>
      <c r="F2464" s="8">
        <f>'Receta'!C2465</f>
        <v>0</v>
      </c>
      <c r="G2464" s="8">
        <f>'Receta'!H2465</f>
        <v>0</v>
      </c>
      <c r="H2464" s="8" t="str">
        <f t="shared" si="45"/>
        <v/>
      </c>
      <c r="I2464" s="8">
        <v>82</v>
      </c>
      <c r="J2464" s="8" t="s">
        <v>214</v>
      </c>
      <c r="K2464" s="8" t="e">
        <f t="shared" si="48"/>
        <v>#VALUE!</v>
      </c>
      <c r="L2464" s="8" t="str">
        <f>IFERROR(VLOOKUP(D2464,Materias_Primas[#All],5,0),"")</f>
        <v/>
      </c>
      <c r="M2464" s="2"/>
      <c r="N2464" s="2"/>
      <c r="O2464" s="2"/>
      <c r="P2464" s="2"/>
    </row>
    <row r="2465" spans="1:16" ht="15.75" customHeight="1" x14ac:dyDescent="0.3">
      <c r="A2465" s="8">
        <f>'Receta'!A2466</f>
        <v>0</v>
      </c>
      <c r="B2465" s="8" t="str">
        <f>IFERROR(VLOOKUP(A2465,Productos[#All],2,0),"")</f>
        <v/>
      </c>
      <c r="C2465" s="8">
        <f>SUMIF(Producción[[#All],[Producto]],A2465,Producción[[#All],[Cant]])</f>
        <v>0</v>
      </c>
      <c r="D2465" s="8">
        <f>'Receta'!E2466</f>
        <v>0</v>
      </c>
      <c r="E2465" s="8" t="str">
        <f>IFERROR(VLOOKUP(D2465,Materias_Primas[#All],2,0),"")</f>
        <v/>
      </c>
      <c r="F2465" s="8">
        <f>'Receta'!C2466</f>
        <v>0</v>
      </c>
      <c r="G2465" s="8">
        <f>'Receta'!H2466</f>
        <v>0</v>
      </c>
      <c r="H2465" s="8" t="str">
        <f t="shared" si="45"/>
        <v/>
      </c>
      <c r="I2465" s="8">
        <v>82</v>
      </c>
      <c r="J2465" s="8" t="s">
        <v>214</v>
      </c>
      <c r="K2465" s="8" t="e">
        <f t="shared" si="48"/>
        <v>#VALUE!</v>
      </c>
      <c r="L2465" s="8" t="str">
        <f>IFERROR(VLOOKUP(D2465,Materias_Primas[#All],5,0),"")</f>
        <v/>
      </c>
      <c r="M2465" s="2"/>
      <c r="N2465" s="2"/>
      <c r="O2465" s="2"/>
      <c r="P2465" s="2"/>
    </row>
    <row r="2466" spans="1:16" ht="15.75" customHeight="1" x14ac:dyDescent="0.3">
      <c r="A2466" s="8">
        <f>'Receta'!A2467</f>
        <v>0</v>
      </c>
      <c r="B2466" s="8" t="str">
        <f>IFERROR(VLOOKUP(A2466,Productos[#All],2,0),"")</f>
        <v/>
      </c>
      <c r="C2466" s="8">
        <f>SUMIF(Producción[[#All],[Producto]],A2466,Producción[[#All],[Cant]])</f>
        <v>0</v>
      </c>
      <c r="D2466" s="8">
        <f>'Receta'!E2467</f>
        <v>0</v>
      </c>
      <c r="E2466" s="8" t="str">
        <f>IFERROR(VLOOKUP(D2466,Materias_Primas[#All],2,0),"")</f>
        <v/>
      </c>
      <c r="F2466" s="8">
        <f>'Receta'!C2467</f>
        <v>0</v>
      </c>
      <c r="G2466" s="8">
        <f>'Receta'!H2467</f>
        <v>0</v>
      </c>
      <c r="H2466" s="8" t="str">
        <f t="shared" si="45"/>
        <v/>
      </c>
      <c r="I2466" s="8">
        <v>82</v>
      </c>
      <c r="J2466" s="8" t="s">
        <v>214</v>
      </c>
      <c r="K2466" s="8" t="e">
        <f t="shared" si="48"/>
        <v>#VALUE!</v>
      </c>
      <c r="L2466" s="8" t="str">
        <f>IFERROR(VLOOKUP(D2466,Materias_Primas[#All],5,0),"")</f>
        <v/>
      </c>
      <c r="M2466" s="2"/>
      <c r="N2466" s="2"/>
      <c r="O2466" s="2"/>
      <c r="P2466" s="2"/>
    </row>
    <row r="2467" spans="1:16" ht="15.75" customHeight="1" x14ac:dyDescent="0.3">
      <c r="A2467" s="8">
        <f>'Receta'!A2468</f>
        <v>0</v>
      </c>
      <c r="B2467" s="8" t="str">
        <f>IFERROR(VLOOKUP(A2467,Productos[#All],2,0),"")</f>
        <v/>
      </c>
      <c r="C2467" s="8">
        <f>SUMIF(Producción[[#All],[Producto]],A2467,Producción[[#All],[Cant]])</f>
        <v>0</v>
      </c>
      <c r="D2467" s="8">
        <f>'Receta'!E2468</f>
        <v>0</v>
      </c>
      <c r="E2467" s="8" t="str">
        <f>IFERROR(VLOOKUP(D2467,Materias_Primas[#All],2,0),"")</f>
        <v/>
      </c>
      <c r="F2467" s="8">
        <f>'Receta'!C2468</f>
        <v>0</v>
      </c>
      <c r="G2467" s="8">
        <f>'Receta'!H2468</f>
        <v>0</v>
      </c>
      <c r="H2467" s="8" t="str">
        <f t="shared" si="45"/>
        <v/>
      </c>
      <c r="I2467" s="8">
        <v>82</v>
      </c>
      <c r="J2467" s="8" t="s">
        <v>214</v>
      </c>
      <c r="K2467" s="8" t="e">
        <f t="shared" si="48"/>
        <v>#VALUE!</v>
      </c>
      <c r="L2467" s="8" t="str">
        <f>IFERROR(VLOOKUP(D2467,Materias_Primas[#All],5,0),"")</f>
        <v/>
      </c>
      <c r="M2467" s="2"/>
      <c r="N2467" s="2"/>
      <c r="O2467" s="2"/>
      <c r="P2467" s="2"/>
    </row>
    <row r="2468" spans="1:16" ht="15.75" customHeight="1" x14ac:dyDescent="0.3">
      <c r="A2468" s="8">
        <f>'Receta'!A2469</f>
        <v>0</v>
      </c>
      <c r="B2468" s="8" t="str">
        <f>IFERROR(VLOOKUP(A2468,Productos[#All],2,0),"")</f>
        <v/>
      </c>
      <c r="C2468" s="8">
        <f>SUMIF(Producción[[#All],[Producto]],A2468,Producción[[#All],[Cant]])</f>
        <v>0</v>
      </c>
      <c r="D2468" s="8">
        <f>'Receta'!E2469</f>
        <v>0</v>
      </c>
      <c r="E2468" s="8" t="str">
        <f>IFERROR(VLOOKUP(D2468,Materias_Primas[#All],2,0),"")</f>
        <v/>
      </c>
      <c r="F2468" s="8">
        <f>'Receta'!C2469</f>
        <v>0</v>
      </c>
      <c r="G2468" s="8">
        <f>'Receta'!H2469</f>
        <v>0</v>
      </c>
      <c r="H2468" s="8" t="str">
        <f t="shared" si="45"/>
        <v/>
      </c>
      <c r="I2468" s="8">
        <v>82</v>
      </c>
      <c r="J2468" s="8" t="s">
        <v>214</v>
      </c>
      <c r="K2468" s="8" t="e">
        <f t="shared" si="48"/>
        <v>#VALUE!</v>
      </c>
      <c r="L2468" s="8" t="str">
        <f>IFERROR(VLOOKUP(D2468,Materias_Primas[#All],5,0),"")</f>
        <v/>
      </c>
      <c r="M2468" s="2"/>
      <c r="N2468" s="2"/>
      <c r="O2468" s="2"/>
      <c r="P2468" s="2"/>
    </row>
    <row r="2469" spans="1:16" ht="15.75" customHeight="1" x14ac:dyDescent="0.3">
      <c r="A2469" s="8">
        <f>'Receta'!A2470</f>
        <v>0</v>
      </c>
      <c r="B2469" s="8" t="str">
        <f>IFERROR(VLOOKUP(A2469,Productos[#All],2,0),"")</f>
        <v/>
      </c>
      <c r="C2469" s="8">
        <f>SUMIF(Producción[[#All],[Producto]],A2469,Producción[[#All],[Cant]])</f>
        <v>0</v>
      </c>
      <c r="D2469" s="8">
        <f>'Receta'!E2470</f>
        <v>0</v>
      </c>
      <c r="E2469" s="8" t="str">
        <f>IFERROR(VLOOKUP(D2469,Materias_Primas[#All],2,0),"")</f>
        <v/>
      </c>
      <c r="F2469" s="8">
        <f>'Receta'!C2470</f>
        <v>0</v>
      </c>
      <c r="G2469" s="8">
        <f>'Receta'!H2470</f>
        <v>0</v>
      </c>
      <c r="H2469" s="8" t="str">
        <f t="shared" si="45"/>
        <v/>
      </c>
      <c r="I2469" s="8">
        <v>82</v>
      </c>
      <c r="J2469" s="8" t="s">
        <v>214</v>
      </c>
      <c r="K2469" s="8" t="e">
        <f t="shared" si="48"/>
        <v>#VALUE!</v>
      </c>
      <c r="L2469" s="8" t="str">
        <f>IFERROR(VLOOKUP(D2469,Materias_Primas[#All],5,0),"")</f>
        <v/>
      </c>
      <c r="M2469" s="2"/>
      <c r="N2469" s="2"/>
      <c r="O2469" s="2"/>
      <c r="P2469" s="2"/>
    </row>
    <row r="2470" spans="1:16" ht="15.75" customHeight="1" x14ac:dyDescent="0.3">
      <c r="A2470" s="8">
        <f>'Receta'!A2471</f>
        <v>0</v>
      </c>
      <c r="B2470" s="8" t="str">
        <f>IFERROR(VLOOKUP(A2470,Productos[#All],2,0),"")</f>
        <v/>
      </c>
      <c r="C2470" s="8">
        <f>SUMIF(Producción[[#All],[Producto]],A2470,Producción[[#All],[Cant]])</f>
        <v>0</v>
      </c>
      <c r="D2470" s="8">
        <f>'Receta'!E2471</f>
        <v>0</v>
      </c>
      <c r="E2470" s="8" t="str">
        <f>IFERROR(VLOOKUP(D2470,Materias_Primas[#All],2,0),"")</f>
        <v/>
      </c>
      <c r="F2470" s="8">
        <f>'Receta'!C2471</f>
        <v>0</v>
      </c>
      <c r="G2470" s="8">
        <f>'Receta'!H2471</f>
        <v>0</v>
      </c>
      <c r="H2470" s="8" t="str">
        <f t="shared" si="45"/>
        <v/>
      </c>
      <c r="I2470" s="8">
        <v>82</v>
      </c>
      <c r="J2470" s="8" t="s">
        <v>214</v>
      </c>
      <c r="K2470" s="8" t="e">
        <f t="shared" si="48"/>
        <v>#VALUE!</v>
      </c>
      <c r="L2470" s="8" t="str">
        <f>IFERROR(VLOOKUP(D2470,Materias_Primas[#All],5,0),"")</f>
        <v/>
      </c>
      <c r="M2470" s="2"/>
      <c r="N2470" s="2"/>
      <c r="O2470" s="2"/>
      <c r="P2470" s="2"/>
    </row>
    <row r="2471" spans="1:16" ht="15.75" customHeight="1" x14ac:dyDescent="0.3">
      <c r="A2471" s="8">
        <f>'Receta'!A2472</f>
        <v>0</v>
      </c>
      <c r="B2471" s="8" t="str">
        <f>IFERROR(VLOOKUP(A2471,Productos[#All],2,0),"")</f>
        <v/>
      </c>
      <c r="C2471" s="8">
        <f>SUMIF(Producción[[#All],[Producto]],A2471,Producción[[#All],[Cant]])</f>
        <v>0</v>
      </c>
      <c r="D2471" s="8">
        <f>'Receta'!E2472</f>
        <v>0</v>
      </c>
      <c r="E2471" s="8" t="str">
        <f>IFERROR(VLOOKUP(D2471,Materias_Primas[#All],2,0),"")</f>
        <v/>
      </c>
      <c r="F2471" s="8">
        <f>'Receta'!C2472</f>
        <v>0</v>
      </c>
      <c r="G2471" s="8">
        <f>'Receta'!H2472</f>
        <v>0</v>
      </c>
      <c r="H2471" s="8" t="str">
        <f t="shared" si="45"/>
        <v/>
      </c>
      <c r="I2471" s="8">
        <v>82</v>
      </c>
      <c r="J2471" s="8" t="s">
        <v>214</v>
      </c>
      <c r="K2471" s="8" t="e">
        <f t="shared" si="48"/>
        <v>#VALUE!</v>
      </c>
      <c r="L2471" s="8" t="str">
        <f>IFERROR(VLOOKUP(D2471,Materias_Primas[#All],5,0),"")</f>
        <v/>
      </c>
      <c r="M2471" s="2"/>
      <c r="N2471" s="2"/>
      <c r="O2471" s="2"/>
      <c r="P2471" s="2"/>
    </row>
    <row r="2472" spans="1:16" ht="15.75" customHeight="1" x14ac:dyDescent="0.3">
      <c r="A2472" s="8">
        <f>'Receta'!A2473</f>
        <v>0</v>
      </c>
      <c r="B2472" s="8" t="str">
        <f>IFERROR(VLOOKUP(A2472,Productos[#All],2,0),"")</f>
        <v/>
      </c>
      <c r="C2472" s="8">
        <f>SUMIF(Producción[[#All],[Producto]],A2472,Producción[[#All],[Cant]])</f>
        <v>0</v>
      </c>
      <c r="D2472" s="8">
        <f>'Receta'!E2473</f>
        <v>0</v>
      </c>
      <c r="E2472" s="8" t="str">
        <f>IFERROR(VLOOKUP(D2472,Materias_Primas[#All],2,0),"")</f>
        <v/>
      </c>
      <c r="F2472" s="8">
        <f>'Receta'!C2473</f>
        <v>0</v>
      </c>
      <c r="G2472" s="8">
        <f>'Receta'!H2473</f>
        <v>0</v>
      </c>
      <c r="H2472" s="8" t="str">
        <f t="shared" si="45"/>
        <v/>
      </c>
      <c r="I2472" s="8">
        <v>82</v>
      </c>
      <c r="J2472" s="8" t="s">
        <v>214</v>
      </c>
      <c r="K2472" s="8" t="e">
        <f t="shared" si="48"/>
        <v>#VALUE!</v>
      </c>
      <c r="L2472" s="8" t="str">
        <f>IFERROR(VLOOKUP(D2472,Materias_Primas[#All],5,0),"")</f>
        <v/>
      </c>
      <c r="M2472" s="2"/>
      <c r="N2472" s="2"/>
      <c r="O2472" s="2"/>
      <c r="P2472" s="2"/>
    </row>
    <row r="2473" spans="1:16" ht="15.75" customHeight="1" x14ac:dyDescent="0.3">
      <c r="A2473" s="8">
        <f>'Receta'!A2474</f>
        <v>0</v>
      </c>
      <c r="B2473" s="8" t="str">
        <f>IFERROR(VLOOKUP(A2473,Productos[#All],2,0),"")</f>
        <v/>
      </c>
      <c r="C2473" s="8">
        <f>SUMIF(Producción[[#All],[Producto]],A2473,Producción[[#All],[Cant]])</f>
        <v>0</v>
      </c>
      <c r="D2473" s="8">
        <f>'Receta'!E2474</f>
        <v>0</v>
      </c>
      <c r="E2473" s="8" t="str">
        <f>IFERROR(VLOOKUP(D2473,Materias_Primas[#All],2,0),"")</f>
        <v/>
      </c>
      <c r="F2473" s="8">
        <f>'Receta'!C2474</f>
        <v>0</v>
      </c>
      <c r="G2473" s="8">
        <f>'Receta'!H2474</f>
        <v>0</v>
      </c>
      <c r="H2473" s="8" t="str">
        <f t="shared" si="45"/>
        <v/>
      </c>
      <c r="I2473" s="8">
        <v>82</v>
      </c>
      <c r="J2473" s="8" t="s">
        <v>214</v>
      </c>
      <c r="K2473" s="8" t="e">
        <f t="shared" si="48"/>
        <v>#VALUE!</v>
      </c>
      <c r="L2473" s="8" t="str">
        <f>IFERROR(VLOOKUP(D2473,Materias_Primas[#All],5,0),"")</f>
        <v/>
      </c>
      <c r="M2473" s="2"/>
      <c r="N2473" s="2"/>
      <c r="O2473" s="2"/>
      <c r="P2473" s="2"/>
    </row>
    <row r="2474" spans="1:16" ht="15.75" customHeight="1" x14ac:dyDescent="0.3">
      <c r="A2474" s="8">
        <f>'Receta'!A2475</f>
        <v>0</v>
      </c>
      <c r="B2474" s="8" t="str">
        <f>IFERROR(VLOOKUP(A2474,Productos[#All],2,0),"")</f>
        <v/>
      </c>
      <c r="C2474" s="8">
        <f>SUMIF(Producción[[#All],[Producto]],A2474,Producción[[#All],[Cant]])</f>
        <v>0</v>
      </c>
      <c r="D2474" s="8">
        <f>'Receta'!E2475</f>
        <v>0</v>
      </c>
      <c r="E2474" s="8" t="str">
        <f>IFERROR(VLOOKUP(D2474,Materias_Primas[#All],2,0),"")</f>
        <v/>
      </c>
      <c r="F2474" s="8">
        <f>'Receta'!C2475</f>
        <v>0</v>
      </c>
      <c r="G2474" s="8">
        <f>'Receta'!H2475</f>
        <v>0</v>
      </c>
      <c r="H2474" s="8" t="str">
        <f t="shared" si="45"/>
        <v/>
      </c>
      <c r="I2474" s="8">
        <v>82</v>
      </c>
      <c r="J2474" s="8" t="s">
        <v>214</v>
      </c>
      <c r="K2474" s="8" t="e">
        <f t="shared" si="48"/>
        <v>#VALUE!</v>
      </c>
      <c r="L2474" s="8" t="str">
        <f>IFERROR(VLOOKUP(D2474,Materias_Primas[#All],5,0),"")</f>
        <v/>
      </c>
      <c r="M2474" s="2"/>
      <c r="N2474" s="2"/>
      <c r="O2474" s="2"/>
      <c r="P2474" s="2"/>
    </row>
    <row r="2475" spans="1:16" ht="15.75" customHeight="1" x14ac:dyDescent="0.3">
      <c r="A2475" s="8">
        <f>'Receta'!A2476</f>
        <v>0</v>
      </c>
      <c r="B2475" s="8" t="str">
        <f>IFERROR(VLOOKUP(A2475,Productos[#All],2,0),"")</f>
        <v/>
      </c>
      <c r="C2475" s="8">
        <f>SUMIF(Producción[[#All],[Producto]],A2475,Producción[[#All],[Cant]])</f>
        <v>0</v>
      </c>
      <c r="D2475" s="8">
        <f>'Receta'!E2476</f>
        <v>0</v>
      </c>
      <c r="E2475" s="8" t="str">
        <f>IFERROR(VLOOKUP(D2475,Materias_Primas[#All],2,0),"")</f>
        <v/>
      </c>
      <c r="F2475" s="8">
        <f>'Receta'!C2476</f>
        <v>0</v>
      </c>
      <c r="G2475" s="8">
        <f>'Receta'!H2476</f>
        <v>0</v>
      </c>
      <c r="H2475" s="8" t="str">
        <f t="shared" si="45"/>
        <v/>
      </c>
      <c r="I2475" s="8">
        <v>82</v>
      </c>
      <c r="J2475" s="8" t="s">
        <v>214</v>
      </c>
      <c r="K2475" s="8" t="e">
        <f t="shared" si="48"/>
        <v>#VALUE!</v>
      </c>
      <c r="L2475" s="8" t="str">
        <f>IFERROR(VLOOKUP(D2475,Materias_Primas[#All],5,0),"")</f>
        <v/>
      </c>
      <c r="M2475" s="2"/>
      <c r="N2475" s="2"/>
      <c r="O2475" s="2"/>
      <c r="P2475" s="2"/>
    </row>
    <row r="2476" spans="1:16" ht="15.75" customHeight="1" x14ac:dyDescent="0.3">
      <c r="A2476" s="8">
        <f>'Receta'!A2477</f>
        <v>0</v>
      </c>
      <c r="B2476" s="8" t="str">
        <f>IFERROR(VLOOKUP(A2476,Productos[#All],2,0),"")</f>
        <v/>
      </c>
      <c r="C2476" s="8">
        <f>SUMIF(Producción[[#All],[Producto]],A2476,Producción[[#All],[Cant]])</f>
        <v>0</v>
      </c>
      <c r="D2476" s="8">
        <f>'Receta'!E2477</f>
        <v>0</v>
      </c>
      <c r="E2476" s="8" t="str">
        <f>IFERROR(VLOOKUP(D2476,Materias_Primas[#All],2,0),"")</f>
        <v/>
      </c>
      <c r="F2476" s="8">
        <f>'Receta'!C2477</f>
        <v>0</v>
      </c>
      <c r="G2476" s="8">
        <f>'Receta'!H2477</f>
        <v>0</v>
      </c>
      <c r="H2476" s="8" t="str">
        <f t="shared" si="45"/>
        <v/>
      </c>
      <c r="I2476" s="8">
        <v>82</v>
      </c>
      <c r="J2476" s="8" t="s">
        <v>214</v>
      </c>
      <c r="K2476" s="8" t="e">
        <f t="shared" si="48"/>
        <v>#VALUE!</v>
      </c>
      <c r="L2476" s="8" t="str">
        <f>IFERROR(VLOOKUP(D2476,Materias_Primas[#All],5,0),"")</f>
        <v/>
      </c>
      <c r="M2476" s="2"/>
      <c r="N2476" s="2"/>
      <c r="O2476" s="2"/>
      <c r="P2476" s="2"/>
    </row>
    <row r="2477" spans="1:16" ht="15.75" customHeight="1" x14ac:dyDescent="0.3">
      <c r="A2477" s="8">
        <f>'Receta'!A2478</f>
        <v>0</v>
      </c>
      <c r="B2477" s="8" t="str">
        <f>IFERROR(VLOOKUP(A2477,Productos[#All],2,0),"")</f>
        <v/>
      </c>
      <c r="C2477" s="8">
        <f>SUMIF(Producción[[#All],[Producto]],A2477,Producción[[#All],[Cant]])</f>
        <v>0</v>
      </c>
      <c r="D2477" s="8">
        <f>'Receta'!E2478</f>
        <v>0</v>
      </c>
      <c r="E2477" s="8" t="str">
        <f>IFERROR(VLOOKUP(D2477,Materias_Primas[#All],2,0),"")</f>
        <v/>
      </c>
      <c r="F2477" s="8">
        <f>'Receta'!C2478</f>
        <v>0</v>
      </c>
      <c r="G2477" s="8">
        <f>'Receta'!H2478</f>
        <v>0</v>
      </c>
      <c r="H2477" s="8" t="str">
        <f t="shared" si="45"/>
        <v/>
      </c>
      <c r="I2477" s="8">
        <v>82</v>
      </c>
      <c r="J2477" s="8" t="s">
        <v>214</v>
      </c>
      <c r="K2477" s="8" t="e">
        <f t="shared" si="48"/>
        <v>#VALUE!</v>
      </c>
      <c r="L2477" s="8" t="str">
        <f>IFERROR(VLOOKUP(D2477,Materias_Primas[#All],5,0),"")</f>
        <v/>
      </c>
      <c r="M2477" s="2"/>
      <c r="N2477" s="2"/>
      <c r="O2477" s="2"/>
      <c r="P2477" s="2"/>
    </row>
    <row r="2478" spans="1:16" ht="15.75" customHeight="1" x14ac:dyDescent="0.3">
      <c r="A2478" s="8">
        <f>'Receta'!A2479</f>
        <v>0</v>
      </c>
      <c r="B2478" s="8" t="str">
        <f>IFERROR(VLOOKUP(A2478,Productos[#All],2,0),"")</f>
        <v/>
      </c>
      <c r="C2478" s="8">
        <f>SUMIF(Producción[[#All],[Producto]],A2478,Producción[[#All],[Cant]])</f>
        <v>0</v>
      </c>
      <c r="D2478" s="8">
        <f>'Receta'!E2479</f>
        <v>0</v>
      </c>
      <c r="E2478" s="8" t="str">
        <f>IFERROR(VLOOKUP(D2478,Materias_Primas[#All],2,0),"")</f>
        <v/>
      </c>
      <c r="F2478" s="8">
        <f>'Receta'!C2479</f>
        <v>0</v>
      </c>
      <c r="G2478" s="8">
        <f>'Receta'!H2479</f>
        <v>0</v>
      </c>
      <c r="H2478" s="8" t="str">
        <f t="shared" si="45"/>
        <v/>
      </c>
      <c r="I2478" s="8">
        <v>82</v>
      </c>
      <c r="J2478" s="8" t="s">
        <v>214</v>
      </c>
      <c r="K2478" s="8" t="e">
        <f t="shared" si="48"/>
        <v>#VALUE!</v>
      </c>
      <c r="L2478" s="8" t="str">
        <f>IFERROR(VLOOKUP(D2478,Materias_Primas[#All],5,0),"")</f>
        <v/>
      </c>
      <c r="M2478" s="2"/>
      <c r="N2478" s="2"/>
      <c r="O2478" s="2"/>
      <c r="P2478" s="2"/>
    </row>
    <row r="2479" spans="1:16" ht="15.75" customHeight="1" x14ac:dyDescent="0.3">
      <c r="A2479" s="8">
        <f>'Receta'!A2480</f>
        <v>0</v>
      </c>
      <c r="B2479" s="8" t="str">
        <f>IFERROR(VLOOKUP(A2479,Productos[#All],2,0),"")</f>
        <v/>
      </c>
      <c r="C2479" s="8">
        <f>SUMIF(Producción[[#All],[Producto]],A2479,Producción[[#All],[Cant]])</f>
        <v>0</v>
      </c>
      <c r="D2479" s="8">
        <f>'Receta'!E2480</f>
        <v>0</v>
      </c>
      <c r="E2479" s="8" t="str">
        <f>IFERROR(VLOOKUP(D2479,Materias_Primas[#All],2,0),"")</f>
        <v/>
      </c>
      <c r="F2479" s="8">
        <f>'Receta'!C2480</f>
        <v>0</v>
      </c>
      <c r="G2479" s="8">
        <f>'Receta'!H2480</f>
        <v>0</v>
      </c>
      <c r="H2479" s="8" t="str">
        <f t="shared" si="45"/>
        <v/>
      </c>
      <c r="I2479" s="8">
        <v>82</v>
      </c>
      <c r="J2479" s="8" t="s">
        <v>214</v>
      </c>
      <c r="K2479" s="8" t="e">
        <f t="shared" si="48"/>
        <v>#VALUE!</v>
      </c>
      <c r="L2479" s="8" t="str">
        <f>IFERROR(VLOOKUP(D2479,Materias_Primas[#All],5,0),"")</f>
        <v/>
      </c>
      <c r="M2479" s="2"/>
      <c r="N2479" s="2"/>
      <c r="O2479" s="2"/>
      <c r="P2479" s="2"/>
    </row>
    <row r="2480" spans="1:16" ht="15.75" customHeight="1" x14ac:dyDescent="0.3">
      <c r="A2480" s="8">
        <f>'Receta'!A2481</f>
        <v>0</v>
      </c>
      <c r="B2480" s="8" t="str">
        <f>IFERROR(VLOOKUP(A2480,Productos[#All],2,0),"")</f>
        <v/>
      </c>
      <c r="C2480" s="8">
        <f>SUMIF(Producción[[#All],[Producto]],A2480,Producción[[#All],[Cant]])</f>
        <v>0</v>
      </c>
      <c r="D2480" s="8">
        <f>'Receta'!E2481</f>
        <v>0</v>
      </c>
      <c r="E2480" s="8" t="str">
        <f>IFERROR(VLOOKUP(D2480,Materias_Primas[#All],2,0),"")</f>
        <v/>
      </c>
      <c r="F2480" s="8">
        <f>'Receta'!C2481</f>
        <v>0</v>
      </c>
      <c r="G2480" s="8">
        <f>'Receta'!H2481</f>
        <v>0</v>
      </c>
      <c r="H2480" s="8" t="str">
        <f t="shared" si="45"/>
        <v/>
      </c>
      <c r="I2480" s="8">
        <v>82</v>
      </c>
      <c r="J2480" s="8" t="s">
        <v>214</v>
      </c>
      <c r="K2480" s="8" t="e">
        <f t="shared" si="48"/>
        <v>#VALUE!</v>
      </c>
      <c r="L2480" s="8" t="str">
        <f>IFERROR(VLOOKUP(D2480,Materias_Primas[#All],5,0),"")</f>
        <v/>
      </c>
      <c r="M2480" s="2"/>
      <c r="N2480" s="2"/>
      <c r="O2480" s="2"/>
      <c r="P2480" s="2"/>
    </row>
    <row r="2481" spans="1:16" ht="15.75" customHeight="1" x14ac:dyDescent="0.3">
      <c r="A2481" s="8">
        <f>'Receta'!A2482</f>
        <v>0</v>
      </c>
      <c r="B2481" s="8" t="str">
        <f>IFERROR(VLOOKUP(A2481,Productos[#All],2,0),"")</f>
        <v/>
      </c>
      <c r="C2481" s="8">
        <f>SUMIF(Producción[[#All],[Producto]],A2481,Producción[[#All],[Cant]])</f>
        <v>0</v>
      </c>
      <c r="D2481" s="8">
        <f>'Receta'!E2482</f>
        <v>0</v>
      </c>
      <c r="E2481" s="8" t="str">
        <f>IFERROR(VLOOKUP(D2481,Materias_Primas[#All],2,0),"")</f>
        <v/>
      </c>
      <c r="F2481" s="8">
        <f>'Receta'!C2482</f>
        <v>0</v>
      </c>
      <c r="G2481" s="8">
        <f>'Receta'!H2482</f>
        <v>0</v>
      </c>
      <c r="H2481" s="8" t="str">
        <f t="shared" si="45"/>
        <v/>
      </c>
      <c r="I2481" s="8">
        <v>82</v>
      </c>
      <c r="J2481" s="8" t="s">
        <v>214</v>
      </c>
      <c r="K2481" s="8" t="e">
        <f t="shared" si="48"/>
        <v>#VALUE!</v>
      </c>
      <c r="L2481" s="8" t="str">
        <f>IFERROR(VLOOKUP(D2481,Materias_Primas[#All],5,0),"")</f>
        <v/>
      </c>
      <c r="M2481" s="2"/>
      <c r="N2481" s="2"/>
      <c r="O2481" s="2"/>
      <c r="P2481" s="2"/>
    </row>
    <row r="2482" spans="1:16" ht="15.75" customHeight="1" x14ac:dyDescent="0.3">
      <c r="A2482" s="8">
        <f>'Receta'!A2483</f>
        <v>0</v>
      </c>
      <c r="B2482" s="8" t="str">
        <f>IFERROR(VLOOKUP(A2482,Productos[#All],2,0),"")</f>
        <v/>
      </c>
      <c r="C2482" s="8">
        <f>SUMIF(Producción[[#All],[Producto]],A2482,Producción[[#All],[Cant]])</f>
        <v>0</v>
      </c>
      <c r="D2482" s="8">
        <f>'Receta'!E2483</f>
        <v>0</v>
      </c>
      <c r="E2482" s="8" t="str">
        <f>IFERROR(VLOOKUP(D2482,Materias_Primas[#All],2,0),"")</f>
        <v/>
      </c>
      <c r="F2482" s="8">
        <f>'Receta'!C2483</f>
        <v>0</v>
      </c>
      <c r="G2482" s="8">
        <f>'Receta'!H2483</f>
        <v>0</v>
      </c>
      <c r="H2482" s="8" t="str">
        <f t="shared" si="45"/>
        <v/>
      </c>
      <c r="I2482" s="8">
        <v>82</v>
      </c>
      <c r="J2482" s="8" t="s">
        <v>214</v>
      </c>
      <c r="K2482" s="8" t="e">
        <f t="shared" si="48"/>
        <v>#VALUE!</v>
      </c>
      <c r="L2482" s="8" t="str">
        <f>IFERROR(VLOOKUP(D2482,Materias_Primas[#All],5,0),"")</f>
        <v/>
      </c>
      <c r="M2482" s="2"/>
      <c r="N2482" s="2"/>
      <c r="O2482" s="2"/>
      <c r="P2482" s="2"/>
    </row>
    <row r="2483" spans="1:16" ht="15.75" customHeight="1" x14ac:dyDescent="0.3">
      <c r="A2483" s="8">
        <f>'Receta'!A2484</f>
        <v>0</v>
      </c>
      <c r="B2483" s="8" t="str">
        <f>IFERROR(VLOOKUP(A2483,Productos[#All],2,0),"")</f>
        <v/>
      </c>
      <c r="C2483" s="8">
        <f>SUMIF(Producción[[#All],[Producto]],A2483,Producción[[#All],[Cant]])</f>
        <v>0</v>
      </c>
      <c r="D2483" s="8">
        <f>'Receta'!E2484</f>
        <v>0</v>
      </c>
      <c r="E2483" s="8" t="str">
        <f>IFERROR(VLOOKUP(D2483,Materias_Primas[#All],2,0),"")</f>
        <v/>
      </c>
      <c r="F2483" s="8">
        <f>'Receta'!C2484</f>
        <v>0</v>
      </c>
      <c r="G2483" s="8">
        <f>'Receta'!H2484</f>
        <v>0</v>
      </c>
      <c r="H2483" s="8" t="str">
        <f t="shared" si="45"/>
        <v/>
      </c>
      <c r="I2483" s="8">
        <v>82</v>
      </c>
      <c r="J2483" s="8" t="s">
        <v>214</v>
      </c>
      <c r="K2483" s="8" t="e">
        <f t="shared" si="48"/>
        <v>#VALUE!</v>
      </c>
      <c r="L2483" s="8" t="str">
        <f>IFERROR(VLOOKUP(D2483,Materias_Primas[#All],5,0),"")</f>
        <v/>
      </c>
      <c r="M2483" s="2"/>
      <c r="N2483" s="2"/>
      <c r="O2483" s="2"/>
      <c r="P2483" s="2"/>
    </row>
    <row r="2484" spans="1:16" ht="15.75" customHeight="1" x14ac:dyDescent="0.3">
      <c r="A2484" s="8">
        <f>'Receta'!A2485</f>
        <v>0</v>
      </c>
      <c r="B2484" s="8" t="str">
        <f>IFERROR(VLOOKUP(A2484,Productos[#All],2,0),"")</f>
        <v/>
      </c>
      <c r="C2484" s="8">
        <f>SUMIF(Producción[[#All],[Producto]],A2484,Producción[[#All],[Cant]])</f>
        <v>0</v>
      </c>
      <c r="D2484" s="8">
        <f>'Receta'!E2485</f>
        <v>0</v>
      </c>
      <c r="E2484" s="8" t="str">
        <f>IFERROR(VLOOKUP(D2484,Materias_Primas[#All],2,0),"")</f>
        <v/>
      </c>
      <c r="F2484" s="8">
        <f>'Receta'!C2485</f>
        <v>0</v>
      </c>
      <c r="G2484" s="8">
        <f>'Receta'!H2485</f>
        <v>0</v>
      </c>
      <c r="H2484" s="8" t="str">
        <f t="shared" si="45"/>
        <v/>
      </c>
      <c r="I2484" s="8">
        <v>83</v>
      </c>
      <c r="J2484" s="8" t="s">
        <v>214</v>
      </c>
      <c r="K2484" s="8" t="e">
        <f t="shared" si="48"/>
        <v>#VALUE!</v>
      </c>
      <c r="L2484" s="8" t="str">
        <f>IFERROR(VLOOKUP(D2484,Materias_Primas[#All],5,0),"")</f>
        <v/>
      </c>
      <c r="M2484" s="2"/>
      <c r="N2484" s="2"/>
      <c r="O2484" s="2"/>
      <c r="P2484" s="2"/>
    </row>
    <row r="2485" spans="1:16" ht="15.75" customHeight="1" x14ac:dyDescent="0.3">
      <c r="A2485" s="8">
        <f>'Receta'!A2486</f>
        <v>0</v>
      </c>
      <c r="B2485" s="8" t="str">
        <f>IFERROR(VLOOKUP(A2485,Productos[#All],2,0),"")</f>
        <v/>
      </c>
      <c r="C2485" s="8">
        <f>SUMIF(Producción[[#All],[Producto]],A2485,Producción[[#All],[Cant]])</f>
        <v>0</v>
      </c>
      <c r="D2485" s="8">
        <f>'Receta'!E2486</f>
        <v>0</v>
      </c>
      <c r="E2485" s="8" t="str">
        <f>IFERROR(VLOOKUP(D2485,Materias_Primas[#All],2,0),"")</f>
        <v/>
      </c>
      <c r="F2485" s="8">
        <f>'Receta'!C2486</f>
        <v>0</v>
      </c>
      <c r="G2485" s="8">
        <f>'Receta'!H2486</f>
        <v>0</v>
      </c>
      <c r="H2485" s="8" t="str">
        <f t="shared" si="45"/>
        <v/>
      </c>
      <c r="I2485" s="8">
        <v>83</v>
      </c>
      <c r="J2485" s="8" t="s">
        <v>214</v>
      </c>
      <c r="K2485" s="8" t="e">
        <f t="shared" si="48"/>
        <v>#VALUE!</v>
      </c>
      <c r="L2485" s="8" t="str">
        <f>IFERROR(VLOOKUP(D2485,Materias_Primas[#All],5,0),"")</f>
        <v/>
      </c>
      <c r="M2485" s="2"/>
      <c r="N2485" s="2"/>
      <c r="O2485" s="2"/>
      <c r="P2485" s="2"/>
    </row>
    <row r="2486" spans="1:16" ht="15.75" customHeight="1" x14ac:dyDescent="0.3">
      <c r="A2486" s="8">
        <f>'Receta'!A2487</f>
        <v>0</v>
      </c>
      <c r="B2486" s="8" t="str">
        <f>IFERROR(VLOOKUP(A2486,Productos[#All],2,0),"")</f>
        <v/>
      </c>
      <c r="C2486" s="8">
        <f>SUMIF(Producción[[#All],[Producto]],A2486,Producción[[#All],[Cant]])</f>
        <v>0</v>
      </c>
      <c r="D2486" s="8">
        <f>'Receta'!E2487</f>
        <v>0</v>
      </c>
      <c r="E2486" s="8" t="str">
        <f>IFERROR(VLOOKUP(D2486,Materias_Primas[#All],2,0),"")</f>
        <v/>
      </c>
      <c r="F2486" s="8">
        <f>'Receta'!C2487</f>
        <v>0</v>
      </c>
      <c r="G2486" s="8">
        <f>'Receta'!H2487</f>
        <v>0</v>
      </c>
      <c r="H2486" s="8" t="str">
        <f t="shared" si="45"/>
        <v/>
      </c>
      <c r="I2486" s="8">
        <v>83</v>
      </c>
      <c r="J2486" s="8" t="s">
        <v>214</v>
      </c>
      <c r="K2486" s="8" t="e">
        <f t="shared" si="48"/>
        <v>#VALUE!</v>
      </c>
      <c r="L2486" s="8" t="str">
        <f>IFERROR(VLOOKUP(D2486,Materias_Primas[#All],5,0),"")</f>
        <v/>
      </c>
      <c r="M2486" s="2"/>
      <c r="N2486" s="2"/>
      <c r="O2486" s="2"/>
      <c r="P2486" s="2"/>
    </row>
    <row r="2487" spans="1:16" ht="15.75" customHeight="1" x14ac:dyDescent="0.3">
      <c r="A2487" s="8">
        <f>'Receta'!A2488</f>
        <v>0</v>
      </c>
      <c r="B2487" s="8" t="str">
        <f>IFERROR(VLOOKUP(A2487,Productos[#All],2,0),"")</f>
        <v/>
      </c>
      <c r="C2487" s="8">
        <f>SUMIF(Producción[[#All],[Producto]],A2487,Producción[[#All],[Cant]])</f>
        <v>0</v>
      </c>
      <c r="D2487" s="8">
        <f>'Receta'!E2488</f>
        <v>0</v>
      </c>
      <c r="E2487" s="8" t="str">
        <f>IFERROR(VLOOKUP(D2487,Materias_Primas[#All],2,0),"")</f>
        <v/>
      </c>
      <c r="F2487" s="8">
        <f>'Receta'!C2488</f>
        <v>0</v>
      </c>
      <c r="G2487" s="8">
        <f>'Receta'!H2488</f>
        <v>0</v>
      </c>
      <c r="H2487" s="8" t="str">
        <f t="shared" si="45"/>
        <v/>
      </c>
      <c r="I2487" s="8">
        <v>83</v>
      </c>
      <c r="J2487" s="8" t="s">
        <v>214</v>
      </c>
      <c r="K2487" s="8" t="e">
        <f t="shared" si="48"/>
        <v>#VALUE!</v>
      </c>
      <c r="L2487" s="8" t="str">
        <f>IFERROR(VLOOKUP(D2487,Materias_Primas[#All],5,0),"")</f>
        <v/>
      </c>
      <c r="M2487" s="2"/>
      <c r="N2487" s="2"/>
      <c r="O2487" s="2"/>
      <c r="P2487" s="2"/>
    </row>
    <row r="2488" spans="1:16" ht="15.75" customHeight="1" x14ac:dyDescent="0.3">
      <c r="A2488" s="8">
        <f>'Receta'!A2489</f>
        <v>0</v>
      </c>
      <c r="B2488" s="8" t="str">
        <f>IFERROR(VLOOKUP(A2488,Productos[#All],2,0),"")</f>
        <v/>
      </c>
      <c r="C2488" s="8">
        <f>SUMIF(Producción[[#All],[Producto]],A2488,Producción[[#All],[Cant]])</f>
        <v>0</v>
      </c>
      <c r="D2488" s="8">
        <f>'Receta'!E2489</f>
        <v>0</v>
      </c>
      <c r="E2488" s="8" t="str">
        <f>IFERROR(VLOOKUP(D2488,Materias_Primas[#All],2,0),"")</f>
        <v/>
      </c>
      <c r="F2488" s="8">
        <f>'Receta'!C2489</f>
        <v>0</v>
      </c>
      <c r="G2488" s="8">
        <f>'Receta'!H2489</f>
        <v>0</v>
      </c>
      <c r="H2488" s="8" t="str">
        <f t="shared" si="45"/>
        <v/>
      </c>
      <c r="I2488" s="8">
        <v>83</v>
      </c>
      <c r="J2488" s="8" t="s">
        <v>214</v>
      </c>
      <c r="K2488" s="8" t="e">
        <f t="shared" si="48"/>
        <v>#VALUE!</v>
      </c>
      <c r="L2488" s="8" t="str">
        <f>IFERROR(VLOOKUP(D2488,Materias_Primas[#All],5,0),"")</f>
        <v/>
      </c>
      <c r="M2488" s="2"/>
      <c r="N2488" s="2"/>
      <c r="O2488" s="2"/>
      <c r="P2488" s="2"/>
    </row>
    <row r="2489" spans="1:16" ht="15.75" customHeight="1" x14ac:dyDescent="0.3">
      <c r="A2489" s="8">
        <f>'Receta'!A2490</f>
        <v>0</v>
      </c>
      <c r="B2489" s="8" t="str">
        <f>IFERROR(VLOOKUP(A2489,Productos[#All],2,0),"")</f>
        <v/>
      </c>
      <c r="C2489" s="8">
        <f>SUMIF(Producción[[#All],[Producto]],A2489,Producción[[#All],[Cant]])</f>
        <v>0</v>
      </c>
      <c r="D2489" s="8">
        <f>'Receta'!E2490</f>
        <v>0</v>
      </c>
      <c r="E2489" s="8" t="str">
        <f>IFERROR(VLOOKUP(D2489,Materias_Primas[#All],2,0),"")</f>
        <v/>
      </c>
      <c r="F2489" s="8">
        <f>'Receta'!C2490</f>
        <v>0</v>
      </c>
      <c r="G2489" s="8">
        <f>'Receta'!H2490</f>
        <v>0</v>
      </c>
      <c r="H2489" s="8" t="str">
        <f t="shared" si="45"/>
        <v/>
      </c>
      <c r="I2489" s="8">
        <v>83</v>
      </c>
      <c r="J2489" s="8" t="s">
        <v>214</v>
      </c>
      <c r="K2489" s="8" t="e">
        <f t="shared" si="48"/>
        <v>#VALUE!</v>
      </c>
      <c r="L2489" s="8" t="str">
        <f>IFERROR(VLOOKUP(D2489,Materias_Primas[#All],5,0),"")</f>
        <v/>
      </c>
      <c r="M2489" s="2"/>
      <c r="N2489" s="2"/>
      <c r="O2489" s="2"/>
      <c r="P2489" s="2"/>
    </row>
    <row r="2490" spans="1:16" ht="15.75" customHeight="1" x14ac:dyDescent="0.3">
      <c r="A2490" s="8">
        <f>'Receta'!A2491</f>
        <v>0</v>
      </c>
      <c r="B2490" s="8" t="str">
        <f>IFERROR(VLOOKUP(A2490,Productos[#All],2,0),"")</f>
        <v/>
      </c>
      <c r="C2490" s="8">
        <f>SUMIF(Producción[[#All],[Producto]],A2490,Producción[[#All],[Cant]])</f>
        <v>0</v>
      </c>
      <c r="D2490" s="8">
        <f>'Receta'!E2491</f>
        <v>0</v>
      </c>
      <c r="E2490" s="8" t="str">
        <f>IFERROR(VLOOKUP(D2490,Materias_Primas[#All],2,0),"")</f>
        <v/>
      </c>
      <c r="F2490" s="8">
        <f>'Receta'!C2491</f>
        <v>0</v>
      </c>
      <c r="G2490" s="8">
        <f>'Receta'!H2491</f>
        <v>0</v>
      </c>
      <c r="H2490" s="8" t="str">
        <f t="shared" si="45"/>
        <v/>
      </c>
      <c r="I2490" s="8">
        <v>83</v>
      </c>
      <c r="J2490" s="8" t="s">
        <v>214</v>
      </c>
      <c r="K2490" s="8" t="e">
        <f t="shared" si="48"/>
        <v>#VALUE!</v>
      </c>
      <c r="L2490" s="8" t="str">
        <f>IFERROR(VLOOKUP(D2490,Materias_Primas[#All],5,0),"")</f>
        <v/>
      </c>
      <c r="M2490" s="2"/>
      <c r="N2490" s="2"/>
      <c r="O2490" s="2"/>
      <c r="P2490" s="2"/>
    </row>
    <row r="2491" spans="1:16" ht="15.75" customHeight="1" x14ac:dyDescent="0.3">
      <c r="A2491" s="8">
        <f>'Receta'!A2492</f>
        <v>0</v>
      </c>
      <c r="B2491" s="8" t="str">
        <f>IFERROR(VLOOKUP(A2491,Productos[#All],2,0),"")</f>
        <v/>
      </c>
      <c r="C2491" s="8">
        <f>SUMIF(Producción[[#All],[Producto]],A2491,Producción[[#All],[Cant]])</f>
        <v>0</v>
      </c>
      <c r="D2491" s="8">
        <f>'Receta'!E2492</f>
        <v>0</v>
      </c>
      <c r="E2491" s="8" t="str">
        <f>IFERROR(VLOOKUP(D2491,Materias_Primas[#All],2,0),"")</f>
        <v/>
      </c>
      <c r="F2491" s="8">
        <f>'Receta'!C2492</f>
        <v>0</v>
      </c>
      <c r="G2491" s="8">
        <f>'Receta'!H2492</f>
        <v>0</v>
      </c>
      <c r="H2491" s="8" t="str">
        <f t="shared" si="45"/>
        <v/>
      </c>
      <c r="I2491" s="8">
        <v>83</v>
      </c>
      <c r="J2491" s="8" t="s">
        <v>214</v>
      </c>
      <c r="K2491" s="8" t="e">
        <f t="shared" si="48"/>
        <v>#VALUE!</v>
      </c>
      <c r="L2491" s="8" t="str">
        <f>IFERROR(VLOOKUP(D2491,Materias_Primas[#All],5,0),"")</f>
        <v/>
      </c>
      <c r="M2491" s="2"/>
      <c r="N2491" s="2"/>
      <c r="O2491" s="2"/>
      <c r="P2491" s="2"/>
    </row>
    <row r="2492" spans="1:16" ht="15.75" customHeight="1" x14ac:dyDescent="0.3">
      <c r="A2492" s="8">
        <f>'Receta'!A2493</f>
        <v>0</v>
      </c>
      <c r="B2492" s="8" t="str">
        <f>IFERROR(VLOOKUP(A2492,Productos[#All],2,0),"")</f>
        <v/>
      </c>
      <c r="C2492" s="8">
        <f>SUMIF(Producción[[#All],[Producto]],A2492,Producción[[#All],[Cant]])</f>
        <v>0</v>
      </c>
      <c r="D2492" s="8">
        <f>'Receta'!E2493</f>
        <v>0</v>
      </c>
      <c r="E2492" s="8" t="str">
        <f>IFERROR(VLOOKUP(D2492,Materias_Primas[#All],2,0),"")</f>
        <v/>
      </c>
      <c r="F2492" s="8">
        <f>'Receta'!C2493</f>
        <v>0</v>
      </c>
      <c r="G2492" s="8">
        <f>'Receta'!H2493</f>
        <v>0</v>
      </c>
      <c r="H2492" s="8" t="str">
        <f t="shared" si="45"/>
        <v/>
      </c>
      <c r="I2492" s="8">
        <v>83</v>
      </c>
      <c r="J2492" s="8" t="s">
        <v>214</v>
      </c>
      <c r="K2492" s="8" t="e">
        <f t="shared" si="48"/>
        <v>#VALUE!</v>
      </c>
      <c r="L2492" s="8" t="str">
        <f>IFERROR(VLOOKUP(D2492,Materias_Primas[#All],5,0),"")</f>
        <v/>
      </c>
      <c r="M2492" s="2"/>
      <c r="N2492" s="2"/>
      <c r="O2492" s="2"/>
      <c r="P2492" s="2"/>
    </row>
    <row r="2493" spans="1:16" ht="15.75" customHeight="1" x14ac:dyDescent="0.3">
      <c r="A2493" s="8">
        <f>'Receta'!A2494</f>
        <v>0</v>
      </c>
      <c r="B2493" s="8" t="str">
        <f>IFERROR(VLOOKUP(A2493,Productos[#All],2,0),"")</f>
        <v/>
      </c>
      <c r="C2493" s="8">
        <f>SUMIF(Producción[[#All],[Producto]],A2493,Producción[[#All],[Cant]])</f>
        <v>0</v>
      </c>
      <c r="D2493" s="8">
        <f>'Receta'!E2494</f>
        <v>0</v>
      </c>
      <c r="E2493" s="8" t="str">
        <f>IFERROR(VLOOKUP(D2493,Materias_Primas[#All],2,0),"")</f>
        <v/>
      </c>
      <c r="F2493" s="8">
        <f>'Receta'!C2494</f>
        <v>0</v>
      </c>
      <c r="G2493" s="8">
        <f>'Receta'!H2494</f>
        <v>0</v>
      </c>
      <c r="H2493" s="8" t="str">
        <f t="shared" si="45"/>
        <v/>
      </c>
      <c r="I2493" s="8">
        <v>83</v>
      </c>
      <c r="J2493" s="8" t="s">
        <v>214</v>
      </c>
      <c r="K2493" s="8" t="e">
        <f t="shared" si="48"/>
        <v>#VALUE!</v>
      </c>
      <c r="L2493" s="8" t="str">
        <f>IFERROR(VLOOKUP(D2493,Materias_Primas[#All],5,0),"")</f>
        <v/>
      </c>
      <c r="M2493" s="2"/>
      <c r="N2493" s="2"/>
      <c r="O2493" s="2"/>
      <c r="P2493" s="2"/>
    </row>
    <row r="2494" spans="1:16" ht="15.75" customHeight="1" x14ac:dyDescent="0.3">
      <c r="A2494" s="8">
        <f>'Receta'!A2495</f>
        <v>0</v>
      </c>
      <c r="B2494" s="8" t="str">
        <f>IFERROR(VLOOKUP(A2494,Productos[#All],2,0),"")</f>
        <v/>
      </c>
      <c r="C2494" s="8">
        <f>SUMIF(Producción[[#All],[Producto]],A2494,Producción[[#All],[Cant]])</f>
        <v>0</v>
      </c>
      <c r="D2494" s="8">
        <f>'Receta'!E2495</f>
        <v>0</v>
      </c>
      <c r="E2494" s="8" t="str">
        <f>IFERROR(VLOOKUP(D2494,Materias_Primas[#All],2,0),"")</f>
        <v/>
      </c>
      <c r="F2494" s="8">
        <f>'Receta'!C2495</f>
        <v>0</v>
      </c>
      <c r="G2494" s="8">
        <f>'Receta'!H2495</f>
        <v>0</v>
      </c>
      <c r="H2494" s="8" t="str">
        <f t="shared" si="45"/>
        <v/>
      </c>
      <c r="I2494" s="8">
        <v>83</v>
      </c>
      <c r="J2494" s="8" t="s">
        <v>214</v>
      </c>
      <c r="K2494" s="8" t="e">
        <f t="shared" si="48"/>
        <v>#VALUE!</v>
      </c>
      <c r="L2494" s="8" t="str">
        <f>IFERROR(VLOOKUP(D2494,Materias_Primas[#All],5,0),"")</f>
        <v/>
      </c>
      <c r="M2494" s="2"/>
      <c r="N2494" s="2"/>
      <c r="O2494" s="2"/>
      <c r="P2494" s="2"/>
    </row>
    <row r="2495" spans="1:16" ht="15.75" customHeight="1" x14ac:dyDescent="0.3">
      <c r="A2495" s="8">
        <f>'Receta'!A2496</f>
        <v>0</v>
      </c>
      <c r="B2495" s="8" t="str">
        <f>IFERROR(VLOOKUP(A2495,Productos[#All],2,0),"")</f>
        <v/>
      </c>
      <c r="C2495" s="8">
        <f>SUMIF(Producción[[#All],[Producto]],A2495,Producción[[#All],[Cant]])</f>
        <v>0</v>
      </c>
      <c r="D2495" s="8">
        <f>'Receta'!E2496</f>
        <v>0</v>
      </c>
      <c r="E2495" s="8" t="str">
        <f>IFERROR(VLOOKUP(D2495,Materias_Primas[#All],2,0),"")</f>
        <v/>
      </c>
      <c r="F2495" s="8">
        <f>'Receta'!C2496</f>
        <v>0</v>
      </c>
      <c r="G2495" s="8">
        <f>'Receta'!H2496</f>
        <v>0</v>
      </c>
      <c r="H2495" s="8" t="str">
        <f t="shared" si="45"/>
        <v/>
      </c>
      <c r="I2495" s="8">
        <v>83</v>
      </c>
      <c r="J2495" s="8" t="s">
        <v>214</v>
      </c>
      <c r="K2495" s="8" t="e">
        <f t="shared" si="48"/>
        <v>#VALUE!</v>
      </c>
      <c r="L2495" s="8" t="str">
        <f>IFERROR(VLOOKUP(D2495,Materias_Primas[#All],5,0),"")</f>
        <v/>
      </c>
      <c r="M2495" s="2"/>
      <c r="N2495" s="2"/>
      <c r="O2495" s="2"/>
      <c r="P2495" s="2"/>
    </row>
    <row r="2496" spans="1:16" ht="15.75" customHeight="1" x14ac:dyDescent="0.3">
      <c r="A2496" s="8">
        <f>'Receta'!A2497</f>
        <v>0</v>
      </c>
      <c r="B2496" s="8" t="str">
        <f>IFERROR(VLOOKUP(A2496,Productos[#All],2,0),"")</f>
        <v/>
      </c>
      <c r="C2496" s="8">
        <f>SUMIF(Producción[[#All],[Producto]],A2496,Producción[[#All],[Cant]])</f>
        <v>0</v>
      </c>
      <c r="D2496" s="8">
        <f>'Receta'!E2497</f>
        <v>0</v>
      </c>
      <c r="E2496" s="8" t="str">
        <f>IFERROR(VLOOKUP(D2496,Materias_Primas[#All],2,0),"")</f>
        <v/>
      </c>
      <c r="F2496" s="8">
        <f>'Receta'!C2497</f>
        <v>0</v>
      </c>
      <c r="G2496" s="8">
        <f>'Receta'!H2497</f>
        <v>0</v>
      </c>
      <c r="H2496" s="8" t="str">
        <f t="shared" si="45"/>
        <v/>
      </c>
      <c r="I2496" s="8">
        <v>83</v>
      </c>
      <c r="J2496" s="8" t="s">
        <v>214</v>
      </c>
      <c r="K2496" s="8" t="e">
        <f t="shared" si="48"/>
        <v>#VALUE!</v>
      </c>
      <c r="L2496" s="8" t="str">
        <f>IFERROR(VLOOKUP(D2496,Materias_Primas[#All],5,0),"")</f>
        <v/>
      </c>
      <c r="M2496" s="2"/>
      <c r="N2496" s="2"/>
      <c r="O2496" s="2"/>
      <c r="P2496" s="2"/>
    </row>
    <row r="2497" spans="1:16" ht="15.75" customHeight="1" x14ac:dyDescent="0.3">
      <c r="A2497" s="8">
        <f>'Receta'!A2498</f>
        <v>0</v>
      </c>
      <c r="B2497" s="8" t="str">
        <f>IFERROR(VLOOKUP(A2497,Productos[#All],2,0),"")</f>
        <v/>
      </c>
      <c r="C2497" s="8">
        <f>SUMIF(Producción[[#All],[Producto]],A2497,Producción[[#All],[Cant]])</f>
        <v>0</v>
      </c>
      <c r="D2497" s="8">
        <f>'Receta'!E2498</f>
        <v>0</v>
      </c>
      <c r="E2497" s="8" t="str">
        <f>IFERROR(VLOOKUP(D2497,Materias_Primas[#All],2,0),"")</f>
        <v/>
      </c>
      <c r="F2497" s="8">
        <f>'Receta'!C2498</f>
        <v>0</v>
      </c>
      <c r="G2497" s="8">
        <f>'Receta'!H2498</f>
        <v>0</v>
      </c>
      <c r="H2497" s="8" t="str">
        <f t="shared" si="45"/>
        <v/>
      </c>
      <c r="I2497" s="8">
        <v>83</v>
      </c>
      <c r="J2497" s="8" t="s">
        <v>214</v>
      </c>
      <c r="K2497" s="8" t="e">
        <f t="shared" si="48"/>
        <v>#VALUE!</v>
      </c>
      <c r="L2497" s="8" t="str">
        <f>IFERROR(VLOOKUP(D2497,Materias_Primas[#All],5,0),"")</f>
        <v/>
      </c>
      <c r="M2497" s="2"/>
      <c r="N2497" s="2"/>
      <c r="O2497" s="2"/>
      <c r="P2497" s="2"/>
    </row>
    <row r="2498" spans="1:16" ht="15.75" customHeight="1" x14ac:dyDescent="0.3">
      <c r="A2498" s="8">
        <f>'Receta'!A2499</f>
        <v>0</v>
      </c>
      <c r="B2498" s="8" t="str">
        <f>IFERROR(VLOOKUP(A2498,Productos[#All],2,0),"")</f>
        <v/>
      </c>
      <c r="C2498" s="8">
        <f>SUMIF(Producción[[#All],[Producto]],A2498,Producción[[#All],[Cant]])</f>
        <v>0</v>
      </c>
      <c r="D2498" s="8">
        <f>'Receta'!E2499</f>
        <v>0</v>
      </c>
      <c r="E2498" s="8" t="str">
        <f>IFERROR(VLOOKUP(D2498,Materias_Primas[#All],2,0),"")</f>
        <v/>
      </c>
      <c r="F2498" s="8">
        <f>'Receta'!C2499</f>
        <v>0</v>
      </c>
      <c r="G2498" s="8">
        <f>'Receta'!H2499</f>
        <v>0</v>
      </c>
      <c r="H2498" s="8" t="str">
        <f t="shared" si="45"/>
        <v/>
      </c>
      <c r="I2498" s="8">
        <v>83</v>
      </c>
      <c r="J2498" s="8" t="s">
        <v>214</v>
      </c>
      <c r="K2498" s="8" t="e">
        <f t="shared" ref="K2498:K2561" si="49">C2498*H2498</f>
        <v>#VALUE!</v>
      </c>
      <c r="L2498" s="8" t="str">
        <f>IFERROR(VLOOKUP(D2498,Materias_Primas[#All],5,0),"")</f>
        <v/>
      </c>
      <c r="M2498" s="2"/>
      <c r="N2498" s="2"/>
      <c r="O2498" s="2"/>
      <c r="P2498" s="2"/>
    </row>
    <row r="2499" spans="1:16" ht="15.75" customHeight="1" x14ac:dyDescent="0.3">
      <c r="A2499" s="8">
        <f>'Receta'!A2500</f>
        <v>0</v>
      </c>
      <c r="B2499" s="8" t="str">
        <f>IFERROR(VLOOKUP(A2499,Productos[#All],2,0),"")</f>
        <v/>
      </c>
      <c r="C2499" s="8">
        <f>SUMIF(Producción[[#All],[Producto]],A2499,Producción[[#All],[Cant]])</f>
        <v>0</v>
      </c>
      <c r="D2499" s="8">
        <f>'Receta'!E2500</f>
        <v>0</v>
      </c>
      <c r="E2499" s="8" t="str">
        <f>IFERROR(VLOOKUP(D2499,Materias_Primas[#All],2,0),"")</f>
        <v/>
      </c>
      <c r="F2499" s="8">
        <f>'Receta'!C2500</f>
        <v>0</v>
      </c>
      <c r="G2499" s="8">
        <f>'Receta'!H2500</f>
        <v>0</v>
      </c>
      <c r="H2499" s="8" t="str">
        <f t="shared" si="45"/>
        <v/>
      </c>
      <c r="I2499" s="8">
        <v>83</v>
      </c>
      <c r="J2499" s="8" t="s">
        <v>214</v>
      </c>
      <c r="K2499" s="8" t="e">
        <f t="shared" si="49"/>
        <v>#VALUE!</v>
      </c>
      <c r="L2499" s="8" t="str">
        <f>IFERROR(VLOOKUP(D2499,Materias_Primas[#All],5,0),"")</f>
        <v/>
      </c>
      <c r="M2499" s="2"/>
      <c r="N2499" s="2"/>
      <c r="O2499" s="2"/>
      <c r="P2499" s="2"/>
    </row>
    <row r="2500" spans="1:16" ht="15.75" customHeight="1" x14ac:dyDescent="0.3">
      <c r="A2500" s="8">
        <f>'Receta'!A2501</f>
        <v>0</v>
      </c>
      <c r="B2500" s="8" t="str">
        <f>IFERROR(VLOOKUP(A2500,Productos[#All],2,0),"")</f>
        <v/>
      </c>
      <c r="C2500" s="8">
        <f>SUMIF(Producción[[#All],[Producto]],A2500,Producción[[#All],[Cant]])</f>
        <v>0</v>
      </c>
      <c r="D2500" s="8">
        <f>'Receta'!E2501</f>
        <v>0</v>
      </c>
      <c r="E2500" s="8" t="str">
        <f>IFERROR(VLOOKUP(D2500,Materias_Primas[#All],2,0),"")</f>
        <v/>
      </c>
      <c r="F2500" s="8">
        <f>'Receta'!C2501</f>
        <v>0</v>
      </c>
      <c r="G2500" s="8">
        <f>'Receta'!H2501</f>
        <v>0</v>
      </c>
      <c r="H2500" s="8" t="str">
        <f t="shared" si="45"/>
        <v/>
      </c>
      <c r="I2500" s="8">
        <v>83</v>
      </c>
      <c r="J2500" s="8" t="s">
        <v>214</v>
      </c>
      <c r="K2500" s="8" t="e">
        <f t="shared" si="49"/>
        <v>#VALUE!</v>
      </c>
      <c r="L2500" s="8" t="str">
        <f>IFERROR(VLOOKUP(D2500,Materias_Primas[#All],5,0),"")</f>
        <v/>
      </c>
      <c r="M2500" s="2"/>
      <c r="N2500" s="2"/>
      <c r="O2500" s="2"/>
      <c r="P2500" s="2"/>
    </row>
    <row r="2501" spans="1:16" ht="15.75" customHeight="1" x14ac:dyDescent="0.3">
      <c r="A2501" s="8">
        <f>'Receta'!A2502</f>
        <v>0</v>
      </c>
      <c r="B2501" s="8" t="str">
        <f>IFERROR(VLOOKUP(A2501,Productos[#All],2,0),"")</f>
        <v/>
      </c>
      <c r="C2501" s="8">
        <f>SUMIF(Producción[[#All],[Producto]],A2501,Producción[[#All],[Cant]])</f>
        <v>0</v>
      </c>
      <c r="D2501" s="8">
        <f>'Receta'!E2502</f>
        <v>0</v>
      </c>
      <c r="E2501" s="8" t="str">
        <f>IFERROR(VLOOKUP(D2501,Materias_Primas[#All],2,0),"")</f>
        <v/>
      </c>
      <c r="F2501" s="8">
        <f>'Receta'!C2502</f>
        <v>0</v>
      </c>
      <c r="G2501" s="8">
        <f>'Receta'!H2502</f>
        <v>0</v>
      </c>
      <c r="H2501" s="8" t="str">
        <f t="shared" si="45"/>
        <v/>
      </c>
      <c r="I2501" s="8">
        <v>83</v>
      </c>
      <c r="J2501" s="8" t="s">
        <v>214</v>
      </c>
      <c r="K2501" s="8" t="e">
        <f t="shared" si="49"/>
        <v>#VALUE!</v>
      </c>
      <c r="L2501" s="8" t="str">
        <f>IFERROR(VLOOKUP(D2501,Materias_Primas[#All],5,0),"")</f>
        <v/>
      </c>
      <c r="M2501" s="2"/>
      <c r="N2501" s="2"/>
      <c r="O2501" s="2"/>
      <c r="P2501" s="2"/>
    </row>
    <row r="2502" spans="1:16" ht="15.75" customHeight="1" x14ac:dyDescent="0.3">
      <c r="A2502" s="8">
        <f>'Receta'!A2503</f>
        <v>0</v>
      </c>
      <c r="B2502" s="8" t="str">
        <f>IFERROR(VLOOKUP(A2502,Productos[#All],2,0),"")</f>
        <v/>
      </c>
      <c r="C2502" s="8">
        <f>SUMIF(Producción[[#All],[Producto]],A2502,Producción[[#All],[Cant]])</f>
        <v>0</v>
      </c>
      <c r="D2502" s="8">
        <f>'Receta'!E2503</f>
        <v>0</v>
      </c>
      <c r="E2502" s="8" t="str">
        <f>IFERROR(VLOOKUP(D2502,Materias_Primas[#All],2,0),"")</f>
        <v/>
      </c>
      <c r="F2502" s="8">
        <f>'Receta'!C2503</f>
        <v>0</v>
      </c>
      <c r="G2502" s="8">
        <f>'Receta'!H2503</f>
        <v>0</v>
      </c>
      <c r="H2502" s="8" t="str">
        <f t="shared" si="45"/>
        <v/>
      </c>
      <c r="I2502" s="8">
        <v>83</v>
      </c>
      <c r="J2502" s="8" t="s">
        <v>214</v>
      </c>
      <c r="K2502" s="8" t="e">
        <f t="shared" si="49"/>
        <v>#VALUE!</v>
      </c>
      <c r="L2502" s="8" t="str">
        <f>IFERROR(VLOOKUP(D2502,Materias_Primas[#All],5,0),"")</f>
        <v/>
      </c>
      <c r="M2502" s="2"/>
      <c r="N2502" s="2"/>
      <c r="O2502" s="2"/>
      <c r="P2502" s="2"/>
    </row>
    <row r="2503" spans="1:16" ht="15.75" customHeight="1" x14ac:dyDescent="0.3">
      <c r="A2503" s="8">
        <f>'Receta'!A2504</f>
        <v>0</v>
      </c>
      <c r="B2503" s="8" t="str">
        <f>IFERROR(VLOOKUP(A2503,Productos[#All],2,0),"")</f>
        <v/>
      </c>
      <c r="C2503" s="8">
        <f>SUMIF(Producción[[#All],[Producto]],A2503,Producción[[#All],[Cant]])</f>
        <v>0</v>
      </c>
      <c r="D2503" s="8">
        <f>'Receta'!E2504</f>
        <v>0</v>
      </c>
      <c r="E2503" s="8" t="str">
        <f>IFERROR(VLOOKUP(D2503,Materias_Primas[#All],2,0),"")</f>
        <v/>
      </c>
      <c r="F2503" s="8">
        <f>'Receta'!C2504</f>
        <v>0</v>
      </c>
      <c r="G2503" s="8">
        <f>'Receta'!H2504</f>
        <v>0</v>
      </c>
      <c r="H2503" s="8" t="str">
        <f t="shared" si="45"/>
        <v/>
      </c>
      <c r="I2503" s="8">
        <v>83</v>
      </c>
      <c r="J2503" s="8" t="s">
        <v>214</v>
      </c>
      <c r="K2503" s="8" t="e">
        <f t="shared" si="49"/>
        <v>#VALUE!</v>
      </c>
      <c r="L2503" s="8" t="str">
        <f>IFERROR(VLOOKUP(D2503,Materias_Primas[#All],5,0),"")</f>
        <v/>
      </c>
      <c r="M2503" s="2"/>
      <c r="N2503" s="2"/>
      <c r="O2503" s="2"/>
      <c r="P2503" s="2"/>
    </row>
    <row r="2504" spans="1:16" ht="15.75" customHeight="1" x14ac:dyDescent="0.3">
      <c r="A2504" s="8">
        <f>'Receta'!A2505</f>
        <v>0</v>
      </c>
      <c r="B2504" s="8" t="str">
        <f>IFERROR(VLOOKUP(A2504,Productos[#All],2,0),"")</f>
        <v/>
      </c>
      <c r="C2504" s="8">
        <f>SUMIF(Producción[[#All],[Producto]],A2504,Producción[[#All],[Cant]])</f>
        <v>0</v>
      </c>
      <c r="D2504" s="8">
        <f>'Receta'!E2505</f>
        <v>0</v>
      </c>
      <c r="E2504" s="8" t="str">
        <f>IFERROR(VLOOKUP(D2504,Materias_Primas[#All],2,0),"")</f>
        <v/>
      </c>
      <c r="F2504" s="8">
        <f>'Receta'!C2505</f>
        <v>0</v>
      </c>
      <c r="G2504" s="8">
        <f>'Receta'!H2505</f>
        <v>0</v>
      </c>
      <c r="H2504" s="8" t="str">
        <f t="shared" si="45"/>
        <v/>
      </c>
      <c r="I2504" s="8">
        <v>83</v>
      </c>
      <c r="J2504" s="8" t="s">
        <v>214</v>
      </c>
      <c r="K2504" s="8" t="e">
        <f t="shared" si="49"/>
        <v>#VALUE!</v>
      </c>
      <c r="L2504" s="8" t="str">
        <f>IFERROR(VLOOKUP(D2504,Materias_Primas[#All],5,0),"")</f>
        <v/>
      </c>
      <c r="M2504" s="2"/>
      <c r="N2504" s="2"/>
      <c r="O2504" s="2"/>
      <c r="P2504" s="2"/>
    </row>
    <row r="2505" spans="1:16" ht="15.75" customHeight="1" x14ac:dyDescent="0.3">
      <c r="A2505" s="8">
        <f>'Receta'!A2506</f>
        <v>0</v>
      </c>
      <c r="B2505" s="8" t="str">
        <f>IFERROR(VLOOKUP(A2505,Productos[#All],2,0),"")</f>
        <v/>
      </c>
      <c r="C2505" s="8">
        <f>SUMIF(Producción[[#All],[Producto]],A2505,Producción[[#All],[Cant]])</f>
        <v>0</v>
      </c>
      <c r="D2505" s="8">
        <f>'Receta'!E2506</f>
        <v>0</v>
      </c>
      <c r="E2505" s="8" t="str">
        <f>IFERROR(VLOOKUP(D2505,Materias_Primas[#All],2,0),"")</f>
        <v/>
      </c>
      <c r="F2505" s="8">
        <f>'Receta'!C2506</f>
        <v>0</v>
      </c>
      <c r="G2505" s="8">
        <f>'Receta'!H2506</f>
        <v>0</v>
      </c>
      <c r="H2505" s="8" t="str">
        <f t="shared" si="45"/>
        <v/>
      </c>
      <c r="I2505" s="8">
        <v>83</v>
      </c>
      <c r="J2505" s="8" t="s">
        <v>214</v>
      </c>
      <c r="K2505" s="8" t="e">
        <f t="shared" si="49"/>
        <v>#VALUE!</v>
      </c>
      <c r="L2505" s="8" t="str">
        <f>IFERROR(VLOOKUP(D2505,Materias_Primas[#All],5,0),"")</f>
        <v/>
      </c>
      <c r="M2505" s="2"/>
      <c r="N2505" s="2"/>
      <c r="O2505" s="2"/>
      <c r="P2505" s="2"/>
    </row>
    <row r="2506" spans="1:16" ht="15.75" customHeight="1" x14ac:dyDescent="0.3">
      <c r="A2506" s="8">
        <f>'Receta'!A2507</f>
        <v>0</v>
      </c>
      <c r="B2506" s="8" t="str">
        <f>IFERROR(VLOOKUP(A2506,Productos[#All],2,0),"")</f>
        <v/>
      </c>
      <c r="C2506" s="8">
        <f>SUMIF(Producción[[#All],[Producto]],A2506,Producción[[#All],[Cant]])</f>
        <v>0</v>
      </c>
      <c r="D2506" s="8">
        <f>'Receta'!E2507</f>
        <v>0</v>
      </c>
      <c r="E2506" s="8" t="str">
        <f>IFERROR(VLOOKUP(D2506,Materias_Primas[#All],2,0),"")</f>
        <v/>
      </c>
      <c r="F2506" s="8">
        <f>'Receta'!C2507</f>
        <v>0</v>
      </c>
      <c r="G2506" s="8">
        <f>'Receta'!H2507</f>
        <v>0</v>
      </c>
      <c r="H2506" s="8" t="str">
        <f t="shared" si="45"/>
        <v/>
      </c>
      <c r="I2506" s="8">
        <v>83</v>
      </c>
      <c r="J2506" s="8" t="s">
        <v>214</v>
      </c>
      <c r="K2506" s="8" t="e">
        <f t="shared" si="49"/>
        <v>#VALUE!</v>
      </c>
      <c r="L2506" s="8" t="str">
        <f>IFERROR(VLOOKUP(D2506,Materias_Primas[#All],5,0),"")</f>
        <v/>
      </c>
      <c r="M2506" s="2"/>
      <c r="N2506" s="2"/>
      <c r="O2506" s="2"/>
      <c r="P2506" s="2"/>
    </row>
    <row r="2507" spans="1:16" ht="15.75" customHeight="1" x14ac:dyDescent="0.3">
      <c r="A2507" s="8">
        <f>'Receta'!A2508</f>
        <v>0</v>
      </c>
      <c r="B2507" s="8" t="str">
        <f>IFERROR(VLOOKUP(A2507,Productos[#All],2,0),"")</f>
        <v/>
      </c>
      <c r="C2507" s="8">
        <f>SUMIF(Producción[[#All],[Producto]],A2507,Producción[[#All],[Cant]])</f>
        <v>0</v>
      </c>
      <c r="D2507" s="8">
        <f>'Receta'!E2508</f>
        <v>0</v>
      </c>
      <c r="E2507" s="8" t="str">
        <f>IFERROR(VLOOKUP(D2507,Materias_Primas[#All],2,0),"")</f>
        <v/>
      </c>
      <c r="F2507" s="8">
        <f>'Receta'!C2508</f>
        <v>0</v>
      </c>
      <c r="G2507" s="8">
        <f>'Receta'!H2508</f>
        <v>0</v>
      </c>
      <c r="H2507" s="8" t="str">
        <f t="shared" si="45"/>
        <v/>
      </c>
      <c r="I2507" s="8">
        <v>83</v>
      </c>
      <c r="J2507" s="8" t="s">
        <v>214</v>
      </c>
      <c r="K2507" s="8" t="e">
        <f t="shared" si="49"/>
        <v>#VALUE!</v>
      </c>
      <c r="L2507" s="8" t="str">
        <f>IFERROR(VLOOKUP(D2507,Materias_Primas[#All],5,0),"")</f>
        <v/>
      </c>
      <c r="M2507" s="2"/>
      <c r="N2507" s="2"/>
      <c r="O2507" s="2"/>
      <c r="P2507" s="2"/>
    </row>
    <row r="2508" spans="1:16" ht="15.75" customHeight="1" x14ac:dyDescent="0.3">
      <c r="A2508" s="8">
        <f>'Receta'!A2509</f>
        <v>0</v>
      </c>
      <c r="B2508" s="8" t="str">
        <f>IFERROR(VLOOKUP(A2508,Productos[#All],2,0),"")</f>
        <v/>
      </c>
      <c r="C2508" s="8">
        <f>SUMIF(Producción[[#All],[Producto]],A2508,Producción[[#All],[Cant]])</f>
        <v>0</v>
      </c>
      <c r="D2508" s="8">
        <f>'Receta'!E2509</f>
        <v>0</v>
      </c>
      <c r="E2508" s="8" t="str">
        <f>IFERROR(VLOOKUP(D2508,Materias_Primas[#All],2,0),"")</f>
        <v/>
      </c>
      <c r="F2508" s="8">
        <f>'Receta'!C2509</f>
        <v>0</v>
      </c>
      <c r="G2508" s="8">
        <f>'Receta'!H2509</f>
        <v>0</v>
      </c>
      <c r="H2508" s="8" t="str">
        <f t="shared" si="45"/>
        <v/>
      </c>
      <c r="I2508" s="8">
        <v>83</v>
      </c>
      <c r="J2508" s="8" t="s">
        <v>214</v>
      </c>
      <c r="K2508" s="8" t="e">
        <f t="shared" si="49"/>
        <v>#VALUE!</v>
      </c>
      <c r="L2508" s="8" t="str">
        <f>IFERROR(VLOOKUP(D2508,Materias_Primas[#All],5,0),"")</f>
        <v/>
      </c>
      <c r="M2508" s="2"/>
      <c r="N2508" s="2"/>
      <c r="O2508" s="2"/>
      <c r="P2508" s="2"/>
    </row>
    <row r="2509" spans="1:16" ht="15.75" customHeight="1" x14ac:dyDescent="0.3">
      <c r="A2509" s="8">
        <f>'Receta'!A2510</f>
        <v>0</v>
      </c>
      <c r="B2509" s="8" t="str">
        <f>IFERROR(VLOOKUP(A2509,Productos[#All],2,0),"")</f>
        <v/>
      </c>
      <c r="C2509" s="8">
        <f>SUMIF(Producción[[#All],[Producto]],A2509,Producción[[#All],[Cant]])</f>
        <v>0</v>
      </c>
      <c r="D2509" s="8">
        <f>'Receta'!E2510</f>
        <v>0</v>
      </c>
      <c r="E2509" s="8" t="str">
        <f>IFERROR(VLOOKUP(D2509,Materias_Primas[#All],2,0),"")</f>
        <v/>
      </c>
      <c r="F2509" s="8">
        <f>'Receta'!C2510</f>
        <v>0</v>
      </c>
      <c r="G2509" s="8">
        <f>'Receta'!H2510</f>
        <v>0</v>
      </c>
      <c r="H2509" s="8" t="str">
        <f t="shared" si="45"/>
        <v/>
      </c>
      <c r="I2509" s="8">
        <v>83</v>
      </c>
      <c r="J2509" s="8" t="s">
        <v>214</v>
      </c>
      <c r="K2509" s="8" t="e">
        <f t="shared" si="49"/>
        <v>#VALUE!</v>
      </c>
      <c r="L2509" s="8" t="str">
        <f>IFERROR(VLOOKUP(D2509,Materias_Primas[#All],5,0),"")</f>
        <v/>
      </c>
      <c r="M2509" s="2"/>
      <c r="N2509" s="2"/>
      <c r="O2509" s="2"/>
      <c r="P2509" s="2"/>
    </row>
    <row r="2510" spans="1:16" ht="15.75" customHeight="1" x14ac:dyDescent="0.3">
      <c r="A2510" s="8">
        <f>'Receta'!A2511</f>
        <v>0</v>
      </c>
      <c r="B2510" s="8" t="str">
        <f>IFERROR(VLOOKUP(A2510,Productos[#All],2,0),"")</f>
        <v/>
      </c>
      <c r="C2510" s="8">
        <f>SUMIF(Producción[[#All],[Producto]],A2510,Producción[[#All],[Cant]])</f>
        <v>0</v>
      </c>
      <c r="D2510" s="8">
        <f>'Receta'!E2511</f>
        <v>0</v>
      </c>
      <c r="E2510" s="8" t="str">
        <f>IFERROR(VLOOKUP(D2510,Materias_Primas[#All],2,0),"")</f>
        <v/>
      </c>
      <c r="F2510" s="8">
        <f>'Receta'!C2511</f>
        <v>0</v>
      </c>
      <c r="G2510" s="8">
        <f>'Receta'!H2511</f>
        <v>0</v>
      </c>
      <c r="H2510" s="8" t="str">
        <f t="shared" si="45"/>
        <v/>
      </c>
      <c r="I2510" s="8">
        <v>83</v>
      </c>
      <c r="J2510" s="8" t="s">
        <v>214</v>
      </c>
      <c r="K2510" s="8" t="e">
        <f t="shared" si="49"/>
        <v>#VALUE!</v>
      </c>
      <c r="L2510" s="8" t="str">
        <f>IFERROR(VLOOKUP(D2510,Materias_Primas[#All],5,0),"")</f>
        <v/>
      </c>
      <c r="M2510" s="2"/>
      <c r="N2510" s="2"/>
      <c r="O2510" s="2"/>
      <c r="P2510" s="2"/>
    </row>
    <row r="2511" spans="1:16" ht="15.75" customHeight="1" x14ac:dyDescent="0.3">
      <c r="A2511" s="8">
        <f>'Receta'!A2512</f>
        <v>0</v>
      </c>
      <c r="B2511" s="8" t="str">
        <f>IFERROR(VLOOKUP(A2511,Productos[#All],2,0),"")</f>
        <v/>
      </c>
      <c r="C2511" s="8">
        <f>SUMIF(Producción[[#All],[Producto]],A2511,Producción[[#All],[Cant]])</f>
        <v>0</v>
      </c>
      <c r="D2511" s="8">
        <f>'Receta'!E2512</f>
        <v>0</v>
      </c>
      <c r="E2511" s="8" t="str">
        <f>IFERROR(VLOOKUP(D2511,Materias_Primas[#All],2,0),"")</f>
        <v/>
      </c>
      <c r="F2511" s="8">
        <f>'Receta'!C2512</f>
        <v>0</v>
      </c>
      <c r="G2511" s="8">
        <f>'Receta'!H2512</f>
        <v>0</v>
      </c>
      <c r="H2511" s="8" t="str">
        <f t="shared" si="45"/>
        <v/>
      </c>
      <c r="I2511" s="8">
        <v>84</v>
      </c>
      <c r="J2511" s="8" t="s">
        <v>214</v>
      </c>
      <c r="K2511" s="8" t="e">
        <f t="shared" si="49"/>
        <v>#VALUE!</v>
      </c>
      <c r="L2511" s="8" t="str">
        <f>IFERROR(VLOOKUP(D2511,Materias_Primas[#All],5,0),"")</f>
        <v/>
      </c>
      <c r="M2511" s="2"/>
      <c r="N2511" s="2"/>
      <c r="O2511" s="2"/>
      <c r="P2511" s="2"/>
    </row>
    <row r="2512" spans="1:16" ht="15.75" customHeight="1" x14ac:dyDescent="0.3">
      <c r="A2512" s="8">
        <f>'Receta'!A2513</f>
        <v>0</v>
      </c>
      <c r="B2512" s="8" t="str">
        <f>IFERROR(VLOOKUP(A2512,Productos[#All],2,0),"")</f>
        <v/>
      </c>
      <c r="C2512" s="8">
        <f>SUMIF(Producción[[#All],[Producto]],A2512,Producción[[#All],[Cant]])</f>
        <v>0</v>
      </c>
      <c r="D2512" s="8">
        <f>'Receta'!E2513</f>
        <v>0</v>
      </c>
      <c r="E2512" s="8" t="str">
        <f>IFERROR(VLOOKUP(D2512,Materias_Primas[#All],2,0),"")</f>
        <v/>
      </c>
      <c r="F2512" s="8">
        <f>'Receta'!C2513</f>
        <v>0</v>
      </c>
      <c r="G2512" s="8">
        <f>'Receta'!H2513</f>
        <v>0</v>
      </c>
      <c r="H2512" s="8" t="str">
        <f t="shared" si="45"/>
        <v/>
      </c>
      <c r="I2512" s="8">
        <v>84</v>
      </c>
      <c r="J2512" s="8" t="s">
        <v>214</v>
      </c>
      <c r="K2512" s="8" t="e">
        <f t="shared" si="49"/>
        <v>#VALUE!</v>
      </c>
      <c r="L2512" s="8" t="str">
        <f>IFERROR(VLOOKUP(D2512,Materias_Primas[#All],5,0),"")</f>
        <v/>
      </c>
      <c r="M2512" s="2"/>
      <c r="N2512" s="2"/>
      <c r="O2512" s="2"/>
      <c r="P2512" s="2"/>
    </row>
    <row r="2513" spans="1:16" ht="15.75" customHeight="1" x14ac:dyDescent="0.3">
      <c r="A2513" s="8">
        <f>'Receta'!A2514</f>
        <v>0</v>
      </c>
      <c r="B2513" s="8" t="str">
        <f>IFERROR(VLOOKUP(A2513,Productos[#All],2,0),"")</f>
        <v/>
      </c>
      <c r="C2513" s="8">
        <f>SUMIF(Producción[[#All],[Producto]],A2513,Producción[[#All],[Cant]])</f>
        <v>0</v>
      </c>
      <c r="D2513" s="8">
        <f>'Receta'!E2514</f>
        <v>0</v>
      </c>
      <c r="E2513" s="8" t="str">
        <f>IFERROR(VLOOKUP(D2513,Materias_Primas[#All],2,0),"")</f>
        <v/>
      </c>
      <c r="F2513" s="8">
        <f>'Receta'!C2514</f>
        <v>0</v>
      </c>
      <c r="G2513" s="8">
        <f>'Receta'!H2514</f>
        <v>0</v>
      </c>
      <c r="H2513" s="8" t="str">
        <f t="shared" si="45"/>
        <v/>
      </c>
      <c r="I2513" s="8">
        <v>84</v>
      </c>
      <c r="J2513" s="8" t="s">
        <v>214</v>
      </c>
      <c r="K2513" s="8" t="e">
        <f t="shared" si="49"/>
        <v>#VALUE!</v>
      </c>
      <c r="L2513" s="8" t="str">
        <f>IFERROR(VLOOKUP(D2513,Materias_Primas[#All],5,0),"")</f>
        <v/>
      </c>
      <c r="M2513" s="2"/>
      <c r="N2513" s="2"/>
      <c r="O2513" s="2"/>
      <c r="P2513" s="2"/>
    </row>
    <row r="2514" spans="1:16" ht="15.75" customHeight="1" x14ac:dyDescent="0.3">
      <c r="A2514" s="8">
        <f>'Receta'!A2515</f>
        <v>0</v>
      </c>
      <c r="B2514" s="8" t="str">
        <f>IFERROR(VLOOKUP(A2514,Productos[#All],2,0),"")</f>
        <v/>
      </c>
      <c r="C2514" s="8">
        <f>SUMIF(Producción[[#All],[Producto]],A2514,Producción[[#All],[Cant]])</f>
        <v>0</v>
      </c>
      <c r="D2514" s="8">
        <f>'Receta'!E2515</f>
        <v>0</v>
      </c>
      <c r="E2514" s="8" t="str">
        <f>IFERROR(VLOOKUP(D2514,Materias_Primas[#All],2,0),"")</f>
        <v/>
      </c>
      <c r="F2514" s="8">
        <f>'Receta'!C2515</f>
        <v>0</v>
      </c>
      <c r="G2514" s="8">
        <f>'Receta'!H2515</f>
        <v>0</v>
      </c>
      <c r="H2514" s="8" t="str">
        <f t="shared" si="45"/>
        <v/>
      </c>
      <c r="I2514" s="8">
        <v>84</v>
      </c>
      <c r="J2514" s="8" t="s">
        <v>214</v>
      </c>
      <c r="K2514" s="8" t="e">
        <f t="shared" si="49"/>
        <v>#VALUE!</v>
      </c>
      <c r="L2514" s="8" t="str">
        <f>IFERROR(VLOOKUP(D2514,Materias_Primas[#All],5,0),"")</f>
        <v/>
      </c>
      <c r="M2514" s="2"/>
      <c r="N2514" s="2"/>
      <c r="O2514" s="2"/>
      <c r="P2514" s="2"/>
    </row>
    <row r="2515" spans="1:16" ht="15.75" customHeight="1" x14ac:dyDescent="0.3">
      <c r="A2515" s="8">
        <f>'Receta'!A2516</f>
        <v>0</v>
      </c>
      <c r="B2515" s="8" t="str">
        <f>IFERROR(VLOOKUP(A2515,Productos[#All],2,0),"")</f>
        <v/>
      </c>
      <c r="C2515" s="8">
        <f>SUMIF(Producción[[#All],[Producto]],A2515,Producción[[#All],[Cant]])</f>
        <v>0</v>
      </c>
      <c r="D2515" s="8">
        <f>'Receta'!E2516</f>
        <v>0</v>
      </c>
      <c r="E2515" s="8" t="str">
        <f>IFERROR(VLOOKUP(D2515,Materias_Primas[#All],2,0),"")</f>
        <v/>
      </c>
      <c r="F2515" s="8">
        <f>'Receta'!C2516</f>
        <v>0</v>
      </c>
      <c r="G2515" s="8">
        <f>'Receta'!H2516</f>
        <v>0</v>
      </c>
      <c r="H2515" s="8" t="str">
        <f t="shared" si="45"/>
        <v/>
      </c>
      <c r="I2515" s="8">
        <v>84</v>
      </c>
      <c r="J2515" s="8" t="s">
        <v>214</v>
      </c>
      <c r="K2515" s="8" t="e">
        <f t="shared" si="49"/>
        <v>#VALUE!</v>
      </c>
      <c r="L2515" s="8" t="str">
        <f>IFERROR(VLOOKUP(D2515,Materias_Primas[#All],5,0),"")</f>
        <v/>
      </c>
      <c r="M2515" s="2"/>
      <c r="N2515" s="2"/>
      <c r="O2515" s="2"/>
      <c r="P2515" s="2"/>
    </row>
    <row r="2516" spans="1:16" ht="15.75" customHeight="1" x14ac:dyDescent="0.3">
      <c r="A2516" s="8">
        <f>'Receta'!A2517</f>
        <v>0</v>
      </c>
      <c r="B2516" s="8" t="str">
        <f>IFERROR(VLOOKUP(A2516,Productos[#All],2,0),"")</f>
        <v/>
      </c>
      <c r="C2516" s="8">
        <f>SUMIF(Producción[[#All],[Producto]],A2516,Producción[[#All],[Cant]])</f>
        <v>0</v>
      </c>
      <c r="D2516" s="8">
        <f>'Receta'!E2517</f>
        <v>0</v>
      </c>
      <c r="E2516" s="8" t="str">
        <f>IFERROR(VLOOKUP(D2516,Materias_Primas[#All],2,0),"")</f>
        <v/>
      </c>
      <c r="F2516" s="8">
        <f>'Receta'!C2517</f>
        <v>0</v>
      </c>
      <c r="G2516" s="8">
        <f>'Receta'!H2517</f>
        <v>0</v>
      </c>
      <c r="H2516" s="8" t="str">
        <f t="shared" si="45"/>
        <v/>
      </c>
      <c r="I2516" s="8">
        <v>84</v>
      </c>
      <c r="J2516" s="8" t="s">
        <v>214</v>
      </c>
      <c r="K2516" s="8" t="e">
        <f t="shared" si="49"/>
        <v>#VALUE!</v>
      </c>
      <c r="L2516" s="8" t="str">
        <f>IFERROR(VLOOKUP(D2516,Materias_Primas[#All],5,0),"")</f>
        <v/>
      </c>
      <c r="M2516" s="2"/>
      <c r="N2516" s="2"/>
      <c r="O2516" s="2"/>
      <c r="P2516" s="2"/>
    </row>
    <row r="2517" spans="1:16" ht="15.75" customHeight="1" x14ac:dyDescent="0.3">
      <c r="A2517" s="8">
        <f>'Receta'!A2518</f>
        <v>0</v>
      </c>
      <c r="B2517" s="8" t="str">
        <f>IFERROR(VLOOKUP(A2517,Productos[#All],2,0),"")</f>
        <v/>
      </c>
      <c r="C2517" s="8">
        <f>SUMIF(Producción[[#All],[Producto]],A2517,Producción[[#All],[Cant]])</f>
        <v>0</v>
      </c>
      <c r="D2517" s="8">
        <f>'Receta'!E2518</f>
        <v>0</v>
      </c>
      <c r="E2517" s="8" t="str">
        <f>IFERROR(VLOOKUP(D2517,Materias_Primas[#All],2,0),"")</f>
        <v/>
      </c>
      <c r="F2517" s="8">
        <f>'Receta'!C2518</f>
        <v>0</v>
      </c>
      <c r="G2517" s="8">
        <f>'Receta'!H2518</f>
        <v>0</v>
      </c>
      <c r="H2517" s="8" t="str">
        <f t="shared" si="45"/>
        <v/>
      </c>
      <c r="I2517" s="8">
        <v>84</v>
      </c>
      <c r="J2517" s="8" t="s">
        <v>214</v>
      </c>
      <c r="K2517" s="8" t="e">
        <f t="shared" si="49"/>
        <v>#VALUE!</v>
      </c>
      <c r="L2517" s="8" t="str">
        <f>IFERROR(VLOOKUP(D2517,Materias_Primas[#All],5,0),"")</f>
        <v/>
      </c>
      <c r="M2517" s="2"/>
      <c r="N2517" s="2"/>
      <c r="O2517" s="2"/>
      <c r="P2517" s="2"/>
    </row>
    <row r="2518" spans="1:16" ht="15.75" customHeight="1" x14ac:dyDescent="0.3">
      <c r="A2518" s="8">
        <f>'Receta'!A2519</f>
        <v>0</v>
      </c>
      <c r="B2518" s="8" t="str">
        <f>IFERROR(VLOOKUP(A2518,Productos[#All],2,0),"")</f>
        <v/>
      </c>
      <c r="C2518" s="8">
        <f>SUMIF(Producción[[#All],[Producto]],A2518,Producción[[#All],[Cant]])</f>
        <v>0</v>
      </c>
      <c r="D2518" s="8">
        <f>'Receta'!E2519</f>
        <v>0</v>
      </c>
      <c r="E2518" s="8" t="str">
        <f>IFERROR(VLOOKUP(D2518,Materias_Primas[#All],2,0),"")</f>
        <v/>
      </c>
      <c r="F2518" s="8">
        <f>'Receta'!C2519</f>
        <v>0</v>
      </c>
      <c r="G2518" s="8">
        <f>'Receta'!H2519</f>
        <v>0</v>
      </c>
      <c r="H2518" s="8" t="str">
        <f t="shared" si="45"/>
        <v/>
      </c>
      <c r="I2518" s="8">
        <v>84</v>
      </c>
      <c r="J2518" s="8" t="s">
        <v>214</v>
      </c>
      <c r="K2518" s="8" t="e">
        <f t="shared" si="49"/>
        <v>#VALUE!</v>
      </c>
      <c r="L2518" s="8" t="str">
        <f>IFERROR(VLOOKUP(D2518,Materias_Primas[#All],5,0),"")</f>
        <v/>
      </c>
      <c r="M2518" s="2"/>
      <c r="N2518" s="2"/>
      <c r="O2518" s="2"/>
      <c r="P2518" s="2"/>
    </row>
    <row r="2519" spans="1:16" ht="15.75" customHeight="1" x14ac:dyDescent="0.3">
      <c r="A2519" s="8">
        <f>'Receta'!A2520</f>
        <v>0</v>
      </c>
      <c r="B2519" s="8" t="str">
        <f>IFERROR(VLOOKUP(A2519,Productos[#All],2,0),"")</f>
        <v/>
      </c>
      <c r="C2519" s="8">
        <f>SUMIF(Producción[[#All],[Producto]],A2519,Producción[[#All],[Cant]])</f>
        <v>0</v>
      </c>
      <c r="D2519" s="8">
        <f>'Receta'!E2520</f>
        <v>0</v>
      </c>
      <c r="E2519" s="8" t="str">
        <f>IFERROR(VLOOKUP(D2519,Materias_Primas[#All],2,0),"")</f>
        <v/>
      </c>
      <c r="F2519" s="8">
        <f>'Receta'!C2520</f>
        <v>0</v>
      </c>
      <c r="G2519" s="8">
        <f>'Receta'!H2520</f>
        <v>0</v>
      </c>
      <c r="H2519" s="8" t="str">
        <f t="shared" si="45"/>
        <v/>
      </c>
      <c r="I2519" s="8">
        <v>84</v>
      </c>
      <c r="J2519" s="8" t="s">
        <v>214</v>
      </c>
      <c r="K2519" s="8" t="e">
        <f t="shared" si="49"/>
        <v>#VALUE!</v>
      </c>
      <c r="L2519" s="8" t="str">
        <f>IFERROR(VLOOKUP(D2519,Materias_Primas[#All],5,0),"")</f>
        <v/>
      </c>
      <c r="M2519" s="2"/>
      <c r="N2519" s="2"/>
      <c r="O2519" s="2"/>
      <c r="P2519" s="2"/>
    </row>
    <row r="2520" spans="1:16" ht="15.75" customHeight="1" x14ac:dyDescent="0.3">
      <c r="A2520" s="8">
        <f>'Receta'!A2521</f>
        <v>0</v>
      </c>
      <c r="B2520" s="8" t="str">
        <f>IFERROR(VLOOKUP(A2520,Productos[#All],2,0),"")</f>
        <v/>
      </c>
      <c r="C2520" s="8">
        <f>SUMIF(Producción[[#All],[Producto]],A2520,Producción[[#All],[Cant]])</f>
        <v>0</v>
      </c>
      <c r="D2520" s="8">
        <f>'Receta'!E2521</f>
        <v>0</v>
      </c>
      <c r="E2520" s="8" t="str">
        <f>IFERROR(VLOOKUP(D2520,Materias_Primas[#All],2,0),"")</f>
        <v/>
      </c>
      <c r="F2520" s="8">
        <f>'Receta'!C2521</f>
        <v>0</v>
      </c>
      <c r="G2520" s="8">
        <f>'Receta'!H2521</f>
        <v>0</v>
      </c>
      <c r="H2520" s="8" t="str">
        <f t="shared" si="45"/>
        <v/>
      </c>
      <c r="I2520" s="8">
        <v>84</v>
      </c>
      <c r="J2520" s="8" t="s">
        <v>214</v>
      </c>
      <c r="K2520" s="8" t="e">
        <f t="shared" si="49"/>
        <v>#VALUE!</v>
      </c>
      <c r="L2520" s="8" t="str">
        <f>IFERROR(VLOOKUP(D2520,Materias_Primas[#All],5,0),"")</f>
        <v/>
      </c>
      <c r="M2520" s="2"/>
      <c r="N2520" s="2"/>
      <c r="O2520" s="2"/>
      <c r="P2520" s="2"/>
    </row>
    <row r="2521" spans="1:16" ht="15.75" customHeight="1" x14ac:dyDescent="0.3">
      <c r="A2521" s="8">
        <f>'Receta'!A2522</f>
        <v>0</v>
      </c>
      <c r="B2521" s="8" t="str">
        <f>IFERROR(VLOOKUP(A2521,Productos[#All],2,0),"")</f>
        <v/>
      </c>
      <c r="C2521" s="8">
        <f>SUMIF(Producción[[#All],[Producto]],A2521,Producción[[#All],[Cant]])</f>
        <v>0</v>
      </c>
      <c r="D2521" s="8">
        <f>'Receta'!E2522</f>
        <v>0</v>
      </c>
      <c r="E2521" s="8" t="str">
        <f>IFERROR(VLOOKUP(D2521,Materias_Primas[#All],2,0),"")</f>
        <v/>
      </c>
      <c r="F2521" s="8">
        <f>'Receta'!C2522</f>
        <v>0</v>
      </c>
      <c r="G2521" s="8">
        <f>'Receta'!H2522</f>
        <v>0</v>
      </c>
      <c r="H2521" s="8" t="str">
        <f t="shared" si="45"/>
        <v/>
      </c>
      <c r="I2521" s="8">
        <v>84</v>
      </c>
      <c r="J2521" s="8" t="s">
        <v>214</v>
      </c>
      <c r="K2521" s="8" t="e">
        <f t="shared" si="49"/>
        <v>#VALUE!</v>
      </c>
      <c r="L2521" s="8" t="str">
        <f>IFERROR(VLOOKUP(D2521,Materias_Primas[#All],5,0),"")</f>
        <v/>
      </c>
      <c r="M2521" s="2"/>
      <c r="N2521" s="2"/>
      <c r="O2521" s="2"/>
      <c r="P2521" s="2"/>
    </row>
    <row r="2522" spans="1:16" ht="15.75" customHeight="1" x14ac:dyDescent="0.3">
      <c r="A2522" s="8">
        <f>'Receta'!A2523</f>
        <v>0</v>
      </c>
      <c r="B2522" s="8" t="str">
        <f>IFERROR(VLOOKUP(A2522,Productos[#All],2,0),"")</f>
        <v/>
      </c>
      <c r="C2522" s="8">
        <f>SUMIF(Producción[[#All],[Producto]],A2522,Producción[[#All],[Cant]])</f>
        <v>0</v>
      </c>
      <c r="D2522" s="8">
        <f>'Receta'!E2523</f>
        <v>0</v>
      </c>
      <c r="E2522" s="8" t="str">
        <f>IFERROR(VLOOKUP(D2522,Materias_Primas[#All],2,0),"")</f>
        <v/>
      </c>
      <c r="F2522" s="8">
        <f>'Receta'!C2523</f>
        <v>0</v>
      </c>
      <c r="G2522" s="8">
        <f>'Receta'!H2523</f>
        <v>0</v>
      </c>
      <c r="H2522" s="8" t="str">
        <f t="shared" si="45"/>
        <v/>
      </c>
      <c r="I2522" s="8">
        <v>84</v>
      </c>
      <c r="J2522" s="8" t="s">
        <v>214</v>
      </c>
      <c r="K2522" s="8" t="e">
        <f t="shared" si="49"/>
        <v>#VALUE!</v>
      </c>
      <c r="L2522" s="8" t="str">
        <f>IFERROR(VLOOKUP(D2522,Materias_Primas[#All],5,0),"")</f>
        <v/>
      </c>
      <c r="M2522" s="2"/>
      <c r="N2522" s="2"/>
      <c r="O2522" s="2"/>
      <c r="P2522" s="2"/>
    </row>
    <row r="2523" spans="1:16" ht="15.75" customHeight="1" x14ac:dyDescent="0.3">
      <c r="A2523" s="8">
        <f>'Receta'!A2524</f>
        <v>0</v>
      </c>
      <c r="B2523" s="8" t="str">
        <f>IFERROR(VLOOKUP(A2523,Productos[#All],2,0),"")</f>
        <v/>
      </c>
      <c r="C2523" s="8">
        <f>SUMIF(Producción[[#All],[Producto]],A2523,Producción[[#All],[Cant]])</f>
        <v>0</v>
      </c>
      <c r="D2523" s="8">
        <f>'Receta'!E2524</f>
        <v>0</v>
      </c>
      <c r="E2523" s="8" t="str">
        <f>IFERROR(VLOOKUP(D2523,Materias_Primas[#All],2,0),"")</f>
        <v/>
      </c>
      <c r="F2523" s="8">
        <f>'Receta'!C2524</f>
        <v>0</v>
      </c>
      <c r="G2523" s="8">
        <f>'Receta'!H2524</f>
        <v>0</v>
      </c>
      <c r="H2523" s="8" t="str">
        <f t="shared" si="45"/>
        <v/>
      </c>
      <c r="I2523" s="8">
        <v>84</v>
      </c>
      <c r="J2523" s="8" t="s">
        <v>214</v>
      </c>
      <c r="K2523" s="8" t="e">
        <f t="shared" si="49"/>
        <v>#VALUE!</v>
      </c>
      <c r="L2523" s="8" t="str">
        <f>IFERROR(VLOOKUP(D2523,Materias_Primas[#All],5,0),"")</f>
        <v/>
      </c>
      <c r="M2523" s="2"/>
      <c r="N2523" s="2"/>
      <c r="O2523" s="2"/>
      <c r="P2523" s="2"/>
    </row>
    <row r="2524" spans="1:16" ht="15.75" customHeight="1" x14ac:dyDescent="0.3">
      <c r="A2524" s="8">
        <f>'Receta'!A2525</f>
        <v>0</v>
      </c>
      <c r="B2524" s="8" t="str">
        <f>IFERROR(VLOOKUP(A2524,Productos[#All],2,0),"")</f>
        <v/>
      </c>
      <c r="C2524" s="8">
        <f>SUMIF(Producción[[#All],[Producto]],A2524,Producción[[#All],[Cant]])</f>
        <v>0</v>
      </c>
      <c r="D2524" s="8">
        <f>'Receta'!E2525</f>
        <v>0</v>
      </c>
      <c r="E2524" s="8" t="str">
        <f>IFERROR(VLOOKUP(D2524,Materias_Primas[#All],2,0),"")</f>
        <v/>
      </c>
      <c r="F2524" s="8">
        <f>'Receta'!C2525</f>
        <v>0</v>
      </c>
      <c r="G2524" s="8">
        <f>'Receta'!H2525</f>
        <v>0</v>
      </c>
      <c r="H2524" s="8" t="str">
        <f t="shared" si="45"/>
        <v/>
      </c>
      <c r="I2524" s="8">
        <v>84</v>
      </c>
      <c r="J2524" s="8" t="s">
        <v>214</v>
      </c>
      <c r="K2524" s="8" t="e">
        <f t="shared" si="49"/>
        <v>#VALUE!</v>
      </c>
      <c r="L2524" s="8" t="str">
        <f>IFERROR(VLOOKUP(D2524,Materias_Primas[#All],5,0),"")</f>
        <v/>
      </c>
      <c r="M2524" s="2"/>
      <c r="N2524" s="2"/>
      <c r="O2524" s="2"/>
      <c r="P2524" s="2"/>
    </row>
    <row r="2525" spans="1:16" ht="15.75" customHeight="1" x14ac:dyDescent="0.3">
      <c r="A2525" s="8">
        <f>'Receta'!A2526</f>
        <v>0</v>
      </c>
      <c r="B2525" s="8" t="str">
        <f>IFERROR(VLOOKUP(A2525,Productos[#All],2,0),"")</f>
        <v/>
      </c>
      <c r="C2525" s="8">
        <f>SUMIF(Producción[[#All],[Producto]],A2525,Producción[[#All],[Cant]])</f>
        <v>0</v>
      </c>
      <c r="D2525" s="8">
        <f>'Receta'!E2526</f>
        <v>0</v>
      </c>
      <c r="E2525" s="8" t="str">
        <f>IFERROR(VLOOKUP(D2525,Materias_Primas[#All],2,0),"")</f>
        <v/>
      </c>
      <c r="F2525" s="8">
        <f>'Receta'!C2526</f>
        <v>0</v>
      </c>
      <c r="G2525" s="8">
        <f>'Receta'!H2526</f>
        <v>0</v>
      </c>
      <c r="H2525" s="8" t="str">
        <f t="shared" si="45"/>
        <v/>
      </c>
      <c r="I2525" s="8">
        <v>84</v>
      </c>
      <c r="J2525" s="8" t="s">
        <v>213</v>
      </c>
      <c r="K2525" s="8" t="e">
        <f t="shared" si="49"/>
        <v>#VALUE!</v>
      </c>
      <c r="L2525" s="8" t="str">
        <f>IFERROR(VLOOKUP(D2525,Materias_Primas[#All],5,0),"")</f>
        <v/>
      </c>
      <c r="M2525" s="2"/>
      <c r="N2525" s="2"/>
      <c r="O2525" s="2"/>
      <c r="P2525" s="2"/>
    </row>
    <row r="2526" spans="1:16" ht="15.75" customHeight="1" x14ac:dyDescent="0.3">
      <c r="A2526" s="8">
        <f>'Receta'!A2527</f>
        <v>0</v>
      </c>
      <c r="B2526" s="8" t="str">
        <f>IFERROR(VLOOKUP(A2526,Productos[#All],2,0),"")</f>
        <v/>
      </c>
      <c r="C2526" s="8">
        <f>SUMIF(Producción[[#All],[Producto]],A2526,Producción[[#All],[Cant]])</f>
        <v>0</v>
      </c>
      <c r="D2526" s="8">
        <f>'Receta'!E2527</f>
        <v>0</v>
      </c>
      <c r="E2526" s="8" t="str">
        <f>IFERROR(VLOOKUP(D2526,Materias_Primas[#All],2,0),"")</f>
        <v/>
      </c>
      <c r="F2526" s="8">
        <f>'Receta'!C2527</f>
        <v>0</v>
      </c>
      <c r="G2526" s="8">
        <f>'Receta'!H2527</f>
        <v>0</v>
      </c>
      <c r="H2526" s="8" t="str">
        <f t="shared" si="45"/>
        <v/>
      </c>
      <c r="I2526" s="8">
        <v>84</v>
      </c>
      <c r="J2526" s="8" t="s">
        <v>213</v>
      </c>
      <c r="K2526" s="8" t="e">
        <f t="shared" si="49"/>
        <v>#VALUE!</v>
      </c>
      <c r="L2526" s="8" t="str">
        <f>IFERROR(VLOOKUP(D2526,Materias_Primas[#All],5,0),"")</f>
        <v/>
      </c>
      <c r="M2526" s="2"/>
      <c r="N2526" s="2"/>
      <c r="O2526" s="2"/>
      <c r="P2526" s="2"/>
    </row>
    <row r="2527" spans="1:16" ht="15.75" customHeight="1" x14ac:dyDescent="0.3">
      <c r="A2527" s="8">
        <f>'Receta'!A2528</f>
        <v>0</v>
      </c>
      <c r="B2527" s="8" t="str">
        <f>IFERROR(VLOOKUP(A2527,Productos[#All],2,0),"")</f>
        <v/>
      </c>
      <c r="C2527" s="8">
        <f>SUMIF(Producción[[#All],[Producto]],A2527,Producción[[#All],[Cant]])</f>
        <v>0</v>
      </c>
      <c r="D2527" s="8">
        <f>'Receta'!E2528</f>
        <v>0</v>
      </c>
      <c r="E2527" s="8" t="str">
        <f>IFERROR(VLOOKUP(D2527,Materias_Primas[#All],2,0),"")</f>
        <v/>
      </c>
      <c r="F2527" s="8">
        <f>'Receta'!C2528</f>
        <v>0</v>
      </c>
      <c r="G2527" s="8">
        <f>'Receta'!H2528</f>
        <v>0</v>
      </c>
      <c r="H2527" s="8" t="str">
        <f t="shared" si="45"/>
        <v/>
      </c>
      <c r="I2527" s="8">
        <v>84</v>
      </c>
      <c r="J2527" s="8" t="s">
        <v>213</v>
      </c>
      <c r="K2527" s="8" t="e">
        <f t="shared" si="49"/>
        <v>#VALUE!</v>
      </c>
      <c r="L2527" s="8" t="str">
        <f>IFERROR(VLOOKUP(D2527,Materias_Primas[#All],5,0),"")</f>
        <v/>
      </c>
      <c r="M2527" s="2"/>
      <c r="N2527" s="2"/>
      <c r="O2527" s="2"/>
      <c r="P2527" s="2"/>
    </row>
    <row r="2528" spans="1:16" ht="15.75" customHeight="1" x14ac:dyDescent="0.3">
      <c r="A2528" s="8">
        <f>'Receta'!A2529</f>
        <v>0</v>
      </c>
      <c r="B2528" s="8" t="str">
        <f>IFERROR(VLOOKUP(A2528,Productos[#All],2,0),"")</f>
        <v/>
      </c>
      <c r="C2528" s="8">
        <f>SUMIF(Producción[[#All],[Producto]],A2528,Producción[[#All],[Cant]])</f>
        <v>0</v>
      </c>
      <c r="D2528" s="8">
        <f>'Receta'!E2529</f>
        <v>0</v>
      </c>
      <c r="E2528" s="8" t="str">
        <f>IFERROR(VLOOKUP(D2528,Materias_Primas[#All],2,0),"")</f>
        <v/>
      </c>
      <c r="F2528" s="8">
        <f>'Receta'!C2529</f>
        <v>0</v>
      </c>
      <c r="G2528" s="8">
        <f>'Receta'!H2529</f>
        <v>0</v>
      </c>
      <c r="H2528" s="8" t="str">
        <f t="shared" si="45"/>
        <v/>
      </c>
      <c r="I2528" s="8">
        <v>84</v>
      </c>
      <c r="J2528" s="8" t="s">
        <v>213</v>
      </c>
      <c r="K2528" s="8" t="e">
        <f t="shared" si="49"/>
        <v>#VALUE!</v>
      </c>
      <c r="L2528" s="8" t="str">
        <f>IFERROR(VLOOKUP(D2528,Materias_Primas[#All],5,0),"")</f>
        <v/>
      </c>
      <c r="M2528" s="2"/>
      <c r="N2528" s="2"/>
      <c r="O2528" s="2"/>
      <c r="P2528" s="2"/>
    </row>
    <row r="2529" spans="1:16" ht="15.75" customHeight="1" x14ac:dyDescent="0.3">
      <c r="A2529" s="8">
        <f>'Receta'!A2530</f>
        <v>0</v>
      </c>
      <c r="B2529" s="8" t="str">
        <f>IFERROR(VLOOKUP(A2529,Productos[#All],2,0),"")</f>
        <v/>
      </c>
      <c r="C2529" s="8">
        <f>SUMIF(Producción[[#All],[Producto]],A2529,Producción[[#All],[Cant]])</f>
        <v>0</v>
      </c>
      <c r="D2529" s="8">
        <f>'Receta'!E2530</f>
        <v>0</v>
      </c>
      <c r="E2529" s="8" t="str">
        <f>IFERROR(VLOOKUP(D2529,Materias_Primas[#All],2,0),"")</f>
        <v/>
      </c>
      <c r="F2529" s="8">
        <f>'Receta'!C2530</f>
        <v>0</v>
      </c>
      <c r="G2529" s="8">
        <f>'Receta'!H2530</f>
        <v>0</v>
      </c>
      <c r="H2529" s="8" t="str">
        <f t="shared" si="45"/>
        <v/>
      </c>
      <c r="I2529" s="8">
        <v>84</v>
      </c>
      <c r="J2529" s="8" t="s">
        <v>213</v>
      </c>
      <c r="K2529" s="8" t="e">
        <f t="shared" si="49"/>
        <v>#VALUE!</v>
      </c>
      <c r="L2529" s="8" t="str">
        <f>IFERROR(VLOOKUP(D2529,Materias_Primas[#All],5,0),"")</f>
        <v/>
      </c>
      <c r="M2529" s="2"/>
      <c r="N2529" s="2"/>
      <c r="O2529" s="2"/>
      <c r="P2529" s="2"/>
    </row>
    <row r="2530" spans="1:16" ht="15.75" customHeight="1" x14ac:dyDescent="0.3">
      <c r="A2530" s="8">
        <f>'Receta'!A2531</f>
        <v>0</v>
      </c>
      <c r="B2530" s="8" t="str">
        <f>IFERROR(VLOOKUP(A2530,Productos[#All],2,0),"")</f>
        <v/>
      </c>
      <c r="C2530" s="8">
        <f>SUMIF(Producción[[#All],[Producto]],A2530,Producción[[#All],[Cant]])</f>
        <v>0</v>
      </c>
      <c r="D2530" s="8">
        <f>'Receta'!E2531</f>
        <v>0</v>
      </c>
      <c r="E2530" s="8" t="str">
        <f>IFERROR(VLOOKUP(D2530,Materias_Primas[#All],2,0),"")</f>
        <v/>
      </c>
      <c r="F2530" s="8">
        <f>'Receta'!C2531</f>
        <v>0</v>
      </c>
      <c r="G2530" s="8">
        <f>'Receta'!H2531</f>
        <v>0</v>
      </c>
      <c r="H2530" s="8" t="str">
        <f t="shared" si="45"/>
        <v/>
      </c>
      <c r="I2530" s="8">
        <v>84</v>
      </c>
      <c r="J2530" s="8" t="s">
        <v>213</v>
      </c>
      <c r="K2530" s="8" t="e">
        <f t="shared" si="49"/>
        <v>#VALUE!</v>
      </c>
      <c r="L2530" s="8" t="str">
        <f>IFERROR(VLOOKUP(D2530,Materias_Primas[#All],5,0),"")</f>
        <v/>
      </c>
      <c r="M2530" s="2"/>
      <c r="N2530" s="2"/>
      <c r="O2530" s="2"/>
      <c r="P2530" s="2"/>
    </row>
    <row r="2531" spans="1:16" ht="15.75" customHeight="1" x14ac:dyDescent="0.3">
      <c r="A2531" s="8">
        <f>'Receta'!A2532</f>
        <v>0</v>
      </c>
      <c r="B2531" s="8" t="str">
        <f>IFERROR(VLOOKUP(A2531,Productos[#All],2,0),"")</f>
        <v/>
      </c>
      <c r="C2531" s="8">
        <f>SUMIF(Producción[[#All],[Producto]],A2531,Producción[[#All],[Cant]])</f>
        <v>0</v>
      </c>
      <c r="D2531" s="8">
        <f>'Receta'!E2532</f>
        <v>0</v>
      </c>
      <c r="E2531" s="8" t="str">
        <f>IFERROR(VLOOKUP(D2531,Materias_Primas[#All],2,0),"")</f>
        <v/>
      </c>
      <c r="F2531" s="8">
        <f>'Receta'!C2532</f>
        <v>0</v>
      </c>
      <c r="G2531" s="8">
        <f>'Receta'!H2532</f>
        <v>0</v>
      </c>
      <c r="H2531" s="8" t="str">
        <f t="shared" si="45"/>
        <v/>
      </c>
      <c r="I2531" s="8">
        <v>84</v>
      </c>
      <c r="J2531" s="8" t="s">
        <v>213</v>
      </c>
      <c r="K2531" s="8" t="e">
        <f t="shared" si="49"/>
        <v>#VALUE!</v>
      </c>
      <c r="L2531" s="8" t="str">
        <f>IFERROR(VLOOKUP(D2531,Materias_Primas[#All],5,0),"")</f>
        <v/>
      </c>
      <c r="M2531" s="2"/>
      <c r="N2531" s="2"/>
      <c r="O2531" s="2"/>
      <c r="P2531" s="2"/>
    </row>
    <row r="2532" spans="1:16" ht="15.75" customHeight="1" x14ac:dyDescent="0.3">
      <c r="A2532" s="8">
        <f>'Receta'!A2533</f>
        <v>0</v>
      </c>
      <c r="B2532" s="8" t="str">
        <f>IFERROR(VLOOKUP(A2532,Productos[#All],2,0),"")</f>
        <v/>
      </c>
      <c r="C2532" s="8">
        <f>SUMIF(Producción[[#All],[Producto]],A2532,Producción[[#All],[Cant]])</f>
        <v>0</v>
      </c>
      <c r="D2532" s="8">
        <f>'Receta'!E2533</f>
        <v>0</v>
      </c>
      <c r="E2532" s="8" t="str">
        <f>IFERROR(VLOOKUP(D2532,Materias_Primas[#All],2,0),"")</f>
        <v/>
      </c>
      <c r="F2532" s="8">
        <f>'Receta'!C2533</f>
        <v>0</v>
      </c>
      <c r="G2532" s="8">
        <f>'Receta'!H2533</f>
        <v>0</v>
      </c>
      <c r="H2532" s="8" t="str">
        <f t="shared" si="45"/>
        <v/>
      </c>
      <c r="I2532" s="8">
        <v>84</v>
      </c>
      <c r="J2532" s="8" t="s">
        <v>213</v>
      </c>
      <c r="K2532" s="8" t="e">
        <f t="shared" si="49"/>
        <v>#VALUE!</v>
      </c>
      <c r="L2532" s="8" t="str">
        <f>IFERROR(VLOOKUP(D2532,Materias_Primas[#All],5,0),"")</f>
        <v/>
      </c>
      <c r="M2532" s="2"/>
      <c r="N2532" s="2"/>
      <c r="O2532" s="2"/>
      <c r="P2532" s="2"/>
    </row>
    <row r="2533" spans="1:16" ht="15.75" customHeight="1" x14ac:dyDescent="0.3">
      <c r="A2533" s="8">
        <f>'Receta'!A2534</f>
        <v>0</v>
      </c>
      <c r="B2533" s="8" t="str">
        <f>IFERROR(VLOOKUP(A2533,Productos[#All],2,0),"")</f>
        <v/>
      </c>
      <c r="C2533" s="8">
        <f>SUMIF(Producción[[#All],[Producto]],A2533,Producción[[#All],[Cant]])</f>
        <v>0</v>
      </c>
      <c r="D2533" s="8">
        <f>'Receta'!E2534</f>
        <v>0</v>
      </c>
      <c r="E2533" s="8" t="str">
        <f>IFERROR(VLOOKUP(D2533,Materias_Primas[#All],2,0),"")</f>
        <v/>
      </c>
      <c r="F2533" s="8">
        <f>'Receta'!C2534</f>
        <v>0</v>
      </c>
      <c r="G2533" s="8">
        <f>'Receta'!H2534</f>
        <v>0</v>
      </c>
      <c r="H2533" s="8" t="str">
        <f t="shared" si="45"/>
        <v/>
      </c>
      <c r="I2533" s="8">
        <v>84</v>
      </c>
      <c r="J2533" s="8" t="s">
        <v>213</v>
      </c>
      <c r="K2533" s="8" t="e">
        <f t="shared" si="49"/>
        <v>#VALUE!</v>
      </c>
      <c r="L2533" s="8" t="str">
        <f>IFERROR(VLOOKUP(D2533,Materias_Primas[#All],5,0),"")</f>
        <v/>
      </c>
      <c r="M2533" s="2"/>
      <c r="N2533" s="2"/>
      <c r="O2533" s="2"/>
      <c r="P2533" s="2"/>
    </row>
    <row r="2534" spans="1:16" ht="15.75" customHeight="1" x14ac:dyDescent="0.3">
      <c r="A2534" s="8">
        <f>'Receta'!A2535</f>
        <v>0</v>
      </c>
      <c r="B2534" s="8" t="str">
        <f>IFERROR(VLOOKUP(A2534,Productos[#All],2,0),"")</f>
        <v/>
      </c>
      <c r="C2534" s="8">
        <f>SUMIF(Producción[[#All],[Producto]],A2534,Producción[[#All],[Cant]])</f>
        <v>0</v>
      </c>
      <c r="D2534" s="8">
        <f>'Receta'!E2535</f>
        <v>0</v>
      </c>
      <c r="E2534" s="8" t="str">
        <f>IFERROR(VLOOKUP(D2534,Materias_Primas[#All],2,0),"")</f>
        <v/>
      </c>
      <c r="F2534" s="8">
        <f>'Receta'!C2535</f>
        <v>0</v>
      </c>
      <c r="G2534" s="8">
        <f>'Receta'!H2535</f>
        <v>0</v>
      </c>
      <c r="H2534" s="8" t="str">
        <f t="shared" si="45"/>
        <v/>
      </c>
      <c r="I2534" s="8">
        <v>84</v>
      </c>
      <c r="J2534" s="8" t="s">
        <v>213</v>
      </c>
      <c r="K2534" s="8" t="e">
        <f t="shared" si="49"/>
        <v>#VALUE!</v>
      </c>
      <c r="L2534" s="8" t="str">
        <f>IFERROR(VLOOKUP(D2534,Materias_Primas[#All],5,0),"")</f>
        <v/>
      </c>
      <c r="M2534" s="2"/>
      <c r="N2534" s="2"/>
      <c r="O2534" s="2"/>
      <c r="P2534" s="2"/>
    </row>
    <row r="2535" spans="1:16" ht="15.75" customHeight="1" x14ac:dyDescent="0.3">
      <c r="A2535" s="8">
        <f>'Receta'!A2536</f>
        <v>0</v>
      </c>
      <c r="B2535" s="8" t="str">
        <f>IFERROR(VLOOKUP(A2535,Productos[#All],2,0),"")</f>
        <v/>
      </c>
      <c r="C2535" s="8">
        <f>SUMIF(Producción[[#All],[Producto]],A2535,Producción[[#All],[Cant]])</f>
        <v>0</v>
      </c>
      <c r="D2535" s="8">
        <f>'Receta'!E2536</f>
        <v>0</v>
      </c>
      <c r="E2535" s="8" t="str">
        <f>IFERROR(VLOOKUP(D2535,Materias_Primas[#All],2,0),"")</f>
        <v/>
      </c>
      <c r="F2535" s="8">
        <f>'Receta'!C2536</f>
        <v>0</v>
      </c>
      <c r="G2535" s="8">
        <f>'Receta'!H2536</f>
        <v>0</v>
      </c>
      <c r="H2535" s="8" t="str">
        <f t="shared" si="45"/>
        <v/>
      </c>
      <c r="I2535" s="8">
        <v>84</v>
      </c>
      <c r="J2535" s="8" t="s">
        <v>213</v>
      </c>
      <c r="K2535" s="8" t="e">
        <f t="shared" si="49"/>
        <v>#VALUE!</v>
      </c>
      <c r="L2535" s="8" t="str">
        <f>IFERROR(VLOOKUP(D2535,Materias_Primas[#All],5,0),"")</f>
        <v/>
      </c>
      <c r="M2535" s="2"/>
      <c r="N2535" s="2"/>
      <c r="O2535" s="2"/>
      <c r="P2535" s="2"/>
    </row>
    <row r="2536" spans="1:16" ht="15.75" customHeight="1" x14ac:dyDescent="0.3">
      <c r="A2536" s="8">
        <f>'Receta'!A2537</f>
        <v>0</v>
      </c>
      <c r="B2536" s="8" t="str">
        <f>IFERROR(VLOOKUP(A2536,Productos[#All],2,0),"")</f>
        <v/>
      </c>
      <c r="C2536" s="8">
        <f>SUMIF(Producción[[#All],[Producto]],A2536,Producción[[#All],[Cant]])</f>
        <v>0</v>
      </c>
      <c r="D2536" s="8">
        <f>'Receta'!E2537</f>
        <v>0</v>
      </c>
      <c r="E2536" s="8" t="str">
        <f>IFERROR(VLOOKUP(D2536,Materias_Primas[#All],2,0),"")</f>
        <v/>
      </c>
      <c r="F2536" s="8">
        <f>'Receta'!C2537</f>
        <v>0</v>
      </c>
      <c r="G2536" s="8">
        <f>'Receta'!H2537</f>
        <v>0</v>
      </c>
      <c r="H2536" s="8" t="str">
        <f t="shared" si="45"/>
        <v/>
      </c>
      <c r="I2536" s="8">
        <v>84</v>
      </c>
      <c r="J2536" s="8" t="s">
        <v>213</v>
      </c>
      <c r="K2536" s="8" t="e">
        <f t="shared" si="49"/>
        <v>#VALUE!</v>
      </c>
      <c r="L2536" s="8" t="str">
        <f>IFERROR(VLOOKUP(D2536,Materias_Primas[#All],5,0),"")</f>
        <v/>
      </c>
      <c r="M2536" s="2"/>
      <c r="N2536" s="2"/>
      <c r="O2536" s="2"/>
      <c r="P2536" s="2"/>
    </row>
    <row r="2537" spans="1:16" ht="15.75" customHeight="1" x14ac:dyDescent="0.3">
      <c r="A2537" s="8">
        <f>'Receta'!A2538</f>
        <v>0</v>
      </c>
      <c r="B2537" s="8" t="str">
        <f>IFERROR(VLOOKUP(A2537,Productos[#All],2,0),"")</f>
        <v/>
      </c>
      <c r="C2537" s="8">
        <f>SUMIF(Producción[[#All],[Producto]],A2537,Producción[[#All],[Cant]])</f>
        <v>0</v>
      </c>
      <c r="D2537" s="8">
        <f>'Receta'!E2538</f>
        <v>0</v>
      </c>
      <c r="E2537" s="8" t="str">
        <f>IFERROR(VLOOKUP(D2537,Materias_Primas[#All],2,0),"")</f>
        <v/>
      </c>
      <c r="F2537" s="8">
        <f>'Receta'!C2538</f>
        <v>0</v>
      </c>
      <c r="G2537" s="8">
        <f>'Receta'!H2538</f>
        <v>0</v>
      </c>
      <c r="H2537" s="8" t="str">
        <f t="shared" si="45"/>
        <v/>
      </c>
      <c r="I2537" s="8">
        <v>84</v>
      </c>
      <c r="J2537" s="8" t="s">
        <v>213</v>
      </c>
      <c r="K2537" s="8" t="e">
        <f t="shared" si="49"/>
        <v>#VALUE!</v>
      </c>
      <c r="L2537" s="8" t="str">
        <f>IFERROR(VLOOKUP(D2537,Materias_Primas[#All],5,0),"")</f>
        <v/>
      </c>
      <c r="M2537" s="2"/>
      <c r="N2537" s="2"/>
      <c r="O2537" s="2"/>
      <c r="P2537" s="2"/>
    </row>
    <row r="2538" spans="1:16" ht="15.75" customHeight="1" x14ac:dyDescent="0.3">
      <c r="A2538" s="8">
        <f>'Receta'!A2539</f>
        <v>0</v>
      </c>
      <c r="B2538" s="8" t="str">
        <f>IFERROR(VLOOKUP(A2538,Productos[#All],2,0),"")</f>
        <v/>
      </c>
      <c r="C2538" s="8">
        <f>SUMIF(Producción[[#All],[Producto]],A2538,Producción[[#All],[Cant]])</f>
        <v>0</v>
      </c>
      <c r="D2538" s="8">
        <f>'Receta'!E2539</f>
        <v>0</v>
      </c>
      <c r="E2538" s="8" t="str">
        <f>IFERROR(VLOOKUP(D2538,Materias_Primas[#All],2,0),"")</f>
        <v/>
      </c>
      <c r="F2538" s="8">
        <f>'Receta'!C2539</f>
        <v>0</v>
      </c>
      <c r="G2538" s="8">
        <f>'Receta'!H2539</f>
        <v>0</v>
      </c>
      <c r="H2538" s="8" t="str">
        <f t="shared" si="45"/>
        <v/>
      </c>
      <c r="I2538" s="8">
        <v>84</v>
      </c>
      <c r="J2538" s="8" t="s">
        <v>213</v>
      </c>
      <c r="K2538" s="8" t="e">
        <f t="shared" si="49"/>
        <v>#VALUE!</v>
      </c>
      <c r="L2538" s="8" t="str">
        <f>IFERROR(VLOOKUP(D2538,Materias_Primas[#All],5,0),"")</f>
        <v/>
      </c>
      <c r="M2538" s="2"/>
      <c r="N2538" s="2"/>
      <c r="O2538" s="2"/>
      <c r="P2538" s="2"/>
    </row>
    <row r="2539" spans="1:16" ht="15.75" customHeight="1" x14ac:dyDescent="0.3">
      <c r="A2539" s="8">
        <f>'Receta'!A2540</f>
        <v>0</v>
      </c>
      <c r="B2539" s="8" t="str">
        <f>IFERROR(VLOOKUP(A2539,Productos[#All],2,0),"")</f>
        <v/>
      </c>
      <c r="C2539" s="8">
        <f>SUMIF(Producción[[#All],[Producto]],A2539,Producción[[#All],[Cant]])</f>
        <v>0</v>
      </c>
      <c r="D2539" s="8">
        <f>'Receta'!E2540</f>
        <v>0</v>
      </c>
      <c r="E2539" s="8" t="str">
        <f>IFERROR(VLOOKUP(D2539,Materias_Primas[#All],2,0),"")</f>
        <v/>
      </c>
      <c r="F2539" s="8">
        <f>'Receta'!C2540</f>
        <v>0</v>
      </c>
      <c r="G2539" s="8">
        <f>'Receta'!H2540</f>
        <v>0</v>
      </c>
      <c r="H2539" s="8" t="str">
        <f t="shared" si="45"/>
        <v/>
      </c>
      <c r="I2539" s="8">
        <v>84</v>
      </c>
      <c r="J2539" s="8" t="s">
        <v>213</v>
      </c>
      <c r="K2539" s="8" t="e">
        <f t="shared" si="49"/>
        <v>#VALUE!</v>
      </c>
      <c r="L2539" s="8" t="str">
        <f>IFERROR(VLOOKUP(D2539,Materias_Primas[#All],5,0),"")</f>
        <v/>
      </c>
      <c r="M2539" s="2"/>
      <c r="N2539" s="2"/>
      <c r="O2539" s="2"/>
      <c r="P2539" s="2"/>
    </row>
    <row r="2540" spans="1:16" ht="15.75" customHeight="1" x14ac:dyDescent="0.3">
      <c r="A2540" s="8">
        <f>'Receta'!A2541</f>
        <v>0</v>
      </c>
      <c r="B2540" s="8" t="str">
        <f>IFERROR(VLOOKUP(A2540,Productos[#All],2,0),"")</f>
        <v/>
      </c>
      <c r="C2540" s="8">
        <f>SUMIF(Producción[[#All],[Producto]],A2540,Producción[[#All],[Cant]])</f>
        <v>0</v>
      </c>
      <c r="D2540" s="8">
        <f>'Receta'!E2541</f>
        <v>0</v>
      </c>
      <c r="E2540" s="8" t="str">
        <f>IFERROR(VLOOKUP(D2540,Materias_Primas[#All],2,0),"")</f>
        <v/>
      </c>
      <c r="F2540" s="8">
        <f>'Receta'!C2541</f>
        <v>0</v>
      </c>
      <c r="G2540" s="8">
        <f>'Receta'!H2541</f>
        <v>0</v>
      </c>
      <c r="H2540" s="8" t="str">
        <f t="shared" si="45"/>
        <v/>
      </c>
      <c r="I2540" s="8">
        <v>85</v>
      </c>
      <c r="J2540" s="8" t="s">
        <v>214</v>
      </c>
      <c r="K2540" s="8" t="e">
        <f t="shared" si="49"/>
        <v>#VALUE!</v>
      </c>
      <c r="L2540" s="8" t="str">
        <f>IFERROR(VLOOKUP(D2540,Materias_Primas[#All],5,0),"")</f>
        <v/>
      </c>
      <c r="M2540" s="2"/>
      <c r="N2540" s="2"/>
      <c r="O2540" s="2"/>
      <c r="P2540" s="2"/>
    </row>
    <row r="2541" spans="1:16" ht="15.75" customHeight="1" x14ac:dyDescent="0.3">
      <c r="A2541" s="8">
        <f>'Receta'!A2542</f>
        <v>0</v>
      </c>
      <c r="B2541" s="8" t="str">
        <f>IFERROR(VLOOKUP(A2541,Productos[#All],2,0),"")</f>
        <v/>
      </c>
      <c r="C2541" s="8">
        <f>SUMIF(Producción[[#All],[Producto]],A2541,Producción[[#All],[Cant]])</f>
        <v>0</v>
      </c>
      <c r="D2541" s="8">
        <f>'Receta'!E2542</f>
        <v>0</v>
      </c>
      <c r="E2541" s="8" t="str">
        <f>IFERROR(VLOOKUP(D2541,Materias_Primas[#All],2,0),"")</f>
        <v/>
      </c>
      <c r="F2541" s="8">
        <f>'Receta'!C2542</f>
        <v>0</v>
      </c>
      <c r="G2541" s="8">
        <f>'Receta'!H2542</f>
        <v>0</v>
      </c>
      <c r="H2541" s="8" t="str">
        <f t="shared" si="45"/>
        <v/>
      </c>
      <c r="I2541" s="8">
        <v>85</v>
      </c>
      <c r="J2541" s="8" t="s">
        <v>214</v>
      </c>
      <c r="K2541" s="8" t="e">
        <f t="shared" si="49"/>
        <v>#VALUE!</v>
      </c>
      <c r="L2541" s="8" t="str">
        <f>IFERROR(VLOOKUP(D2541,Materias_Primas[#All],5,0),"")</f>
        <v/>
      </c>
      <c r="M2541" s="2"/>
      <c r="N2541" s="2"/>
      <c r="O2541" s="2"/>
      <c r="P2541" s="2"/>
    </row>
    <row r="2542" spans="1:16" ht="15.75" customHeight="1" x14ac:dyDescent="0.3">
      <c r="A2542" s="8">
        <f>'Receta'!A2543</f>
        <v>0</v>
      </c>
      <c r="B2542" s="8" t="str">
        <f>IFERROR(VLOOKUP(A2542,Productos[#All],2,0),"")</f>
        <v/>
      </c>
      <c r="C2542" s="8">
        <f>SUMIF(Producción[[#All],[Producto]],A2542,Producción[[#All],[Cant]])</f>
        <v>0</v>
      </c>
      <c r="D2542" s="8">
        <f>'Receta'!E2543</f>
        <v>0</v>
      </c>
      <c r="E2542" s="8" t="str">
        <f>IFERROR(VLOOKUP(D2542,Materias_Primas[#All],2,0),"")</f>
        <v/>
      </c>
      <c r="F2542" s="8">
        <f>'Receta'!C2543</f>
        <v>0</v>
      </c>
      <c r="G2542" s="8">
        <f>'Receta'!H2543</f>
        <v>0</v>
      </c>
      <c r="H2542" s="8" t="str">
        <f t="shared" si="45"/>
        <v/>
      </c>
      <c r="I2542" s="8">
        <v>85</v>
      </c>
      <c r="J2542" s="8" t="s">
        <v>214</v>
      </c>
      <c r="K2542" s="8" t="e">
        <f t="shared" si="49"/>
        <v>#VALUE!</v>
      </c>
      <c r="L2542" s="8" t="str">
        <f>IFERROR(VLOOKUP(D2542,Materias_Primas[#All],5,0),"")</f>
        <v/>
      </c>
      <c r="M2542" s="2"/>
      <c r="N2542" s="2"/>
      <c r="O2542" s="2"/>
      <c r="P2542" s="2"/>
    </row>
    <row r="2543" spans="1:16" ht="15.75" customHeight="1" x14ac:dyDescent="0.3">
      <c r="A2543" s="8">
        <f>'Receta'!A2544</f>
        <v>0</v>
      </c>
      <c r="B2543" s="8" t="str">
        <f>IFERROR(VLOOKUP(A2543,Productos[#All],2,0),"")</f>
        <v/>
      </c>
      <c r="C2543" s="8">
        <f>SUMIF(Producción[[#All],[Producto]],A2543,Producción[[#All],[Cant]])</f>
        <v>0</v>
      </c>
      <c r="D2543" s="8">
        <f>'Receta'!E2544</f>
        <v>0</v>
      </c>
      <c r="E2543" s="8" t="str">
        <f>IFERROR(VLOOKUP(D2543,Materias_Primas[#All],2,0),"")</f>
        <v/>
      </c>
      <c r="F2543" s="8">
        <f>'Receta'!C2544</f>
        <v>0</v>
      </c>
      <c r="G2543" s="8">
        <f>'Receta'!H2544</f>
        <v>0</v>
      </c>
      <c r="H2543" s="8" t="str">
        <f t="shared" si="45"/>
        <v/>
      </c>
      <c r="I2543" s="8">
        <v>85</v>
      </c>
      <c r="J2543" s="8" t="s">
        <v>214</v>
      </c>
      <c r="K2543" s="8" t="e">
        <f t="shared" si="49"/>
        <v>#VALUE!</v>
      </c>
      <c r="L2543" s="8" t="str">
        <f>IFERROR(VLOOKUP(D2543,Materias_Primas[#All],5,0),"")</f>
        <v/>
      </c>
      <c r="M2543" s="2"/>
      <c r="N2543" s="2"/>
      <c r="O2543" s="2"/>
      <c r="P2543" s="2"/>
    </row>
    <row r="2544" spans="1:16" ht="15.75" customHeight="1" x14ac:dyDescent="0.3">
      <c r="A2544" s="8">
        <f>'Receta'!A2545</f>
        <v>0</v>
      </c>
      <c r="B2544" s="8" t="str">
        <f>IFERROR(VLOOKUP(A2544,Productos[#All],2,0),"")</f>
        <v/>
      </c>
      <c r="C2544" s="8">
        <f>SUMIF(Producción[[#All],[Producto]],A2544,Producción[[#All],[Cant]])</f>
        <v>0</v>
      </c>
      <c r="D2544" s="8">
        <f>'Receta'!E2545</f>
        <v>0</v>
      </c>
      <c r="E2544" s="8" t="str">
        <f>IFERROR(VLOOKUP(D2544,Materias_Primas[#All],2,0),"")</f>
        <v/>
      </c>
      <c r="F2544" s="8">
        <f>'Receta'!C2545</f>
        <v>0</v>
      </c>
      <c r="G2544" s="8">
        <f>'Receta'!H2545</f>
        <v>0</v>
      </c>
      <c r="H2544" s="8" t="str">
        <f t="shared" si="45"/>
        <v/>
      </c>
      <c r="I2544" s="8">
        <v>85</v>
      </c>
      <c r="J2544" s="8" t="s">
        <v>214</v>
      </c>
      <c r="K2544" s="8" t="e">
        <f t="shared" si="49"/>
        <v>#VALUE!</v>
      </c>
      <c r="L2544" s="8" t="str">
        <f>IFERROR(VLOOKUP(D2544,Materias_Primas[#All],5,0),"")</f>
        <v/>
      </c>
      <c r="M2544" s="2"/>
      <c r="N2544" s="2"/>
      <c r="O2544" s="2"/>
      <c r="P2544" s="2"/>
    </row>
    <row r="2545" spans="1:16" ht="15.75" customHeight="1" x14ac:dyDescent="0.3">
      <c r="A2545" s="8">
        <f>'Receta'!A2546</f>
        <v>0</v>
      </c>
      <c r="B2545" s="8" t="str">
        <f>IFERROR(VLOOKUP(A2545,Productos[#All],2,0),"")</f>
        <v/>
      </c>
      <c r="C2545" s="8">
        <f>SUMIF(Producción[[#All],[Producto]],A2545,Producción[[#All],[Cant]])</f>
        <v>0</v>
      </c>
      <c r="D2545" s="8">
        <f>'Receta'!E2546</f>
        <v>0</v>
      </c>
      <c r="E2545" s="8" t="str">
        <f>IFERROR(VLOOKUP(D2545,Materias_Primas[#All],2,0),"")</f>
        <v/>
      </c>
      <c r="F2545" s="8">
        <f>'Receta'!C2546</f>
        <v>0</v>
      </c>
      <c r="G2545" s="8">
        <f>'Receta'!H2546</f>
        <v>0</v>
      </c>
      <c r="H2545" s="8" t="str">
        <f t="shared" si="45"/>
        <v/>
      </c>
      <c r="I2545" s="8">
        <v>85</v>
      </c>
      <c r="J2545" s="8" t="s">
        <v>214</v>
      </c>
      <c r="K2545" s="8" t="e">
        <f t="shared" si="49"/>
        <v>#VALUE!</v>
      </c>
      <c r="L2545" s="8" t="str">
        <f>IFERROR(VLOOKUP(D2545,Materias_Primas[#All],5,0),"")</f>
        <v/>
      </c>
      <c r="M2545" s="2"/>
      <c r="N2545" s="2"/>
      <c r="O2545" s="2"/>
      <c r="P2545" s="2"/>
    </row>
    <row r="2546" spans="1:16" ht="15.75" customHeight="1" x14ac:dyDescent="0.3">
      <c r="A2546" s="8">
        <f>'Receta'!A2547</f>
        <v>0</v>
      </c>
      <c r="B2546" s="8" t="str">
        <f>IFERROR(VLOOKUP(A2546,Productos[#All],2,0),"")</f>
        <v/>
      </c>
      <c r="C2546" s="8">
        <f>SUMIF(Producción[[#All],[Producto]],A2546,Producción[[#All],[Cant]])</f>
        <v>0</v>
      </c>
      <c r="D2546" s="8">
        <f>'Receta'!E2547</f>
        <v>0</v>
      </c>
      <c r="E2546" s="8" t="str">
        <f>IFERROR(VLOOKUP(D2546,Materias_Primas[#All],2,0),"")</f>
        <v/>
      </c>
      <c r="F2546" s="8">
        <f>'Receta'!C2547</f>
        <v>0</v>
      </c>
      <c r="G2546" s="8">
        <f>'Receta'!H2547</f>
        <v>0</v>
      </c>
      <c r="H2546" s="8" t="str">
        <f t="shared" si="45"/>
        <v/>
      </c>
      <c r="I2546" s="8">
        <v>85</v>
      </c>
      <c r="J2546" s="8" t="s">
        <v>214</v>
      </c>
      <c r="K2546" s="8" t="e">
        <f t="shared" si="49"/>
        <v>#VALUE!</v>
      </c>
      <c r="L2546" s="8" t="str">
        <f>IFERROR(VLOOKUP(D2546,Materias_Primas[#All],5,0),"")</f>
        <v/>
      </c>
      <c r="M2546" s="2"/>
      <c r="N2546" s="2"/>
      <c r="O2546" s="2"/>
      <c r="P2546" s="2"/>
    </row>
    <row r="2547" spans="1:16" ht="15.75" customHeight="1" x14ac:dyDescent="0.3">
      <c r="A2547" s="8">
        <f>'Receta'!A2548</f>
        <v>0</v>
      </c>
      <c r="B2547" s="8" t="str">
        <f>IFERROR(VLOOKUP(A2547,Productos[#All],2,0),"")</f>
        <v/>
      </c>
      <c r="C2547" s="8">
        <f>SUMIF(Producción[[#All],[Producto]],A2547,Producción[[#All],[Cant]])</f>
        <v>0</v>
      </c>
      <c r="D2547" s="8">
        <f>'Receta'!E2548</f>
        <v>0</v>
      </c>
      <c r="E2547" s="8" t="str">
        <f>IFERROR(VLOOKUP(D2547,Materias_Primas[#All],2,0),"")</f>
        <v/>
      </c>
      <c r="F2547" s="8">
        <f>'Receta'!C2548</f>
        <v>0</v>
      </c>
      <c r="G2547" s="8">
        <f>'Receta'!H2548</f>
        <v>0</v>
      </c>
      <c r="H2547" s="8" t="str">
        <f t="shared" si="45"/>
        <v/>
      </c>
      <c r="I2547" s="8">
        <v>85</v>
      </c>
      <c r="J2547" s="8" t="s">
        <v>214</v>
      </c>
      <c r="K2547" s="8" t="e">
        <f t="shared" si="49"/>
        <v>#VALUE!</v>
      </c>
      <c r="L2547" s="8" t="str">
        <f>IFERROR(VLOOKUP(D2547,Materias_Primas[#All],5,0),"")</f>
        <v/>
      </c>
      <c r="M2547" s="2"/>
      <c r="N2547" s="2"/>
      <c r="O2547" s="2"/>
      <c r="P2547" s="2"/>
    </row>
    <row r="2548" spans="1:16" ht="15.75" customHeight="1" x14ac:dyDescent="0.3">
      <c r="A2548" s="8">
        <f>'Receta'!A2549</f>
        <v>0</v>
      </c>
      <c r="B2548" s="8" t="str">
        <f>IFERROR(VLOOKUP(A2548,Productos[#All],2,0),"")</f>
        <v/>
      </c>
      <c r="C2548" s="8">
        <f>SUMIF(Producción[[#All],[Producto]],A2548,Producción[[#All],[Cant]])</f>
        <v>0</v>
      </c>
      <c r="D2548" s="8">
        <f>'Receta'!E2549</f>
        <v>0</v>
      </c>
      <c r="E2548" s="8" t="str">
        <f>IFERROR(VLOOKUP(D2548,Materias_Primas[#All],2,0),"")</f>
        <v/>
      </c>
      <c r="F2548" s="8">
        <f>'Receta'!C2549</f>
        <v>0</v>
      </c>
      <c r="G2548" s="8">
        <f>'Receta'!H2549</f>
        <v>0</v>
      </c>
      <c r="H2548" s="8" t="str">
        <f t="shared" si="45"/>
        <v/>
      </c>
      <c r="I2548" s="8">
        <v>85</v>
      </c>
      <c r="J2548" s="8" t="s">
        <v>214</v>
      </c>
      <c r="K2548" s="8" t="e">
        <f t="shared" si="49"/>
        <v>#VALUE!</v>
      </c>
      <c r="L2548" s="8" t="str">
        <f>IFERROR(VLOOKUP(D2548,Materias_Primas[#All],5,0),"")</f>
        <v/>
      </c>
      <c r="M2548" s="2"/>
      <c r="N2548" s="2"/>
      <c r="O2548" s="2"/>
      <c r="P2548" s="2"/>
    </row>
    <row r="2549" spans="1:16" ht="15.75" customHeight="1" x14ac:dyDescent="0.3">
      <c r="A2549" s="8">
        <f>'Receta'!A2550</f>
        <v>0</v>
      </c>
      <c r="B2549" s="8" t="str">
        <f>IFERROR(VLOOKUP(A2549,Productos[#All],2,0),"")</f>
        <v/>
      </c>
      <c r="C2549" s="8">
        <f>SUMIF(Producción[[#All],[Producto]],A2549,Producción[[#All],[Cant]])</f>
        <v>0</v>
      </c>
      <c r="D2549" s="8">
        <f>'Receta'!E2550</f>
        <v>0</v>
      </c>
      <c r="E2549" s="8" t="str">
        <f>IFERROR(VLOOKUP(D2549,Materias_Primas[#All],2,0),"")</f>
        <v/>
      </c>
      <c r="F2549" s="8">
        <f>'Receta'!C2550</f>
        <v>0</v>
      </c>
      <c r="G2549" s="8">
        <f>'Receta'!H2550</f>
        <v>0</v>
      </c>
      <c r="H2549" s="8" t="str">
        <f t="shared" si="45"/>
        <v/>
      </c>
      <c r="I2549" s="8">
        <v>85</v>
      </c>
      <c r="J2549" s="8" t="s">
        <v>214</v>
      </c>
      <c r="K2549" s="8" t="e">
        <f t="shared" si="49"/>
        <v>#VALUE!</v>
      </c>
      <c r="L2549" s="8" t="str">
        <f>IFERROR(VLOOKUP(D2549,Materias_Primas[#All],5,0),"")</f>
        <v/>
      </c>
      <c r="M2549" s="2"/>
      <c r="N2549" s="2"/>
      <c r="O2549" s="2"/>
      <c r="P2549" s="2"/>
    </row>
    <row r="2550" spans="1:16" ht="15.75" customHeight="1" x14ac:dyDescent="0.3">
      <c r="A2550" s="8">
        <f>'Receta'!A2551</f>
        <v>0</v>
      </c>
      <c r="B2550" s="8" t="str">
        <f>IFERROR(VLOOKUP(A2550,Productos[#All],2,0),"")</f>
        <v/>
      </c>
      <c r="C2550" s="8">
        <f>SUMIF(Producción[[#All],[Producto]],A2550,Producción[[#All],[Cant]])</f>
        <v>0</v>
      </c>
      <c r="D2550" s="8">
        <f>'Receta'!E2551</f>
        <v>0</v>
      </c>
      <c r="E2550" s="8" t="str">
        <f>IFERROR(VLOOKUP(D2550,Materias_Primas[#All],2,0),"")</f>
        <v/>
      </c>
      <c r="F2550" s="8">
        <f>'Receta'!C2551</f>
        <v>0</v>
      </c>
      <c r="G2550" s="8">
        <f>'Receta'!H2551</f>
        <v>0</v>
      </c>
      <c r="H2550" s="8" t="str">
        <f t="shared" si="45"/>
        <v/>
      </c>
      <c r="I2550" s="8">
        <v>85</v>
      </c>
      <c r="J2550" s="8" t="s">
        <v>214</v>
      </c>
      <c r="K2550" s="8" t="e">
        <f t="shared" si="49"/>
        <v>#VALUE!</v>
      </c>
      <c r="L2550" s="8" t="str">
        <f>IFERROR(VLOOKUP(D2550,Materias_Primas[#All],5,0),"")</f>
        <v/>
      </c>
      <c r="M2550" s="2"/>
      <c r="N2550" s="2"/>
      <c r="O2550" s="2"/>
      <c r="P2550" s="2"/>
    </row>
    <row r="2551" spans="1:16" ht="15.75" customHeight="1" x14ac:dyDescent="0.3">
      <c r="A2551" s="8">
        <f>'Receta'!A2552</f>
        <v>0</v>
      </c>
      <c r="B2551" s="8" t="str">
        <f>IFERROR(VLOOKUP(A2551,Productos[#All],2,0),"")</f>
        <v/>
      </c>
      <c r="C2551" s="8">
        <f>SUMIF(Producción[[#All],[Producto]],A2551,Producción[[#All],[Cant]])</f>
        <v>0</v>
      </c>
      <c r="D2551" s="8">
        <f>'Receta'!E2552</f>
        <v>0</v>
      </c>
      <c r="E2551" s="8" t="str">
        <f>IFERROR(VLOOKUP(D2551,Materias_Primas[#All],2,0),"")</f>
        <v/>
      </c>
      <c r="F2551" s="8">
        <f>'Receta'!C2552</f>
        <v>0</v>
      </c>
      <c r="G2551" s="8">
        <f>'Receta'!H2552</f>
        <v>0</v>
      </c>
      <c r="H2551" s="8" t="str">
        <f t="shared" si="45"/>
        <v/>
      </c>
      <c r="I2551" s="8">
        <v>85</v>
      </c>
      <c r="J2551" s="8" t="s">
        <v>214</v>
      </c>
      <c r="K2551" s="8" t="e">
        <f t="shared" si="49"/>
        <v>#VALUE!</v>
      </c>
      <c r="L2551" s="8" t="str">
        <f>IFERROR(VLOOKUP(D2551,Materias_Primas[#All],5,0),"")</f>
        <v/>
      </c>
      <c r="M2551" s="2"/>
      <c r="N2551" s="2"/>
      <c r="O2551" s="2"/>
      <c r="P2551" s="2"/>
    </row>
    <row r="2552" spans="1:16" ht="15.75" customHeight="1" x14ac:dyDescent="0.3">
      <c r="A2552" s="8">
        <f>'Receta'!A2553</f>
        <v>0</v>
      </c>
      <c r="B2552" s="8" t="str">
        <f>IFERROR(VLOOKUP(A2552,Productos[#All],2,0),"")</f>
        <v/>
      </c>
      <c r="C2552" s="8">
        <f>SUMIF(Producción[[#All],[Producto]],A2552,Producción[[#All],[Cant]])</f>
        <v>0</v>
      </c>
      <c r="D2552" s="8">
        <f>'Receta'!E2553</f>
        <v>0</v>
      </c>
      <c r="E2552" s="8" t="str">
        <f>IFERROR(VLOOKUP(D2552,Materias_Primas[#All],2,0),"")</f>
        <v/>
      </c>
      <c r="F2552" s="8">
        <f>'Receta'!C2553</f>
        <v>0</v>
      </c>
      <c r="G2552" s="8">
        <f>'Receta'!H2553</f>
        <v>0</v>
      </c>
      <c r="H2552" s="8" t="str">
        <f t="shared" ref="H2552:H2747" si="50">IFERROR(G2552/F2552,"")</f>
        <v/>
      </c>
      <c r="I2552" s="8">
        <v>85</v>
      </c>
      <c r="J2552" s="8" t="s">
        <v>214</v>
      </c>
      <c r="K2552" s="8" t="e">
        <f t="shared" si="49"/>
        <v>#VALUE!</v>
      </c>
      <c r="L2552" s="8" t="str">
        <f>IFERROR(VLOOKUP(D2552,Materias_Primas[#All],5,0),"")</f>
        <v/>
      </c>
      <c r="M2552" s="2"/>
      <c r="N2552" s="2"/>
      <c r="O2552" s="2"/>
      <c r="P2552" s="2"/>
    </row>
    <row r="2553" spans="1:16" ht="15.75" customHeight="1" x14ac:dyDescent="0.3">
      <c r="A2553" s="8">
        <f>'Receta'!A2554</f>
        <v>0</v>
      </c>
      <c r="B2553" s="8" t="str">
        <f>IFERROR(VLOOKUP(A2553,Productos[#All],2,0),"")</f>
        <v/>
      </c>
      <c r="C2553" s="8">
        <f>SUMIF(Producción[[#All],[Producto]],A2553,Producción[[#All],[Cant]])</f>
        <v>0</v>
      </c>
      <c r="D2553" s="8">
        <f>'Receta'!E2554</f>
        <v>0</v>
      </c>
      <c r="E2553" s="8" t="str">
        <f>IFERROR(VLOOKUP(D2553,Materias_Primas[#All],2,0),"")</f>
        <v/>
      </c>
      <c r="F2553" s="8">
        <f>'Receta'!C2554</f>
        <v>0</v>
      </c>
      <c r="G2553" s="8">
        <f>'Receta'!H2554</f>
        <v>0</v>
      </c>
      <c r="H2553" s="8" t="str">
        <f t="shared" si="50"/>
        <v/>
      </c>
      <c r="I2553" s="8">
        <v>85</v>
      </c>
      <c r="J2553" s="8" t="s">
        <v>214</v>
      </c>
      <c r="K2553" s="8" t="e">
        <f t="shared" si="49"/>
        <v>#VALUE!</v>
      </c>
      <c r="L2553" s="8" t="str">
        <f>IFERROR(VLOOKUP(D2553,Materias_Primas[#All],5,0),"")</f>
        <v/>
      </c>
      <c r="M2553" s="2"/>
      <c r="N2553" s="2"/>
      <c r="O2553" s="2"/>
      <c r="P2553" s="2"/>
    </row>
    <row r="2554" spans="1:16" ht="15.75" customHeight="1" x14ac:dyDescent="0.3">
      <c r="A2554" s="8">
        <f>'Receta'!A2555</f>
        <v>0</v>
      </c>
      <c r="B2554" s="8" t="str">
        <f>IFERROR(VLOOKUP(A2554,Productos[#All],2,0),"")</f>
        <v/>
      </c>
      <c r="C2554" s="8">
        <f>SUMIF(Producción[[#All],[Producto]],A2554,Producción[[#All],[Cant]])</f>
        <v>0</v>
      </c>
      <c r="D2554" s="8">
        <f>'Receta'!E2555</f>
        <v>0</v>
      </c>
      <c r="E2554" s="8" t="str">
        <f>IFERROR(VLOOKUP(D2554,Materias_Primas[#All],2,0),"")</f>
        <v/>
      </c>
      <c r="F2554" s="8">
        <f>'Receta'!C2555</f>
        <v>0</v>
      </c>
      <c r="G2554" s="8">
        <f>'Receta'!H2555</f>
        <v>0</v>
      </c>
      <c r="H2554" s="8" t="str">
        <f t="shared" si="50"/>
        <v/>
      </c>
      <c r="I2554" s="8">
        <v>85</v>
      </c>
      <c r="J2554" s="8" t="s">
        <v>214</v>
      </c>
      <c r="K2554" s="8" t="e">
        <f t="shared" si="49"/>
        <v>#VALUE!</v>
      </c>
      <c r="L2554" s="8" t="str">
        <f>IFERROR(VLOOKUP(D2554,Materias_Primas[#All],5,0),"")</f>
        <v/>
      </c>
      <c r="M2554" s="2"/>
      <c r="N2554" s="2"/>
      <c r="O2554" s="2"/>
      <c r="P2554" s="2"/>
    </row>
    <row r="2555" spans="1:16" ht="15.75" customHeight="1" x14ac:dyDescent="0.3">
      <c r="A2555" s="8">
        <f>'Receta'!A2556</f>
        <v>0</v>
      </c>
      <c r="B2555" s="8" t="str">
        <f>IFERROR(VLOOKUP(A2555,Productos[#All],2,0),"")</f>
        <v/>
      </c>
      <c r="C2555" s="8">
        <f>SUMIF(Producción[[#All],[Producto]],A2555,Producción[[#All],[Cant]])</f>
        <v>0</v>
      </c>
      <c r="D2555" s="8">
        <f>'Receta'!E2556</f>
        <v>0</v>
      </c>
      <c r="E2555" s="8" t="str">
        <f>IFERROR(VLOOKUP(D2555,Materias_Primas[#All],2,0),"")</f>
        <v/>
      </c>
      <c r="F2555" s="8">
        <f>'Receta'!C2556</f>
        <v>0</v>
      </c>
      <c r="G2555" s="8">
        <f>'Receta'!H2556</f>
        <v>0</v>
      </c>
      <c r="H2555" s="8" t="str">
        <f t="shared" si="50"/>
        <v/>
      </c>
      <c r="I2555" s="8">
        <v>85</v>
      </c>
      <c r="J2555" s="8" t="s">
        <v>214</v>
      </c>
      <c r="K2555" s="8" t="e">
        <f t="shared" si="49"/>
        <v>#VALUE!</v>
      </c>
      <c r="L2555" s="8" t="str">
        <f>IFERROR(VLOOKUP(D2555,Materias_Primas[#All],5,0),"")</f>
        <v/>
      </c>
      <c r="M2555" s="2"/>
      <c r="N2555" s="2"/>
      <c r="O2555" s="2"/>
      <c r="P2555" s="2"/>
    </row>
    <row r="2556" spans="1:16" ht="15.75" customHeight="1" x14ac:dyDescent="0.3">
      <c r="A2556" s="8">
        <f>'Receta'!A2557</f>
        <v>0</v>
      </c>
      <c r="B2556" s="8" t="str">
        <f>IFERROR(VLOOKUP(A2556,Productos[#All],2,0),"")</f>
        <v/>
      </c>
      <c r="C2556" s="8">
        <f>SUMIF(Producción[[#All],[Producto]],A2556,Producción[[#All],[Cant]])</f>
        <v>0</v>
      </c>
      <c r="D2556" s="8">
        <f>'Receta'!E2557</f>
        <v>0</v>
      </c>
      <c r="E2556" s="8" t="str">
        <f>IFERROR(VLOOKUP(D2556,Materias_Primas[#All],2,0),"")</f>
        <v/>
      </c>
      <c r="F2556" s="8">
        <f>'Receta'!C2557</f>
        <v>0</v>
      </c>
      <c r="G2556" s="8">
        <f>'Receta'!H2557</f>
        <v>0</v>
      </c>
      <c r="H2556" s="8" t="str">
        <f t="shared" si="50"/>
        <v/>
      </c>
      <c r="I2556" s="8">
        <v>85</v>
      </c>
      <c r="J2556" s="8" t="s">
        <v>214</v>
      </c>
      <c r="K2556" s="8" t="e">
        <f t="shared" si="49"/>
        <v>#VALUE!</v>
      </c>
      <c r="L2556" s="8" t="str">
        <f>IFERROR(VLOOKUP(D2556,Materias_Primas[#All],5,0),"")</f>
        <v/>
      </c>
      <c r="M2556" s="2"/>
      <c r="N2556" s="2"/>
      <c r="O2556" s="2"/>
      <c r="P2556" s="2"/>
    </row>
    <row r="2557" spans="1:16" ht="15.75" customHeight="1" x14ac:dyDescent="0.3">
      <c r="A2557" s="8">
        <f>'Receta'!A2558</f>
        <v>0</v>
      </c>
      <c r="B2557" s="8" t="str">
        <f>IFERROR(VLOOKUP(A2557,Productos[#All],2,0),"")</f>
        <v/>
      </c>
      <c r="C2557" s="8">
        <f>SUMIF(Producción[[#All],[Producto]],A2557,Producción[[#All],[Cant]])</f>
        <v>0</v>
      </c>
      <c r="D2557" s="8">
        <f>'Receta'!E2558</f>
        <v>0</v>
      </c>
      <c r="E2557" s="8" t="str">
        <f>IFERROR(VLOOKUP(D2557,Materias_Primas[#All],2,0),"")</f>
        <v/>
      </c>
      <c r="F2557" s="8">
        <f>'Receta'!C2558</f>
        <v>0</v>
      </c>
      <c r="G2557" s="8">
        <f>'Receta'!H2558</f>
        <v>0</v>
      </c>
      <c r="H2557" s="8" t="str">
        <f t="shared" si="50"/>
        <v/>
      </c>
      <c r="I2557" s="8">
        <v>85</v>
      </c>
      <c r="J2557" s="8" t="s">
        <v>214</v>
      </c>
      <c r="K2557" s="8" t="e">
        <f t="shared" si="49"/>
        <v>#VALUE!</v>
      </c>
      <c r="L2557" s="8" t="str">
        <f>IFERROR(VLOOKUP(D2557,Materias_Primas[#All],5,0),"")</f>
        <v/>
      </c>
      <c r="M2557" s="2"/>
      <c r="N2557" s="2"/>
      <c r="O2557" s="2"/>
      <c r="P2557" s="2"/>
    </row>
    <row r="2558" spans="1:16" ht="15.75" customHeight="1" x14ac:dyDescent="0.3">
      <c r="A2558" s="8">
        <f>'Receta'!A2559</f>
        <v>0</v>
      </c>
      <c r="B2558" s="8" t="str">
        <f>IFERROR(VLOOKUP(A2558,Productos[#All],2,0),"")</f>
        <v/>
      </c>
      <c r="C2558" s="8">
        <f>SUMIF(Producción[[#All],[Producto]],A2558,Producción[[#All],[Cant]])</f>
        <v>0</v>
      </c>
      <c r="D2558" s="8">
        <f>'Receta'!E2559</f>
        <v>0</v>
      </c>
      <c r="E2558" s="8" t="str">
        <f>IFERROR(VLOOKUP(D2558,Materias_Primas[#All],2,0),"")</f>
        <v/>
      </c>
      <c r="F2558" s="8">
        <f>'Receta'!C2559</f>
        <v>0</v>
      </c>
      <c r="G2558" s="8">
        <f>'Receta'!H2559</f>
        <v>0</v>
      </c>
      <c r="H2558" s="8" t="str">
        <f t="shared" si="50"/>
        <v/>
      </c>
      <c r="I2558" s="8">
        <v>85</v>
      </c>
      <c r="J2558" s="8" t="s">
        <v>214</v>
      </c>
      <c r="K2558" s="8" t="e">
        <f t="shared" si="49"/>
        <v>#VALUE!</v>
      </c>
      <c r="L2558" s="8" t="str">
        <f>IFERROR(VLOOKUP(D2558,Materias_Primas[#All],5,0),"")</f>
        <v/>
      </c>
      <c r="M2558" s="2"/>
      <c r="N2558" s="2"/>
      <c r="O2558" s="2"/>
      <c r="P2558" s="2"/>
    </row>
    <row r="2559" spans="1:16" ht="15.75" customHeight="1" x14ac:dyDescent="0.3">
      <c r="A2559" s="8">
        <f>'Receta'!A2560</f>
        <v>0</v>
      </c>
      <c r="B2559" s="8" t="str">
        <f>IFERROR(VLOOKUP(A2559,Productos[#All],2,0),"")</f>
        <v/>
      </c>
      <c r="C2559" s="8">
        <f>SUMIF(Producción[[#All],[Producto]],A2559,Producción[[#All],[Cant]])</f>
        <v>0</v>
      </c>
      <c r="D2559" s="8">
        <f>'Receta'!E2560</f>
        <v>0</v>
      </c>
      <c r="E2559" s="8" t="str">
        <f>IFERROR(VLOOKUP(D2559,Materias_Primas[#All],2,0),"")</f>
        <v/>
      </c>
      <c r="F2559" s="8">
        <f>'Receta'!C2560</f>
        <v>0</v>
      </c>
      <c r="G2559" s="8">
        <f>'Receta'!H2560</f>
        <v>0</v>
      </c>
      <c r="H2559" s="8" t="str">
        <f t="shared" si="50"/>
        <v/>
      </c>
      <c r="I2559" s="8">
        <v>85</v>
      </c>
      <c r="J2559" s="8" t="s">
        <v>214</v>
      </c>
      <c r="K2559" s="8" t="e">
        <f t="shared" si="49"/>
        <v>#VALUE!</v>
      </c>
      <c r="L2559" s="8" t="str">
        <f>IFERROR(VLOOKUP(D2559,Materias_Primas[#All],5,0),"")</f>
        <v/>
      </c>
      <c r="M2559" s="2"/>
      <c r="N2559" s="2"/>
      <c r="O2559" s="2"/>
      <c r="P2559" s="2"/>
    </row>
    <row r="2560" spans="1:16" ht="15.75" customHeight="1" x14ac:dyDescent="0.3">
      <c r="A2560" s="8">
        <f>'Receta'!A2561</f>
        <v>0</v>
      </c>
      <c r="B2560" s="8" t="str">
        <f>IFERROR(VLOOKUP(A2560,Productos[#All],2,0),"")</f>
        <v/>
      </c>
      <c r="C2560" s="8">
        <f>SUMIF(Producción[[#All],[Producto]],A2560,Producción[[#All],[Cant]])</f>
        <v>0</v>
      </c>
      <c r="D2560" s="8">
        <f>'Receta'!E2561</f>
        <v>0</v>
      </c>
      <c r="E2560" s="8" t="str">
        <f>IFERROR(VLOOKUP(D2560,Materias_Primas[#All],2,0),"")</f>
        <v/>
      </c>
      <c r="F2560" s="8">
        <f>'Receta'!C2561</f>
        <v>0</v>
      </c>
      <c r="G2560" s="8">
        <f>'Receta'!H2561</f>
        <v>0</v>
      </c>
      <c r="H2560" s="8" t="str">
        <f t="shared" si="50"/>
        <v/>
      </c>
      <c r="I2560" s="8">
        <v>85</v>
      </c>
      <c r="J2560" s="8" t="s">
        <v>214</v>
      </c>
      <c r="K2560" s="8" t="e">
        <f t="shared" si="49"/>
        <v>#VALUE!</v>
      </c>
      <c r="L2560" s="8" t="str">
        <f>IFERROR(VLOOKUP(D2560,Materias_Primas[#All],5,0),"")</f>
        <v/>
      </c>
      <c r="M2560" s="2"/>
      <c r="N2560" s="2"/>
      <c r="O2560" s="2"/>
      <c r="P2560" s="2"/>
    </row>
    <row r="2561" spans="1:16" ht="15.75" customHeight="1" x14ac:dyDescent="0.3">
      <c r="A2561" s="8">
        <f>'Receta'!A2562</f>
        <v>0</v>
      </c>
      <c r="B2561" s="8" t="str">
        <f>IFERROR(VLOOKUP(A2561,Productos[#All],2,0),"")</f>
        <v/>
      </c>
      <c r="C2561" s="8">
        <f>SUMIF(Producción[[#All],[Producto]],A2561,Producción[[#All],[Cant]])</f>
        <v>0</v>
      </c>
      <c r="D2561" s="8">
        <f>'Receta'!E2562</f>
        <v>0</v>
      </c>
      <c r="E2561" s="8" t="str">
        <f>IFERROR(VLOOKUP(D2561,Materias_Primas[#All],2,0),"")</f>
        <v/>
      </c>
      <c r="F2561" s="8">
        <f>'Receta'!C2562</f>
        <v>0</v>
      </c>
      <c r="G2561" s="8">
        <f>'Receta'!H2562</f>
        <v>0</v>
      </c>
      <c r="H2561" s="8" t="str">
        <f t="shared" si="50"/>
        <v/>
      </c>
      <c r="I2561" s="8">
        <v>85</v>
      </c>
      <c r="J2561" s="8" t="s">
        <v>214</v>
      </c>
      <c r="K2561" s="8" t="e">
        <f t="shared" si="49"/>
        <v>#VALUE!</v>
      </c>
      <c r="L2561" s="8" t="str">
        <f>IFERROR(VLOOKUP(D2561,Materias_Primas[#All],5,0),"")</f>
        <v/>
      </c>
      <c r="M2561" s="2"/>
      <c r="N2561" s="2"/>
      <c r="O2561" s="2"/>
      <c r="P2561" s="2"/>
    </row>
    <row r="2562" spans="1:16" ht="15.75" customHeight="1" x14ac:dyDescent="0.3">
      <c r="A2562" s="8">
        <f>'Receta'!A2563</f>
        <v>0</v>
      </c>
      <c r="B2562" s="8" t="str">
        <f>IFERROR(VLOOKUP(A2562,Productos[#All],2,0),"")</f>
        <v/>
      </c>
      <c r="C2562" s="8">
        <f>SUMIF(Producción[[#All],[Producto]],A2562,Producción[[#All],[Cant]])</f>
        <v>0</v>
      </c>
      <c r="D2562" s="8">
        <f>'Receta'!E2563</f>
        <v>0</v>
      </c>
      <c r="E2562" s="8" t="str">
        <f>IFERROR(VLOOKUP(D2562,Materias_Primas[#All],2,0),"")</f>
        <v/>
      </c>
      <c r="F2562" s="8">
        <f>'Receta'!C2563</f>
        <v>0</v>
      </c>
      <c r="G2562" s="8">
        <f>'Receta'!H2563</f>
        <v>0</v>
      </c>
      <c r="H2562" s="8" t="str">
        <f t="shared" si="50"/>
        <v/>
      </c>
      <c r="I2562" s="8">
        <v>85</v>
      </c>
      <c r="J2562" s="8" t="s">
        <v>214</v>
      </c>
      <c r="K2562" s="8" t="e">
        <f t="shared" ref="K2562:K2625" si="51">C2562*H2562</f>
        <v>#VALUE!</v>
      </c>
      <c r="L2562" s="8" t="str">
        <f>IFERROR(VLOOKUP(D2562,Materias_Primas[#All],5,0),"")</f>
        <v/>
      </c>
      <c r="M2562" s="2"/>
      <c r="N2562" s="2"/>
      <c r="O2562" s="2"/>
      <c r="P2562" s="2"/>
    </row>
    <row r="2563" spans="1:16" ht="15.75" customHeight="1" x14ac:dyDescent="0.3">
      <c r="A2563" s="8">
        <f>'Receta'!A2564</f>
        <v>0</v>
      </c>
      <c r="B2563" s="8" t="str">
        <f>IFERROR(VLOOKUP(A2563,Productos[#All],2,0),"")</f>
        <v/>
      </c>
      <c r="C2563" s="8">
        <f>SUMIF(Producción[[#All],[Producto]],A2563,Producción[[#All],[Cant]])</f>
        <v>0</v>
      </c>
      <c r="D2563" s="8">
        <f>'Receta'!E2564</f>
        <v>0</v>
      </c>
      <c r="E2563" s="8" t="str">
        <f>IFERROR(VLOOKUP(D2563,Materias_Primas[#All],2,0),"")</f>
        <v/>
      </c>
      <c r="F2563" s="8">
        <f>'Receta'!C2564</f>
        <v>0</v>
      </c>
      <c r="G2563" s="8">
        <f>'Receta'!H2564</f>
        <v>0</v>
      </c>
      <c r="H2563" s="8" t="str">
        <f t="shared" si="50"/>
        <v/>
      </c>
      <c r="I2563" s="8">
        <v>85</v>
      </c>
      <c r="J2563" s="8" t="s">
        <v>214</v>
      </c>
      <c r="K2563" s="8" t="e">
        <f t="shared" si="51"/>
        <v>#VALUE!</v>
      </c>
      <c r="L2563" s="8" t="str">
        <f>IFERROR(VLOOKUP(D2563,Materias_Primas[#All],5,0),"")</f>
        <v/>
      </c>
      <c r="M2563" s="2"/>
      <c r="N2563" s="2"/>
      <c r="O2563" s="2"/>
      <c r="P2563" s="2"/>
    </row>
    <row r="2564" spans="1:16" ht="15.75" customHeight="1" x14ac:dyDescent="0.3">
      <c r="A2564" s="8">
        <f>'Receta'!A2565</f>
        <v>0</v>
      </c>
      <c r="B2564" s="8" t="str">
        <f>IFERROR(VLOOKUP(A2564,Productos[#All],2,0),"")</f>
        <v/>
      </c>
      <c r="C2564" s="8">
        <f>SUMIF(Producción[[#All],[Producto]],A2564,Producción[[#All],[Cant]])</f>
        <v>0</v>
      </c>
      <c r="D2564" s="8">
        <f>'Receta'!E2565</f>
        <v>0</v>
      </c>
      <c r="E2564" s="8" t="str">
        <f>IFERROR(VLOOKUP(D2564,Materias_Primas[#All],2,0),"")</f>
        <v/>
      </c>
      <c r="F2564" s="8">
        <f>'Receta'!C2565</f>
        <v>0</v>
      </c>
      <c r="G2564" s="8">
        <f>'Receta'!H2565</f>
        <v>0</v>
      </c>
      <c r="H2564" s="8" t="str">
        <f t="shared" si="50"/>
        <v/>
      </c>
      <c r="I2564" s="8">
        <v>85</v>
      </c>
      <c r="J2564" s="8" t="s">
        <v>214</v>
      </c>
      <c r="K2564" s="8" t="e">
        <f t="shared" si="51"/>
        <v>#VALUE!</v>
      </c>
      <c r="L2564" s="8" t="str">
        <f>IFERROR(VLOOKUP(D2564,Materias_Primas[#All],5,0),"")</f>
        <v/>
      </c>
      <c r="M2564" s="2"/>
      <c r="N2564" s="2"/>
      <c r="O2564" s="2"/>
      <c r="P2564" s="2"/>
    </row>
    <row r="2565" spans="1:16" ht="15.75" customHeight="1" x14ac:dyDescent="0.3">
      <c r="A2565" s="8">
        <f>'Receta'!A2566</f>
        <v>0</v>
      </c>
      <c r="B2565" s="8" t="str">
        <f>IFERROR(VLOOKUP(A2565,Productos[#All],2,0),"")</f>
        <v/>
      </c>
      <c r="C2565" s="8">
        <f>SUMIF(Producción[[#All],[Producto]],A2565,Producción[[#All],[Cant]])</f>
        <v>0</v>
      </c>
      <c r="D2565" s="8">
        <f>'Receta'!E2566</f>
        <v>0</v>
      </c>
      <c r="E2565" s="8" t="str">
        <f>IFERROR(VLOOKUP(D2565,Materias_Primas[#All],2,0),"")</f>
        <v/>
      </c>
      <c r="F2565" s="8">
        <f>'Receta'!C2566</f>
        <v>0</v>
      </c>
      <c r="G2565" s="8">
        <f>'Receta'!H2566</f>
        <v>0</v>
      </c>
      <c r="H2565" s="8" t="str">
        <f t="shared" si="50"/>
        <v/>
      </c>
      <c r="I2565" s="8">
        <v>85</v>
      </c>
      <c r="J2565" s="8" t="s">
        <v>214</v>
      </c>
      <c r="K2565" s="8" t="e">
        <f t="shared" si="51"/>
        <v>#VALUE!</v>
      </c>
      <c r="L2565" s="8" t="str">
        <f>IFERROR(VLOOKUP(D2565,Materias_Primas[#All],5,0),"")</f>
        <v/>
      </c>
      <c r="M2565" s="2"/>
      <c r="N2565" s="2"/>
      <c r="O2565" s="2"/>
      <c r="P2565" s="2"/>
    </row>
    <row r="2566" spans="1:16" ht="15.75" customHeight="1" x14ac:dyDescent="0.3">
      <c r="A2566" s="8">
        <f>'Receta'!A2567</f>
        <v>0</v>
      </c>
      <c r="B2566" s="8" t="str">
        <f>IFERROR(VLOOKUP(A2566,Productos[#All],2,0),"")</f>
        <v/>
      </c>
      <c r="C2566" s="8">
        <f>SUMIF(Producción[[#All],[Producto]],A2566,Producción[[#All],[Cant]])</f>
        <v>0</v>
      </c>
      <c r="D2566" s="8">
        <f>'Receta'!E2567</f>
        <v>0</v>
      </c>
      <c r="E2566" s="8" t="str">
        <f>IFERROR(VLOOKUP(D2566,Materias_Primas[#All],2,0),"")</f>
        <v/>
      </c>
      <c r="F2566" s="8">
        <f>'Receta'!C2567</f>
        <v>0</v>
      </c>
      <c r="G2566" s="8">
        <f>'Receta'!H2567</f>
        <v>0</v>
      </c>
      <c r="H2566" s="8" t="str">
        <f t="shared" si="50"/>
        <v/>
      </c>
      <c r="I2566" s="8">
        <v>85</v>
      </c>
      <c r="J2566" s="8" t="s">
        <v>214</v>
      </c>
      <c r="K2566" s="8" t="e">
        <f t="shared" si="51"/>
        <v>#VALUE!</v>
      </c>
      <c r="L2566" s="8" t="str">
        <f>IFERROR(VLOOKUP(D2566,Materias_Primas[#All],5,0),"")</f>
        <v/>
      </c>
      <c r="M2566" s="2"/>
      <c r="N2566" s="2"/>
      <c r="O2566" s="2"/>
      <c r="P2566" s="2"/>
    </row>
    <row r="2567" spans="1:16" ht="15.75" customHeight="1" x14ac:dyDescent="0.3">
      <c r="A2567" s="8">
        <f>'Receta'!A2568</f>
        <v>0</v>
      </c>
      <c r="B2567" s="8" t="str">
        <f>IFERROR(VLOOKUP(A2567,Productos[#All],2,0),"")</f>
        <v/>
      </c>
      <c r="C2567" s="8">
        <f>SUMIF(Producción[[#All],[Producto]],A2567,Producción[[#All],[Cant]])</f>
        <v>0</v>
      </c>
      <c r="D2567" s="8">
        <f>'Receta'!E2568</f>
        <v>0</v>
      </c>
      <c r="E2567" s="8" t="str">
        <f>IFERROR(VLOOKUP(D2567,Materias_Primas[#All],2,0),"")</f>
        <v/>
      </c>
      <c r="F2567" s="8">
        <f>'Receta'!C2568</f>
        <v>0</v>
      </c>
      <c r="G2567" s="8">
        <f>'Receta'!H2568</f>
        <v>0</v>
      </c>
      <c r="H2567" s="8" t="str">
        <f t="shared" si="50"/>
        <v/>
      </c>
      <c r="I2567" s="8">
        <v>85</v>
      </c>
      <c r="J2567" s="8" t="s">
        <v>214</v>
      </c>
      <c r="K2567" s="8" t="e">
        <f t="shared" si="51"/>
        <v>#VALUE!</v>
      </c>
      <c r="L2567" s="8" t="str">
        <f>IFERROR(VLOOKUP(D2567,Materias_Primas[#All],5,0),"")</f>
        <v/>
      </c>
      <c r="M2567" s="2"/>
      <c r="N2567" s="2"/>
      <c r="O2567" s="2"/>
      <c r="P2567" s="2"/>
    </row>
    <row r="2568" spans="1:16" ht="15.75" customHeight="1" x14ac:dyDescent="0.3">
      <c r="A2568" s="8">
        <f>'Receta'!A2569</f>
        <v>0</v>
      </c>
      <c r="B2568" s="8" t="str">
        <f>IFERROR(VLOOKUP(A2568,Productos[#All],2,0),"")</f>
        <v/>
      </c>
      <c r="C2568" s="8">
        <f>SUMIF(Producción[[#All],[Producto]],A2568,Producción[[#All],[Cant]])</f>
        <v>0</v>
      </c>
      <c r="D2568" s="8">
        <f>'Receta'!E2569</f>
        <v>0</v>
      </c>
      <c r="E2568" s="8" t="str">
        <f>IFERROR(VLOOKUP(D2568,Materias_Primas[#All],2,0),"")</f>
        <v/>
      </c>
      <c r="F2568" s="8">
        <f>'Receta'!C2569</f>
        <v>0</v>
      </c>
      <c r="G2568" s="8">
        <f>'Receta'!H2569</f>
        <v>0</v>
      </c>
      <c r="H2568" s="8" t="str">
        <f t="shared" si="50"/>
        <v/>
      </c>
      <c r="I2568" s="8">
        <v>86</v>
      </c>
      <c r="J2568" s="8" t="s">
        <v>214</v>
      </c>
      <c r="K2568" s="8" t="e">
        <f t="shared" si="51"/>
        <v>#VALUE!</v>
      </c>
      <c r="L2568" s="8" t="str">
        <f>IFERROR(VLOOKUP(D2568,Materias_Primas[#All],5,0),"")</f>
        <v/>
      </c>
      <c r="M2568" s="2"/>
      <c r="N2568" s="2"/>
      <c r="O2568" s="2"/>
      <c r="P2568" s="2"/>
    </row>
    <row r="2569" spans="1:16" ht="15.75" customHeight="1" x14ac:dyDescent="0.3">
      <c r="A2569" s="8">
        <f>'Receta'!A2570</f>
        <v>0</v>
      </c>
      <c r="B2569" s="8" t="str">
        <f>IFERROR(VLOOKUP(A2569,Productos[#All],2,0),"")</f>
        <v/>
      </c>
      <c r="C2569" s="8">
        <f>SUMIF(Producción[[#All],[Producto]],A2569,Producción[[#All],[Cant]])</f>
        <v>0</v>
      </c>
      <c r="D2569" s="8">
        <f>'Receta'!E2570</f>
        <v>0</v>
      </c>
      <c r="E2569" s="8" t="str">
        <f>IFERROR(VLOOKUP(D2569,Materias_Primas[#All],2,0),"")</f>
        <v/>
      </c>
      <c r="F2569" s="8">
        <f>'Receta'!C2570</f>
        <v>0</v>
      </c>
      <c r="G2569" s="8">
        <f>'Receta'!H2570</f>
        <v>0</v>
      </c>
      <c r="H2569" s="8" t="str">
        <f t="shared" si="50"/>
        <v/>
      </c>
      <c r="I2569" s="8">
        <v>86</v>
      </c>
      <c r="J2569" s="8" t="s">
        <v>214</v>
      </c>
      <c r="K2569" s="8" t="e">
        <f t="shared" si="51"/>
        <v>#VALUE!</v>
      </c>
      <c r="L2569" s="8" t="str">
        <f>IFERROR(VLOOKUP(D2569,Materias_Primas[#All],5,0),"")</f>
        <v/>
      </c>
      <c r="M2569" s="2"/>
      <c r="N2569" s="2"/>
      <c r="O2569" s="2"/>
      <c r="P2569" s="2"/>
    </row>
    <row r="2570" spans="1:16" ht="15.75" customHeight="1" x14ac:dyDescent="0.3">
      <c r="A2570" s="8">
        <f>'Receta'!A2571</f>
        <v>0</v>
      </c>
      <c r="B2570" s="8" t="str">
        <f>IFERROR(VLOOKUP(A2570,Productos[#All],2,0),"")</f>
        <v/>
      </c>
      <c r="C2570" s="8">
        <f>SUMIF(Producción[[#All],[Producto]],A2570,Producción[[#All],[Cant]])</f>
        <v>0</v>
      </c>
      <c r="D2570" s="8">
        <f>'Receta'!E2571</f>
        <v>0</v>
      </c>
      <c r="E2570" s="8" t="str">
        <f>IFERROR(VLOOKUP(D2570,Materias_Primas[#All],2,0),"")</f>
        <v/>
      </c>
      <c r="F2570" s="8">
        <f>'Receta'!C2571</f>
        <v>0</v>
      </c>
      <c r="G2570" s="8">
        <f>'Receta'!H2571</f>
        <v>0</v>
      </c>
      <c r="H2570" s="8" t="str">
        <f t="shared" si="50"/>
        <v/>
      </c>
      <c r="I2570" s="8">
        <v>86</v>
      </c>
      <c r="J2570" s="8" t="s">
        <v>214</v>
      </c>
      <c r="K2570" s="8" t="e">
        <f t="shared" si="51"/>
        <v>#VALUE!</v>
      </c>
      <c r="L2570" s="8" t="str">
        <f>IFERROR(VLOOKUP(D2570,Materias_Primas[#All],5,0),"")</f>
        <v/>
      </c>
      <c r="M2570" s="2"/>
      <c r="N2570" s="2"/>
      <c r="O2570" s="2"/>
      <c r="P2570" s="2"/>
    </row>
    <row r="2571" spans="1:16" ht="15.75" customHeight="1" x14ac:dyDescent="0.3">
      <c r="A2571" s="8">
        <f>'Receta'!A2572</f>
        <v>0</v>
      </c>
      <c r="B2571" s="8" t="str">
        <f>IFERROR(VLOOKUP(A2571,Productos[#All],2,0),"")</f>
        <v/>
      </c>
      <c r="C2571" s="8">
        <f>SUMIF(Producción[[#All],[Producto]],A2571,Producción[[#All],[Cant]])</f>
        <v>0</v>
      </c>
      <c r="D2571" s="8">
        <f>'Receta'!E2572</f>
        <v>0</v>
      </c>
      <c r="E2571" s="8" t="str">
        <f>IFERROR(VLOOKUP(D2571,Materias_Primas[#All],2,0),"")</f>
        <v/>
      </c>
      <c r="F2571" s="8">
        <f>'Receta'!C2572</f>
        <v>0</v>
      </c>
      <c r="G2571" s="8">
        <f>'Receta'!H2572</f>
        <v>0</v>
      </c>
      <c r="H2571" s="8" t="str">
        <f t="shared" si="50"/>
        <v/>
      </c>
      <c r="I2571" s="8">
        <v>86</v>
      </c>
      <c r="J2571" s="8" t="s">
        <v>214</v>
      </c>
      <c r="K2571" s="8" t="e">
        <f t="shared" si="51"/>
        <v>#VALUE!</v>
      </c>
      <c r="L2571" s="8" t="str">
        <f>IFERROR(VLOOKUP(D2571,Materias_Primas[#All],5,0),"")</f>
        <v/>
      </c>
      <c r="M2571" s="2"/>
      <c r="N2571" s="2"/>
      <c r="O2571" s="2"/>
      <c r="P2571" s="2"/>
    </row>
    <row r="2572" spans="1:16" ht="15.75" customHeight="1" x14ac:dyDescent="0.3">
      <c r="A2572" s="8">
        <f>'Receta'!A2573</f>
        <v>0</v>
      </c>
      <c r="B2572" s="8" t="str">
        <f>IFERROR(VLOOKUP(A2572,Productos[#All],2,0),"")</f>
        <v/>
      </c>
      <c r="C2572" s="8">
        <f>SUMIF(Producción[[#All],[Producto]],A2572,Producción[[#All],[Cant]])</f>
        <v>0</v>
      </c>
      <c r="D2572" s="8">
        <f>'Receta'!E2573</f>
        <v>0</v>
      </c>
      <c r="E2572" s="8" t="str">
        <f>IFERROR(VLOOKUP(D2572,Materias_Primas[#All],2,0),"")</f>
        <v/>
      </c>
      <c r="F2572" s="8">
        <f>'Receta'!C2573</f>
        <v>0</v>
      </c>
      <c r="G2572" s="8">
        <f>'Receta'!H2573</f>
        <v>0</v>
      </c>
      <c r="H2572" s="8" t="str">
        <f t="shared" si="50"/>
        <v/>
      </c>
      <c r="I2572" s="8">
        <v>86</v>
      </c>
      <c r="J2572" s="8" t="s">
        <v>214</v>
      </c>
      <c r="K2572" s="8" t="e">
        <f t="shared" si="51"/>
        <v>#VALUE!</v>
      </c>
      <c r="L2572" s="8" t="str">
        <f>IFERROR(VLOOKUP(D2572,Materias_Primas[#All],5,0),"")</f>
        <v/>
      </c>
      <c r="M2572" s="2"/>
      <c r="N2572" s="2"/>
      <c r="O2572" s="2"/>
      <c r="P2572" s="2"/>
    </row>
    <row r="2573" spans="1:16" ht="15.75" customHeight="1" x14ac:dyDescent="0.3">
      <c r="A2573" s="8">
        <f>'Receta'!A2574</f>
        <v>0</v>
      </c>
      <c r="B2573" s="8" t="str">
        <f>IFERROR(VLOOKUP(A2573,Productos[#All],2,0),"")</f>
        <v/>
      </c>
      <c r="C2573" s="8">
        <f>SUMIF(Producción[[#All],[Producto]],A2573,Producción[[#All],[Cant]])</f>
        <v>0</v>
      </c>
      <c r="D2573" s="8">
        <f>'Receta'!E2574</f>
        <v>0</v>
      </c>
      <c r="E2573" s="8" t="str">
        <f>IFERROR(VLOOKUP(D2573,Materias_Primas[#All],2,0),"")</f>
        <v/>
      </c>
      <c r="F2573" s="8">
        <f>'Receta'!C2574</f>
        <v>0</v>
      </c>
      <c r="G2573" s="8">
        <f>'Receta'!H2574</f>
        <v>0</v>
      </c>
      <c r="H2573" s="8" t="str">
        <f t="shared" si="50"/>
        <v/>
      </c>
      <c r="I2573" s="8">
        <v>86</v>
      </c>
      <c r="J2573" s="8" t="s">
        <v>214</v>
      </c>
      <c r="K2573" s="8" t="e">
        <f t="shared" si="51"/>
        <v>#VALUE!</v>
      </c>
      <c r="L2573" s="8" t="str">
        <f>IFERROR(VLOOKUP(D2573,Materias_Primas[#All],5,0),"")</f>
        <v/>
      </c>
      <c r="M2573" s="2"/>
      <c r="N2573" s="2"/>
      <c r="O2573" s="2"/>
      <c r="P2573" s="2"/>
    </row>
    <row r="2574" spans="1:16" ht="15.75" customHeight="1" x14ac:dyDescent="0.3">
      <c r="A2574" s="8">
        <f>'Receta'!A2575</f>
        <v>0</v>
      </c>
      <c r="B2574" s="8" t="str">
        <f>IFERROR(VLOOKUP(A2574,Productos[#All],2,0),"")</f>
        <v/>
      </c>
      <c r="C2574" s="8">
        <f>SUMIF(Producción[[#All],[Producto]],A2574,Producción[[#All],[Cant]])</f>
        <v>0</v>
      </c>
      <c r="D2574" s="8">
        <f>'Receta'!E2575</f>
        <v>0</v>
      </c>
      <c r="E2574" s="8" t="str">
        <f>IFERROR(VLOOKUP(D2574,Materias_Primas[#All],2,0),"")</f>
        <v/>
      </c>
      <c r="F2574" s="8">
        <f>'Receta'!C2575</f>
        <v>0</v>
      </c>
      <c r="G2574" s="8">
        <f>'Receta'!H2575</f>
        <v>0</v>
      </c>
      <c r="H2574" s="8" t="str">
        <f t="shared" si="50"/>
        <v/>
      </c>
      <c r="I2574" s="8">
        <v>86</v>
      </c>
      <c r="J2574" s="8" t="s">
        <v>214</v>
      </c>
      <c r="K2574" s="8" t="e">
        <f t="shared" si="51"/>
        <v>#VALUE!</v>
      </c>
      <c r="L2574" s="8" t="str">
        <f>IFERROR(VLOOKUP(D2574,Materias_Primas[#All],5,0),"")</f>
        <v/>
      </c>
      <c r="M2574" s="2"/>
      <c r="N2574" s="2"/>
      <c r="O2574" s="2"/>
      <c r="P2574" s="2"/>
    </row>
    <row r="2575" spans="1:16" ht="15.75" customHeight="1" x14ac:dyDescent="0.3">
      <c r="A2575" s="8">
        <f>'Receta'!A2576</f>
        <v>0</v>
      </c>
      <c r="B2575" s="8" t="str">
        <f>IFERROR(VLOOKUP(A2575,Productos[#All],2,0),"")</f>
        <v/>
      </c>
      <c r="C2575" s="8">
        <f>SUMIF(Producción[[#All],[Producto]],A2575,Producción[[#All],[Cant]])</f>
        <v>0</v>
      </c>
      <c r="D2575" s="8">
        <f>'Receta'!E2576</f>
        <v>0</v>
      </c>
      <c r="E2575" s="8" t="str">
        <f>IFERROR(VLOOKUP(D2575,Materias_Primas[#All],2,0),"")</f>
        <v/>
      </c>
      <c r="F2575" s="8">
        <f>'Receta'!C2576</f>
        <v>0</v>
      </c>
      <c r="G2575" s="8">
        <f>'Receta'!H2576</f>
        <v>0</v>
      </c>
      <c r="H2575" s="8" t="str">
        <f t="shared" si="50"/>
        <v/>
      </c>
      <c r="I2575" s="8">
        <v>86</v>
      </c>
      <c r="J2575" s="8" t="s">
        <v>214</v>
      </c>
      <c r="K2575" s="8" t="e">
        <f t="shared" si="51"/>
        <v>#VALUE!</v>
      </c>
      <c r="L2575" s="8" t="str">
        <f>IFERROR(VLOOKUP(D2575,Materias_Primas[#All],5,0),"")</f>
        <v/>
      </c>
      <c r="M2575" s="2"/>
      <c r="N2575" s="2"/>
      <c r="O2575" s="2"/>
      <c r="P2575" s="2"/>
    </row>
    <row r="2576" spans="1:16" ht="15.75" customHeight="1" x14ac:dyDescent="0.3">
      <c r="A2576" s="8">
        <f>'Receta'!A2577</f>
        <v>0</v>
      </c>
      <c r="B2576" s="8" t="str">
        <f>IFERROR(VLOOKUP(A2576,Productos[#All],2,0),"")</f>
        <v/>
      </c>
      <c r="C2576" s="8">
        <f>SUMIF(Producción[[#All],[Producto]],A2576,Producción[[#All],[Cant]])</f>
        <v>0</v>
      </c>
      <c r="D2576" s="8">
        <f>'Receta'!E2577</f>
        <v>0</v>
      </c>
      <c r="E2576" s="8" t="str">
        <f>IFERROR(VLOOKUP(D2576,Materias_Primas[#All],2,0),"")</f>
        <v/>
      </c>
      <c r="F2576" s="8">
        <f>'Receta'!C2577</f>
        <v>0</v>
      </c>
      <c r="G2576" s="8">
        <f>'Receta'!H2577</f>
        <v>0</v>
      </c>
      <c r="H2576" s="8" t="str">
        <f t="shared" si="50"/>
        <v/>
      </c>
      <c r="I2576" s="8">
        <v>86</v>
      </c>
      <c r="J2576" s="8" t="s">
        <v>214</v>
      </c>
      <c r="K2576" s="8" t="e">
        <f t="shared" si="51"/>
        <v>#VALUE!</v>
      </c>
      <c r="L2576" s="8" t="str">
        <f>IFERROR(VLOOKUP(D2576,Materias_Primas[#All],5,0),"")</f>
        <v/>
      </c>
      <c r="M2576" s="2"/>
      <c r="N2576" s="2"/>
      <c r="O2576" s="2"/>
      <c r="P2576" s="2"/>
    </row>
    <row r="2577" spans="1:16" ht="15.75" customHeight="1" x14ac:dyDescent="0.3">
      <c r="A2577" s="8">
        <f>'Receta'!A2578</f>
        <v>0</v>
      </c>
      <c r="B2577" s="8" t="str">
        <f>IFERROR(VLOOKUP(A2577,Productos[#All],2,0),"")</f>
        <v/>
      </c>
      <c r="C2577" s="8">
        <f>SUMIF(Producción[[#All],[Producto]],A2577,Producción[[#All],[Cant]])</f>
        <v>0</v>
      </c>
      <c r="D2577" s="8">
        <f>'Receta'!E2578</f>
        <v>0</v>
      </c>
      <c r="E2577" s="8" t="str">
        <f>IFERROR(VLOOKUP(D2577,Materias_Primas[#All],2,0),"")</f>
        <v/>
      </c>
      <c r="F2577" s="8">
        <f>'Receta'!C2578</f>
        <v>0</v>
      </c>
      <c r="G2577" s="8">
        <f>'Receta'!H2578</f>
        <v>0</v>
      </c>
      <c r="H2577" s="8" t="str">
        <f t="shared" si="50"/>
        <v/>
      </c>
      <c r="I2577" s="8">
        <v>86</v>
      </c>
      <c r="J2577" s="8" t="s">
        <v>214</v>
      </c>
      <c r="K2577" s="8" t="e">
        <f t="shared" si="51"/>
        <v>#VALUE!</v>
      </c>
      <c r="L2577" s="8" t="str">
        <f>IFERROR(VLOOKUP(D2577,Materias_Primas[#All],5,0),"")</f>
        <v/>
      </c>
      <c r="M2577" s="2"/>
      <c r="N2577" s="2"/>
      <c r="O2577" s="2"/>
      <c r="P2577" s="2"/>
    </row>
    <row r="2578" spans="1:16" ht="15.75" customHeight="1" x14ac:dyDescent="0.3">
      <c r="A2578" s="8">
        <f>'Receta'!A2579</f>
        <v>0</v>
      </c>
      <c r="B2578" s="8" t="str">
        <f>IFERROR(VLOOKUP(A2578,Productos[#All],2,0),"")</f>
        <v/>
      </c>
      <c r="C2578" s="8">
        <f>SUMIF(Producción[[#All],[Producto]],A2578,Producción[[#All],[Cant]])</f>
        <v>0</v>
      </c>
      <c r="D2578" s="8">
        <f>'Receta'!E2579</f>
        <v>0</v>
      </c>
      <c r="E2578" s="8" t="str">
        <f>IFERROR(VLOOKUP(D2578,Materias_Primas[#All],2,0),"")</f>
        <v/>
      </c>
      <c r="F2578" s="8">
        <f>'Receta'!C2579</f>
        <v>0</v>
      </c>
      <c r="G2578" s="8">
        <f>'Receta'!H2579</f>
        <v>0</v>
      </c>
      <c r="H2578" s="8" t="str">
        <f t="shared" si="50"/>
        <v/>
      </c>
      <c r="I2578" s="8">
        <v>86</v>
      </c>
      <c r="J2578" s="8" t="s">
        <v>214</v>
      </c>
      <c r="K2578" s="8" t="e">
        <f t="shared" si="51"/>
        <v>#VALUE!</v>
      </c>
      <c r="L2578" s="8" t="str">
        <f>IFERROR(VLOOKUP(D2578,Materias_Primas[#All],5,0),"")</f>
        <v/>
      </c>
      <c r="M2578" s="2"/>
      <c r="N2578" s="2"/>
      <c r="O2578" s="2"/>
      <c r="P2578" s="2"/>
    </row>
    <row r="2579" spans="1:16" ht="15.75" customHeight="1" x14ac:dyDescent="0.3">
      <c r="A2579" s="8">
        <f>'Receta'!A2580</f>
        <v>0</v>
      </c>
      <c r="B2579" s="8" t="str">
        <f>IFERROR(VLOOKUP(A2579,Productos[#All],2,0),"")</f>
        <v/>
      </c>
      <c r="C2579" s="8">
        <f>SUMIF(Producción[[#All],[Producto]],A2579,Producción[[#All],[Cant]])</f>
        <v>0</v>
      </c>
      <c r="D2579" s="8">
        <f>'Receta'!E2580</f>
        <v>0</v>
      </c>
      <c r="E2579" s="8" t="str">
        <f>IFERROR(VLOOKUP(D2579,Materias_Primas[#All],2,0),"")</f>
        <v/>
      </c>
      <c r="F2579" s="8">
        <f>'Receta'!C2580</f>
        <v>0</v>
      </c>
      <c r="G2579" s="8">
        <f>'Receta'!H2580</f>
        <v>0</v>
      </c>
      <c r="H2579" s="8" t="str">
        <f t="shared" si="50"/>
        <v/>
      </c>
      <c r="I2579" s="8">
        <v>86</v>
      </c>
      <c r="J2579" s="8" t="s">
        <v>214</v>
      </c>
      <c r="K2579" s="8" t="e">
        <f t="shared" si="51"/>
        <v>#VALUE!</v>
      </c>
      <c r="L2579" s="8" t="str">
        <f>IFERROR(VLOOKUP(D2579,Materias_Primas[#All],5,0),"")</f>
        <v/>
      </c>
      <c r="M2579" s="2"/>
      <c r="N2579" s="2"/>
      <c r="O2579" s="2"/>
      <c r="P2579" s="2"/>
    </row>
    <row r="2580" spans="1:16" ht="15.75" customHeight="1" x14ac:dyDescent="0.3">
      <c r="A2580" s="8">
        <f>'Receta'!A2581</f>
        <v>0</v>
      </c>
      <c r="B2580" s="8" t="str">
        <f>IFERROR(VLOOKUP(A2580,Productos[#All],2,0),"")</f>
        <v/>
      </c>
      <c r="C2580" s="8">
        <f>SUMIF(Producción[[#All],[Producto]],A2580,Producción[[#All],[Cant]])</f>
        <v>0</v>
      </c>
      <c r="D2580" s="8">
        <f>'Receta'!E2581</f>
        <v>0</v>
      </c>
      <c r="E2580" s="8" t="str">
        <f>IFERROR(VLOOKUP(D2580,Materias_Primas[#All],2,0),"")</f>
        <v/>
      </c>
      <c r="F2580" s="8">
        <f>'Receta'!C2581</f>
        <v>0</v>
      </c>
      <c r="G2580" s="8">
        <f>'Receta'!H2581</f>
        <v>0</v>
      </c>
      <c r="H2580" s="8" t="str">
        <f t="shared" si="50"/>
        <v/>
      </c>
      <c r="I2580" s="8">
        <v>86</v>
      </c>
      <c r="J2580" s="8" t="s">
        <v>214</v>
      </c>
      <c r="K2580" s="8" t="e">
        <f t="shared" si="51"/>
        <v>#VALUE!</v>
      </c>
      <c r="L2580" s="8" t="str">
        <f>IFERROR(VLOOKUP(D2580,Materias_Primas[#All],5,0),"")</f>
        <v/>
      </c>
      <c r="M2580" s="2"/>
      <c r="N2580" s="2"/>
      <c r="O2580" s="2"/>
      <c r="P2580" s="2"/>
    </row>
    <row r="2581" spans="1:16" ht="15.75" customHeight="1" x14ac:dyDescent="0.3">
      <c r="A2581" s="8">
        <f>'Receta'!A2582</f>
        <v>0</v>
      </c>
      <c r="B2581" s="8" t="str">
        <f>IFERROR(VLOOKUP(A2581,Productos[#All],2,0),"")</f>
        <v/>
      </c>
      <c r="C2581" s="8">
        <f>SUMIF(Producción[[#All],[Producto]],A2581,Producción[[#All],[Cant]])</f>
        <v>0</v>
      </c>
      <c r="D2581" s="8">
        <f>'Receta'!E2582</f>
        <v>0</v>
      </c>
      <c r="E2581" s="8" t="str">
        <f>IFERROR(VLOOKUP(D2581,Materias_Primas[#All],2,0),"")</f>
        <v/>
      </c>
      <c r="F2581" s="8">
        <f>'Receta'!C2582</f>
        <v>0</v>
      </c>
      <c r="G2581" s="8">
        <f>'Receta'!H2582</f>
        <v>0</v>
      </c>
      <c r="H2581" s="8" t="str">
        <f t="shared" si="50"/>
        <v/>
      </c>
      <c r="I2581" s="8">
        <v>86</v>
      </c>
      <c r="J2581" s="8" t="s">
        <v>214</v>
      </c>
      <c r="K2581" s="8" t="e">
        <f t="shared" si="51"/>
        <v>#VALUE!</v>
      </c>
      <c r="L2581" s="8" t="str">
        <f>IFERROR(VLOOKUP(D2581,Materias_Primas[#All],5,0),"")</f>
        <v/>
      </c>
      <c r="M2581" s="2"/>
      <c r="N2581" s="2"/>
      <c r="O2581" s="2"/>
      <c r="P2581" s="2"/>
    </row>
    <row r="2582" spans="1:16" ht="15.75" customHeight="1" x14ac:dyDescent="0.3">
      <c r="A2582" s="8">
        <f>'Receta'!A2583</f>
        <v>0</v>
      </c>
      <c r="B2582" s="8" t="str">
        <f>IFERROR(VLOOKUP(A2582,Productos[#All],2,0),"")</f>
        <v/>
      </c>
      <c r="C2582" s="8">
        <f>SUMIF(Producción[[#All],[Producto]],A2582,Producción[[#All],[Cant]])</f>
        <v>0</v>
      </c>
      <c r="D2582" s="8">
        <f>'Receta'!E2583</f>
        <v>0</v>
      </c>
      <c r="E2582" s="8" t="str">
        <f>IFERROR(VLOOKUP(D2582,Materias_Primas[#All],2,0),"")</f>
        <v/>
      </c>
      <c r="F2582" s="8">
        <f>'Receta'!C2583</f>
        <v>0</v>
      </c>
      <c r="G2582" s="8">
        <f>'Receta'!H2583</f>
        <v>0</v>
      </c>
      <c r="H2582" s="8" t="str">
        <f t="shared" si="50"/>
        <v/>
      </c>
      <c r="I2582" s="8">
        <v>86</v>
      </c>
      <c r="J2582" s="8" t="s">
        <v>214</v>
      </c>
      <c r="K2582" s="8" t="e">
        <f t="shared" si="51"/>
        <v>#VALUE!</v>
      </c>
      <c r="L2582" s="8" t="str">
        <f>IFERROR(VLOOKUP(D2582,Materias_Primas[#All],5,0),"")</f>
        <v/>
      </c>
      <c r="M2582" s="2"/>
      <c r="N2582" s="2"/>
      <c r="O2582" s="2"/>
      <c r="P2582" s="2"/>
    </row>
    <row r="2583" spans="1:16" ht="15.75" customHeight="1" x14ac:dyDescent="0.3">
      <c r="A2583" s="8">
        <f>'Receta'!A2584</f>
        <v>0</v>
      </c>
      <c r="B2583" s="8" t="str">
        <f>IFERROR(VLOOKUP(A2583,Productos[#All],2,0),"")</f>
        <v/>
      </c>
      <c r="C2583" s="8">
        <f>SUMIF(Producción[[#All],[Producto]],A2583,Producción[[#All],[Cant]])</f>
        <v>0</v>
      </c>
      <c r="D2583" s="8">
        <f>'Receta'!E2584</f>
        <v>0</v>
      </c>
      <c r="E2583" s="8" t="str">
        <f>IFERROR(VLOOKUP(D2583,Materias_Primas[#All],2,0),"")</f>
        <v/>
      </c>
      <c r="F2583" s="8">
        <f>'Receta'!C2584</f>
        <v>0</v>
      </c>
      <c r="G2583" s="8">
        <f>'Receta'!H2584</f>
        <v>0</v>
      </c>
      <c r="H2583" s="8" t="str">
        <f t="shared" si="50"/>
        <v/>
      </c>
      <c r="I2583" s="8">
        <v>86</v>
      </c>
      <c r="J2583" s="8" t="s">
        <v>214</v>
      </c>
      <c r="K2583" s="8" t="e">
        <f t="shared" si="51"/>
        <v>#VALUE!</v>
      </c>
      <c r="L2583" s="8" t="str">
        <f>IFERROR(VLOOKUP(D2583,Materias_Primas[#All],5,0),"")</f>
        <v/>
      </c>
      <c r="M2583" s="2"/>
      <c r="N2583" s="2"/>
      <c r="O2583" s="2"/>
      <c r="P2583" s="2"/>
    </row>
    <row r="2584" spans="1:16" ht="15.75" customHeight="1" x14ac:dyDescent="0.3">
      <c r="A2584" s="8">
        <f>'Receta'!A2585</f>
        <v>0</v>
      </c>
      <c r="B2584" s="8" t="str">
        <f>IFERROR(VLOOKUP(A2584,Productos[#All],2,0),"")</f>
        <v/>
      </c>
      <c r="C2584" s="8">
        <f>SUMIF(Producción[[#All],[Producto]],A2584,Producción[[#All],[Cant]])</f>
        <v>0</v>
      </c>
      <c r="D2584" s="8">
        <f>'Receta'!E2585</f>
        <v>0</v>
      </c>
      <c r="E2584" s="8" t="str">
        <f>IFERROR(VLOOKUP(D2584,Materias_Primas[#All],2,0),"")</f>
        <v/>
      </c>
      <c r="F2584" s="8">
        <f>'Receta'!C2585</f>
        <v>0</v>
      </c>
      <c r="G2584" s="8">
        <f>'Receta'!H2585</f>
        <v>0</v>
      </c>
      <c r="H2584" s="8" t="str">
        <f t="shared" si="50"/>
        <v/>
      </c>
      <c r="I2584" s="8">
        <v>86</v>
      </c>
      <c r="J2584" s="8" t="s">
        <v>214</v>
      </c>
      <c r="K2584" s="8" t="e">
        <f t="shared" si="51"/>
        <v>#VALUE!</v>
      </c>
      <c r="L2584" s="8" t="str">
        <f>IFERROR(VLOOKUP(D2584,Materias_Primas[#All],5,0),"")</f>
        <v/>
      </c>
      <c r="M2584" s="2"/>
      <c r="N2584" s="2"/>
      <c r="O2584" s="2"/>
      <c r="P2584" s="2"/>
    </row>
    <row r="2585" spans="1:16" ht="15.75" customHeight="1" x14ac:dyDescent="0.3">
      <c r="A2585" s="8">
        <f>'Receta'!A2586</f>
        <v>0</v>
      </c>
      <c r="B2585" s="8" t="str">
        <f>IFERROR(VLOOKUP(A2585,Productos[#All],2,0),"")</f>
        <v/>
      </c>
      <c r="C2585" s="8">
        <f>SUMIF(Producción[[#All],[Producto]],A2585,Producción[[#All],[Cant]])</f>
        <v>0</v>
      </c>
      <c r="D2585" s="8">
        <f>'Receta'!E2586</f>
        <v>0</v>
      </c>
      <c r="E2585" s="8" t="str">
        <f>IFERROR(VLOOKUP(D2585,Materias_Primas[#All],2,0),"")</f>
        <v/>
      </c>
      <c r="F2585" s="8">
        <f>'Receta'!C2586</f>
        <v>0</v>
      </c>
      <c r="G2585" s="8">
        <f>'Receta'!H2586</f>
        <v>0</v>
      </c>
      <c r="H2585" s="8" t="str">
        <f t="shared" si="50"/>
        <v/>
      </c>
      <c r="I2585" s="8">
        <v>86</v>
      </c>
      <c r="J2585" s="8" t="s">
        <v>214</v>
      </c>
      <c r="K2585" s="8" t="e">
        <f t="shared" si="51"/>
        <v>#VALUE!</v>
      </c>
      <c r="L2585" s="8" t="str">
        <f>IFERROR(VLOOKUP(D2585,Materias_Primas[#All],5,0),"")</f>
        <v/>
      </c>
      <c r="M2585" s="2"/>
      <c r="N2585" s="2"/>
      <c r="O2585" s="2"/>
      <c r="P2585" s="2"/>
    </row>
    <row r="2586" spans="1:16" ht="15.75" customHeight="1" x14ac:dyDescent="0.3">
      <c r="A2586" s="8">
        <f>'Receta'!A2587</f>
        <v>0</v>
      </c>
      <c r="B2586" s="8" t="str">
        <f>IFERROR(VLOOKUP(A2586,Productos[#All],2,0),"")</f>
        <v/>
      </c>
      <c r="C2586" s="8">
        <f>SUMIF(Producción[[#All],[Producto]],A2586,Producción[[#All],[Cant]])</f>
        <v>0</v>
      </c>
      <c r="D2586" s="8">
        <f>'Receta'!E2587</f>
        <v>0</v>
      </c>
      <c r="E2586" s="8" t="str">
        <f>IFERROR(VLOOKUP(D2586,Materias_Primas[#All],2,0),"")</f>
        <v/>
      </c>
      <c r="F2586" s="8">
        <f>'Receta'!C2587</f>
        <v>0</v>
      </c>
      <c r="G2586" s="8">
        <f>'Receta'!H2587</f>
        <v>0</v>
      </c>
      <c r="H2586" s="8" t="str">
        <f t="shared" si="50"/>
        <v/>
      </c>
      <c r="I2586" s="8">
        <v>86</v>
      </c>
      <c r="J2586" s="8" t="s">
        <v>214</v>
      </c>
      <c r="K2586" s="8" t="e">
        <f t="shared" si="51"/>
        <v>#VALUE!</v>
      </c>
      <c r="L2586" s="8" t="str">
        <f>IFERROR(VLOOKUP(D2586,Materias_Primas[#All],5,0),"")</f>
        <v/>
      </c>
      <c r="M2586" s="2"/>
      <c r="N2586" s="2"/>
      <c r="O2586" s="2"/>
      <c r="P2586" s="2"/>
    </row>
    <row r="2587" spans="1:16" ht="15.75" customHeight="1" x14ac:dyDescent="0.3">
      <c r="A2587" s="8">
        <f>'Receta'!A2588</f>
        <v>0</v>
      </c>
      <c r="B2587" s="8" t="str">
        <f>IFERROR(VLOOKUP(A2587,Productos[#All],2,0),"")</f>
        <v/>
      </c>
      <c r="C2587" s="8">
        <f>SUMIF(Producción[[#All],[Producto]],A2587,Producción[[#All],[Cant]])</f>
        <v>0</v>
      </c>
      <c r="D2587" s="8">
        <f>'Receta'!E2588</f>
        <v>0</v>
      </c>
      <c r="E2587" s="8" t="str">
        <f>IFERROR(VLOOKUP(D2587,Materias_Primas[#All],2,0),"")</f>
        <v/>
      </c>
      <c r="F2587" s="8">
        <f>'Receta'!C2588</f>
        <v>0</v>
      </c>
      <c r="G2587" s="8">
        <f>'Receta'!H2588</f>
        <v>0</v>
      </c>
      <c r="H2587" s="8" t="str">
        <f t="shared" si="50"/>
        <v/>
      </c>
      <c r="I2587" s="8">
        <v>86</v>
      </c>
      <c r="J2587" s="8" t="s">
        <v>214</v>
      </c>
      <c r="K2587" s="8" t="e">
        <f t="shared" si="51"/>
        <v>#VALUE!</v>
      </c>
      <c r="L2587" s="8" t="str">
        <f>IFERROR(VLOOKUP(D2587,Materias_Primas[#All],5,0),"")</f>
        <v/>
      </c>
      <c r="M2587" s="2"/>
      <c r="N2587" s="2"/>
      <c r="O2587" s="2"/>
      <c r="P2587" s="2"/>
    </row>
    <row r="2588" spans="1:16" ht="15.75" customHeight="1" x14ac:dyDescent="0.3">
      <c r="A2588" s="8">
        <f>'Receta'!A2589</f>
        <v>0</v>
      </c>
      <c r="B2588" s="8" t="str">
        <f>IFERROR(VLOOKUP(A2588,Productos[#All],2,0),"")</f>
        <v/>
      </c>
      <c r="C2588" s="8">
        <f>SUMIF(Producción[[#All],[Producto]],A2588,Producción[[#All],[Cant]])</f>
        <v>0</v>
      </c>
      <c r="D2588" s="8">
        <f>'Receta'!E2589</f>
        <v>0</v>
      </c>
      <c r="E2588" s="8" t="str">
        <f>IFERROR(VLOOKUP(D2588,Materias_Primas[#All],2,0),"")</f>
        <v/>
      </c>
      <c r="F2588" s="8">
        <f>'Receta'!C2589</f>
        <v>0</v>
      </c>
      <c r="G2588" s="8">
        <f>'Receta'!H2589</f>
        <v>0</v>
      </c>
      <c r="H2588" s="8" t="str">
        <f t="shared" si="50"/>
        <v/>
      </c>
      <c r="I2588" s="8">
        <v>86</v>
      </c>
      <c r="J2588" s="8" t="s">
        <v>214</v>
      </c>
      <c r="K2588" s="8" t="e">
        <f t="shared" si="51"/>
        <v>#VALUE!</v>
      </c>
      <c r="L2588" s="8" t="str">
        <f>IFERROR(VLOOKUP(D2588,Materias_Primas[#All],5,0),"")</f>
        <v/>
      </c>
      <c r="M2588" s="2"/>
      <c r="N2588" s="2"/>
      <c r="O2588" s="2"/>
      <c r="P2588" s="2"/>
    </row>
    <row r="2589" spans="1:16" ht="15.75" customHeight="1" x14ac:dyDescent="0.3">
      <c r="A2589" s="8">
        <f>'Receta'!A2590</f>
        <v>0</v>
      </c>
      <c r="B2589" s="8" t="str">
        <f>IFERROR(VLOOKUP(A2589,Productos[#All],2,0),"")</f>
        <v/>
      </c>
      <c r="C2589" s="8">
        <f>SUMIF(Producción[[#All],[Producto]],A2589,Producción[[#All],[Cant]])</f>
        <v>0</v>
      </c>
      <c r="D2589" s="8">
        <f>'Receta'!E2590</f>
        <v>0</v>
      </c>
      <c r="E2589" s="8" t="str">
        <f>IFERROR(VLOOKUP(D2589,Materias_Primas[#All],2,0),"")</f>
        <v/>
      </c>
      <c r="F2589" s="8">
        <f>'Receta'!C2590</f>
        <v>0</v>
      </c>
      <c r="G2589" s="8">
        <f>'Receta'!H2590</f>
        <v>0</v>
      </c>
      <c r="H2589" s="8" t="str">
        <f t="shared" si="50"/>
        <v/>
      </c>
      <c r="I2589" s="8">
        <v>86</v>
      </c>
      <c r="J2589" s="8" t="s">
        <v>214</v>
      </c>
      <c r="K2589" s="8" t="e">
        <f t="shared" si="51"/>
        <v>#VALUE!</v>
      </c>
      <c r="L2589" s="8" t="str">
        <f>IFERROR(VLOOKUP(D2589,Materias_Primas[#All],5,0),"")</f>
        <v/>
      </c>
      <c r="M2589" s="2"/>
      <c r="N2589" s="2"/>
      <c r="O2589" s="2"/>
      <c r="P2589" s="2"/>
    </row>
    <row r="2590" spans="1:16" ht="15.75" customHeight="1" x14ac:dyDescent="0.3">
      <c r="A2590" s="8">
        <f>'Receta'!A2591</f>
        <v>0</v>
      </c>
      <c r="B2590" s="8" t="str">
        <f>IFERROR(VLOOKUP(A2590,Productos[#All],2,0),"")</f>
        <v/>
      </c>
      <c r="C2590" s="8">
        <f>SUMIF(Producción[[#All],[Producto]],A2590,Producción[[#All],[Cant]])</f>
        <v>0</v>
      </c>
      <c r="D2590" s="8">
        <f>'Receta'!E2591</f>
        <v>0</v>
      </c>
      <c r="E2590" s="8" t="str">
        <f>IFERROR(VLOOKUP(D2590,Materias_Primas[#All],2,0),"")</f>
        <v/>
      </c>
      <c r="F2590" s="8">
        <f>'Receta'!C2591</f>
        <v>0</v>
      </c>
      <c r="G2590" s="8">
        <f>'Receta'!H2591</f>
        <v>0</v>
      </c>
      <c r="H2590" s="8" t="str">
        <f t="shared" si="50"/>
        <v/>
      </c>
      <c r="I2590" s="8">
        <v>86</v>
      </c>
      <c r="J2590" s="8" t="s">
        <v>214</v>
      </c>
      <c r="K2590" s="8" t="e">
        <f t="shared" si="51"/>
        <v>#VALUE!</v>
      </c>
      <c r="L2590" s="8" t="str">
        <f>IFERROR(VLOOKUP(D2590,Materias_Primas[#All],5,0),"")</f>
        <v/>
      </c>
      <c r="M2590" s="2"/>
      <c r="N2590" s="2"/>
      <c r="O2590" s="2"/>
      <c r="P2590" s="2"/>
    </row>
    <row r="2591" spans="1:16" ht="15.75" customHeight="1" x14ac:dyDescent="0.3">
      <c r="A2591" s="8">
        <f>'Receta'!A2592</f>
        <v>0</v>
      </c>
      <c r="B2591" s="8" t="str">
        <f>IFERROR(VLOOKUP(A2591,Productos[#All],2,0),"")</f>
        <v/>
      </c>
      <c r="C2591" s="8">
        <f>SUMIF(Producción[[#All],[Producto]],A2591,Producción[[#All],[Cant]])</f>
        <v>0</v>
      </c>
      <c r="D2591" s="8">
        <f>'Receta'!E2592</f>
        <v>0</v>
      </c>
      <c r="E2591" s="8" t="str">
        <f>IFERROR(VLOOKUP(D2591,Materias_Primas[#All],2,0),"")</f>
        <v/>
      </c>
      <c r="F2591" s="8">
        <f>'Receta'!C2592</f>
        <v>0</v>
      </c>
      <c r="G2591" s="8">
        <f>'Receta'!H2592</f>
        <v>0</v>
      </c>
      <c r="H2591" s="8" t="str">
        <f t="shared" si="50"/>
        <v/>
      </c>
      <c r="I2591" s="8">
        <v>86</v>
      </c>
      <c r="J2591" s="8" t="s">
        <v>214</v>
      </c>
      <c r="K2591" s="8" t="e">
        <f t="shared" si="51"/>
        <v>#VALUE!</v>
      </c>
      <c r="L2591" s="8" t="str">
        <f>IFERROR(VLOOKUP(D2591,Materias_Primas[#All],5,0),"")</f>
        <v/>
      </c>
      <c r="M2591" s="2"/>
      <c r="N2591" s="2"/>
      <c r="O2591" s="2"/>
      <c r="P2591" s="2"/>
    </row>
    <row r="2592" spans="1:16" ht="15.75" customHeight="1" x14ac:dyDescent="0.3">
      <c r="A2592" s="8">
        <f>'Receta'!A2593</f>
        <v>0</v>
      </c>
      <c r="B2592" s="8" t="str">
        <f>IFERROR(VLOOKUP(A2592,Productos[#All],2,0),"")</f>
        <v/>
      </c>
      <c r="C2592" s="8">
        <f>SUMIF(Producción[[#All],[Producto]],A2592,Producción[[#All],[Cant]])</f>
        <v>0</v>
      </c>
      <c r="D2592" s="8">
        <f>'Receta'!E2593</f>
        <v>0</v>
      </c>
      <c r="E2592" s="8" t="str">
        <f>IFERROR(VLOOKUP(D2592,Materias_Primas[#All],2,0),"")</f>
        <v/>
      </c>
      <c r="F2592" s="8">
        <f>'Receta'!C2593</f>
        <v>0</v>
      </c>
      <c r="G2592" s="8">
        <f>'Receta'!H2593</f>
        <v>0</v>
      </c>
      <c r="H2592" s="8" t="str">
        <f t="shared" si="50"/>
        <v/>
      </c>
      <c r="I2592" s="8">
        <v>86</v>
      </c>
      <c r="J2592" s="8" t="s">
        <v>214</v>
      </c>
      <c r="K2592" s="8" t="e">
        <f t="shared" si="51"/>
        <v>#VALUE!</v>
      </c>
      <c r="L2592" s="8" t="str">
        <f>IFERROR(VLOOKUP(D2592,Materias_Primas[#All],5,0),"")</f>
        <v/>
      </c>
      <c r="M2592" s="2"/>
      <c r="N2592" s="2"/>
      <c r="O2592" s="2"/>
      <c r="P2592" s="2"/>
    </row>
    <row r="2593" spans="1:16" ht="15.75" customHeight="1" x14ac:dyDescent="0.3">
      <c r="A2593" s="8">
        <f>'Receta'!A2594</f>
        <v>0</v>
      </c>
      <c r="B2593" s="8" t="str">
        <f>IFERROR(VLOOKUP(A2593,Productos[#All],2,0),"")</f>
        <v/>
      </c>
      <c r="C2593" s="8">
        <f>SUMIF(Producción[[#All],[Producto]],A2593,Producción[[#All],[Cant]])</f>
        <v>0</v>
      </c>
      <c r="D2593" s="8">
        <f>'Receta'!E2594</f>
        <v>0</v>
      </c>
      <c r="E2593" s="8" t="str">
        <f>IFERROR(VLOOKUP(D2593,Materias_Primas[#All],2,0),"")</f>
        <v/>
      </c>
      <c r="F2593" s="8">
        <f>'Receta'!C2594</f>
        <v>0</v>
      </c>
      <c r="G2593" s="8">
        <f>'Receta'!H2594</f>
        <v>0</v>
      </c>
      <c r="H2593" s="8" t="str">
        <f t="shared" si="50"/>
        <v/>
      </c>
      <c r="I2593" s="8">
        <v>86</v>
      </c>
      <c r="J2593" s="8" t="s">
        <v>214</v>
      </c>
      <c r="K2593" s="8" t="e">
        <f t="shared" si="51"/>
        <v>#VALUE!</v>
      </c>
      <c r="L2593" s="8" t="str">
        <f>IFERROR(VLOOKUP(D2593,Materias_Primas[#All],5,0),"")</f>
        <v/>
      </c>
      <c r="M2593" s="2"/>
      <c r="N2593" s="2"/>
      <c r="O2593" s="2"/>
      <c r="P2593" s="2"/>
    </row>
    <row r="2594" spans="1:16" ht="15.75" customHeight="1" x14ac:dyDescent="0.3">
      <c r="A2594" s="8">
        <f>'Receta'!A2595</f>
        <v>0</v>
      </c>
      <c r="B2594" s="8" t="str">
        <f>IFERROR(VLOOKUP(A2594,Productos[#All],2,0),"")</f>
        <v/>
      </c>
      <c r="C2594" s="8">
        <f>SUMIF(Producción[[#All],[Producto]],A2594,Producción[[#All],[Cant]])</f>
        <v>0</v>
      </c>
      <c r="D2594" s="8">
        <f>'Receta'!E2595</f>
        <v>0</v>
      </c>
      <c r="E2594" s="8" t="str">
        <f>IFERROR(VLOOKUP(D2594,Materias_Primas[#All],2,0),"")</f>
        <v/>
      </c>
      <c r="F2594" s="8">
        <f>'Receta'!C2595</f>
        <v>0</v>
      </c>
      <c r="G2594" s="8">
        <f>'Receta'!H2595</f>
        <v>0</v>
      </c>
      <c r="H2594" s="8" t="str">
        <f t="shared" si="50"/>
        <v/>
      </c>
      <c r="I2594" s="8">
        <v>86</v>
      </c>
      <c r="J2594" s="8" t="s">
        <v>214</v>
      </c>
      <c r="K2594" s="8" t="e">
        <f t="shared" si="51"/>
        <v>#VALUE!</v>
      </c>
      <c r="L2594" s="8" t="str">
        <f>IFERROR(VLOOKUP(D2594,Materias_Primas[#All],5,0),"")</f>
        <v/>
      </c>
      <c r="M2594" s="2"/>
      <c r="N2594" s="2"/>
      <c r="O2594" s="2"/>
      <c r="P2594" s="2"/>
    </row>
    <row r="2595" spans="1:16" ht="15.75" customHeight="1" x14ac:dyDescent="0.3">
      <c r="A2595" s="8">
        <f>'Receta'!A2596</f>
        <v>0</v>
      </c>
      <c r="B2595" s="8" t="str">
        <f>IFERROR(VLOOKUP(A2595,Productos[#All],2,0),"")</f>
        <v/>
      </c>
      <c r="C2595" s="8">
        <f>SUMIF(Producción[[#All],[Producto]],A2595,Producción[[#All],[Cant]])</f>
        <v>0</v>
      </c>
      <c r="D2595" s="8">
        <f>'Receta'!E2596</f>
        <v>0</v>
      </c>
      <c r="E2595" s="8" t="str">
        <f>IFERROR(VLOOKUP(D2595,Materias_Primas[#All],2,0),"")</f>
        <v/>
      </c>
      <c r="F2595" s="8">
        <f>'Receta'!C2596</f>
        <v>0</v>
      </c>
      <c r="G2595" s="8">
        <f>'Receta'!H2596</f>
        <v>0</v>
      </c>
      <c r="H2595" s="8" t="str">
        <f t="shared" si="50"/>
        <v/>
      </c>
      <c r="I2595" s="8">
        <v>86</v>
      </c>
      <c r="J2595" s="8" t="s">
        <v>214</v>
      </c>
      <c r="K2595" s="8" t="e">
        <f t="shared" si="51"/>
        <v>#VALUE!</v>
      </c>
      <c r="L2595" s="8" t="str">
        <f>IFERROR(VLOOKUP(D2595,Materias_Primas[#All],5,0),"")</f>
        <v/>
      </c>
      <c r="M2595" s="2"/>
      <c r="N2595" s="2"/>
      <c r="O2595" s="2"/>
      <c r="P2595" s="2"/>
    </row>
    <row r="2596" spans="1:16" ht="15.75" customHeight="1" x14ac:dyDescent="0.3">
      <c r="A2596" s="8">
        <f>'Receta'!A2597</f>
        <v>0</v>
      </c>
      <c r="B2596" s="8" t="str">
        <f>IFERROR(VLOOKUP(A2596,Productos[#All],2,0),"")</f>
        <v/>
      </c>
      <c r="C2596" s="8">
        <f>SUMIF(Producción[[#All],[Producto]],A2596,Producción[[#All],[Cant]])</f>
        <v>0</v>
      </c>
      <c r="D2596" s="8">
        <f>'Receta'!E2597</f>
        <v>0</v>
      </c>
      <c r="E2596" s="8" t="str">
        <f>IFERROR(VLOOKUP(D2596,Materias_Primas[#All],2,0),"")</f>
        <v/>
      </c>
      <c r="F2596" s="8">
        <f>'Receta'!C2597</f>
        <v>0</v>
      </c>
      <c r="G2596" s="8">
        <f>'Receta'!H2597</f>
        <v>0</v>
      </c>
      <c r="H2596" s="8" t="str">
        <f t="shared" si="50"/>
        <v/>
      </c>
      <c r="I2596" s="8">
        <v>86</v>
      </c>
      <c r="J2596" s="8" t="s">
        <v>214</v>
      </c>
      <c r="K2596" s="8" t="e">
        <f t="shared" si="51"/>
        <v>#VALUE!</v>
      </c>
      <c r="L2596" s="8" t="str">
        <f>IFERROR(VLOOKUP(D2596,Materias_Primas[#All],5,0),"")</f>
        <v/>
      </c>
      <c r="M2596" s="2"/>
      <c r="N2596" s="2"/>
      <c r="O2596" s="2"/>
      <c r="P2596" s="2"/>
    </row>
    <row r="2597" spans="1:16" ht="15.75" customHeight="1" x14ac:dyDescent="0.3">
      <c r="A2597" s="8">
        <f>'Receta'!A2598</f>
        <v>0</v>
      </c>
      <c r="B2597" s="8" t="str">
        <f>IFERROR(VLOOKUP(A2597,Productos[#All],2,0),"")</f>
        <v/>
      </c>
      <c r="C2597" s="8">
        <f>SUMIF(Producción[[#All],[Producto]],A2597,Producción[[#All],[Cant]])</f>
        <v>0</v>
      </c>
      <c r="D2597" s="8">
        <f>'Receta'!E2598</f>
        <v>0</v>
      </c>
      <c r="E2597" s="8" t="str">
        <f>IFERROR(VLOOKUP(D2597,Materias_Primas[#All],2,0),"")</f>
        <v/>
      </c>
      <c r="F2597" s="8">
        <f>'Receta'!C2598</f>
        <v>0</v>
      </c>
      <c r="G2597" s="8">
        <f>'Receta'!H2598</f>
        <v>0</v>
      </c>
      <c r="H2597" s="8" t="str">
        <f t="shared" si="50"/>
        <v/>
      </c>
      <c r="I2597" s="8">
        <v>86</v>
      </c>
      <c r="J2597" s="8" t="s">
        <v>214</v>
      </c>
      <c r="K2597" s="8" t="e">
        <f t="shared" si="51"/>
        <v>#VALUE!</v>
      </c>
      <c r="L2597" s="8" t="str">
        <f>IFERROR(VLOOKUP(D2597,Materias_Primas[#All],5,0),"")</f>
        <v/>
      </c>
      <c r="M2597" s="2"/>
      <c r="N2597" s="2"/>
      <c r="O2597" s="2"/>
      <c r="P2597" s="2"/>
    </row>
    <row r="2598" spans="1:16" ht="15.75" customHeight="1" x14ac:dyDescent="0.3">
      <c r="A2598" s="8">
        <f>'Receta'!A2599</f>
        <v>0</v>
      </c>
      <c r="B2598" s="8" t="str">
        <f>IFERROR(VLOOKUP(A2598,Productos[#All],2,0),"")</f>
        <v/>
      </c>
      <c r="C2598" s="8">
        <f>SUMIF(Producción[[#All],[Producto]],A2598,Producción[[#All],[Cant]])</f>
        <v>0</v>
      </c>
      <c r="D2598" s="8">
        <f>'Receta'!E2599</f>
        <v>0</v>
      </c>
      <c r="E2598" s="8" t="str">
        <f>IFERROR(VLOOKUP(D2598,Materias_Primas[#All],2,0),"")</f>
        <v/>
      </c>
      <c r="F2598" s="8">
        <f>'Receta'!C2599</f>
        <v>0</v>
      </c>
      <c r="G2598" s="8">
        <f>'Receta'!H2599</f>
        <v>0</v>
      </c>
      <c r="H2598" s="8" t="str">
        <f t="shared" si="50"/>
        <v/>
      </c>
      <c r="I2598" s="8">
        <v>86</v>
      </c>
      <c r="J2598" s="8" t="s">
        <v>214</v>
      </c>
      <c r="K2598" s="8" t="e">
        <f t="shared" si="51"/>
        <v>#VALUE!</v>
      </c>
      <c r="L2598" s="8" t="str">
        <f>IFERROR(VLOOKUP(D2598,Materias_Primas[#All],5,0),"")</f>
        <v/>
      </c>
      <c r="M2598" s="2"/>
      <c r="N2598" s="2"/>
      <c r="O2598" s="2"/>
      <c r="P2598" s="2"/>
    </row>
    <row r="2599" spans="1:16" ht="15.75" customHeight="1" x14ac:dyDescent="0.3">
      <c r="A2599" s="8">
        <f>'Receta'!A2600</f>
        <v>0</v>
      </c>
      <c r="B2599" s="8" t="str">
        <f>IFERROR(VLOOKUP(A2599,Productos[#All],2,0),"")</f>
        <v/>
      </c>
      <c r="C2599" s="8">
        <f>SUMIF(Producción[[#All],[Producto]],A2599,Producción[[#All],[Cant]])</f>
        <v>0</v>
      </c>
      <c r="D2599" s="8">
        <f>'Receta'!E2600</f>
        <v>0</v>
      </c>
      <c r="E2599" s="8" t="str">
        <f>IFERROR(VLOOKUP(D2599,Materias_Primas[#All],2,0),"")</f>
        <v/>
      </c>
      <c r="F2599" s="8">
        <f>'Receta'!C2600</f>
        <v>0</v>
      </c>
      <c r="G2599" s="8">
        <f>'Receta'!H2600</f>
        <v>0</v>
      </c>
      <c r="H2599" s="8" t="str">
        <f t="shared" si="50"/>
        <v/>
      </c>
      <c r="I2599" s="8">
        <v>86</v>
      </c>
      <c r="J2599" s="8" t="s">
        <v>214</v>
      </c>
      <c r="K2599" s="8" t="e">
        <f t="shared" si="51"/>
        <v>#VALUE!</v>
      </c>
      <c r="L2599" s="8" t="str">
        <f>IFERROR(VLOOKUP(D2599,Materias_Primas[#All],5,0),"")</f>
        <v/>
      </c>
      <c r="M2599" s="2"/>
      <c r="N2599" s="2"/>
      <c r="O2599" s="2"/>
      <c r="P2599" s="2"/>
    </row>
    <row r="2600" spans="1:16" ht="15.75" customHeight="1" x14ac:dyDescent="0.3">
      <c r="A2600" s="8">
        <f>'Receta'!A2601</f>
        <v>0</v>
      </c>
      <c r="B2600" s="8" t="str">
        <f>IFERROR(VLOOKUP(A2600,Productos[#All],2,0),"")</f>
        <v/>
      </c>
      <c r="C2600" s="8">
        <f>SUMIF(Producción[[#All],[Producto]],A2600,Producción[[#All],[Cant]])</f>
        <v>0</v>
      </c>
      <c r="D2600" s="8">
        <f>'Receta'!E2601</f>
        <v>0</v>
      </c>
      <c r="E2600" s="8" t="str">
        <f>IFERROR(VLOOKUP(D2600,Materias_Primas[#All],2,0),"")</f>
        <v/>
      </c>
      <c r="F2600" s="8">
        <f>'Receta'!C2601</f>
        <v>0</v>
      </c>
      <c r="G2600" s="8">
        <f>'Receta'!H2601</f>
        <v>0</v>
      </c>
      <c r="H2600" s="8" t="str">
        <f t="shared" si="50"/>
        <v/>
      </c>
      <c r="I2600" s="8">
        <v>86</v>
      </c>
      <c r="J2600" s="8" t="s">
        <v>214</v>
      </c>
      <c r="K2600" s="8" t="e">
        <f t="shared" si="51"/>
        <v>#VALUE!</v>
      </c>
      <c r="L2600" s="8" t="str">
        <f>IFERROR(VLOOKUP(D2600,Materias_Primas[#All],5,0),"")</f>
        <v/>
      </c>
      <c r="M2600" s="2"/>
      <c r="N2600" s="2"/>
      <c r="O2600" s="2"/>
      <c r="P2600" s="2"/>
    </row>
    <row r="2601" spans="1:16" ht="15.75" customHeight="1" x14ac:dyDescent="0.3">
      <c r="A2601" s="8">
        <f>'Receta'!A2602</f>
        <v>0</v>
      </c>
      <c r="B2601" s="8" t="str">
        <f>IFERROR(VLOOKUP(A2601,Productos[#All],2,0),"")</f>
        <v/>
      </c>
      <c r="C2601" s="8">
        <f>SUMIF(Producción[[#All],[Producto]],A2601,Producción[[#All],[Cant]])</f>
        <v>0</v>
      </c>
      <c r="D2601" s="8">
        <f>'Receta'!E2602</f>
        <v>0</v>
      </c>
      <c r="E2601" s="8" t="str">
        <f>IFERROR(VLOOKUP(D2601,Materias_Primas[#All],2,0),"")</f>
        <v/>
      </c>
      <c r="F2601" s="8">
        <f>'Receta'!C2602</f>
        <v>0</v>
      </c>
      <c r="G2601" s="8">
        <f>'Receta'!H2602</f>
        <v>0</v>
      </c>
      <c r="H2601" s="8" t="str">
        <f t="shared" si="50"/>
        <v/>
      </c>
      <c r="I2601" s="8">
        <v>86</v>
      </c>
      <c r="J2601" s="8" t="s">
        <v>214</v>
      </c>
      <c r="K2601" s="8" t="e">
        <f t="shared" si="51"/>
        <v>#VALUE!</v>
      </c>
      <c r="L2601" s="8" t="str">
        <f>IFERROR(VLOOKUP(D2601,Materias_Primas[#All],5,0),"")</f>
        <v/>
      </c>
      <c r="M2601" s="2"/>
      <c r="N2601" s="2"/>
      <c r="O2601" s="2"/>
      <c r="P2601" s="2"/>
    </row>
    <row r="2602" spans="1:16" ht="15.75" customHeight="1" x14ac:dyDescent="0.3">
      <c r="A2602" s="8">
        <f>'Receta'!A2603</f>
        <v>0</v>
      </c>
      <c r="B2602" s="8" t="str">
        <f>IFERROR(VLOOKUP(A2602,Productos[#All],2,0),"")</f>
        <v/>
      </c>
      <c r="C2602" s="8">
        <f>SUMIF(Producción[[#All],[Producto]],A2602,Producción[[#All],[Cant]])</f>
        <v>0</v>
      </c>
      <c r="D2602" s="8">
        <f>'Receta'!E2603</f>
        <v>0</v>
      </c>
      <c r="E2602" s="8" t="str">
        <f>IFERROR(VLOOKUP(D2602,Materias_Primas[#All],2,0),"")</f>
        <v/>
      </c>
      <c r="F2602" s="8">
        <f>'Receta'!C2603</f>
        <v>0</v>
      </c>
      <c r="G2602" s="8">
        <f>'Receta'!H2603</f>
        <v>0</v>
      </c>
      <c r="H2602" s="8" t="str">
        <f t="shared" si="50"/>
        <v/>
      </c>
      <c r="I2602" s="8">
        <v>86</v>
      </c>
      <c r="J2602" s="8" t="s">
        <v>214</v>
      </c>
      <c r="K2602" s="8" t="e">
        <f t="shared" si="51"/>
        <v>#VALUE!</v>
      </c>
      <c r="L2602" s="8" t="str">
        <f>IFERROR(VLOOKUP(D2602,Materias_Primas[#All],5,0),"")</f>
        <v/>
      </c>
      <c r="M2602" s="2"/>
      <c r="N2602" s="2"/>
      <c r="O2602" s="2"/>
      <c r="P2602" s="2"/>
    </row>
    <row r="2603" spans="1:16" ht="15.75" customHeight="1" x14ac:dyDescent="0.3">
      <c r="A2603" s="8">
        <f>'Receta'!A2604</f>
        <v>0</v>
      </c>
      <c r="B2603" s="8" t="str">
        <f>IFERROR(VLOOKUP(A2603,Productos[#All],2,0),"")</f>
        <v/>
      </c>
      <c r="C2603" s="8">
        <f>SUMIF(Producción[[#All],[Producto]],A2603,Producción[[#All],[Cant]])</f>
        <v>0</v>
      </c>
      <c r="D2603" s="8">
        <f>'Receta'!E2604</f>
        <v>0</v>
      </c>
      <c r="E2603" s="8" t="str">
        <f>IFERROR(VLOOKUP(D2603,Materias_Primas[#All],2,0),"")</f>
        <v/>
      </c>
      <c r="F2603" s="8">
        <f>'Receta'!C2604</f>
        <v>0</v>
      </c>
      <c r="G2603" s="8">
        <f>'Receta'!H2604</f>
        <v>0</v>
      </c>
      <c r="H2603" s="8" t="str">
        <f t="shared" si="50"/>
        <v/>
      </c>
      <c r="I2603" s="8">
        <v>86</v>
      </c>
      <c r="J2603" s="8" t="s">
        <v>214</v>
      </c>
      <c r="K2603" s="8" t="e">
        <f t="shared" si="51"/>
        <v>#VALUE!</v>
      </c>
      <c r="L2603" s="8" t="str">
        <f>IFERROR(VLOOKUP(D2603,Materias_Primas[#All],5,0),"")</f>
        <v/>
      </c>
      <c r="M2603" s="2"/>
      <c r="N2603" s="2"/>
      <c r="O2603" s="2"/>
      <c r="P2603" s="2"/>
    </row>
    <row r="2604" spans="1:16" ht="15.75" customHeight="1" x14ac:dyDescent="0.3">
      <c r="A2604" s="8">
        <f>'Receta'!A2605</f>
        <v>0</v>
      </c>
      <c r="B2604" s="8" t="str">
        <f>IFERROR(VLOOKUP(A2604,Productos[#All],2,0),"")</f>
        <v/>
      </c>
      <c r="C2604" s="8">
        <f>SUMIF(Producción[[#All],[Producto]],A2604,Producción[[#All],[Cant]])</f>
        <v>0</v>
      </c>
      <c r="D2604" s="8">
        <f>'Receta'!E2605</f>
        <v>0</v>
      </c>
      <c r="E2604" s="8" t="str">
        <f>IFERROR(VLOOKUP(D2604,Materias_Primas[#All],2,0),"")</f>
        <v/>
      </c>
      <c r="F2604" s="8">
        <f>'Receta'!C2605</f>
        <v>0</v>
      </c>
      <c r="G2604" s="8">
        <f>'Receta'!H2605</f>
        <v>0</v>
      </c>
      <c r="H2604" s="8" t="str">
        <f t="shared" si="50"/>
        <v/>
      </c>
      <c r="I2604" s="8">
        <v>86</v>
      </c>
      <c r="J2604" s="8" t="s">
        <v>214</v>
      </c>
      <c r="K2604" s="8" t="e">
        <f t="shared" si="51"/>
        <v>#VALUE!</v>
      </c>
      <c r="L2604" s="8" t="str">
        <f>IFERROR(VLOOKUP(D2604,Materias_Primas[#All],5,0),"")</f>
        <v/>
      </c>
      <c r="M2604" s="2"/>
      <c r="N2604" s="2"/>
      <c r="O2604" s="2"/>
      <c r="P2604" s="2"/>
    </row>
    <row r="2605" spans="1:16" ht="15.75" customHeight="1" x14ac:dyDescent="0.3">
      <c r="A2605" s="8">
        <f>'Receta'!A2606</f>
        <v>0</v>
      </c>
      <c r="B2605" s="8" t="str">
        <f>IFERROR(VLOOKUP(A2605,Productos[#All],2,0),"")</f>
        <v/>
      </c>
      <c r="C2605" s="8">
        <f>SUMIF(Producción[[#All],[Producto]],A2605,Producción[[#All],[Cant]])</f>
        <v>0</v>
      </c>
      <c r="D2605" s="8">
        <f>'Receta'!E2606</f>
        <v>0</v>
      </c>
      <c r="E2605" s="8" t="str">
        <f>IFERROR(VLOOKUP(D2605,Materias_Primas[#All],2,0),"")</f>
        <v/>
      </c>
      <c r="F2605" s="8">
        <f>'Receta'!C2606</f>
        <v>0</v>
      </c>
      <c r="G2605" s="8">
        <f>'Receta'!H2606</f>
        <v>0</v>
      </c>
      <c r="H2605" s="8" t="str">
        <f t="shared" si="50"/>
        <v/>
      </c>
      <c r="I2605" s="8">
        <v>86</v>
      </c>
      <c r="J2605" s="8" t="s">
        <v>214</v>
      </c>
      <c r="K2605" s="8" t="e">
        <f t="shared" si="51"/>
        <v>#VALUE!</v>
      </c>
      <c r="L2605" s="8" t="str">
        <f>IFERROR(VLOOKUP(D2605,Materias_Primas[#All],5,0),"")</f>
        <v/>
      </c>
      <c r="M2605" s="2"/>
      <c r="N2605" s="2"/>
      <c r="O2605" s="2"/>
      <c r="P2605" s="2"/>
    </row>
    <row r="2606" spans="1:16" ht="15.75" customHeight="1" x14ac:dyDescent="0.3">
      <c r="A2606" s="8">
        <f>'Receta'!A2607</f>
        <v>0</v>
      </c>
      <c r="B2606" s="8" t="str">
        <f>IFERROR(VLOOKUP(A2606,Productos[#All],2,0),"")</f>
        <v/>
      </c>
      <c r="C2606" s="8">
        <f>SUMIF(Producción[[#All],[Producto]],A2606,Producción[[#All],[Cant]])</f>
        <v>0</v>
      </c>
      <c r="D2606" s="8">
        <f>'Receta'!E2607</f>
        <v>0</v>
      </c>
      <c r="E2606" s="8" t="str">
        <f>IFERROR(VLOOKUP(D2606,Materias_Primas[#All],2,0),"")</f>
        <v/>
      </c>
      <c r="F2606" s="8">
        <f>'Receta'!C2607</f>
        <v>0</v>
      </c>
      <c r="G2606" s="8">
        <f>'Receta'!H2607</f>
        <v>0</v>
      </c>
      <c r="H2606" s="8" t="str">
        <f t="shared" si="50"/>
        <v/>
      </c>
      <c r="I2606" s="8">
        <v>86</v>
      </c>
      <c r="J2606" s="8" t="s">
        <v>214</v>
      </c>
      <c r="K2606" s="8" t="e">
        <f t="shared" si="51"/>
        <v>#VALUE!</v>
      </c>
      <c r="L2606" s="8" t="str">
        <f>IFERROR(VLOOKUP(D2606,Materias_Primas[#All],5,0),"")</f>
        <v/>
      </c>
      <c r="M2606" s="2"/>
      <c r="N2606" s="2"/>
      <c r="O2606" s="2"/>
      <c r="P2606" s="2"/>
    </row>
    <row r="2607" spans="1:16" ht="15.75" customHeight="1" x14ac:dyDescent="0.3">
      <c r="A2607" s="8">
        <f>'Receta'!A2608</f>
        <v>0</v>
      </c>
      <c r="B2607" s="8" t="str">
        <f>IFERROR(VLOOKUP(A2607,Productos[#All],2,0),"")</f>
        <v/>
      </c>
      <c r="C2607" s="8">
        <f>SUMIF(Producción[[#All],[Producto]],A2607,Producción[[#All],[Cant]])</f>
        <v>0</v>
      </c>
      <c r="D2607" s="8">
        <f>'Receta'!E2608</f>
        <v>0</v>
      </c>
      <c r="E2607" s="8" t="str">
        <f>IFERROR(VLOOKUP(D2607,Materias_Primas[#All],2,0),"")</f>
        <v/>
      </c>
      <c r="F2607" s="8">
        <f>'Receta'!C2608</f>
        <v>0</v>
      </c>
      <c r="G2607" s="8">
        <f>'Receta'!H2608</f>
        <v>0</v>
      </c>
      <c r="H2607" s="8" t="str">
        <f t="shared" si="50"/>
        <v/>
      </c>
      <c r="I2607" s="8">
        <v>86</v>
      </c>
      <c r="J2607" s="8" t="s">
        <v>214</v>
      </c>
      <c r="K2607" s="8" t="e">
        <f t="shared" si="51"/>
        <v>#VALUE!</v>
      </c>
      <c r="L2607" s="8" t="str">
        <f>IFERROR(VLOOKUP(D2607,Materias_Primas[#All],5,0),"")</f>
        <v/>
      </c>
      <c r="M2607" s="2"/>
      <c r="N2607" s="2"/>
      <c r="O2607" s="2"/>
      <c r="P2607" s="2"/>
    </row>
    <row r="2608" spans="1:16" ht="15.75" customHeight="1" x14ac:dyDescent="0.3">
      <c r="A2608" s="8">
        <f>'Receta'!A2609</f>
        <v>0</v>
      </c>
      <c r="B2608" s="8" t="str">
        <f>IFERROR(VLOOKUP(A2608,Productos[#All],2,0),"")</f>
        <v/>
      </c>
      <c r="C2608" s="8">
        <f>SUMIF(Producción[[#All],[Producto]],A2608,Producción[[#All],[Cant]])</f>
        <v>0</v>
      </c>
      <c r="D2608" s="8">
        <f>'Receta'!E2609</f>
        <v>0</v>
      </c>
      <c r="E2608" s="8" t="str">
        <f>IFERROR(VLOOKUP(D2608,Materias_Primas[#All],2,0),"")</f>
        <v/>
      </c>
      <c r="F2608" s="8">
        <f>'Receta'!C2609</f>
        <v>0</v>
      </c>
      <c r="G2608" s="8">
        <f>'Receta'!H2609</f>
        <v>0</v>
      </c>
      <c r="H2608" s="8" t="str">
        <f t="shared" si="50"/>
        <v/>
      </c>
      <c r="I2608" s="8">
        <v>86</v>
      </c>
      <c r="J2608" s="8" t="s">
        <v>214</v>
      </c>
      <c r="K2608" s="8" t="e">
        <f t="shared" si="51"/>
        <v>#VALUE!</v>
      </c>
      <c r="L2608" s="8" t="str">
        <f>IFERROR(VLOOKUP(D2608,Materias_Primas[#All],5,0),"")</f>
        <v/>
      </c>
      <c r="M2608" s="2"/>
      <c r="N2608" s="2"/>
      <c r="O2608" s="2"/>
      <c r="P2608" s="2"/>
    </row>
    <row r="2609" spans="1:16" ht="15.75" customHeight="1" x14ac:dyDescent="0.3">
      <c r="A2609" s="8">
        <f>'Receta'!A2610</f>
        <v>0</v>
      </c>
      <c r="B2609" s="8" t="str">
        <f>IFERROR(VLOOKUP(A2609,Productos[#All],2,0),"")</f>
        <v/>
      </c>
      <c r="C2609" s="8">
        <f>SUMIF(Producción[[#All],[Producto]],A2609,Producción[[#All],[Cant]])</f>
        <v>0</v>
      </c>
      <c r="D2609" s="8">
        <f>'Receta'!E2610</f>
        <v>0</v>
      </c>
      <c r="E2609" s="8" t="str">
        <f>IFERROR(VLOOKUP(D2609,Materias_Primas[#All],2,0),"")</f>
        <v/>
      </c>
      <c r="F2609" s="8">
        <f>'Receta'!C2610</f>
        <v>0</v>
      </c>
      <c r="G2609" s="8">
        <f>'Receta'!H2610</f>
        <v>0</v>
      </c>
      <c r="H2609" s="8" t="str">
        <f t="shared" si="50"/>
        <v/>
      </c>
      <c r="I2609" s="8">
        <v>86</v>
      </c>
      <c r="J2609" s="8" t="s">
        <v>214</v>
      </c>
      <c r="K2609" s="8" t="e">
        <f t="shared" si="51"/>
        <v>#VALUE!</v>
      </c>
      <c r="L2609" s="8" t="str">
        <f>IFERROR(VLOOKUP(D2609,Materias_Primas[#All],5,0),"")</f>
        <v/>
      </c>
      <c r="M2609" s="2"/>
      <c r="N2609" s="2"/>
      <c r="O2609" s="2"/>
      <c r="P2609" s="2"/>
    </row>
    <row r="2610" spans="1:16" ht="15.75" customHeight="1" x14ac:dyDescent="0.3">
      <c r="A2610" s="8">
        <f>'Receta'!A2611</f>
        <v>0</v>
      </c>
      <c r="B2610" s="8" t="str">
        <f>IFERROR(VLOOKUP(A2610,Productos[#All],2,0),"")</f>
        <v/>
      </c>
      <c r="C2610" s="8">
        <f>SUMIF(Producción[[#All],[Producto]],A2610,Producción[[#All],[Cant]])</f>
        <v>0</v>
      </c>
      <c r="D2610" s="8">
        <f>'Receta'!E2611</f>
        <v>0</v>
      </c>
      <c r="E2610" s="8" t="str">
        <f>IFERROR(VLOOKUP(D2610,Materias_Primas[#All],2,0),"")</f>
        <v/>
      </c>
      <c r="F2610" s="8">
        <f>'Receta'!C2611</f>
        <v>0</v>
      </c>
      <c r="G2610" s="8">
        <f>'Receta'!H2611</f>
        <v>0</v>
      </c>
      <c r="H2610" s="8" t="str">
        <f t="shared" si="50"/>
        <v/>
      </c>
      <c r="I2610" s="8">
        <v>86</v>
      </c>
      <c r="J2610" s="8" t="s">
        <v>214</v>
      </c>
      <c r="K2610" s="8" t="e">
        <f t="shared" si="51"/>
        <v>#VALUE!</v>
      </c>
      <c r="L2610" s="8" t="str">
        <f>IFERROR(VLOOKUP(D2610,Materias_Primas[#All],5,0),"")</f>
        <v/>
      </c>
      <c r="M2610" s="2"/>
      <c r="N2610" s="2"/>
      <c r="O2610" s="2"/>
      <c r="P2610" s="2"/>
    </row>
    <row r="2611" spans="1:16" ht="15.75" customHeight="1" x14ac:dyDescent="0.3">
      <c r="A2611" s="8">
        <f>'Receta'!A2612</f>
        <v>0</v>
      </c>
      <c r="B2611" s="8" t="str">
        <f>IFERROR(VLOOKUP(A2611,Productos[#All],2,0),"")</f>
        <v/>
      </c>
      <c r="C2611" s="8">
        <f>SUMIF(Producción[[#All],[Producto]],A2611,Producción[[#All],[Cant]])</f>
        <v>0</v>
      </c>
      <c r="D2611" s="8">
        <f>'Receta'!E2612</f>
        <v>0</v>
      </c>
      <c r="E2611" s="8" t="str">
        <f>IFERROR(VLOOKUP(D2611,Materias_Primas[#All],2,0),"")</f>
        <v/>
      </c>
      <c r="F2611" s="8">
        <f>'Receta'!C2612</f>
        <v>0</v>
      </c>
      <c r="G2611" s="8">
        <f>'Receta'!H2612</f>
        <v>0</v>
      </c>
      <c r="H2611" s="8" t="str">
        <f t="shared" si="50"/>
        <v/>
      </c>
      <c r="I2611" s="8">
        <v>86</v>
      </c>
      <c r="J2611" s="8" t="s">
        <v>214</v>
      </c>
      <c r="K2611" s="8" t="e">
        <f t="shared" si="51"/>
        <v>#VALUE!</v>
      </c>
      <c r="L2611" s="8" t="str">
        <f>IFERROR(VLOOKUP(D2611,Materias_Primas[#All],5,0),"")</f>
        <v/>
      </c>
      <c r="M2611" s="2"/>
      <c r="N2611" s="2"/>
      <c r="O2611" s="2"/>
      <c r="P2611" s="2"/>
    </row>
    <row r="2612" spans="1:16" ht="15.75" customHeight="1" x14ac:dyDescent="0.3">
      <c r="A2612" s="8">
        <f>'Receta'!A2613</f>
        <v>0</v>
      </c>
      <c r="B2612" s="8" t="str">
        <f>IFERROR(VLOOKUP(A2612,Productos[#All],2,0),"")</f>
        <v/>
      </c>
      <c r="C2612" s="8">
        <f>SUMIF(Producción[[#All],[Producto]],A2612,Producción[[#All],[Cant]])</f>
        <v>0</v>
      </c>
      <c r="D2612" s="8">
        <f>'Receta'!E2613</f>
        <v>0</v>
      </c>
      <c r="E2612" s="8" t="str">
        <f>IFERROR(VLOOKUP(D2612,Materias_Primas[#All],2,0),"")</f>
        <v/>
      </c>
      <c r="F2612" s="8">
        <f>'Receta'!C2613</f>
        <v>0</v>
      </c>
      <c r="G2612" s="8">
        <f>'Receta'!H2613</f>
        <v>0</v>
      </c>
      <c r="H2612" s="8" t="str">
        <f t="shared" si="50"/>
        <v/>
      </c>
      <c r="I2612" s="8">
        <v>86</v>
      </c>
      <c r="J2612" s="8" t="s">
        <v>214</v>
      </c>
      <c r="K2612" s="8" t="e">
        <f t="shared" si="51"/>
        <v>#VALUE!</v>
      </c>
      <c r="L2612" s="8" t="str">
        <f>IFERROR(VLOOKUP(D2612,Materias_Primas[#All],5,0),"")</f>
        <v/>
      </c>
      <c r="M2612" s="2"/>
      <c r="N2612" s="2"/>
      <c r="O2612" s="2"/>
      <c r="P2612" s="2"/>
    </row>
    <row r="2613" spans="1:16" ht="15.75" customHeight="1" x14ac:dyDescent="0.3">
      <c r="A2613" s="8">
        <f>'Receta'!A2614</f>
        <v>0</v>
      </c>
      <c r="B2613" s="8" t="str">
        <f>IFERROR(VLOOKUP(A2613,Productos[#All],2,0),"")</f>
        <v/>
      </c>
      <c r="C2613" s="8">
        <f>SUMIF(Producción[[#All],[Producto]],A2613,Producción[[#All],[Cant]])</f>
        <v>0</v>
      </c>
      <c r="D2613" s="8">
        <f>'Receta'!E2614</f>
        <v>0</v>
      </c>
      <c r="E2613" s="8" t="str">
        <f>IFERROR(VLOOKUP(D2613,Materias_Primas[#All],2,0),"")</f>
        <v/>
      </c>
      <c r="F2613" s="8">
        <f>'Receta'!C2614</f>
        <v>0</v>
      </c>
      <c r="G2613" s="8">
        <f>'Receta'!H2614</f>
        <v>0</v>
      </c>
      <c r="H2613" s="8" t="str">
        <f t="shared" si="50"/>
        <v/>
      </c>
      <c r="I2613" s="8">
        <v>87</v>
      </c>
      <c r="J2613" s="8" t="s">
        <v>214</v>
      </c>
      <c r="K2613" s="8" t="e">
        <f t="shared" si="51"/>
        <v>#VALUE!</v>
      </c>
      <c r="L2613" s="8" t="str">
        <f>IFERROR(VLOOKUP(D2613,Materias_Primas[#All],5,0),"")</f>
        <v/>
      </c>
      <c r="M2613" s="2"/>
      <c r="N2613" s="2"/>
      <c r="O2613" s="2"/>
      <c r="P2613" s="2"/>
    </row>
    <row r="2614" spans="1:16" ht="15.75" customHeight="1" x14ac:dyDescent="0.3">
      <c r="A2614" s="8">
        <f>'Receta'!A2615</f>
        <v>0</v>
      </c>
      <c r="B2614" s="8" t="str">
        <f>IFERROR(VLOOKUP(A2614,Productos[#All],2,0),"")</f>
        <v/>
      </c>
      <c r="C2614" s="8">
        <f>SUMIF(Producción[[#All],[Producto]],A2614,Producción[[#All],[Cant]])</f>
        <v>0</v>
      </c>
      <c r="D2614" s="8">
        <f>'Receta'!E2615</f>
        <v>0</v>
      </c>
      <c r="E2614" s="8" t="str">
        <f>IFERROR(VLOOKUP(D2614,Materias_Primas[#All],2,0),"")</f>
        <v/>
      </c>
      <c r="F2614" s="8">
        <f>'Receta'!C2615</f>
        <v>0</v>
      </c>
      <c r="G2614" s="8">
        <f>'Receta'!H2615</f>
        <v>0</v>
      </c>
      <c r="H2614" s="8" t="str">
        <f t="shared" si="50"/>
        <v/>
      </c>
      <c r="I2614" s="8">
        <v>87</v>
      </c>
      <c r="J2614" s="8" t="s">
        <v>214</v>
      </c>
      <c r="K2614" s="8" t="e">
        <f t="shared" si="51"/>
        <v>#VALUE!</v>
      </c>
      <c r="L2614" s="8" t="str">
        <f>IFERROR(VLOOKUP(D2614,Materias_Primas[#All],5,0),"")</f>
        <v/>
      </c>
      <c r="M2614" s="2"/>
      <c r="N2614" s="2"/>
      <c r="O2614" s="2"/>
      <c r="P2614" s="2"/>
    </row>
    <row r="2615" spans="1:16" ht="15.75" customHeight="1" x14ac:dyDescent="0.3">
      <c r="A2615" s="8">
        <f>'Receta'!A2616</f>
        <v>0</v>
      </c>
      <c r="B2615" s="8" t="str">
        <f>IFERROR(VLOOKUP(A2615,Productos[#All],2,0),"")</f>
        <v/>
      </c>
      <c r="C2615" s="8">
        <f>SUMIF(Producción[[#All],[Producto]],A2615,Producción[[#All],[Cant]])</f>
        <v>0</v>
      </c>
      <c r="D2615" s="8">
        <f>'Receta'!E2616</f>
        <v>0</v>
      </c>
      <c r="E2615" s="8" t="str">
        <f>IFERROR(VLOOKUP(D2615,Materias_Primas[#All],2,0),"")</f>
        <v/>
      </c>
      <c r="F2615" s="8">
        <f>'Receta'!C2616</f>
        <v>0</v>
      </c>
      <c r="G2615" s="8">
        <f>'Receta'!H2616</f>
        <v>0</v>
      </c>
      <c r="H2615" s="8" t="str">
        <f t="shared" si="50"/>
        <v/>
      </c>
      <c r="I2615" s="8">
        <v>87</v>
      </c>
      <c r="J2615" s="8" t="s">
        <v>214</v>
      </c>
      <c r="K2615" s="8" t="e">
        <f t="shared" si="51"/>
        <v>#VALUE!</v>
      </c>
      <c r="L2615" s="8" t="str">
        <f>IFERROR(VLOOKUP(D2615,Materias_Primas[#All],5,0),"")</f>
        <v/>
      </c>
      <c r="M2615" s="2"/>
      <c r="N2615" s="2"/>
      <c r="O2615" s="2"/>
      <c r="P2615" s="2"/>
    </row>
    <row r="2616" spans="1:16" ht="15.75" customHeight="1" x14ac:dyDescent="0.3">
      <c r="A2616" s="8">
        <f>'Receta'!A2617</f>
        <v>0</v>
      </c>
      <c r="B2616" s="8" t="str">
        <f>IFERROR(VLOOKUP(A2616,Productos[#All],2,0),"")</f>
        <v/>
      </c>
      <c r="C2616" s="8">
        <f>SUMIF(Producción[[#All],[Producto]],A2616,Producción[[#All],[Cant]])</f>
        <v>0</v>
      </c>
      <c r="D2616" s="8">
        <f>'Receta'!E2617</f>
        <v>0</v>
      </c>
      <c r="E2616" s="8" t="str">
        <f>IFERROR(VLOOKUP(D2616,Materias_Primas[#All],2,0),"")</f>
        <v/>
      </c>
      <c r="F2616" s="8">
        <f>'Receta'!C2617</f>
        <v>0</v>
      </c>
      <c r="G2616" s="8">
        <f>'Receta'!H2617</f>
        <v>0</v>
      </c>
      <c r="H2616" s="8" t="str">
        <f t="shared" si="50"/>
        <v/>
      </c>
      <c r="I2616" s="8">
        <v>87</v>
      </c>
      <c r="J2616" s="8" t="s">
        <v>214</v>
      </c>
      <c r="K2616" s="8" t="e">
        <f t="shared" si="51"/>
        <v>#VALUE!</v>
      </c>
      <c r="L2616" s="8" t="str">
        <f>IFERROR(VLOOKUP(D2616,Materias_Primas[#All],5,0),"")</f>
        <v/>
      </c>
      <c r="M2616" s="2"/>
      <c r="N2616" s="2"/>
      <c r="O2616" s="2"/>
      <c r="P2616" s="2"/>
    </row>
    <row r="2617" spans="1:16" ht="15.75" customHeight="1" x14ac:dyDescent="0.3">
      <c r="A2617" s="8">
        <f>'Receta'!A2618</f>
        <v>0</v>
      </c>
      <c r="B2617" s="8" t="str">
        <f>IFERROR(VLOOKUP(A2617,Productos[#All],2,0),"")</f>
        <v/>
      </c>
      <c r="C2617" s="8">
        <f>SUMIF(Producción[[#All],[Producto]],A2617,Producción[[#All],[Cant]])</f>
        <v>0</v>
      </c>
      <c r="D2617" s="8">
        <f>'Receta'!E2618</f>
        <v>0</v>
      </c>
      <c r="E2617" s="8" t="str">
        <f>IFERROR(VLOOKUP(D2617,Materias_Primas[#All],2,0),"")</f>
        <v/>
      </c>
      <c r="F2617" s="8">
        <f>'Receta'!C2618</f>
        <v>0</v>
      </c>
      <c r="G2617" s="8">
        <f>'Receta'!H2618</f>
        <v>0</v>
      </c>
      <c r="H2617" s="8" t="str">
        <f t="shared" si="50"/>
        <v/>
      </c>
      <c r="I2617" s="8">
        <v>87</v>
      </c>
      <c r="J2617" s="8" t="s">
        <v>214</v>
      </c>
      <c r="K2617" s="8" t="e">
        <f t="shared" si="51"/>
        <v>#VALUE!</v>
      </c>
      <c r="L2617" s="8" t="str">
        <f>IFERROR(VLOOKUP(D2617,Materias_Primas[#All],5,0),"")</f>
        <v/>
      </c>
      <c r="M2617" s="2"/>
      <c r="N2617" s="2"/>
      <c r="O2617" s="2"/>
      <c r="P2617" s="2"/>
    </row>
    <row r="2618" spans="1:16" ht="15.75" customHeight="1" x14ac:dyDescent="0.3">
      <c r="A2618" s="8">
        <f>'Receta'!A2619</f>
        <v>0</v>
      </c>
      <c r="B2618" s="8" t="str">
        <f>IFERROR(VLOOKUP(A2618,Productos[#All],2,0),"")</f>
        <v/>
      </c>
      <c r="C2618" s="8">
        <f>SUMIF(Producción[[#All],[Producto]],A2618,Producción[[#All],[Cant]])</f>
        <v>0</v>
      </c>
      <c r="D2618" s="8">
        <f>'Receta'!E2619</f>
        <v>0</v>
      </c>
      <c r="E2618" s="8" t="str">
        <f>IFERROR(VLOOKUP(D2618,Materias_Primas[#All],2,0),"")</f>
        <v/>
      </c>
      <c r="F2618" s="8">
        <f>'Receta'!C2619</f>
        <v>0</v>
      </c>
      <c r="G2618" s="8">
        <f>'Receta'!H2619</f>
        <v>0</v>
      </c>
      <c r="H2618" s="8" t="str">
        <f t="shared" si="50"/>
        <v/>
      </c>
      <c r="I2618" s="8">
        <v>87</v>
      </c>
      <c r="J2618" s="8" t="s">
        <v>214</v>
      </c>
      <c r="K2618" s="8" t="e">
        <f t="shared" si="51"/>
        <v>#VALUE!</v>
      </c>
      <c r="L2618" s="8" t="str">
        <f>IFERROR(VLOOKUP(D2618,Materias_Primas[#All],5,0),"")</f>
        <v/>
      </c>
      <c r="M2618" s="2"/>
      <c r="N2618" s="2"/>
      <c r="O2618" s="2"/>
      <c r="P2618" s="2"/>
    </row>
    <row r="2619" spans="1:16" ht="15.75" customHeight="1" x14ac:dyDescent="0.3">
      <c r="A2619" s="8">
        <f>'Receta'!A2620</f>
        <v>0</v>
      </c>
      <c r="B2619" s="8" t="str">
        <f>IFERROR(VLOOKUP(A2619,Productos[#All],2,0),"")</f>
        <v/>
      </c>
      <c r="C2619" s="8">
        <f>SUMIF(Producción[[#All],[Producto]],A2619,Producción[[#All],[Cant]])</f>
        <v>0</v>
      </c>
      <c r="D2619" s="8">
        <f>'Receta'!E2620</f>
        <v>0</v>
      </c>
      <c r="E2619" s="8" t="str">
        <f>IFERROR(VLOOKUP(D2619,Materias_Primas[#All],2,0),"")</f>
        <v/>
      </c>
      <c r="F2619" s="8">
        <f>'Receta'!C2620</f>
        <v>0</v>
      </c>
      <c r="G2619" s="8">
        <f>'Receta'!H2620</f>
        <v>0</v>
      </c>
      <c r="H2619" s="8" t="str">
        <f t="shared" si="50"/>
        <v/>
      </c>
      <c r="I2619" s="8">
        <v>87</v>
      </c>
      <c r="J2619" s="8" t="s">
        <v>214</v>
      </c>
      <c r="K2619" s="8" t="e">
        <f t="shared" si="51"/>
        <v>#VALUE!</v>
      </c>
      <c r="L2619" s="8" t="str">
        <f>IFERROR(VLOOKUP(D2619,Materias_Primas[#All],5,0),"")</f>
        <v/>
      </c>
      <c r="M2619" s="2"/>
      <c r="N2619" s="2"/>
      <c r="O2619" s="2"/>
      <c r="P2619" s="2"/>
    </row>
    <row r="2620" spans="1:16" ht="15.75" customHeight="1" x14ac:dyDescent="0.3">
      <c r="A2620" s="8">
        <f>'Receta'!A2621</f>
        <v>0</v>
      </c>
      <c r="B2620" s="8" t="str">
        <f>IFERROR(VLOOKUP(A2620,Productos[#All],2,0),"")</f>
        <v/>
      </c>
      <c r="C2620" s="8">
        <f>SUMIF(Producción[[#All],[Producto]],A2620,Producción[[#All],[Cant]])</f>
        <v>0</v>
      </c>
      <c r="D2620" s="8">
        <f>'Receta'!E2621</f>
        <v>0</v>
      </c>
      <c r="E2620" s="8" t="str">
        <f>IFERROR(VLOOKUP(D2620,Materias_Primas[#All],2,0),"")</f>
        <v/>
      </c>
      <c r="F2620" s="8">
        <f>'Receta'!C2621</f>
        <v>0</v>
      </c>
      <c r="G2620" s="8">
        <f>'Receta'!H2621</f>
        <v>0</v>
      </c>
      <c r="H2620" s="8" t="str">
        <f t="shared" si="50"/>
        <v/>
      </c>
      <c r="I2620" s="8">
        <v>87</v>
      </c>
      <c r="J2620" s="8" t="s">
        <v>214</v>
      </c>
      <c r="K2620" s="8" t="e">
        <f t="shared" si="51"/>
        <v>#VALUE!</v>
      </c>
      <c r="L2620" s="8" t="str">
        <f>IFERROR(VLOOKUP(D2620,Materias_Primas[#All],5,0),"")</f>
        <v/>
      </c>
      <c r="M2620" s="2"/>
      <c r="N2620" s="2"/>
      <c r="O2620" s="2"/>
      <c r="P2620" s="2"/>
    </row>
    <row r="2621" spans="1:16" ht="15.75" customHeight="1" x14ac:dyDescent="0.3">
      <c r="A2621" s="8">
        <f>'Receta'!A2622</f>
        <v>0</v>
      </c>
      <c r="B2621" s="8" t="str">
        <f>IFERROR(VLOOKUP(A2621,Productos[#All],2,0),"")</f>
        <v/>
      </c>
      <c r="C2621" s="8">
        <f>SUMIF(Producción[[#All],[Producto]],A2621,Producción[[#All],[Cant]])</f>
        <v>0</v>
      </c>
      <c r="D2621" s="8">
        <f>'Receta'!E2622</f>
        <v>0</v>
      </c>
      <c r="E2621" s="8" t="str">
        <f>IFERROR(VLOOKUP(D2621,Materias_Primas[#All],2,0),"")</f>
        <v/>
      </c>
      <c r="F2621" s="8">
        <f>'Receta'!C2622</f>
        <v>0</v>
      </c>
      <c r="G2621" s="8">
        <f>'Receta'!H2622</f>
        <v>0</v>
      </c>
      <c r="H2621" s="8" t="str">
        <f t="shared" si="50"/>
        <v/>
      </c>
      <c r="I2621" s="8">
        <v>87</v>
      </c>
      <c r="J2621" s="8" t="s">
        <v>214</v>
      </c>
      <c r="K2621" s="8" t="e">
        <f t="shared" si="51"/>
        <v>#VALUE!</v>
      </c>
      <c r="L2621" s="8" t="str">
        <f>IFERROR(VLOOKUP(D2621,Materias_Primas[#All],5,0),"")</f>
        <v/>
      </c>
      <c r="M2621" s="2"/>
      <c r="N2621" s="2"/>
      <c r="O2621" s="2"/>
      <c r="P2621" s="2"/>
    </row>
    <row r="2622" spans="1:16" ht="15.75" customHeight="1" x14ac:dyDescent="0.3">
      <c r="A2622" s="8">
        <f>'Receta'!A2623</f>
        <v>0</v>
      </c>
      <c r="B2622" s="8" t="str">
        <f>IFERROR(VLOOKUP(A2622,Productos[#All],2,0),"")</f>
        <v/>
      </c>
      <c r="C2622" s="8">
        <f>SUMIF(Producción[[#All],[Producto]],A2622,Producción[[#All],[Cant]])</f>
        <v>0</v>
      </c>
      <c r="D2622" s="8">
        <f>'Receta'!E2623</f>
        <v>0</v>
      </c>
      <c r="E2622" s="8" t="str">
        <f>IFERROR(VLOOKUP(D2622,Materias_Primas[#All],2,0),"")</f>
        <v/>
      </c>
      <c r="F2622" s="8">
        <f>'Receta'!C2623</f>
        <v>0</v>
      </c>
      <c r="G2622" s="8">
        <f>'Receta'!H2623</f>
        <v>0</v>
      </c>
      <c r="H2622" s="8" t="str">
        <f t="shared" si="50"/>
        <v/>
      </c>
      <c r="I2622" s="8">
        <v>87</v>
      </c>
      <c r="J2622" s="8" t="s">
        <v>214</v>
      </c>
      <c r="K2622" s="8" t="e">
        <f t="shared" si="51"/>
        <v>#VALUE!</v>
      </c>
      <c r="L2622" s="8" t="str">
        <f>IFERROR(VLOOKUP(D2622,Materias_Primas[#All],5,0),"")</f>
        <v/>
      </c>
      <c r="M2622" s="2"/>
      <c r="N2622" s="2"/>
      <c r="O2622" s="2"/>
      <c r="P2622" s="2"/>
    </row>
    <row r="2623" spans="1:16" ht="15.75" customHeight="1" x14ac:dyDescent="0.3">
      <c r="A2623" s="8">
        <f>'Receta'!A2624</f>
        <v>0</v>
      </c>
      <c r="B2623" s="8" t="str">
        <f>IFERROR(VLOOKUP(A2623,Productos[#All],2,0),"")</f>
        <v/>
      </c>
      <c r="C2623" s="8">
        <f>SUMIF(Producción[[#All],[Producto]],A2623,Producción[[#All],[Cant]])</f>
        <v>0</v>
      </c>
      <c r="D2623" s="8">
        <f>'Receta'!E2624</f>
        <v>0</v>
      </c>
      <c r="E2623" s="8" t="str">
        <f>IFERROR(VLOOKUP(D2623,Materias_Primas[#All],2,0),"")</f>
        <v/>
      </c>
      <c r="F2623" s="8">
        <f>'Receta'!C2624</f>
        <v>0</v>
      </c>
      <c r="G2623" s="8">
        <f>'Receta'!H2624</f>
        <v>0</v>
      </c>
      <c r="H2623" s="8" t="str">
        <f t="shared" si="50"/>
        <v/>
      </c>
      <c r="I2623" s="8">
        <v>87</v>
      </c>
      <c r="J2623" s="8" t="s">
        <v>214</v>
      </c>
      <c r="K2623" s="8" t="e">
        <f t="shared" si="51"/>
        <v>#VALUE!</v>
      </c>
      <c r="L2623" s="8" t="str">
        <f>IFERROR(VLOOKUP(D2623,Materias_Primas[#All],5,0),"")</f>
        <v/>
      </c>
      <c r="M2623" s="2"/>
      <c r="N2623" s="2"/>
      <c r="O2623" s="2"/>
      <c r="P2623" s="2"/>
    </row>
    <row r="2624" spans="1:16" ht="15.75" customHeight="1" x14ac:dyDescent="0.3">
      <c r="A2624" s="8">
        <f>'Receta'!A2625</f>
        <v>0</v>
      </c>
      <c r="B2624" s="8" t="str">
        <f>IFERROR(VLOOKUP(A2624,Productos[#All],2,0),"")</f>
        <v/>
      </c>
      <c r="C2624" s="8">
        <f>SUMIF(Producción[[#All],[Producto]],A2624,Producción[[#All],[Cant]])</f>
        <v>0</v>
      </c>
      <c r="D2624" s="8">
        <f>'Receta'!E2625</f>
        <v>0</v>
      </c>
      <c r="E2624" s="8" t="str">
        <f>IFERROR(VLOOKUP(D2624,Materias_Primas[#All],2,0),"")</f>
        <v/>
      </c>
      <c r="F2624" s="8">
        <f>'Receta'!C2625</f>
        <v>0</v>
      </c>
      <c r="G2624" s="8">
        <f>'Receta'!H2625</f>
        <v>0</v>
      </c>
      <c r="H2624" s="8" t="str">
        <f t="shared" si="50"/>
        <v/>
      </c>
      <c r="I2624" s="8">
        <v>87</v>
      </c>
      <c r="J2624" s="8" t="s">
        <v>214</v>
      </c>
      <c r="K2624" s="8" t="e">
        <f t="shared" si="51"/>
        <v>#VALUE!</v>
      </c>
      <c r="L2624" s="8" t="str">
        <f>IFERROR(VLOOKUP(D2624,Materias_Primas[#All],5,0),"")</f>
        <v/>
      </c>
      <c r="M2624" s="2"/>
      <c r="N2624" s="2"/>
      <c r="O2624" s="2"/>
      <c r="P2624" s="2"/>
    </row>
    <row r="2625" spans="1:16" ht="15.75" customHeight="1" x14ac:dyDescent="0.3">
      <c r="A2625" s="8">
        <f>'Receta'!A2626</f>
        <v>0</v>
      </c>
      <c r="B2625" s="8" t="str">
        <f>IFERROR(VLOOKUP(A2625,Productos[#All],2,0),"")</f>
        <v/>
      </c>
      <c r="C2625" s="8">
        <f>SUMIF(Producción[[#All],[Producto]],A2625,Producción[[#All],[Cant]])</f>
        <v>0</v>
      </c>
      <c r="D2625" s="8">
        <f>'Receta'!E2626</f>
        <v>0</v>
      </c>
      <c r="E2625" s="8" t="str">
        <f>IFERROR(VLOOKUP(D2625,Materias_Primas[#All],2,0),"")</f>
        <v/>
      </c>
      <c r="F2625" s="8">
        <f>'Receta'!C2626</f>
        <v>0</v>
      </c>
      <c r="G2625" s="8">
        <f>'Receta'!H2626</f>
        <v>0</v>
      </c>
      <c r="H2625" s="8" t="str">
        <f t="shared" si="50"/>
        <v/>
      </c>
      <c r="I2625" s="8">
        <v>87</v>
      </c>
      <c r="J2625" s="8" t="s">
        <v>214</v>
      </c>
      <c r="K2625" s="8" t="e">
        <f t="shared" si="51"/>
        <v>#VALUE!</v>
      </c>
      <c r="L2625" s="8" t="str">
        <f>IFERROR(VLOOKUP(D2625,Materias_Primas[#All],5,0),"")</f>
        <v/>
      </c>
      <c r="M2625" s="2"/>
      <c r="N2625" s="2"/>
      <c r="O2625" s="2"/>
      <c r="P2625" s="2"/>
    </row>
    <row r="2626" spans="1:16" ht="15.75" customHeight="1" x14ac:dyDescent="0.3">
      <c r="A2626" s="8">
        <f>'Receta'!A2627</f>
        <v>0</v>
      </c>
      <c r="B2626" s="8" t="str">
        <f>IFERROR(VLOOKUP(A2626,Productos[#All],2,0),"")</f>
        <v/>
      </c>
      <c r="C2626" s="8">
        <f>SUMIF(Producción[[#All],[Producto]],A2626,Producción[[#All],[Cant]])</f>
        <v>0</v>
      </c>
      <c r="D2626" s="8">
        <f>'Receta'!E2627</f>
        <v>0</v>
      </c>
      <c r="E2626" s="8" t="str">
        <f>IFERROR(VLOOKUP(D2626,Materias_Primas[#All],2,0),"")</f>
        <v/>
      </c>
      <c r="F2626" s="8">
        <f>'Receta'!C2627</f>
        <v>0</v>
      </c>
      <c r="G2626" s="8">
        <f>'Receta'!H2627</f>
        <v>0</v>
      </c>
      <c r="H2626" s="8" t="str">
        <f t="shared" si="50"/>
        <v/>
      </c>
      <c r="I2626" s="8">
        <v>87</v>
      </c>
      <c r="J2626" s="8" t="s">
        <v>214</v>
      </c>
      <c r="K2626" s="8" t="e">
        <f t="shared" ref="K2626:K2689" si="52">C2626*H2626</f>
        <v>#VALUE!</v>
      </c>
      <c r="L2626" s="8" t="str">
        <f>IFERROR(VLOOKUP(D2626,Materias_Primas[#All],5,0),"")</f>
        <v/>
      </c>
      <c r="M2626" s="2"/>
      <c r="N2626" s="2"/>
      <c r="O2626" s="2"/>
      <c r="P2626" s="2"/>
    </row>
    <row r="2627" spans="1:16" ht="15.75" customHeight="1" x14ac:dyDescent="0.3">
      <c r="A2627" s="8">
        <f>'Receta'!A2628</f>
        <v>0</v>
      </c>
      <c r="B2627" s="8" t="str">
        <f>IFERROR(VLOOKUP(A2627,Productos[#All],2,0),"")</f>
        <v/>
      </c>
      <c r="C2627" s="8">
        <f>SUMIF(Producción[[#All],[Producto]],A2627,Producción[[#All],[Cant]])</f>
        <v>0</v>
      </c>
      <c r="D2627" s="8">
        <f>'Receta'!E2628</f>
        <v>0</v>
      </c>
      <c r="E2627" s="8" t="str">
        <f>IFERROR(VLOOKUP(D2627,Materias_Primas[#All],2,0),"")</f>
        <v/>
      </c>
      <c r="F2627" s="8">
        <f>'Receta'!C2628</f>
        <v>0</v>
      </c>
      <c r="G2627" s="8">
        <f>'Receta'!H2628</f>
        <v>0</v>
      </c>
      <c r="H2627" s="8" t="str">
        <f t="shared" si="50"/>
        <v/>
      </c>
      <c r="I2627" s="8">
        <v>89</v>
      </c>
      <c r="J2627" s="8" t="s">
        <v>213</v>
      </c>
      <c r="K2627" s="8" t="e">
        <f t="shared" si="52"/>
        <v>#VALUE!</v>
      </c>
      <c r="L2627" s="8" t="str">
        <f>IFERROR(VLOOKUP(D2627,Materias_Primas[#All],5,0),"")</f>
        <v/>
      </c>
      <c r="M2627" s="2"/>
      <c r="N2627" s="2"/>
      <c r="O2627" s="2"/>
      <c r="P2627" s="2"/>
    </row>
    <row r="2628" spans="1:16" ht="15.75" customHeight="1" x14ac:dyDescent="0.3">
      <c r="A2628" s="8">
        <f>'Receta'!A2629</f>
        <v>0</v>
      </c>
      <c r="B2628" s="8" t="str">
        <f>IFERROR(VLOOKUP(A2628,Productos[#All],2,0),"")</f>
        <v/>
      </c>
      <c r="C2628" s="8">
        <f>SUMIF(Producción[[#All],[Producto]],A2628,Producción[[#All],[Cant]])</f>
        <v>0</v>
      </c>
      <c r="D2628" s="8">
        <f>'Receta'!E2629</f>
        <v>0</v>
      </c>
      <c r="E2628" s="8" t="str">
        <f>IFERROR(VLOOKUP(D2628,Materias_Primas[#All],2,0),"")</f>
        <v/>
      </c>
      <c r="F2628" s="8">
        <f>'Receta'!C2629</f>
        <v>0</v>
      </c>
      <c r="G2628" s="8">
        <f>'Receta'!H2629</f>
        <v>0</v>
      </c>
      <c r="H2628" s="8" t="str">
        <f t="shared" si="50"/>
        <v/>
      </c>
      <c r="I2628" s="8">
        <v>89</v>
      </c>
      <c r="J2628" s="8" t="s">
        <v>213</v>
      </c>
      <c r="K2628" s="8" t="e">
        <f t="shared" si="52"/>
        <v>#VALUE!</v>
      </c>
      <c r="L2628" s="8" t="str">
        <f>IFERROR(VLOOKUP(D2628,Materias_Primas[#All],5,0),"")</f>
        <v/>
      </c>
      <c r="M2628" s="2"/>
      <c r="N2628" s="2"/>
      <c r="O2628" s="2"/>
      <c r="P2628" s="2"/>
    </row>
    <row r="2629" spans="1:16" ht="15.75" customHeight="1" x14ac:dyDescent="0.3">
      <c r="A2629" s="8">
        <f>'Receta'!A2630</f>
        <v>0</v>
      </c>
      <c r="B2629" s="8" t="str">
        <f>IFERROR(VLOOKUP(A2629,Productos[#All],2,0),"")</f>
        <v/>
      </c>
      <c r="C2629" s="8">
        <f>SUMIF(Producción[[#All],[Producto]],A2629,Producción[[#All],[Cant]])</f>
        <v>0</v>
      </c>
      <c r="D2629" s="8">
        <f>'Receta'!E2630</f>
        <v>0</v>
      </c>
      <c r="E2629" s="8" t="str">
        <f>IFERROR(VLOOKUP(D2629,Materias_Primas[#All],2,0),"")</f>
        <v/>
      </c>
      <c r="F2629" s="8">
        <f>'Receta'!C2630</f>
        <v>0</v>
      </c>
      <c r="G2629" s="8">
        <f>'Receta'!H2630</f>
        <v>0</v>
      </c>
      <c r="H2629" s="8" t="str">
        <f t="shared" si="50"/>
        <v/>
      </c>
      <c r="I2629" s="8">
        <v>89</v>
      </c>
      <c r="J2629" s="8" t="s">
        <v>213</v>
      </c>
      <c r="K2629" s="8" t="e">
        <f t="shared" si="52"/>
        <v>#VALUE!</v>
      </c>
      <c r="L2629" s="8" t="str">
        <f>IFERROR(VLOOKUP(D2629,Materias_Primas[#All],5,0),"")</f>
        <v/>
      </c>
      <c r="M2629" s="2"/>
      <c r="N2629" s="2"/>
      <c r="O2629" s="2"/>
      <c r="P2629" s="2"/>
    </row>
    <row r="2630" spans="1:16" ht="15.75" customHeight="1" x14ac:dyDescent="0.3">
      <c r="A2630" s="8">
        <f>'Receta'!A2631</f>
        <v>0</v>
      </c>
      <c r="B2630" s="8" t="str">
        <f>IFERROR(VLOOKUP(A2630,Productos[#All],2,0),"")</f>
        <v/>
      </c>
      <c r="C2630" s="8">
        <f>SUMIF(Producción[[#All],[Producto]],A2630,Producción[[#All],[Cant]])</f>
        <v>0</v>
      </c>
      <c r="D2630" s="8">
        <f>'Receta'!E2631</f>
        <v>0</v>
      </c>
      <c r="E2630" s="8" t="str">
        <f>IFERROR(VLOOKUP(D2630,Materias_Primas[#All],2,0),"")</f>
        <v/>
      </c>
      <c r="F2630" s="8">
        <f>'Receta'!C2631</f>
        <v>0</v>
      </c>
      <c r="G2630" s="8">
        <f>'Receta'!H2631</f>
        <v>0</v>
      </c>
      <c r="H2630" s="8" t="str">
        <f t="shared" si="50"/>
        <v/>
      </c>
      <c r="I2630" s="8">
        <v>89</v>
      </c>
      <c r="J2630" s="8" t="s">
        <v>213</v>
      </c>
      <c r="K2630" s="8" t="e">
        <f t="shared" si="52"/>
        <v>#VALUE!</v>
      </c>
      <c r="L2630" s="8" t="str">
        <f>IFERROR(VLOOKUP(D2630,Materias_Primas[#All],5,0),"")</f>
        <v/>
      </c>
      <c r="M2630" s="2"/>
      <c r="N2630" s="2"/>
      <c r="O2630" s="2"/>
      <c r="P2630" s="2"/>
    </row>
    <row r="2631" spans="1:16" ht="15.75" customHeight="1" x14ac:dyDescent="0.3">
      <c r="A2631" s="8">
        <f>'Receta'!A2632</f>
        <v>0</v>
      </c>
      <c r="B2631" s="8" t="str">
        <f>IFERROR(VLOOKUP(A2631,Productos[#All],2,0),"")</f>
        <v/>
      </c>
      <c r="C2631" s="8">
        <f>SUMIF(Producción[[#All],[Producto]],A2631,Producción[[#All],[Cant]])</f>
        <v>0</v>
      </c>
      <c r="D2631" s="8">
        <f>'Receta'!E2632</f>
        <v>0</v>
      </c>
      <c r="E2631" s="8" t="str">
        <f>IFERROR(VLOOKUP(D2631,Materias_Primas[#All],2,0),"")</f>
        <v/>
      </c>
      <c r="F2631" s="8">
        <f>'Receta'!C2632</f>
        <v>0</v>
      </c>
      <c r="G2631" s="8">
        <f>'Receta'!H2632</f>
        <v>0</v>
      </c>
      <c r="H2631" s="8" t="str">
        <f t="shared" si="50"/>
        <v/>
      </c>
      <c r="I2631" s="8">
        <v>89</v>
      </c>
      <c r="J2631" s="8" t="s">
        <v>213</v>
      </c>
      <c r="K2631" s="8" t="e">
        <f t="shared" si="52"/>
        <v>#VALUE!</v>
      </c>
      <c r="L2631" s="8" t="str">
        <f>IFERROR(VLOOKUP(D2631,Materias_Primas[#All],5,0),"")</f>
        <v/>
      </c>
      <c r="M2631" s="2"/>
      <c r="N2631" s="2"/>
      <c r="O2631" s="2"/>
      <c r="P2631" s="2"/>
    </row>
    <row r="2632" spans="1:16" ht="15.75" customHeight="1" x14ac:dyDescent="0.3">
      <c r="A2632" s="8">
        <f>'Receta'!A2633</f>
        <v>0</v>
      </c>
      <c r="B2632" s="8" t="str">
        <f>IFERROR(VLOOKUP(A2632,Productos[#All],2,0),"")</f>
        <v/>
      </c>
      <c r="C2632" s="8">
        <f>SUMIF(Producción[[#All],[Producto]],A2632,Producción[[#All],[Cant]])</f>
        <v>0</v>
      </c>
      <c r="D2632" s="8">
        <f>'Receta'!E2633</f>
        <v>0</v>
      </c>
      <c r="E2632" s="8" t="str">
        <f>IFERROR(VLOOKUP(D2632,Materias_Primas[#All],2,0),"")</f>
        <v/>
      </c>
      <c r="F2632" s="8">
        <f>'Receta'!C2633</f>
        <v>0</v>
      </c>
      <c r="G2632" s="8">
        <f>'Receta'!H2633</f>
        <v>0</v>
      </c>
      <c r="H2632" s="8" t="str">
        <f t="shared" si="50"/>
        <v/>
      </c>
      <c r="I2632" s="8">
        <v>89</v>
      </c>
      <c r="J2632" s="8" t="s">
        <v>213</v>
      </c>
      <c r="K2632" s="8" t="e">
        <f t="shared" si="52"/>
        <v>#VALUE!</v>
      </c>
      <c r="L2632" s="8" t="str">
        <f>IFERROR(VLOOKUP(D2632,Materias_Primas[#All],5,0),"")</f>
        <v/>
      </c>
      <c r="M2632" s="2"/>
      <c r="N2632" s="2"/>
      <c r="O2632" s="2"/>
      <c r="P2632" s="2"/>
    </row>
    <row r="2633" spans="1:16" ht="15.75" customHeight="1" x14ac:dyDescent="0.3">
      <c r="A2633" s="8">
        <f>'Receta'!A2634</f>
        <v>0</v>
      </c>
      <c r="B2633" s="8" t="str">
        <f>IFERROR(VLOOKUP(A2633,Productos[#All],2,0),"")</f>
        <v/>
      </c>
      <c r="C2633" s="8">
        <f>SUMIF(Producción[[#All],[Producto]],A2633,Producción[[#All],[Cant]])</f>
        <v>0</v>
      </c>
      <c r="D2633" s="8">
        <f>'Receta'!E2634</f>
        <v>0</v>
      </c>
      <c r="E2633" s="8" t="str">
        <f>IFERROR(VLOOKUP(D2633,Materias_Primas[#All],2,0),"")</f>
        <v/>
      </c>
      <c r="F2633" s="8">
        <f>'Receta'!C2634</f>
        <v>0</v>
      </c>
      <c r="G2633" s="8">
        <f>'Receta'!H2634</f>
        <v>0</v>
      </c>
      <c r="H2633" s="8" t="str">
        <f t="shared" si="50"/>
        <v/>
      </c>
      <c r="I2633" s="8">
        <v>89</v>
      </c>
      <c r="J2633" s="8" t="s">
        <v>213</v>
      </c>
      <c r="K2633" s="8" t="e">
        <f t="shared" si="52"/>
        <v>#VALUE!</v>
      </c>
      <c r="L2633" s="8" t="str">
        <f>IFERROR(VLOOKUP(D2633,Materias_Primas[#All],5,0),"")</f>
        <v/>
      </c>
      <c r="M2633" s="2"/>
      <c r="N2633" s="2"/>
      <c r="O2633" s="2"/>
      <c r="P2633" s="2"/>
    </row>
    <row r="2634" spans="1:16" ht="15.75" customHeight="1" x14ac:dyDescent="0.3">
      <c r="A2634" s="8">
        <f>'Receta'!A2635</f>
        <v>0</v>
      </c>
      <c r="B2634" s="8" t="str">
        <f>IFERROR(VLOOKUP(A2634,Productos[#All],2,0),"")</f>
        <v/>
      </c>
      <c r="C2634" s="8">
        <f>SUMIF(Producción[[#All],[Producto]],A2634,Producción[[#All],[Cant]])</f>
        <v>0</v>
      </c>
      <c r="D2634" s="8">
        <f>'Receta'!E2635</f>
        <v>0</v>
      </c>
      <c r="E2634" s="8" t="str">
        <f>IFERROR(VLOOKUP(D2634,Materias_Primas[#All],2,0),"")</f>
        <v/>
      </c>
      <c r="F2634" s="8">
        <f>'Receta'!C2635</f>
        <v>0</v>
      </c>
      <c r="G2634" s="8">
        <f>'Receta'!H2635</f>
        <v>0</v>
      </c>
      <c r="H2634" s="8" t="str">
        <f t="shared" si="50"/>
        <v/>
      </c>
      <c r="I2634" s="8">
        <v>89</v>
      </c>
      <c r="J2634" s="8" t="s">
        <v>213</v>
      </c>
      <c r="K2634" s="8" t="e">
        <f t="shared" si="52"/>
        <v>#VALUE!</v>
      </c>
      <c r="L2634" s="8" t="str">
        <f>IFERROR(VLOOKUP(D2634,Materias_Primas[#All],5,0),"")</f>
        <v/>
      </c>
      <c r="M2634" s="2"/>
      <c r="N2634" s="2"/>
      <c r="O2634" s="2"/>
      <c r="P2634" s="2"/>
    </row>
    <row r="2635" spans="1:16" ht="15.75" customHeight="1" x14ac:dyDescent="0.3">
      <c r="A2635" s="8">
        <f>'Receta'!A2636</f>
        <v>0</v>
      </c>
      <c r="B2635" s="8" t="str">
        <f>IFERROR(VLOOKUP(A2635,Productos[#All],2,0),"")</f>
        <v/>
      </c>
      <c r="C2635" s="8">
        <f>SUMIF(Producción[[#All],[Producto]],A2635,Producción[[#All],[Cant]])</f>
        <v>0</v>
      </c>
      <c r="D2635" s="8">
        <f>'Receta'!E2636</f>
        <v>0</v>
      </c>
      <c r="E2635" s="8" t="str">
        <f>IFERROR(VLOOKUP(D2635,Materias_Primas[#All],2,0),"")</f>
        <v/>
      </c>
      <c r="F2635" s="8">
        <f>'Receta'!C2636</f>
        <v>0</v>
      </c>
      <c r="G2635" s="8">
        <f>'Receta'!H2636</f>
        <v>0</v>
      </c>
      <c r="H2635" s="8" t="str">
        <f t="shared" si="50"/>
        <v/>
      </c>
      <c r="I2635" s="8">
        <v>89</v>
      </c>
      <c r="J2635" s="8" t="s">
        <v>213</v>
      </c>
      <c r="K2635" s="8" t="e">
        <f t="shared" si="52"/>
        <v>#VALUE!</v>
      </c>
      <c r="L2635" s="8" t="str">
        <f>IFERROR(VLOOKUP(D2635,Materias_Primas[#All],5,0),"")</f>
        <v/>
      </c>
      <c r="M2635" s="2"/>
      <c r="N2635" s="2"/>
      <c r="O2635" s="2"/>
      <c r="P2635" s="2"/>
    </row>
    <row r="2636" spans="1:16" ht="15.75" customHeight="1" x14ac:dyDescent="0.3">
      <c r="A2636" s="8">
        <f>'Receta'!A2637</f>
        <v>0</v>
      </c>
      <c r="B2636" s="8" t="str">
        <f>IFERROR(VLOOKUP(A2636,Productos[#All],2,0),"")</f>
        <v/>
      </c>
      <c r="C2636" s="8">
        <f>SUMIF(Producción[[#All],[Producto]],A2636,Producción[[#All],[Cant]])</f>
        <v>0</v>
      </c>
      <c r="D2636" s="8">
        <f>'Receta'!E2637</f>
        <v>0</v>
      </c>
      <c r="E2636" s="8" t="str">
        <f>IFERROR(VLOOKUP(D2636,Materias_Primas[#All],2,0),"")</f>
        <v/>
      </c>
      <c r="F2636" s="8">
        <f>'Receta'!C2637</f>
        <v>0</v>
      </c>
      <c r="G2636" s="8">
        <f>'Receta'!H2637</f>
        <v>0</v>
      </c>
      <c r="H2636" s="8" t="str">
        <f t="shared" si="50"/>
        <v/>
      </c>
      <c r="I2636" s="8">
        <v>89</v>
      </c>
      <c r="J2636" s="8" t="s">
        <v>213</v>
      </c>
      <c r="K2636" s="8" t="e">
        <f t="shared" si="52"/>
        <v>#VALUE!</v>
      </c>
      <c r="L2636" s="8" t="str">
        <f>IFERROR(VLOOKUP(D2636,Materias_Primas[#All],5,0),"")</f>
        <v/>
      </c>
      <c r="M2636" s="2"/>
      <c r="N2636" s="2"/>
      <c r="O2636" s="2"/>
      <c r="P2636" s="2"/>
    </row>
    <row r="2637" spans="1:16" ht="15.75" customHeight="1" x14ac:dyDescent="0.3">
      <c r="A2637" s="8">
        <f>'Receta'!A2638</f>
        <v>0</v>
      </c>
      <c r="B2637" s="8" t="str">
        <f>IFERROR(VLOOKUP(A2637,Productos[#All],2,0),"")</f>
        <v/>
      </c>
      <c r="C2637" s="8">
        <f>SUMIF(Producción[[#All],[Producto]],A2637,Producción[[#All],[Cant]])</f>
        <v>0</v>
      </c>
      <c r="D2637" s="8">
        <f>'Receta'!E2638</f>
        <v>0</v>
      </c>
      <c r="E2637" s="8" t="str">
        <f>IFERROR(VLOOKUP(D2637,Materias_Primas[#All],2,0),"")</f>
        <v/>
      </c>
      <c r="F2637" s="8">
        <f>'Receta'!C2638</f>
        <v>0</v>
      </c>
      <c r="G2637" s="8">
        <f>'Receta'!H2638</f>
        <v>0</v>
      </c>
      <c r="H2637" s="8" t="str">
        <f t="shared" si="50"/>
        <v/>
      </c>
      <c r="I2637" s="8">
        <v>89</v>
      </c>
      <c r="J2637" s="8" t="s">
        <v>213</v>
      </c>
      <c r="K2637" s="8" t="e">
        <f t="shared" si="52"/>
        <v>#VALUE!</v>
      </c>
      <c r="L2637" s="8" t="str">
        <f>IFERROR(VLOOKUP(D2637,Materias_Primas[#All],5,0),"")</f>
        <v/>
      </c>
      <c r="M2637" s="2"/>
      <c r="N2637" s="2"/>
      <c r="O2637" s="2"/>
      <c r="P2637" s="2"/>
    </row>
    <row r="2638" spans="1:16" ht="15.75" customHeight="1" x14ac:dyDescent="0.3">
      <c r="A2638" s="8">
        <f>'Receta'!A2639</f>
        <v>0</v>
      </c>
      <c r="B2638" s="8" t="str">
        <f>IFERROR(VLOOKUP(A2638,Productos[#All],2,0),"")</f>
        <v/>
      </c>
      <c r="C2638" s="8">
        <f>SUMIF(Producción[[#All],[Producto]],A2638,Producción[[#All],[Cant]])</f>
        <v>0</v>
      </c>
      <c r="D2638" s="8">
        <f>'Receta'!E2639</f>
        <v>0</v>
      </c>
      <c r="E2638" s="8" t="str">
        <f>IFERROR(VLOOKUP(D2638,Materias_Primas[#All],2,0),"")</f>
        <v/>
      </c>
      <c r="F2638" s="8">
        <f>'Receta'!C2639</f>
        <v>0</v>
      </c>
      <c r="G2638" s="8">
        <f>'Receta'!H2639</f>
        <v>0</v>
      </c>
      <c r="H2638" s="8" t="str">
        <f t="shared" si="50"/>
        <v/>
      </c>
      <c r="I2638" s="8">
        <v>89</v>
      </c>
      <c r="J2638" s="8" t="s">
        <v>213</v>
      </c>
      <c r="K2638" s="8" t="e">
        <f t="shared" si="52"/>
        <v>#VALUE!</v>
      </c>
      <c r="L2638" s="8" t="str">
        <f>IFERROR(VLOOKUP(D2638,Materias_Primas[#All],5,0),"")</f>
        <v/>
      </c>
      <c r="M2638" s="2"/>
      <c r="N2638" s="2"/>
      <c r="O2638" s="2"/>
      <c r="P2638" s="2"/>
    </row>
    <row r="2639" spans="1:16" ht="15.75" customHeight="1" x14ac:dyDescent="0.3">
      <c r="A2639" s="8">
        <f>'Receta'!A2640</f>
        <v>0</v>
      </c>
      <c r="B2639" s="8" t="str">
        <f>IFERROR(VLOOKUP(A2639,Productos[#All],2,0),"")</f>
        <v/>
      </c>
      <c r="C2639" s="8">
        <f>SUMIF(Producción[[#All],[Producto]],A2639,Producción[[#All],[Cant]])</f>
        <v>0</v>
      </c>
      <c r="D2639" s="8">
        <f>'Receta'!E2640</f>
        <v>0</v>
      </c>
      <c r="E2639" s="8" t="str">
        <f>IFERROR(VLOOKUP(D2639,Materias_Primas[#All],2,0),"")</f>
        <v/>
      </c>
      <c r="F2639" s="8">
        <f>'Receta'!C2640</f>
        <v>0</v>
      </c>
      <c r="G2639" s="8">
        <f>'Receta'!H2640</f>
        <v>0</v>
      </c>
      <c r="H2639" s="8" t="str">
        <f t="shared" si="50"/>
        <v/>
      </c>
      <c r="I2639" s="8">
        <v>89</v>
      </c>
      <c r="J2639" s="8" t="s">
        <v>213</v>
      </c>
      <c r="K2639" s="8" t="e">
        <f t="shared" si="52"/>
        <v>#VALUE!</v>
      </c>
      <c r="L2639" s="8" t="str">
        <f>IFERROR(VLOOKUP(D2639,Materias_Primas[#All],5,0),"")</f>
        <v/>
      </c>
      <c r="M2639" s="2"/>
      <c r="N2639" s="2"/>
      <c r="O2639" s="2"/>
      <c r="P2639" s="2"/>
    </row>
    <row r="2640" spans="1:16" ht="15.75" customHeight="1" x14ac:dyDescent="0.3">
      <c r="A2640" s="8">
        <f>'Receta'!A2641</f>
        <v>0</v>
      </c>
      <c r="B2640" s="8" t="str">
        <f>IFERROR(VLOOKUP(A2640,Productos[#All],2,0),"")</f>
        <v/>
      </c>
      <c r="C2640" s="8">
        <f>SUMIF(Producción[[#All],[Producto]],A2640,Producción[[#All],[Cant]])</f>
        <v>0</v>
      </c>
      <c r="D2640" s="8">
        <f>'Receta'!E2641</f>
        <v>0</v>
      </c>
      <c r="E2640" s="8" t="str">
        <f>IFERROR(VLOOKUP(D2640,Materias_Primas[#All],2,0),"")</f>
        <v/>
      </c>
      <c r="F2640" s="8">
        <f>'Receta'!C2641</f>
        <v>0</v>
      </c>
      <c r="G2640" s="8">
        <f>'Receta'!H2641</f>
        <v>0</v>
      </c>
      <c r="H2640" s="8" t="str">
        <f t="shared" si="50"/>
        <v/>
      </c>
      <c r="I2640" s="8">
        <v>89</v>
      </c>
      <c r="J2640" s="8" t="s">
        <v>213</v>
      </c>
      <c r="K2640" s="8" t="e">
        <f t="shared" si="52"/>
        <v>#VALUE!</v>
      </c>
      <c r="L2640" s="8" t="str">
        <f>IFERROR(VLOOKUP(D2640,Materias_Primas[#All],5,0),"")</f>
        <v/>
      </c>
      <c r="M2640" s="2"/>
      <c r="N2640" s="2"/>
      <c r="O2640" s="2"/>
      <c r="P2640" s="2"/>
    </row>
    <row r="2641" spans="1:16" ht="15.75" customHeight="1" x14ac:dyDescent="0.3">
      <c r="A2641" s="8">
        <f>'Receta'!A2642</f>
        <v>0</v>
      </c>
      <c r="B2641" s="8" t="str">
        <f>IFERROR(VLOOKUP(A2641,Productos[#All],2,0),"")</f>
        <v/>
      </c>
      <c r="C2641" s="8">
        <f>SUMIF(Producción[[#All],[Producto]],A2641,Producción[[#All],[Cant]])</f>
        <v>0</v>
      </c>
      <c r="D2641" s="8">
        <f>'Receta'!E2642</f>
        <v>0</v>
      </c>
      <c r="E2641" s="8" t="str">
        <f>IFERROR(VLOOKUP(D2641,Materias_Primas[#All],2,0),"")</f>
        <v/>
      </c>
      <c r="F2641" s="8">
        <f>'Receta'!C2642</f>
        <v>0</v>
      </c>
      <c r="G2641" s="8">
        <f>'Receta'!H2642</f>
        <v>0</v>
      </c>
      <c r="H2641" s="8" t="str">
        <f t="shared" si="50"/>
        <v/>
      </c>
      <c r="I2641" s="8">
        <v>89</v>
      </c>
      <c r="J2641" s="8" t="s">
        <v>213</v>
      </c>
      <c r="K2641" s="8" t="e">
        <f t="shared" si="52"/>
        <v>#VALUE!</v>
      </c>
      <c r="L2641" s="8" t="str">
        <f>IFERROR(VLOOKUP(D2641,Materias_Primas[#All],5,0),"")</f>
        <v/>
      </c>
      <c r="M2641" s="2"/>
      <c r="N2641" s="2"/>
      <c r="O2641" s="2"/>
      <c r="P2641" s="2"/>
    </row>
    <row r="2642" spans="1:16" ht="15.75" customHeight="1" x14ac:dyDescent="0.3">
      <c r="A2642" s="8">
        <f>'Receta'!A2643</f>
        <v>0</v>
      </c>
      <c r="B2642" s="8" t="str">
        <f>IFERROR(VLOOKUP(A2642,Productos[#All],2,0),"")</f>
        <v/>
      </c>
      <c r="C2642" s="8">
        <f>SUMIF(Producción[[#All],[Producto]],A2642,Producción[[#All],[Cant]])</f>
        <v>0</v>
      </c>
      <c r="D2642" s="8">
        <f>'Receta'!E2643</f>
        <v>0</v>
      </c>
      <c r="E2642" s="8" t="str">
        <f>IFERROR(VLOOKUP(D2642,Materias_Primas[#All],2,0),"")</f>
        <v/>
      </c>
      <c r="F2642" s="8">
        <f>'Receta'!C2643</f>
        <v>0</v>
      </c>
      <c r="G2642" s="8">
        <f>'Receta'!H2643</f>
        <v>0</v>
      </c>
      <c r="H2642" s="8" t="str">
        <f t="shared" si="50"/>
        <v/>
      </c>
      <c r="I2642" s="8">
        <v>89</v>
      </c>
      <c r="J2642" s="8" t="s">
        <v>213</v>
      </c>
      <c r="K2642" s="8" t="e">
        <f t="shared" si="52"/>
        <v>#VALUE!</v>
      </c>
      <c r="L2642" s="8" t="str">
        <f>IFERROR(VLOOKUP(D2642,Materias_Primas[#All],5,0),"")</f>
        <v/>
      </c>
      <c r="M2642" s="2"/>
      <c r="N2642" s="2"/>
      <c r="O2642" s="2"/>
      <c r="P2642" s="2"/>
    </row>
    <row r="2643" spans="1:16" ht="15.75" customHeight="1" x14ac:dyDescent="0.3">
      <c r="A2643" s="8">
        <f>'Receta'!A2644</f>
        <v>0</v>
      </c>
      <c r="B2643" s="8" t="str">
        <f>IFERROR(VLOOKUP(A2643,Productos[#All],2,0),"")</f>
        <v/>
      </c>
      <c r="C2643" s="8">
        <f>SUMIF(Producción[[#All],[Producto]],A2643,Producción[[#All],[Cant]])</f>
        <v>0</v>
      </c>
      <c r="D2643" s="8">
        <f>'Receta'!E2644</f>
        <v>0</v>
      </c>
      <c r="E2643" s="8" t="str">
        <f>IFERROR(VLOOKUP(D2643,Materias_Primas[#All],2,0),"")</f>
        <v/>
      </c>
      <c r="F2643" s="8">
        <f>'Receta'!C2644</f>
        <v>0</v>
      </c>
      <c r="G2643" s="8">
        <f>'Receta'!H2644</f>
        <v>0</v>
      </c>
      <c r="H2643" s="8" t="str">
        <f t="shared" si="50"/>
        <v/>
      </c>
      <c r="I2643" s="8">
        <v>89</v>
      </c>
      <c r="J2643" s="8" t="s">
        <v>213</v>
      </c>
      <c r="K2643" s="8" t="e">
        <f t="shared" si="52"/>
        <v>#VALUE!</v>
      </c>
      <c r="L2643" s="8" t="str">
        <f>IFERROR(VLOOKUP(D2643,Materias_Primas[#All],5,0),"")</f>
        <v/>
      </c>
      <c r="M2643" s="2"/>
      <c r="N2643" s="2"/>
      <c r="O2643" s="2"/>
      <c r="P2643" s="2"/>
    </row>
    <row r="2644" spans="1:16" ht="15.75" customHeight="1" x14ac:dyDescent="0.3">
      <c r="A2644" s="8">
        <f>'Receta'!A2645</f>
        <v>0</v>
      </c>
      <c r="B2644" s="8" t="str">
        <f>IFERROR(VLOOKUP(A2644,Productos[#All],2,0),"")</f>
        <v/>
      </c>
      <c r="C2644" s="8">
        <f>SUMIF(Producción[[#All],[Producto]],A2644,Producción[[#All],[Cant]])</f>
        <v>0</v>
      </c>
      <c r="D2644" s="8">
        <f>'Receta'!E2645</f>
        <v>0</v>
      </c>
      <c r="E2644" s="8" t="str">
        <f>IFERROR(VLOOKUP(D2644,Materias_Primas[#All],2,0),"")</f>
        <v/>
      </c>
      <c r="F2644" s="8">
        <f>'Receta'!C2645</f>
        <v>0</v>
      </c>
      <c r="G2644" s="8">
        <f>'Receta'!H2645</f>
        <v>0</v>
      </c>
      <c r="H2644" s="8" t="str">
        <f t="shared" si="50"/>
        <v/>
      </c>
      <c r="I2644" s="8">
        <v>89</v>
      </c>
      <c r="J2644" s="8" t="s">
        <v>213</v>
      </c>
      <c r="K2644" s="8" t="e">
        <f t="shared" si="52"/>
        <v>#VALUE!</v>
      </c>
      <c r="L2644" s="8" t="str">
        <f>IFERROR(VLOOKUP(D2644,Materias_Primas[#All],5,0),"")</f>
        <v/>
      </c>
      <c r="M2644" s="2"/>
      <c r="N2644" s="2"/>
      <c r="O2644" s="2"/>
      <c r="P2644" s="2"/>
    </row>
    <row r="2645" spans="1:16" ht="15.75" customHeight="1" x14ac:dyDescent="0.3">
      <c r="A2645" s="8">
        <f>'Receta'!A2646</f>
        <v>0</v>
      </c>
      <c r="B2645" s="8" t="str">
        <f>IFERROR(VLOOKUP(A2645,Productos[#All],2,0),"")</f>
        <v/>
      </c>
      <c r="C2645" s="8">
        <f>SUMIF(Producción[[#All],[Producto]],A2645,Producción[[#All],[Cant]])</f>
        <v>0</v>
      </c>
      <c r="D2645" s="8">
        <f>'Receta'!E2646</f>
        <v>0</v>
      </c>
      <c r="E2645" s="8" t="str">
        <f>IFERROR(VLOOKUP(D2645,Materias_Primas[#All],2,0),"")</f>
        <v/>
      </c>
      <c r="F2645" s="8">
        <f>'Receta'!C2646</f>
        <v>0</v>
      </c>
      <c r="G2645" s="8">
        <f>'Receta'!H2646</f>
        <v>0</v>
      </c>
      <c r="H2645" s="8" t="str">
        <f t="shared" si="50"/>
        <v/>
      </c>
      <c r="I2645" s="8">
        <v>89</v>
      </c>
      <c r="J2645" s="8" t="s">
        <v>213</v>
      </c>
      <c r="K2645" s="8" t="e">
        <f t="shared" si="52"/>
        <v>#VALUE!</v>
      </c>
      <c r="L2645" s="8" t="str">
        <f>IFERROR(VLOOKUP(D2645,Materias_Primas[#All],5,0),"")</f>
        <v/>
      </c>
      <c r="M2645" s="2"/>
      <c r="N2645" s="2"/>
      <c r="O2645" s="2"/>
      <c r="P2645" s="2"/>
    </row>
    <row r="2646" spans="1:16" ht="15.75" customHeight="1" x14ac:dyDescent="0.3">
      <c r="A2646" s="8">
        <f>'Receta'!A2647</f>
        <v>0</v>
      </c>
      <c r="B2646" s="8" t="str">
        <f>IFERROR(VLOOKUP(A2646,Productos[#All],2,0),"")</f>
        <v/>
      </c>
      <c r="C2646" s="8">
        <f>SUMIF(Producción[[#All],[Producto]],A2646,Producción[[#All],[Cant]])</f>
        <v>0</v>
      </c>
      <c r="D2646" s="8">
        <f>'Receta'!E2647</f>
        <v>0</v>
      </c>
      <c r="E2646" s="8" t="str">
        <f>IFERROR(VLOOKUP(D2646,Materias_Primas[#All],2,0),"")</f>
        <v/>
      </c>
      <c r="F2646" s="8">
        <f>'Receta'!C2647</f>
        <v>0</v>
      </c>
      <c r="G2646" s="8">
        <f>'Receta'!H2647</f>
        <v>0</v>
      </c>
      <c r="H2646" s="8" t="str">
        <f t="shared" si="50"/>
        <v/>
      </c>
      <c r="I2646" s="8">
        <v>89</v>
      </c>
      <c r="J2646" s="8" t="s">
        <v>213</v>
      </c>
      <c r="K2646" s="8" t="e">
        <f t="shared" si="52"/>
        <v>#VALUE!</v>
      </c>
      <c r="L2646" s="8" t="str">
        <f>IFERROR(VLOOKUP(D2646,Materias_Primas[#All],5,0),"")</f>
        <v/>
      </c>
      <c r="M2646" s="2"/>
      <c r="N2646" s="2"/>
      <c r="O2646" s="2"/>
      <c r="P2646" s="2"/>
    </row>
    <row r="2647" spans="1:16" ht="15.75" customHeight="1" x14ac:dyDescent="0.3">
      <c r="A2647" s="8">
        <f>'Receta'!A2648</f>
        <v>0</v>
      </c>
      <c r="B2647" s="8" t="str">
        <f>IFERROR(VLOOKUP(A2647,Productos[#All],2,0),"")</f>
        <v/>
      </c>
      <c r="C2647" s="8">
        <f>SUMIF(Producción[[#All],[Producto]],A2647,Producción[[#All],[Cant]])</f>
        <v>0</v>
      </c>
      <c r="D2647" s="8">
        <f>'Receta'!E2648</f>
        <v>0</v>
      </c>
      <c r="E2647" s="8" t="str">
        <f>IFERROR(VLOOKUP(D2647,Materias_Primas[#All],2,0),"")</f>
        <v/>
      </c>
      <c r="F2647" s="8">
        <f>'Receta'!C2648</f>
        <v>0</v>
      </c>
      <c r="G2647" s="8">
        <f>'Receta'!H2648</f>
        <v>0</v>
      </c>
      <c r="H2647" s="8" t="str">
        <f t="shared" si="50"/>
        <v/>
      </c>
      <c r="I2647" s="8">
        <v>89</v>
      </c>
      <c r="J2647" s="8" t="s">
        <v>213</v>
      </c>
      <c r="K2647" s="8" t="e">
        <f t="shared" si="52"/>
        <v>#VALUE!</v>
      </c>
      <c r="L2647" s="8" t="str">
        <f>IFERROR(VLOOKUP(D2647,Materias_Primas[#All],5,0),"")</f>
        <v/>
      </c>
      <c r="M2647" s="2"/>
      <c r="N2647" s="2"/>
      <c r="O2647" s="2"/>
      <c r="P2647" s="2"/>
    </row>
    <row r="2648" spans="1:16" ht="15.75" customHeight="1" x14ac:dyDescent="0.3">
      <c r="A2648" s="8">
        <f>'Receta'!A2649</f>
        <v>0</v>
      </c>
      <c r="B2648" s="8" t="str">
        <f>IFERROR(VLOOKUP(A2648,Productos[#All],2,0),"")</f>
        <v/>
      </c>
      <c r="C2648" s="8">
        <f>SUMIF(Producción[[#All],[Producto]],A2648,Producción[[#All],[Cant]])</f>
        <v>0</v>
      </c>
      <c r="D2648" s="8">
        <f>'Receta'!E2649</f>
        <v>0</v>
      </c>
      <c r="E2648" s="8" t="str">
        <f>IFERROR(VLOOKUP(D2648,Materias_Primas[#All],2,0),"")</f>
        <v/>
      </c>
      <c r="F2648" s="8">
        <f>'Receta'!C2649</f>
        <v>0</v>
      </c>
      <c r="G2648" s="8">
        <f>'Receta'!H2649</f>
        <v>0</v>
      </c>
      <c r="H2648" s="8" t="str">
        <f t="shared" si="50"/>
        <v/>
      </c>
      <c r="I2648" s="8">
        <v>89</v>
      </c>
      <c r="J2648" s="8" t="s">
        <v>213</v>
      </c>
      <c r="K2648" s="8" t="e">
        <f t="shared" si="52"/>
        <v>#VALUE!</v>
      </c>
      <c r="L2648" s="8" t="str">
        <f>IFERROR(VLOOKUP(D2648,Materias_Primas[#All],5,0),"")</f>
        <v/>
      </c>
      <c r="M2648" s="2"/>
      <c r="N2648" s="2"/>
      <c r="O2648" s="2"/>
      <c r="P2648" s="2"/>
    </row>
    <row r="2649" spans="1:16" ht="15.75" customHeight="1" x14ac:dyDescent="0.3">
      <c r="A2649" s="8">
        <f>'Receta'!A2650</f>
        <v>0</v>
      </c>
      <c r="B2649" s="8" t="str">
        <f>IFERROR(VLOOKUP(A2649,Productos[#All],2,0),"")</f>
        <v/>
      </c>
      <c r="C2649" s="8">
        <f>SUMIF(Producción[[#All],[Producto]],A2649,Producción[[#All],[Cant]])</f>
        <v>0</v>
      </c>
      <c r="D2649" s="8">
        <f>'Receta'!E2650</f>
        <v>0</v>
      </c>
      <c r="E2649" s="8" t="str">
        <f>IFERROR(VLOOKUP(D2649,Materias_Primas[#All],2,0),"")</f>
        <v/>
      </c>
      <c r="F2649" s="8">
        <f>'Receta'!C2650</f>
        <v>0</v>
      </c>
      <c r="G2649" s="8">
        <f>'Receta'!H2650</f>
        <v>0</v>
      </c>
      <c r="H2649" s="8" t="str">
        <f t="shared" si="50"/>
        <v/>
      </c>
      <c r="I2649" s="8">
        <v>89</v>
      </c>
      <c r="J2649" s="8" t="s">
        <v>213</v>
      </c>
      <c r="K2649" s="8" t="e">
        <f t="shared" si="52"/>
        <v>#VALUE!</v>
      </c>
      <c r="L2649" s="8" t="str">
        <f>IFERROR(VLOOKUP(D2649,Materias_Primas[#All],5,0),"")</f>
        <v/>
      </c>
      <c r="M2649" s="2"/>
      <c r="N2649" s="2"/>
      <c r="O2649" s="2"/>
      <c r="P2649" s="2"/>
    </row>
    <row r="2650" spans="1:16" ht="15.75" customHeight="1" x14ac:dyDescent="0.3">
      <c r="A2650" s="8">
        <f>'Receta'!A2651</f>
        <v>0</v>
      </c>
      <c r="B2650" s="8" t="str">
        <f>IFERROR(VLOOKUP(A2650,Productos[#All],2,0),"")</f>
        <v/>
      </c>
      <c r="C2650" s="8">
        <f>SUMIF(Producción[[#All],[Producto]],A2650,Producción[[#All],[Cant]])</f>
        <v>0</v>
      </c>
      <c r="D2650" s="8">
        <f>'Receta'!E2651</f>
        <v>0</v>
      </c>
      <c r="E2650" s="8" t="str">
        <f>IFERROR(VLOOKUP(D2650,Materias_Primas[#All],2,0),"")</f>
        <v/>
      </c>
      <c r="F2650" s="8">
        <f>'Receta'!C2651</f>
        <v>0</v>
      </c>
      <c r="G2650" s="8">
        <f>'Receta'!H2651</f>
        <v>0</v>
      </c>
      <c r="H2650" s="8" t="str">
        <f t="shared" si="50"/>
        <v/>
      </c>
      <c r="I2650" s="8">
        <v>89</v>
      </c>
      <c r="J2650" s="8" t="s">
        <v>213</v>
      </c>
      <c r="K2650" s="8" t="e">
        <f t="shared" si="52"/>
        <v>#VALUE!</v>
      </c>
      <c r="L2650" s="8" t="str">
        <f>IFERROR(VLOOKUP(D2650,Materias_Primas[#All],5,0),"")</f>
        <v/>
      </c>
      <c r="M2650" s="2"/>
      <c r="N2650" s="2"/>
      <c r="O2650" s="2"/>
      <c r="P2650" s="2"/>
    </row>
    <row r="2651" spans="1:16" ht="15.75" customHeight="1" x14ac:dyDescent="0.3">
      <c r="A2651" s="8">
        <f>'Receta'!A2652</f>
        <v>0</v>
      </c>
      <c r="B2651" s="8" t="str">
        <f>IFERROR(VLOOKUP(A2651,Productos[#All],2,0),"")</f>
        <v/>
      </c>
      <c r="C2651" s="8">
        <f>SUMIF(Producción[[#All],[Producto]],A2651,Producción[[#All],[Cant]])</f>
        <v>0</v>
      </c>
      <c r="D2651" s="8">
        <f>'Receta'!E2652</f>
        <v>0</v>
      </c>
      <c r="E2651" s="8" t="str">
        <f>IFERROR(VLOOKUP(D2651,Materias_Primas[#All],2,0),"")</f>
        <v/>
      </c>
      <c r="F2651" s="8">
        <f>'Receta'!C2652</f>
        <v>0</v>
      </c>
      <c r="G2651" s="8">
        <f>'Receta'!H2652</f>
        <v>0</v>
      </c>
      <c r="H2651" s="8" t="str">
        <f t="shared" si="50"/>
        <v/>
      </c>
      <c r="I2651" s="8">
        <v>89</v>
      </c>
      <c r="J2651" s="8" t="s">
        <v>213</v>
      </c>
      <c r="K2651" s="8" t="e">
        <f t="shared" si="52"/>
        <v>#VALUE!</v>
      </c>
      <c r="L2651" s="8" t="str">
        <f>IFERROR(VLOOKUP(D2651,Materias_Primas[#All],5,0),"")</f>
        <v/>
      </c>
      <c r="M2651" s="2"/>
      <c r="N2651" s="2"/>
      <c r="O2651" s="2"/>
      <c r="P2651" s="2"/>
    </row>
    <row r="2652" spans="1:16" ht="15.75" customHeight="1" x14ac:dyDescent="0.3">
      <c r="A2652" s="8">
        <f>'Receta'!A2653</f>
        <v>0</v>
      </c>
      <c r="B2652" s="8" t="str">
        <f>IFERROR(VLOOKUP(A2652,Productos[#All],2,0),"")</f>
        <v/>
      </c>
      <c r="C2652" s="8">
        <f>SUMIF(Producción[[#All],[Producto]],A2652,Producción[[#All],[Cant]])</f>
        <v>0</v>
      </c>
      <c r="D2652" s="8">
        <f>'Receta'!E2653</f>
        <v>0</v>
      </c>
      <c r="E2652" s="8" t="str">
        <f>IFERROR(VLOOKUP(D2652,Materias_Primas[#All],2,0),"")</f>
        <v/>
      </c>
      <c r="F2652" s="8">
        <f>'Receta'!C2653</f>
        <v>0</v>
      </c>
      <c r="G2652" s="8">
        <f>'Receta'!H2653</f>
        <v>0</v>
      </c>
      <c r="H2652" s="8" t="str">
        <f t="shared" si="50"/>
        <v/>
      </c>
      <c r="I2652" s="8">
        <v>89</v>
      </c>
      <c r="J2652" s="8" t="s">
        <v>213</v>
      </c>
      <c r="K2652" s="8" t="e">
        <f t="shared" si="52"/>
        <v>#VALUE!</v>
      </c>
      <c r="L2652" s="8" t="str">
        <f>IFERROR(VLOOKUP(D2652,Materias_Primas[#All],5,0),"")</f>
        <v/>
      </c>
      <c r="M2652" s="2"/>
      <c r="N2652" s="2"/>
      <c r="O2652" s="2"/>
      <c r="P2652" s="2"/>
    </row>
    <row r="2653" spans="1:16" ht="15.75" customHeight="1" x14ac:dyDescent="0.3">
      <c r="A2653" s="8">
        <f>'Receta'!A2654</f>
        <v>0</v>
      </c>
      <c r="B2653" s="8" t="str">
        <f>IFERROR(VLOOKUP(A2653,Productos[#All],2,0),"")</f>
        <v/>
      </c>
      <c r="C2653" s="8">
        <f>SUMIF(Producción[[#All],[Producto]],A2653,Producción[[#All],[Cant]])</f>
        <v>0</v>
      </c>
      <c r="D2653" s="8">
        <f>'Receta'!E2654</f>
        <v>0</v>
      </c>
      <c r="E2653" s="8" t="str">
        <f>IFERROR(VLOOKUP(D2653,Materias_Primas[#All],2,0),"")</f>
        <v/>
      </c>
      <c r="F2653" s="8">
        <f>'Receta'!C2654</f>
        <v>0</v>
      </c>
      <c r="G2653" s="8">
        <f>'Receta'!H2654</f>
        <v>0</v>
      </c>
      <c r="H2653" s="8" t="str">
        <f t="shared" si="50"/>
        <v/>
      </c>
      <c r="I2653" s="8">
        <v>89</v>
      </c>
      <c r="J2653" s="8" t="s">
        <v>213</v>
      </c>
      <c r="K2653" s="8" t="e">
        <f t="shared" si="52"/>
        <v>#VALUE!</v>
      </c>
      <c r="L2653" s="8" t="str">
        <f>IFERROR(VLOOKUP(D2653,Materias_Primas[#All],5,0),"")</f>
        <v/>
      </c>
      <c r="M2653" s="2"/>
      <c r="N2653" s="2"/>
      <c r="O2653" s="2"/>
      <c r="P2653" s="2"/>
    </row>
    <row r="2654" spans="1:16" ht="15.75" customHeight="1" x14ac:dyDescent="0.3">
      <c r="A2654" s="8">
        <f>'Receta'!A2655</f>
        <v>0</v>
      </c>
      <c r="B2654" s="8" t="str">
        <f>IFERROR(VLOOKUP(A2654,Productos[#All],2,0),"")</f>
        <v/>
      </c>
      <c r="C2654" s="8">
        <f>SUMIF(Producción[[#All],[Producto]],A2654,Producción[[#All],[Cant]])</f>
        <v>0</v>
      </c>
      <c r="D2654" s="8">
        <f>'Receta'!E2655</f>
        <v>0</v>
      </c>
      <c r="E2654" s="8" t="str">
        <f>IFERROR(VLOOKUP(D2654,Materias_Primas[#All],2,0),"")</f>
        <v/>
      </c>
      <c r="F2654" s="8">
        <f>'Receta'!C2655</f>
        <v>0</v>
      </c>
      <c r="G2654" s="8">
        <f>'Receta'!H2655</f>
        <v>0</v>
      </c>
      <c r="H2654" s="8" t="str">
        <f t="shared" si="50"/>
        <v/>
      </c>
      <c r="I2654" s="8">
        <v>89</v>
      </c>
      <c r="J2654" s="8" t="s">
        <v>213</v>
      </c>
      <c r="K2654" s="8" t="e">
        <f t="shared" si="52"/>
        <v>#VALUE!</v>
      </c>
      <c r="L2654" s="8" t="str">
        <f>IFERROR(VLOOKUP(D2654,Materias_Primas[#All],5,0),"")</f>
        <v/>
      </c>
      <c r="M2654" s="2"/>
      <c r="N2654" s="2"/>
      <c r="O2654" s="2"/>
      <c r="P2654" s="2"/>
    </row>
    <row r="2655" spans="1:16" ht="15.75" customHeight="1" x14ac:dyDescent="0.3">
      <c r="A2655" s="8">
        <f>'Receta'!A2656</f>
        <v>0</v>
      </c>
      <c r="B2655" s="8" t="str">
        <f>IFERROR(VLOOKUP(A2655,Productos[#All],2,0),"")</f>
        <v/>
      </c>
      <c r="C2655" s="8">
        <f>SUMIF(Producción[[#All],[Producto]],A2655,Producción[[#All],[Cant]])</f>
        <v>0</v>
      </c>
      <c r="D2655" s="8">
        <f>'Receta'!E2656</f>
        <v>0</v>
      </c>
      <c r="E2655" s="8" t="str">
        <f>IFERROR(VLOOKUP(D2655,Materias_Primas[#All],2,0),"")</f>
        <v/>
      </c>
      <c r="F2655" s="8">
        <f>'Receta'!C2656</f>
        <v>0</v>
      </c>
      <c r="G2655" s="8">
        <f>'Receta'!H2656</f>
        <v>0</v>
      </c>
      <c r="H2655" s="8" t="str">
        <f t="shared" si="50"/>
        <v/>
      </c>
      <c r="I2655" s="8">
        <v>89</v>
      </c>
      <c r="J2655" s="8" t="s">
        <v>213</v>
      </c>
      <c r="K2655" s="8" t="e">
        <f t="shared" si="52"/>
        <v>#VALUE!</v>
      </c>
      <c r="L2655" s="8" t="str">
        <f>IFERROR(VLOOKUP(D2655,Materias_Primas[#All],5,0),"")</f>
        <v/>
      </c>
      <c r="M2655" s="2"/>
      <c r="N2655" s="2"/>
      <c r="O2655" s="2"/>
      <c r="P2655" s="2"/>
    </row>
    <row r="2656" spans="1:16" ht="15.75" customHeight="1" x14ac:dyDescent="0.3">
      <c r="A2656" s="8">
        <f>'Receta'!A2657</f>
        <v>0</v>
      </c>
      <c r="B2656" s="8" t="str">
        <f>IFERROR(VLOOKUP(A2656,Productos[#All],2,0),"")</f>
        <v/>
      </c>
      <c r="C2656" s="8">
        <f>SUMIF(Producción[[#All],[Producto]],A2656,Producción[[#All],[Cant]])</f>
        <v>0</v>
      </c>
      <c r="D2656" s="8">
        <f>'Receta'!E2657</f>
        <v>0</v>
      </c>
      <c r="E2656" s="8" t="str">
        <f>IFERROR(VLOOKUP(D2656,Materias_Primas[#All],2,0),"")</f>
        <v/>
      </c>
      <c r="F2656" s="8">
        <f>'Receta'!C2657</f>
        <v>0</v>
      </c>
      <c r="G2656" s="8">
        <f>'Receta'!H2657</f>
        <v>0</v>
      </c>
      <c r="H2656" s="8" t="str">
        <f t="shared" si="50"/>
        <v/>
      </c>
      <c r="I2656" s="8">
        <v>89</v>
      </c>
      <c r="J2656" s="8" t="s">
        <v>213</v>
      </c>
      <c r="K2656" s="8" t="e">
        <f t="shared" si="52"/>
        <v>#VALUE!</v>
      </c>
      <c r="L2656" s="8" t="str">
        <f>IFERROR(VLOOKUP(D2656,Materias_Primas[#All],5,0),"")</f>
        <v/>
      </c>
      <c r="M2656" s="2"/>
      <c r="N2656" s="2"/>
      <c r="O2656" s="2"/>
      <c r="P2656" s="2"/>
    </row>
    <row r="2657" spans="1:16" ht="15.75" customHeight="1" x14ac:dyDescent="0.3">
      <c r="A2657" s="8">
        <f>'Receta'!A2658</f>
        <v>0</v>
      </c>
      <c r="B2657" s="8" t="str">
        <f>IFERROR(VLOOKUP(A2657,Productos[#All],2,0),"")</f>
        <v/>
      </c>
      <c r="C2657" s="8">
        <f>SUMIF(Producción[[#All],[Producto]],A2657,Producción[[#All],[Cant]])</f>
        <v>0</v>
      </c>
      <c r="D2657" s="8">
        <f>'Receta'!E2658</f>
        <v>0</v>
      </c>
      <c r="E2657" s="8" t="str">
        <f>IFERROR(VLOOKUP(D2657,Materias_Primas[#All],2,0),"")</f>
        <v/>
      </c>
      <c r="F2657" s="8">
        <f>'Receta'!C2658</f>
        <v>0</v>
      </c>
      <c r="G2657" s="8">
        <f>'Receta'!H2658</f>
        <v>0</v>
      </c>
      <c r="H2657" s="8" t="str">
        <f t="shared" si="50"/>
        <v/>
      </c>
      <c r="I2657" s="8">
        <v>89</v>
      </c>
      <c r="J2657" s="8" t="s">
        <v>213</v>
      </c>
      <c r="K2657" s="8" t="e">
        <f t="shared" si="52"/>
        <v>#VALUE!</v>
      </c>
      <c r="L2657" s="8" t="str">
        <f>IFERROR(VLOOKUP(D2657,Materias_Primas[#All],5,0),"")</f>
        <v/>
      </c>
      <c r="M2657" s="2"/>
      <c r="N2657" s="2"/>
      <c r="O2657" s="2"/>
      <c r="P2657" s="2"/>
    </row>
    <row r="2658" spans="1:16" ht="15.75" customHeight="1" x14ac:dyDescent="0.3">
      <c r="A2658" s="8">
        <f>'Receta'!A2659</f>
        <v>0</v>
      </c>
      <c r="B2658" s="8" t="str">
        <f>IFERROR(VLOOKUP(A2658,Productos[#All],2,0),"")</f>
        <v/>
      </c>
      <c r="C2658" s="8">
        <f>SUMIF(Producción[[#All],[Producto]],A2658,Producción[[#All],[Cant]])</f>
        <v>0</v>
      </c>
      <c r="D2658" s="8">
        <f>'Receta'!E2659</f>
        <v>0</v>
      </c>
      <c r="E2658" s="8" t="str">
        <f>IFERROR(VLOOKUP(D2658,Materias_Primas[#All],2,0),"")</f>
        <v/>
      </c>
      <c r="F2658" s="8">
        <f>'Receta'!C2659</f>
        <v>0</v>
      </c>
      <c r="G2658" s="8">
        <f>'Receta'!H2659</f>
        <v>0</v>
      </c>
      <c r="H2658" s="8" t="str">
        <f t="shared" si="50"/>
        <v/>
      </c>
      <c r="I2658" s="8">
        <v>89</v>
      </c>
      <c r="J2658" s="8" t="s">
        <v>213</v>
      </c>
      <c r="K2658" s="8" t="e">
        <f t="shared" si="52"/>
        <v>#VALUE!</v>
      </c>
      <c r="L2658" s="8" t="str">
        <f>IFERROR(VLOOKUP(D2658,Materias_Primas[#All],5,0),"")</f>
        <v/>
      </c>
      <c r="M2658" s="2"/>
      <c r="N2658" s="2"/>
      <c r="O2658" s="2"/>
      <c r="P2658" s="2"/>
    </row>
    <row r="2659" spans="1:16" ht="15.75" customHeight="1" x14ac:dyDescent="0.3">
      <c r="A2659" s="8">
        <f>'Receta'!A2660</f>
        <v>0</v>
      </c>
      <c r="B2659" s="8" t="str">
        <f>IFERROR(VLOOKUP(A2659,Productos[#All],2,0),"")</f>
        <v/>
      </c>
      <c r="C2659" s="8">
        <f>SUMIF(Producción[[#All],[Producto]],A2659,Producción[[#All],[Cant]])</f>
        <v>0</v>
      </c>
      <c r="D2659" s="8">
        <f>'Receta'!E2660</f>
        <v>0</v>
      </c>
      <c r="E2659" s="8" t="str">
        <f>IFERROR(VLOOKUP(D2659,Materias_Primas[#All],2,0),"")</f>
        <v/>
      </c>
      <c r="F2659" s="8">
        <f>'Receta'!C2660</f>
        <v>0</v>
      </c>
      <c r="G2659" s="8">
        <f>'Receta'!H2660</f>
        <v>0</v>
      </c>
      <c r="H2659" s="8" t="str">
        <f t="shared" si="50"/>
        <v/>
      </c>
      <c r="I2659" s="8">
        <v>89</v>
      </c>
      <c r="J2659" s="8" t="s">
        <v>213</v>
      </c>
      <c r="K2659" s="8" t="e">
        <f t="shared" si="52"/>
        <v>#VALUE!</v>
      </c>
      <c r="L2659" s="8" t="str">
        <f>IFERROR(VLOOKUP(D2659,Materias_Primas[#All],5,0),"")</f>
        <v/>
      </c>
      <c r="M2659" s="2"/>
      <c r="N2659" s="2"/>
      <c r="O2659" s="2"/>
      <c r="P2659" s="2"/>
    </row>
    <row r="2660" spans="1:16" ht="15.75" customHeight="1" x14ac:dyDescent="0.3">
      <c r="A2660" s="8">
        <f>'Receta'!A2661</f>
        <v>0</v>
      </c>
      <c r="B2660" s="8" t="str">
        <f>IFERROR(VLOOKUP(A2660,Productos[#All],2,0),"")</f>
        <v/>
      </c>
      <c r="C2660" s="8">
        <f>SUMIF(Producción[[#All],[Producto]],A2660,Producción[[#All],[Cant]])</f>
        <v>0</v>
      </c>
      <c r="D2660" s="8">
        <f>'Receta'!E2661</f>
        <v>0</v>
      </c>
      <c r="E2660" s="8" t="str">
        <f>IFERROR(VLOOKUP(D2660,Materias_Primas[#All],2,0),"")</f>
        <v/>
      </c>
      <c r="F2660" s="8">
        <f>'Receta'!C2661</f>
        <v>0</v>
      </c>
      <c r="G2660" s="8">
        <f>'Receta'!H2661</f>
        <v>0</v>
      </c>
      <c r="H2660" s="8" t="str">
        <f t="shared" si="50"/>
        <v/>
      </c>
      <c r="I2660" s="8">
        <v>89</v>
      </c>
      <c r="J2660" s="8" t="s">
        <v>213</v>
      </c>
      <c r="K2660" s="8" t="e">
        <f t="shared" si="52"/>
        <v>#VALUE!</v>
      </c>
      <c r="L2660" s="8" t="str">
        <f>IFERROR(VLOOKUP(D2660,Materias_Primas[#All],5,0),"")</f>
        <v/>
      </c>
      <c r="M2660" s="2"/>
      <c r="N2660" s="2"/>
      <c r="O2660" s="2"/>
      <c r="P2660" s="2"/>
    </row>
    <row r="2661" spans="1:16" ht="15.75" customHeight="1" x14ac:dyDescent="0.3">
      <c r="A2661" s="8">
        <f>'Receta'!A2662</f>
        <v>0</v>
      </c>
      <c r="B2661" s="8" t="str">
        <f>IFERROR(VLOOKUP(A2661,Productos[#All],2,0),"")</f>
        <v/>
      </c>
      <c r="C2661" s="8">
        <f>SUMIF(Producción[[#All],[Producto]],A2661,Producción[[#All],[Cant]])</f>
        <v>0</v>
      </c>
      <c r="D2661" s="8">
        <f>'Receta'!E2662</f>
        <v>0</v>
      </c>
      <c r="E2661" s="8" t="str">
        <f>IFERROR(VLOOKUP(D2661,Materias_Primas[#All],2,0),"")</f>
        <v/>
      </c>
      <c r="F2661" s="8">
        <f>'Receta'!C2662</f>
        <v>0</v>
      </c>
      <c r="G2661" s="8">
        <f>'Receta'!H2662</f>
        <v>0</v>
      </c>
      <c r="H2661" s="8" t="str">
        <f t="shared" si="50"/>
        <v/>
      </c>
      <c r="I2661" s="8">
        <v>89</v>
      </c>
      <c r="J2661" s="8" t="s">
        <v>213</v>
      </c>
      <c r="K2661" s="8" t="e">
        <f t="shared" si="52"/>
        <v>#VALUE!</v>
      </c>
      <c r="L2661" s="8" t="str">
        <f>IFERROR(VLOOKUP(D2661,Materias_Primas[#All],5,0),"")</f>
        <v/>
      </c>
      <c r="M2661" s="2"/>
      <c r="N2661" s="2"/>
      <c r="O2661" s="2"/>
      <c r="P2661" s="2"/>
    </row>
    <row r="2662" spans="1:16" ht="15.75" customHeight="1" x14ac:dyDescent="0.3">
      <c r="A2662" s="8">
        <f>'Receta'!A2663</f>
        <v>0</v>
      </c>
      <c r="B2662" s="8" t="str">
        <f>IFERROR(VLOOKUP(A2662,Productos[#All],2,0),"")</f>
        <v/>
      </c>
      <c r="C2662" s="8">
        <f>SUMIF(Producción[[#All],[Producto]],A2662,Producción[[#All],[Cant]])</f>
        <v>0</v>
      </c>
      <c r="D2662" s="8">
        <f>'Receta'!E2663</f>
        <v>0</v>
      </c>
      <c r="E2662" s="8" t="str">
        <f>IFERROR(VLOOKUP(D2662,Materias_Primas[#All],2,0),"")</f>
        <v/>
      </c>
      <c r="F2662" s="8">
        <f>'Receta'!C2663</f>
        <v>0</v>
      </c>
      <c r="G2662" s="8">
        <f>'Receta'!H2663</f>
        <v>0</v>
      </c>
      <c r="H2662" s="8" t="str">
        <f t="shared" si="50"/>
        <v/>
      </c>
      <c r="I2662" s="8">
        <v>89</v>
      </c>
      <c r="J2662" s="8" t="s">
        <v>213</v>
      </c>
      <c r="K2662" s="8" t="e">
        <f t="shared" si="52"/>
        <v>#VALUE!</v>
      </c>
      <c r="L2662" s="8" t="str">
        <f>IFERROR(VLOOKUP(D2662,Materias_Primas[#All],5,0),"")</f>
        <v/>
      </c>
      <c r="M2662" s="2"/>
      <c r="N2662" s="2"/>
      <c r="O2662" s="2"/>
      <c r="P2662" s="2"/>
    </row>
    <row r="2663" spans="1:16" ht="15.75" customHeight="1" x14ac:dyDescent="0.3">
      <c r="A2663" s="8">
        <f>'Receta'!A2664</f>
        <v>0</v>
      </c>
      <c r="B2663" s="8" t="str">
        <f>IFERROR(VLOOKUP(A2663,Productos[#All],2,0),"")</f>
        <v/>
      </c>
      <c r="C2663" s="8">
        <f>SUMIF(Producción[[#All],[Producto]],A2663,Producción[[#All],[Cant]])</f>
        <v>0</v>
      </c>
      <c r="D2663" s="8">
        <f>'Receta'!E2664</f>
        <v>0</v>
      </c>
      <c r="E2663" s="8" t="str">
        <f>IFERROR(VLOOKUP(D2663,Materias_Primas[#All],2,0),"")</f>
        <v/>
      </c>
      <c r="F2663" s="8">
        <f>'Receta'!C2664</f>
        <v>0</v>
      </c>
      <c r="G2663" s="8">
        <f>'Receta'!H2664</f>
        <v>0</v>
      </c>
      <c r="H2663" s="8" t="str">
        <f t="shared" si="50"/>
        <v/>
      </c>
      <c r="I2663" s="8">
        <v>89</v>
      </c>
      <c r="J2663" s="8" t="s">
        <v>213</v>
      </c>
      <c r="K2663" s="8" t="e">
        <f t="shared" si="52"/>
        <v>#VALUE!</v>
      </c>
      <c r="L2663" s="8" t="str">
        <f>IFERROR(VLOOKUP(D2663,Materias_Primas[#All],5,0),"")</f>
        <v/>
      </c>
      <c r="M2663" s="2"/>
      <c r="N2663" s="2"/>
      <c r="O2663" s="2"/>
      <c r="P2663" s="2"/>
    </row>
    <row r="2664" spans="1:16" ht="15.75" customHeight="1" x14ac:dyDescent="0.3">
      <c r="A2664" s="8">
        <f>'Receta'!A2665</f>
        <v>0</v>
      </c>
      <c r="B2664" s="8" t="str">
        <f>IFERROR(VLOOKUP(A2664,Productos[#All],2,0),"")</f>
        <v/>
      </c>
      <c r="C2664" s="8">
        <f>SUMIF(Producción[[#All],[Producto]],A2664,Producción[[#All],[Cant]])</f>
        <v>0</v>
      </c>
      <c r="D2664" s="8">
        <f>'Receta'!E2665</f>
        <v>0</v>
      </c>
      <c r="E2664" s="8" t="str">
        <f>IFERROR(VLOOKUP(D2664,Materias_Primas[#All],2,0),"")</f>
        <v/>
      </c>
      <c r="F2664" s="8">
        <f>'Receta'!C2665</f>
        <v>0</v>
      </c>
      <c r="G2664" s="8">
        <f>'Receta'!H2665</f>
        <v>0</v>
      </c>
      <c r="H2664" s="8" t="str">
        <f t="shared" si="50"/>
        <v/>
      </c>
      <c r="I2664" s="8">
        <v>89</v>
      </c>
      <c r="J2664" s="8" t="s">
        <v>213</v>
      </c>
      <c r="K2664" s="8" t="e">
        <f t="shared" si="52"/>
        <v>#VALUE!</v>
      </c>
      <c r="L2664" s="8" t="str">
        <f>IFERROR(VLOOKUP(D2664,Materias_Primas[#All],5,0),"")</f>
        <v/>
      </c>
      <c r="M2664" s="2"/>
      <c r="N2664" s="2"/>
      <c r="O2664" s="2"/>
      <c r="P2664" s="2"/>
    </row>
    <row r="2665" spans="1:16" ht="15.75" customHeight="1" x14ac:dyDescent="0.3">
      <c r="A2665" s="8">
        <f>'Receta'!A2666</f>
        <v>0</v>
      </c>
      <c r="B2665" s="8" t="str">
        <f>IFERROR(VLOOKUP(A2665,Productos[#All],2,0),"")</f>
        <v/>
      </c>
      <c r="C2665" s="8">
        <f>SUMIF(Producción[[#All],[Producto]],A2665,Producción[[#All],[Cant]])</f>
        <v>0</v>
      </c>
      <c r="D2665" s="8">
        <f>'Receta'!E2666</f>
        <v>0</v>
      </c>
      <c r="E2665" s="8" t="str">
        <f>IFERROR(VLOOKUP(D2665,Materias_Primas[#All],2,0),"")</f>
        <v/>
      </c>
      <c r="F2665" s="8">
        <f>'Receta'!C2666</f>
        <v>0</v>
      </c>
      <c r="G2665" s="8">
        <f>'Receta'!H2666</f>
        <v>0</v>
      </c>
      <c r="H2665" s="8" t="str">
        <f t="shared" si="50"/>
        <v/>
      </c>
      <c r="I2665" s="8">
        <v>89</v>
      </c>
      <c r="J2665" s="8" t="s">
        <v>213</v>
      </c>
      <c r="K2665" s="8" t="e">
        <f t="shared" si="52"/>
        <v>#VALUE!</v>
      </c>
      <c r="L2665" s="8" t="str">
        <f>IFERROR(VLOOKUP(D2665,Materias_Primas[#All],5,0),"")</f>
        <v/>
      </c>
      <c r="M2665" s="2"/>
      <c r="N2665" s="2"/>
      <c r="O2665" s="2"/>
      <c r="P2665" s="2"/>
    </row>
    <row r="2666" spans="1:16" ht="15.75" customHeight="1" x14ac:dyDescent="0.3">
      <c r="A2666" s="8">
        <f>'Receta'!A2667</f>
        <v>0</v>
      </c>
      <c r="B2666" s="8" t="str">
        <f>IFERROR(VLOOKUP(A2666,Productos[#All],2,0),"")</f>
        <v/>
      </c>
      <c r="C2666" s="8">
        <f>SUMIF(Producción[[#All],[Producto]],A2666,Producción[[#All],[Cant]])</f>
        <v>0</v>
      </c>
      <c r="D2666" s="8">
        <f>'Receta'!E2667</f>
        <v>0</v>
      </c>
      <c r="E2666" s="8" t="str">
        <f>IFERROR(VLOOKUP(D2666,Materias_Primas[#All],2,0),"")</f>
        <v/>
      </c>
      <c r="F2666" s="8">
        <f>'Receta'!C2667</f>
        <v>0</v>
      </c>
      <c r="G2666" s="8">
        <f>'Receta'!H2667</f>
        <v>0</v>
      </c>
      <c r="H2666" s="8" t="str">
        <f t="shared" si="50"/>
        <v/>
      </c>
      <c r="I2666" s="8">
        <v>89</v>
      </c>
      <c r="J2666" s="8" t="s">
        <v>213</v>
      </c>
      <c r="K2666" s="8" t="e">
        <f t="shared" si="52"/>
        <v>#VALUE!</v>
      </c>
      <c r="L2666" s="8" t="str">
        <f>IFERROR(VLOOKUP(D2666,Materias_Primas[#All],5,0),"")</f>
        <v/>
      </c>
      <c r="M2666" s="2"/>
      <c r="N2666" s="2"/>
      <c r="O2666" s="2"/>
      <c r="P2666" s="2"/>
    </row>
    <row r="2667" spans="1:16" ht="15.75" customHeight="1" x14ac:dyDescent="0.3">
      <c r="A2667" s="8">
        <f>'Receta'!A2668</f>
        <v>0</v>
      </c>
      <c r="B2667" s="8" t="str">
        <f>IFERROR(VLOOKUP(A2667,Productos[#All],2,0),"")</f>
        <v/>
      </c>
      <c r="C2667" s="8">
        <f>SUMIF(Producción[[#All],[Producto]],A2667,Producción[[#All],[Cant]])</f>
        <v>0</v>
      </c>
      <c r="D2667" s="8">
        <f>'Receta'!E2668</f>
        <v>0</v>
      </c>
      <c r="E2667" s="8" t="str">
        <f>IFERROR(VLOOKUP(D2667,Materias_Primas[#All],2,0),"")</f>
        <v/>
      </c>
      <c r="F2667" s="8">
        <f>'Receta'!C2668</f>
        <v>0</v>
      </c>
      <c r="G2667" s="8">
        <f>'Receta'!H2668</f>
        <v>0</v>
      </c>
      <c r="H2667" s="8" t="str">
        <f t="shared" si="50"/>
        <v/>
      </c>
      <c r="I2667" s="8">
        <v>89</v>
      </c>
      <c r="J2667" s="8" t="s">
        <v>213</v>
      </c>
      <c r="K2667" s="8" t="e">
        <f t="shared" si="52"/>
        <v>#VALUE!</v>
      </c>
      <c r="L2667" s="8" t="str">
        <f>IFERROR(VLOOKUP(D2667,Materias_Primas[#All],5,0),"")</f>
        <v/>
      </c>
      <c r="M2667" s="2"/>
      <c r="N2667" s="2"/>
      <c r="O2667" s="2"/>
      <c r="P2667" s="2"/>
    </row>
    <row r="2668" spans="1:16" ht="15.75" customHeight="1" x14ac:dyDescent="0.3">
      <c r="A2668" s="8">
        <f>'Receta'!A2669</f>
        <v>0</v>
      </c>
      <c r="B2668" s="8" t="str">
        <f>IFERROR(VLOOKUP(A2668,Productos[#All],2,0),"")</f>
        <v/>
      </c>
      <c r="C2668" s="8">
        <f>SUMIF(Producción[[#All],[Producto]],A2668,Producción[[#All],[Cant]])</f>
        <v>0</v>
      </c>
      <c r="D2668" s="8">
        <f>'Receta'!E2669</f>
        <v>0</v>
      </c>
      <c r="E2668" s="8" t="str">
        <f>IFERROR(VLOOKUP(D2668,Materias_Primas[#All],2,0),"")</f>
        <v/>
      </c>
      <c r="F2668" s="8">
        <f>'Receta'!C2669</f>
        <v>0</v>
      </c>
      <c r="G2668" s="8">
        <f>'Receta'!H2669</f>
        <v>0</v>
      </c>
      <c r="H2668" s="8" t="str">
        <f t="shared" si="50"/>
        <v/>
      </c>
      <c r="I2668" s="8">
        <v>90</v>
      </c>
      <c r="J2668" s="8" t="s">
        <v>214</v>
      </c>
      <c r="K2668" s="8" t="e">
        <f t="shared" si="52"/>
        <v>#VALUE!</v>
      </c>
      <c r="L2668" s="8" t="str">
        <f>IFERROR(VLOOKUP(D2668,Materias_Primas[#All],5,0),"")</f>
        <v/>
      </c>
      <c r="M2668" s="2"/>
      <c r="N2668" s="2"/>
      <c r="O2668" s="2"/>
      <c r="P2668" s="2"/>
    </row>
    <row r="2669" spans="1:16" ht="15.75" customHeight="1" x14ac:dyDescent="0.3">
      <c r="A2669" s="8">
        <f>'Receta'!A2670</f>
        <v>0</v>
      </c>
      <c r="B2669" s="8" t="str">
        <f>IFERROR(VLOOKUP(A2669,Productos[#All],2,0),"")</f>
        <v/>
      </c>
      <c r="C2669" s="8">
        <f>SUMIF(Producción[[#All],[Producto]],A2669,Producción[[#All],[Cant]])</f>
        <v>0</v>
      </c>
      <c r="D2669" s="8">
        <f>'Receta'!E2670</f>
        <v>0</v>
      </c>
      <c r="E2669" s="8" t="str">
        <f>IFERROR(VLOOKUP(D2669,Materias_Primas[#All],2,0),"")</f>
        <v/>
      </c>
      <c r="F2669" s="8">
        <f>'Receta'!C2670</f>
        <v>0</v>
      </c>
      <c r="G2669" s="8">
        <f>'Receta'!H2670</f>
        <v>0</v>
      </c>
      <c r="H2669" s="8" t="str">
        <f t="shared" si="50"/>
        <v/>
      </c>
      <c r="I2669" s="8">
        <v>90</v>
      </c>
      <c r="J2669" s="8" t="s">
        <v>214</v>
      </c>
      <c r="K2669" s="8" t="e">
        <f t="shared" si="52"/>
        <v>#VALUE!</v>
      </c>
      <c r="L2669" s="8" t="str">
        <f>IFERROR(VLOOKUP(D2669,Materias_Primas[#All],5,0),"")</f>
        <v/>
      </c>
      <c r="M2669" s="2"/>
      <c r="N2669" s="2"/>
      <c r="O2669" s="2"/>
      <c r="P2669" s="2"/>
    </row>
    <row r="2670" spans="1:16" ht="15.75" customHeight="1" x14ac:dyDescent="0.3">
      <c r="A2670" s="8">
        <f>'Receta'!A2671</f>
        <v>0</v>
      </c>
      <c r="B2670" s="8" t="str">
        <f>IFERROR(VLOOKUP(A2670,Productos[#All],2,0),"")</f>
        <v/>
      </c>
      <c r="C2670" s="8">
        <f>SUMIF(Producción[[#All],[Producto]],A2670,Producción[[#All],[Cant]])</f>
        <v>0</v>
      </c>
      <c r="D2670" s="8">
        <f>'Receta'!E2671</f>
        <v>0</v>
      </c>
      <c r="E2670" s="8" t="str">
        <f>IFERROR(VLOOKUP(D2670,Materias_Primas[#All],2,0),"")</f>
        <v/>
      </c>
      <c r="F2670" s="8">
        <f>'Receta'!C2671</f>
        <v>0</v>
      </c>
      <c r="G2670" s="8">
        <f>'Receta'!H2671</f>
        <v>0</v>
      </c>
      <c r="H2670" s="8" t="str">
        <f t="shared" si="50"/>
        <v/>
      </c>
      <c r="I2670" s="8">
        <v>90</v>
      </c>
      <c r="J2670" s="8" t="s">
        <v>214</v>
      </c>
      <c r="K2670" s="8" t="e">
        <f t="shared" si="52"/>
        <v>#VALUE!</v>
      </c>
      <c r="L2670" s="8" t="str">
        <f>IFERROR(VLOOKUP(D2670,Materias_Primas[#All],5,0),"")</f>
        <v/>
      </c>
      <c r="M2670" s="2"/>
      <c r="N2670" s="2"/>
      <c r="O2670" s="2"/>
      <c r="P2670" s="2"/>
    </row>
    <row r="2671" spans="1:16" ht="15.75" customHeight="1" x14ac:dyDescent="0.3">
      <c r="A2671" s="8">
        <f>'Receta'!A2672</f>
        <v>0</v>
      </c>
      <c r="B2671" s="8" t="str">
        <f>IFERROR(VLOOKUP(A2671,Productos[#All],2,0),"")</f>
        <v/>
      </c>
      <c r="C2671" s="8">
        <f>SUMIF(Producción[[#All],[Producto]],A2671,Producción[[#All],[Cant]])</f>
        <v>0</v>
      </c>
      <c r="D2671" s="8">
        <f>'Receta'!E2672</f>
        <v>0</v>
      </c>
      <c r="E2671" s="8" t="str">
        <f>IFERROR(VLOOKUP(D2671,Materias_Primas[#All],2,0),"")</f>
        <v/>
      </c>
      <c r="F2671" s="8">
        <f>'Receta'!C2672</f>
        <v>0</v>
      </c>
      <c r="G2671" s="8">
        <f>'Receta'!H2672</f>
        <v>0</v>
      </c>
      <c r="H2671" s="8" t="str">
        <f t="shared" si="50"/>
        <v/>
      </c>
      <c r="I2671" s="8">
        <v>90</v>
      </c>
      <c r="J2671" s="8" t="s">
        <v>214</v>
      </c>
      <c r="K2671" s="8" t="e">
        <f t="shared" si="52"/>
        <v>#VALUE!</v>
      </c>
      <c r="L2671" s="8" t="str">
        <f>IFERROR(VLOOKUP(D2671,Materias_Primas[#All],5,0),"")</f>
        <v/>
      </c>
      <c r="M2671" s="2"/>
      <c r="N2671" s="2"/>
      <c r="O2671" s="2"/>
      <c r="P2671" s="2"/>
    </row>
    <row r="2672" spans="1:16" ht="15.75" customHeight="1" x14ac:dyDescent="0.3">
      <c r="A2672" s="8">
        <f>'Receta'!A2673</f>
        <v>0</v>
      </c>
      <c r="B2672" s="8" t="str">
        <f>IFERROR(VLOOKUP(A2672,Productos[#All],2,0),"")</f>
        <v/>
      </c>
      <c r="C2672" s="8">
        <f>SUMIF(Producción[[#All],[Producto]],A2672,Producción[[#All],[Cant]])</f>
        <v>0</v>
      </c>
      <c r="D2672" s="8">
        <f>'Receta'!E2673</f>
        <v>0</v>
      </c>
      <c r="E2672" s="8" t="str">
        <f>IFERROR(VLOOKUP(D2672,Materias_Primas[#All],2,0),"")</f>
        <v/>
      </c>
      <c r="F2672" s="8">
        <f>'Receta'!C2673</f>
        <v>0</v>
      </c>
      <c r="G2672" s="8">
        <f>'Receta'!H2673</f>
        <v>0</v>
      </c>
      <c r="H2672" s="8" t="str">
        <f t="shared" si="50"/>
        <v/>
      </c>
      <c r="I2672" s="8">
        <v>90</v>
      </c>
      <c r="J2672" s="8" t="s">
        <v>214</v>
      </c>
      <c r="K2672" s="8" t="e">
        <f t="shared" si="52"/>
        <v>#VALUE!</v>
      </c>
      <c r="L2672" s="8" t="str">
        <f>IFERROR(VLOOKUP(D2672,Materias_Primas[#All],5,0),"")</f>
        <v/>
      </c>
      <c r="M2672" s="2"/>
      <c r="N2672" s="2"/>
      <c r="O2672" s="2"/>
      <c r="P2672" s="2"/>
    </row>
    <row r="2673" spans="1:16" ht="15.75" customHeight="1" x14ac:dyDescent="0.3">
      <c r="A2673" s="8">
        <f>'Receta'!A2674</f>
        <v>0</v>
      </c>
      <c r="B2673" s="8" t="str">
        <f>IFERROR(VLOOKUP(A2673,Productos[#All],2,0),"")</f>
        <v/>
      </c>
      <c r="C2673" s="8">
        <f>SUMIF(Producción[[#All],[Producto]],A2673,Producción[[#All],[Cant]])</f>
        <v>0</v>
      </c>
      <c r="D2673" s="8">
        <f>'Receta'!E2674</f>
        <v>0</v>
      </c>
      <c r="E2673" s="8" t="str">
        <f>IFERROR(VLOOKUP(D2673,Materias_Primas[#All],2,0),"")</f>
        <v/>
      </c>
      <c r="F2673" s="8">
        <f>'Receta'!C2674</f>
        <v>0</v>
      </c>
      <c r="G2673" s="8">
        <f>'Receta'!H2674</f>
        <v>0</v>
      </c>
      <c r="H2673" s="8" t="str">
        <f t="shared" si="50"/>
        <v/>
      </c>
      <c r="I2673" s="8">
        <v>90</v>
      </c>
      <c r="J2673" s="8" t="s">
        <v>214</v>
      </c>
      <c r="K2673" s="8" t="e">
        <f t="shared" si="52"/>
        <v>#VALUE!</v>
      </c>
      <c r="L2673" s="8" t="str">
        <f>IFERROR(VLOOKUP(D2673,Materias_Primas[#All],5,0),"")</f>
        <v/>
      </c>
      <c r="M2673" s="2"/>
      <c r="N2673" s="2"/>
      <c r="O2673" s="2"/>
      <c r="P2673" s="2"/>
    </row>
    <row r="2674" spans="1:16" ht="15.75" customHeight="1" x14ac:dyDescent="0.3">
      <c r="A2674" s="8">
        <f>'Receta'!A2675</f>
        <v>0</v>
      </c>
      <c r="B2674" s="8" t="str">
        <f>IFERROR(VLOOKUP(A2674,Productos[#All],2,0),"")</f>
        <v/>
      </c>
      <c r="C2674" s="8">
        <f>SUMIF(Producción[[#All],[Producto]],A2674,Producción[[#All],[Cant]])</f>
        <v>0</v>
      </c>
      <c r="D2674" s="8">
        <f>'Receta'!E2675</f>
        <v>0</v>
      </c>
      <c r="E2674" s="8" t="str">
        <f>IFERROR(VLOOKUP(D2674,Materias_Primas[#All],2,0),"")</f>
        <v/>
      </c>
      <c r="F2674" s="8">
        <f>'Receta'!C2675</f>
        <v>0</v>
      </c>
      <c r="G2674" s="8">
        <f>'Receta'!H2675</f>
        <v>0</v>
      </c>
      <c r="H2674" s="8" t="str">
        <f t="shared" si="50"/>
        <v/>
      </c>
      <c r="I2674" s="8">
        <v>90</v>
      </c>
      <c r="J2674" s="8" t="s">
        <v>214</v>
      </c>
      <c r="K2674" s="8" t="e">
        <f t="shared" si="52"/>
        <v>#VALUE!</v>
      </c>
      <c r="L2674" s="8" t="str">
        <f>IFERROR(VLOOKUP(D2674,Materias_Primas[#All],5,0),"")</f>
        <v/>
      </c>
      <c r="M2674" s="2"/>
      <c r="N2674" s="2"/>
      <c r="O2674" s="2"/>
      <c r="P2674" s="2"/>
    </row>
    <row r="2675" spans="1:16" ht="15.75" customHeight="1" x14ac:dyDescent="0.3">
      <c r="A2675" s="8">
        <f>'Receta'!A2676</f>
        <v>0</v>
      </c>
      <c r="B2675" s="8" t="str">
        <f>IFERROR(VLOOKUP(A2675,Productos[#All],2,0),"")</f>
        <v/>
      </c>
      <c r="C2675" s="8">
        <f>SUMIF(Producción[[#All],[Producto]],A2675,Producción[[#All],[Cant]])</f>
        <v>0</v>
      </c>
      <c r="D2675" s="8">
        <f>'Receta'!E2676</f>
        <v>0</v>
      </c>
      <c r="E2675" s="8" t="str">
        <f>IFERROR(VLOOKUP(D2675,Materias_Primas[#All],2,0),"")</f>
        <v/>
      </c>
      <c r="F2675" s="8">
        <f>'Receta'!C2676</f>
        <v>0</v>
      </c>
      <c r="G2675" s="8">
        <f>'Receta'!H2676</f>
        <v>0</v>
      </c>
      <c r="H2675" s="8" t="str">
        <f t="shared" si="50"/>
        <v/>
      </c>
      <c r="I2675" s="8">
        <v>90</v>
      </c>
      <c r="J2675" s="8" t="s">
        <v>214</v>
      </c>
      <c r="K2675" s="8" t="e">
        <f t="shared" si="52"/>
        <v>#VALUE!</v>
      </c>
      <c r="L2675" s="8" t="str">
        <f>IFERROR(VLOOKUP(D2675,Materias_Primas[#All],5,0),"")</f>
        <v/>
      </c>
      <c r="M2675" s="2"/>
      <c r="N2675" s="2"/>
      <c r="O2675" s="2"/>
      <c r="P2675" s="2"/>
    </row>
    <row r="2676" spans="1:16" ht="15.75" customHeight="1" x14ac:dyDescent="0.3">
      <c r="A2676" s="8">
        <f>'Receta'!A2677</f>
        <v>0</v>
      </c>
      <c r="B2676" s="8" t="str">
        <f>IFERROR(VLOOKUP(A2676,Productos[#All],2,0),"")</f>
        <v/>
      </c>
      <c r="C2676" s="8">
        <f>SUMIF(Producción[[#All],[Producto]],A2676,Producción[[#All],[Cant]])</f>
        <v>0</v>
      </c>
      <c r="D2676" s="8">
        <f>'Receta'!E2677</f>
        <v>0</v>
      </c>
      <c r="E2676" s="8" t="str">
        <f>IFERROR(VLOOKUP(D2676,Materias_Primas[#All],2,0),"")</f>
        <v/>
      </c>
      <c r="F2676" s="8">
        <f>'Receta'!C2677</f>
        <v>0</v>
      </c>
      <c r="G2676" s="8">
        <f>'Receta'!H2677</f>
        <v>0</v>
      </c>
      <c r="H2676" s="8" t="str">
        <f t="shared" si="50"/>
        <v/>
      </c>
      <c r="I2676" s="8">
        <v>90</v>
      </c>
      <c r="J2676" s="8" t="s">
        <v>214</v>
      </c>
      <c r="K2676" s="8" t="e">
        <f t="shared" si="52"/>
        <v>#VALUE!</v>
      </c>
      <c r="L2676" s="8" t="str">
        <f>IFERROR(VLOOKUP(D2676,Materias_Primas[#All],5,0),"")</f>
        <v/>
      </c>
      <c r="M2676" s="2"/>
      <c r="N2676" s="2"/>
      <c r="O2676" s="2"/>
      <c r="P2676" s="2"/>
    </row>
    <row r="2677" spans="1:16" ht="15.75" customHeight="1" x14ac:dyDescent="0.3">
      <c r="A2677" s="8">
        <f>'Receta'!A2678</f>
        <v>0</v>
      </c>
      <c r="B2677" s="8" t="str">
        <f>IFERROR(VLOOKUP(A2677,Productos[#All],2,0),"")</f>
        <v/>
      </c>
      <c r="C2677" s="8">
        <f>SUMIF(Producción[[#All],[Producto]],A2677,Producción[[#All],[Cant]])</f>
        <v>0</v>
      </c>
      <c r="D2677" s="8">
        <f>'Receta'!E2678</f>
        <v>0</v>
      </c>
      <c r="E2677" s="8" t="str">
        <f>IFERROR(VLOOKUP(D2677,Materias_Primas[#All],2,0),"")</f>
        <v/>
      </c>
      <c r="F2677" s="8">
        <f>'Receta'!C2678</f>
        <v>0</v>
      </c>
      <c r="G2677" s="8">
        <f>'Receta'!H2678</f>
        <v>0</v>
      </c>
      <c r="H2677" s="8" t="str">
        <f t="shared" si="50"/>
        <v/>
      </c>
      <c r="I2677" s="8">
        <v>90</v>
      </c>
      <c r="J2677" s="8" t="s">
        <v>214</v>
      </c>
      <c r="K2677" s="8" t="e">
        <f t="shared" si="52"/>
        <v>#VALUE!</v>
      </c>
      <c r="L2677" s="8" t="str">
        <f>IFERROR(VLOOKUP(D2677,Materias_Primas[#All],5,0),"")</f>
        <v/>
      </c>
      <c r="M2677" s="2"/>
      <c r="N2677" s="2"/>
      <c r="O2677" s="2"/>
      <c r="P2677" s="2"/>
    </row>
    <row r="2678" spans="1:16" ht="15.75" customHeight="1" x14ac:dyDescent="0.3">
      <c r="A2678" s="8">
        <f>'Receta'!A2679</f>
        <v>0</v>
      </c>
      <c r="B2678" s="8" t="str">
        <f>IFERROR(VLOOKUP(A2678,Productos[#All],2,0),"")</f>
        <v/>
      </c>
      <c r="C2678" s="8">
        <f>SUMIF(Producción[[#All],[Producto]],A2678,Producción[[#All],[Cant]])</f>
        <v>0</v>
      </c>
      <c r="D2678" s="8">
        <f>'Receta'!E2679</f>
        <v>0</v>
      </c>
      <c r="E2678" s="8" t="str">
        <f>IFERROR(VLOOKUP(D2678,Materias_Primas[#All],2,0),"")</f>
        <v/>
      </c>
      <c r="F2678" s="8">
        <f>'Receta'!C2679</f>
        <v>0</v>
      </c>
      <c r="G2678" s="8">
        <f>'Receta'!H2679</f>
        <v>0</v>
      </c>
      <c r="H2678" s="8" t="str">
        <f t="shared" si="50"/>
        <v/>
      </c>
      <c r="I2678" s="8">
        <v>90</v>
      </c>
      <c r="J2678" s="8" t="s">
        <v>214</v>
      </c>
      <c r="K2678" s="8" t="e">
        <f t="shared" si="52"/>
        <v>#VALUE!</v>
      </c>
      <c r="L2678" s="8" t="str">
        <f>IFERROR(VLOOKUP(D2678,Materias_Primas[#All],5,0),"")</f>
        <v/>
      </c>
      <c r="M2678" s="2"/>
      <c r="N2678" s="2"/>
      <c r="O2678" s="2"/>
      <c r="P2678" s="2"/>
    </row>
    <row r="2679" spans="1:16" ht="15.75" customHeight="1" x14ac:dyDescent="0.3">
      <c r="A2679" s="8">
        <f>'Receta'!A2680</f>
        <v>0</v>
      </c>
      <c r="B2679" s="8" t="str">
        <f>IFERROR(VLOOKUP(A2679,Productos[#All],2,0),"")</f>
        <v/>
      </c>
      <c r="C2679" s="8">
        <f>SUMIF(Producción[[#All],[Producto]],A2679,Producción[[#All],[Cant]])</f>
        <v>0</v>
      </c>
      <c r="D2679" s="8">
        <f>'Receta'!E2680</f>
        <v>0</v>
      </c>
      <c r="E2679" s="8" t="str">
        <f>IFERROR(VLOOKUP(D2679,Materias_Primas[#All],2,0),"")</f>
        <v/>
      </c>
      <c r="F2679" s="8">
        <f>'Receta'!C2680</f>
        <v>0</v>
      </c>
      <c r="G2679" s="8">
        <f>'Receta'!H2680</f>
        <v>0</v>
      </c>
      <c r="H2679" s="8" t="str">
        <f t="shared" si="50"/>
        <v/>
      </c>
      <c r="I2679" s="8">
        <v>90</v>
      </c>
      <c r="J2679" s="8" t="s">
        <v>214</v>
      </c>
      <c r="K2679" s="8" t="e">
        <f t="shared" si="52"/>
        <v>#VALUE!</v>
      </c>
      <c r="L2679" s="8" t="str">
        <f>IFERROR(VLOOKUP(D2679,Materias_Primas[#All],5,0),"")</f>
        <v/>
      </c>
      <c r="M2679" s="2"/>
      <c r="N2679" s="2"/>
      <c r="O2679" s="2"/>
      <c r="P2679" s="2"/>
    </row>
    <row r="2680" spans="1:16" ht="15.75" customHeight="1" x14ac:dyDescent="0.3">
      <c r="A2680" s="8">
        <f>'Receta'!A2681</f>
        <v>0</v>
      </c>
      <c r="B2680" s="8" t="str">
        <f>IFERROR(VLOOKUP(A2680,Productos[#All],2,0),"")</f>
        <v/>
      </c>
      <c r="C2680" s="8">
        <f>SUMIF(Producción[[#All],[Producto]],A2680,Producción[[#All],[Cant]])</f>
        <v>0</v>
      </c>
      <c r="D2680" s="8">
        <f>'Receta'!E2681</f>
        <v>0</v>
      </c>
      <c r="E2680" s="8" t="str">
        <f>IFERROR(VLOOKUP(D2680,Materias_Primas[#All],2,0),"")</f>
        <v/>
      </c>
      <c r="F2680" s="8">
        <f>'Receta'!C2681</f>
        <v>0</v>
      </c>
      <c r="G2680" s="8">
        <f>'Receta'!H2681</f>
        <v>0</v>
      </c>
      <c r="H2680" s="8" t="str">
        <f t="shared" si="50"/>
        <v/>
      </c>
      <c r="I2680" s="8">
        <v>90</v>
      </c>
      <c r="J2680" s="8" t="s">
        <v>214</v>
      </c>
      <c r="K2680" s="8" t="e">
        <f t="shared" si="52"/>
        <v>#VALUE!</v>
      </c>
      <c r="L2680" s="8" t="str">
        <f>IFERROR(VLOOKUP(D2680,Materias_Primas[#All],5,0),"")</f>
        <v/>
      </c>
      <c r="M2680" s="2"/>
      <c r="N2680" s="2"/>
      <c r="O2680" s="2"/>
      <c r="P2680" s="2"/>
    </row>
    <row r="2681" spans="1:16" ht="15.75" customHeight="1" x14ac:dyDescent="0.3">
      <c r="A2681" s="8">
        <f>'Receta'!A2682</f>
        <v>0</v>
      </c>
      <c r="B2681" s="8" t="str">
        <f>IFERROR(VLOOKUP(A2681,Productos[#All],2,0),"")</f>
        <v/>
      </c>
      <c r="C2681" s="8">
        <f>SUMIF(Producción[[#All],[Producto]],A2681,Producción[[#All],[Cant]])</f>
        <v>0</v>
      </c>
      <c r="D2681" s="8">
        <f>'Receta'!E2682</f>
        <v>0</v>
      </c>
      <c r="E2681" s="8" t="str">
        <f>IFERROR(VLOOKUP(D2681,Materias_Primas[#All],2,0),"")</f>
        <v/>
      </c>
      <c r="F2681" s="8">
        <f>'Receta'!C2682</f>
        <v>0</v>
      </c>
      <c r="G2681" s="8">
        <f>'Receta'!H2682</f>
        <v>0</v>
      </c>
      <c r="H2681" s="8" t="str">
        <f t="shared" si="50"/>
        <v/>
      </c>
      <c r="I2681" s="8">
        <v>90</v>
      </c>
      <c r="J2681" s="8" t="s">
        <v>214</v>
      </c>
      <c r="K2681" s="8" t="e">
        <f t="shared" si="52"/>
        <v>#VALUE!</v>
      </c>
      <c r="L2681" s="8" t="str">
        <f>IFERROR(VLOOKUP(D2681,Materias_Primas[#All],5,0),"")</f>
        <v/>
      </c>
      <c r="M2681" s="2"/>
      <c r="N2681" s="2"/>
      <c r="O2681" s="2"/>
      <c r="P2681" s="2"/>
    </row>
    <row r="2682" spans="1:16" ht="15.75" customHeight="1" x14ac:dyDescent="0.3">
      <c r="A2682" s="8">
        <f>'Receta'!A2683</f>
        <v>0</v>
      </c>
      <c r="B2682" s="8" t="str">
        <f>IFERROR(VLOOKUP(A2682,Productos[#All],2,0),"")</f>
        <v/>
      </c>
      <c r="C2682" s="8">
        <f>SUMIF(Producción[[#All],[Producto]],A2682,Producción[[#All],[Cant]])</f>
        <v>0</v>
      </c>
      <c r="D2682" s="8">
        <f>'Receta'!E2683</f>
        <v>0</v>
      </c>
      <c r="E2682" s="8" t="str">
        <f>IFERROR(VLOOKUP(D2682,Materias_Primas[#All],2,0),"")</f>
        <v/>
      </c>
      <c r="F2682" s="8">
        <f>'Receta'!C2683</f>
        <v>0</v>
      </c>
      <c r="G2682" s="8">
        <f>'Receta'!H2683</f>
        <v>0</v>
      </c>
      <c r="H2682" s="8" t="str">
        <f t="shared" si="50"/>
        <v/>
      </c>
      <c r="I2682" s="8">
        <v>90</v>
      </c>
      <c r="J2682" s="8" t="s">
        <v>214</v>
      </c>
      <c r="K2682" s="8" t="e">
        <f t="shared" si="52"/>
        <v>#VALUE!</v>
      </c>
      <c r="L2682" s="8" t="str">
        <f>IFERROR(VLOOKUP(D2682,Materias_Primas[#All],5,0),"")</f>
        <v/>
      </c>
      <c r="M2682" s="2"/>
      <c r="N2682" s="2"/>
      <c r="O2682" s="2"/>
      <c r="P2682" s="2"/>
    </row>
    <row r="2683" spans="1:16" ht="15.75" customHeight="1" x14ac:dyDescent="0.3">
      <c r="A2683" s="8">
        <f>'Receta'!A2684</f>
        <v>0</v>
      </c>
      <c r="B2683" s="8" t="str">
        <f>IFERROR(VLOOKUP(A2683,Productos[#All],2,0),"")</f>
        <v/>
      </c>
      <c r="C2683" s="8">
        <f>SUMIF(Producción[[#All],[Producto]],A2683,Producción[[#All],[Cant]])</f>
        <v>0</v>
      </c>
      <c r="D2683" s="8">
        <f>'Receta'!E2684</f>
        <v>0</v>
      </c>
      <c r="E2683" s="8" t="str">
        <f>IFERROR(VLOOKUP(D2683,Materias_Primas[#All],2,0),"")</f>
        <v/>
      </c>
      <c r="F2683" s="8">
        <f>'Receta'!C2684</f>
        <v>0</v>
      </c>
      <c r="G2683" s="8">
        <f>'Receta'!H2684</f>
        <v>0</v>
      </c>
      <c r="H2683" s="8" t="str">
        <f t="shared" si="50"/>
        <v/>
      </c>
      <c r="I2683" s="8">
        <v>90</v>
      </c>
      <c r="J2683" s="8" t="s">
        <v>214</v>
      </c>
      <c r="K2683" s="8" t="e">
        <f t="shared" si="52"/>
        <v>#VALUE!</v>
      </c>
      <c r="L2683" s="8" t="str">
        <f>IFERROR(VLOOKUP(D2683,Materias_Primas[#All],5,0),"")</f>
        <v/>
      </c>
      <c r="M2683" s="2"/>
      <c r="N2683" s="2"/>
      <c r="O2683" s="2"/>
      <c r="P2683" s="2"/>
    </row>
    <row r="2684" spans="1:16" ht="15.75" customHeight="1" x14ac:dyDescent="0.3">
      <c r="A2684" s="8">
        <f>'Receta'!A2685</f>
        <v>0</v>
      </c>
      <c r="B2684" s="8" t="str">
        <f>IFERROR(VLOOKUP(A2684,Productos[#All],2,0),"")</f>
        <v/>
      </c>
      <c r="C2684" s="8">
        <f>SUMIF(Producción[[#All],[Producto]],A2684,Producción[[#All],[Cant]])</f>
        <v>0</v>
      </c>
      <c r="D2684" s="8">
        <f>'Receta'!E2685</f>
        <v>0</v>
      </c>
      <c r="E2684" s="8" t="str">
        <f>IFERROR(VLOOKUP(D2684,Materias_Primas[#All],2,0),"")</f>
        <v/>
      </c>
      <c r="F2684" s="8">
        <f>'Receta'!C2685</f>
        <v>0</v>
      </c>
      <c r="G2684" s="8">
        <f>'Receta'!H2685</f>
        <v>0</v>
      </c>
      <c r="H2684" s="8" t="str">
        <f t="shared" si="50"/>
        <v/>
      </c>
      <c r="I2684" s="8">
        <v>90</v>
      </c>
      <c r="J2684" s="8" t="s">
        <v>214</v>
      </c>
      <c r="K2684" s="8" t="e">
        <f t="shared" si="52"/>
        <v>#VALUE!</v>
      </c>
      <c r="L2684" s="8" t="str">
        <f>IFERROR(VLOOKUP(D2684,Materias_Primas[#All],5,0),"")</f>
        <v/>
      </c>
      <c r="M2684" s="2"/>
      <c r="N2684" s="2"/>
      <c r="O2684" s="2"/>
      <c r="P2684" s="2"/>
    </row>
    <row r="2685" spans="1:16" ht="15.75" customHeight="1" x14ac:dyDescent="0.3">
      <c r="A2685" s="8">
        <f>'Receta'!A2686</f>
        <v>0</v>
      </c>
      <c r="B2685" s="8" t="str">
        <f>IFERROR(VLOOKUP(A2685,Productos[#All],2,0),"")</f>
        <v/>
      </c>
      <c r="C2685" s="8">
        <f>SUMIF(Producción[[#All],[Producto]],A2685,Producción[[#All],[Cant]])</f>
        <v>0</v>
      </c>
      <c r="D2685" s="8">
        <f>'Receta'!E2686</f>
        <v>0</v>
      </c>
      <c r="E2685" s="8" t="str">
        <f>IFERROR(VLOOKUP(D2685,Materias_Primas[#All],2,0),"")</f>
        <v/>
      </c>
      <c r="F2685" s="8">
        <f>'Receta'!C2686</f>
        <v>0</v>
      </c>
      <c r="G2685" s="8">
        <f>'Receta'!H2686</f>
        <v>0</v>
      </c>
      <c r="H2685" s="8" t="str">
        <f t="shared" si="50"/>
        <v/>
      </c>
      <c r="I2685" s="8">
        <v>90</v>
      </c>
      <c r="J2685" s="8" t="s">
        <v>213</v>
      </c>
      <c r="K2685" s="8" t="e">
        <f t="shared" si="52"/>
        <v>#VALUE!</v>
      </c>
      <c r="L2685" s="8" t="str">
        <f>IFERROR(VLOOKUP(D2685,Materias_Primas[#All],5,0),"")</f>
        <v/>
      </c>
      <c r="M2685" s="2"/>
      <c r="N2685" s="2"/>
      <c r="O2685" s="2"/>
      <c r="P2685" s="2"/>
    </row>
    <row r="2686" spans="1:16" ht="15.75" customHeight="1" x14ac:dyDescent="0.3">
      <c r="A2686" s="8">
        <f>'Receta'!A2687</f>
        <v>0</v>
      </c>
      <c r="B2686" s="8" t="str">
        <f>IFERROR(VLOOKUP(A2686,Productos[#All],2,0),"")</f>
        <v/>
      </c>
      <c r="C2686" s="8">
        <f>SUMIF(Producción[[#All],[Producto]],A2686,Producción[[#All],[Cant]])</f>
        <v>0</v>
      </c>
      <c r="D2686" s="8">
        <f>'Receta'!E2687</f>
        <v>0</v>
      </c>
      <c r="E2686" s="8" t="str">
        <f>IFERROR(VLOOKUP(D2686,Materias_Primas[#All],2,0),"")</f>
        <v/>
      </c>
      <c r="F2686" s="8">
        <f>'Receta'!C2687</f>
        <v>0</v>
      </c>
      <c r="G2686" s="8">
        <f>'Receta'!H2687</f>
        <v>0</v>
      </c>
      <c r="H2686" s="8" t="str">
        <f t="shared" si="50"/>
        <v/>
      </c>
      <c r="I2686" s="8">
        <v>90</v>
      </c>
      <c r="J2686" s="8" t="s">
        <v>213</v>
      </c>
      <c r="K2686" s="8" t="e">
        <f t="shared" si="52"/>
        <v>#VALUE!</v>
      </c>
      <c r="L2686" s="8" t="str">
        <f>IFERROR(VLOOKUP(D2686,Materias_Primas[#All],5,0),"")</f>
        <v/>
      </c>
      <c r="M2686" s="2"/>
      <c r="N2686" s="2"/>
      <c r="O2686" s="2"/>
      <c r="P2686" s="2"/>
    </row>
    <row r="2687" spans="1:16" ht="15.75" customHeight="1" x14ac:dyDescent="0.3">
      <c r="A2687" s="8">
        <f>'Receta'!A2688</f>
        <v>0</v>
      </c>
      <c r="B2687" s="8" t="str">
        <f>IFERROR(VLOOKUP(A2687,Productos[#All],2,0),"")</f>
        <v/>
      </c>
      <c r="C2687" s="8">
        <f>SUMIF(Producción[[#All],[Producto]],A2687,Producción[[#All],[Cant]])</f>
        <v>0</v>
      </c>
      <c r="D2687" s="8">
        <f>'Receta'!E2688</f>
        <v>0</v>
      </c>
      <c r="E2687" s="8" t="str">
        <f>IFERROR(VLOOKUP(D2687,Materias_Primas[#All],2,0),"")</f>
        <v/>
      </c>
      <c r="F2687" s="8">
        <f>'Receta'!C2688</f>
        <v>0</v>
      </c>
      <c r="G2687" s="8">
        <f>'Receta'!H2688</f>
        <v>0</v>
      </c>
      <c r="H2687" s="8" t="str">
        <f t="shared" si="50"/>
        <v/>
      </c>
      <c r="I2687" s="8">
        <v>90</v>
      </c>
      <c r="J2687" s="8" t="s">
        <v>213</v>
      </c>
      <c r="K2687" s="8" t="e">
        <f t="shared" si="52"/>
        <v>#VALUE!</v>
      </c>
      <c r="L2687" s="8" t="str">
        <f>IFERROR(VLOOKUP(D2687,Materias_Primas[#All],5,0),"")</f>
        <v/>
      </c>
      <c r="M2687" s="2"/>
      <c r="N2687" s="2"/>
      <c r="O2687" s="2"/>
      <c r="P2687" s="2"/>
    </row>
    <row r="2688" spans="1:16" ht="15.75" customHeight="1" x14ac:dyDescent="0.3">
      <c r="A2688" s="8">
        <f>'Receta'!A2689</f>
        <v>0</v>
      </c>
      <c r="B2688" s="8" t="str">
        <f>IFERROR(VLOOKUP(A2688,Productos[#All],2,0),"")</f>
        <v/>
      </c>
      <c r="C2688" s="8">
        <f>SUMIF(Producción[[#All],[Producto]],A2688,Producción[[#All],[Cant]])</f>
        <v>0</v>
      </c>
      <c r="D2688" s="8">
        <f>'Receta'!E2689</f>
        <v>0</v>
      </c>
      <c r="E2688" s="8" t="str">
        <f>IFERROR(VLOOKUP(D2688,Materias_Primas[#All],2,0),"")</f>
        <v/>
      </c>
      <c r="F2688" s="8">
        <f>'Receta'!C2689</f>
        <v>0</v>
      </c>
      <c r="G2688" s="8">
        <f>'Receta'!H2689</f>
        <v>0</v>
      </c>
      <c r="H2688" s="8" t="str">
        <f t="shared" si="50"/>
        <v/>
      </c>
      <c r="I2688" s="8">
        <v>90</v>
      </c>
      <c r="J2688" s="8" t="s">
        <v>213</v>
      </c>
      <c r="K2688" s="8" t="e">
        <f t="shared" si="52"/>
        <v>#VALUE!</v>
      </c>
      <c r="L2688" s="8" t="str">
        <f>IFERROR(VLOOKUP(D2688,Materias_Primas[#All],5,0),"")</f>
        <v/>
      </c>
      <c r="M2688" s="2"/>
      <c r="N2688" s="2"/>
      <c r="O2688" s="2"/>
      <c r="P2688" s="2"/>
    </row>
    <row r="2689" spans="1:16" ht="15.75" customHeight="1" x14ac:dyDescent="0.3">
      <c r="A2689" s="8">
        <f>'Receta'!A2690</f>
        <v>0</v>
      </c>
      <c r="B2689" s="8" t="str">
        <f>IFERROR(VLOOKUP(A2689,Productos[#All],2,0),"")</f>
        <v/>
      </c>
      <c r="C2689" s="8">
        <f>SUMIF(Producción[[#All],[Producto]],A2689,Producción[[#All],[Cant]])</f>
        <v>0</v>
      </c>
      <c r="D2689" s="8">
        <f>'Receta'!E2690</f>
        <v>0</v>
      </c>
      <c r="E2689" s="8" t="str">
        <f>IFERROR(VLOOKUP(D2689,Materias_Primas[#All],2,0),"")</f>
        <v/>
      </c>
      <c r="F2689" s="8">
        <f>'Receta'!C2690</f>
        <v>0</v>
      </c>
      <c r="G2689" s="8">
        <f>'Receta'!H2690</f>
        <v>0</v>
      </c>
      <c r="H2689" s="8" t="str">
        <f t="shared" si="50"/>
        <v/>
      </c>
      <c r="I2689" s="8">
        <v>90</v>
      </c>
      <c r="J2689" s="8" t="s">
        <v>213</v>
      </c>
      <c r="K2689" s="8" t="e">
        <f t="shared" si="52"/>
        <v>#VALUE!</v>
      </c>
      <c r="L2689" s="8" t="str">
        <f>IFERROR(VLOOKUP(D2689,Materias_Primas[#All],5,0),"")</f>
        <v/>
      </c>
      <c r="M2689" s="2"/>
      <c r="N2689" s="2"/>
      <c r="O2689" s="2"/>
      <c r="P2689" s="2"/>
    </row>
    <row r="2690" spans="1:16" ht="15.75" customHeight="1" x14ac:dyDescent="0.3">
      <c r="A2690" s="8">
        <f>'Receta'!A2691</f>
        <v>0</v>
      </c>
      <c r="B2690" s="8" t="str">
        <f>IFERROR(VLOOKUP(A2690,Productos[#All],2,0),"")</f>
        <v/>
      </c>
      <c r="C2690" s="8">
        <f>SUMIF(Producción[[#All],[Producto]],A2690,Producción[[#All],[Cant]])</f>
        <v>0</v>
      </c>
      <c r="D2690" s="8">
        <f>'Receta'!E2691</f>
        <v>0</v>
      </c>
      <c r="E2690" s="8" t="str">
        <f>IFERROR(VLOOKUP(D2690,Materias_Primas[#All],2,0),"")</f>
        <v/>
      </c>
      <c r="F2690" s="8">
        <f>'Receta'!C2691</f>
        <v>0</v>
      </c>
      <c r="G2690" s="8">
        <f>'Receta'!H2691</f>
        <v>0</v>
      </c>
      <c r="H2690" s="8" t="str">
        <f t="shared" si="50"/>
        <v/>
      </c>
      <c r="I2690" s="8">
        <v>90</v>
      </c>
      <c r="J2690" s="8" t="s">
        <v>213</v>
      </c>
      <c r="K2690" s="8" t="e">
        <f t="shared" ref="K2690:K2746" si="53">C2690*H2690</f>
        <v>#VALUE!</v>
      </c>
      <c r="L2690" s="8" t="str">
        <f>IFERROR(VLOOKUP(D2690,Materias_Primas[#All],5,0),"")</f>
        <v/>
      </c>
      <c r="M2690" s="2"/>
      <c r="N2690" s="2"/>
      <c r="O2690" s="2"/>
      <c r="P2690" s="2"/>
    </row>
    <row r="2691" spans="1:16" ht="15.75" customHeight="1" x14ac:dyDescent="0.3">
      <c r="A2691" s="8">
        <f>'Receta'!A2692</f>
        <v>0</v>
      </c>
      <c r="B2691" s="8" t="str">
        <f>IFERROR(VLOOKUP(A2691,Productos[#All],2,0),"")</f>
        <v/>
      </c>
      <c r="C2691" s="8">
        <f>SUMIF(Producción[[#All],[Producto]],A2691,Producción[[#All],[Cant]])</f>
        <v>0</v>
      </c>
      <c r="D2691" s="8">
        <f>'Receta'!E2692</f>
        <v>0</v>
      </c>
      <c r="E2691" s="8" t="str">
        <f>IFERROR(VLOOKUP(D2691,Materias_Primas[#All],2,0),"")</f>
        <v/>
      </c>
      <c r="F2691" s="8">
        <f>'Receta'!C2692</f>
        <v>0</v>
      </c>
      <c r="G2691" s="8">
        <f>'Receta'!H2692</f>
        <v>0</v>
      </c>
      <c r="H2691" s="8" t="str">
        <f t="shared" si="50"/>
        <v/>
      </c>
      <c r="I2691" s="8">
        <v>90</v>
      </c>
      <c r="J2691" s="8" t="s">
        <v>213</v>
      </c>
      <c r="K2691" s="8" t="e">
        <f t="shared" si="53"/>
        <v>#VALUE!</v>
      </c>
      <c r="L2691" s="8" t="str">
        <f>IFERROR(VLOOKUP(D2691,Materias_Primas[#All],5,0),"")</f>
        <v/>
      </c>
      <c r="M2691" s="2"/>
      <c r="N2691" s="2"/>
      <c r="O2691" s="2"/>
      <c r="P2691" s="2"/>
    </row>
    <row r="2692" spans="1:16" ht="15.75" customHeight="1" x14ac:dyDescent="0.3">
      <c r="A2692" s="8">
        <f>'Receta'!A2693</f>
        <v>0</v>
      </c>
      <c r="B2692" s="8" t="str">
        <f>IFERROR(VLOOKUP(A2692,Productos[#All],2,0),"")</f>
        <v/>
      </c>
      <c r="C2692" s="8">
        <f>SUMIF(Producción[[#All],[Producto]],A2692,Producción[[#All],[Cant]])</f>
        <v>0</v>
      </c>
      <c r="D2692" s="8">
        <f>'Receta'!E2693</f>
        <v>0</v>
      </c>
      <c r="E2692" s="8" t="str">
        <f>IFERROR(VLOOKUP(D2692,Materias_Primas[#All],2,0),"")</f>
        <v/>
      </c>
      <c r="F2692" s="8">
        <f>'Receta'!C2693</f>
        <v>0</v>
      </c>
      <c r="G2692" s="8">
        <f>'Receta'!H2693</f>
        <v>0</v>
      </c>
      <c r="H2692" s="8" t="str">
        <f t="shared" si="50"/>
        <v/>
      </c>
      <c r="I2692" s="8">
        <v>91</v>
      </c>
      <c r="J2692" s="8" t="s">
        <v>213</v>
      </c>
      <c r="K2692" s="8" t="e">
        <f t="shared" si="53"/>
        <v>#VALUE!</v>
      </c>
      <c r="L2692" s="8" t="str">
        <f>IFERROR(VLOOKUP(D2692,Materias_Primas[#All],5,0),"")</f>
        <v/>
      </c>
      <c r="M2692" s="2"/>
      <c r="N2692" s="2"/>
      <c r="O2692" s="2"/>
      <c r="P2692" s="2"/>
    </row>
    <row r="2693" spans="1:16" ht="15.75" customHeight="1" x14ac:dyDescent="0.3">
      <c r="A2693" s="8">
        <f>'Receta'!A2694</f>
        <v>0</v>
      </c>
      <c r="B2693" s="8" t="str">
        <f>IFERROR(VLOOKUP(A2693,Productos[#All],2,0),"")</f>
        <v/>
      </c>
      <c r="C2693" s="8">
        <f>SUMIF(Producción[[#All],[Producto]],A2693,Producción[[#All],[Cant]])</f>
        <v>0</v>
      </c>
      <c r="D2693" s="8">
        <f>'Receta'!E2694</f>
        <v>0</v>
      </c>
      <c r="E2693" s="8" t="str">
        <f>IFERROR(VLOOKUP(D2693,Materias_Primas[#All],2,0),"")</f>
        <v/>
      </c>
      <c r="F2693" s="8">
        <f>'Receta'!C2694</f>
        <v>0</v>
      </c>
      <c r="G2693" s="8">
        <f>'Receta'!H2694</f>
        <v>0</v>
      </c>
      <c r="H2693" s="8" t="str">
        <f t="shared" si="50"/>
        <v/>
      </c>
      <c r="I2693" s="8">
        <v>91</v>
      </c>
      <c r="J2693" s="8" t="s">
        <v>213</v>
      </c>
      <c r="K2693" s="8" t="e">
        <f t="shared" si="53"/>
        <v>#VALUE!</v>
      </c>
      <c r="L2693" s="8" t="str">
        <f>IFERROR(VLOOKUP(D2693,Materias_Primas[#All],5,0),"")</f>
        <v/>
      </c>
      <c r="M2693" s="2"/>
      <c r="N2693" s="2"/>
      <c r="O2693" s="2"/>
      <c r="P2693" s="2"/>
    </row>
    <row r="2694" spans="1:16" ht="15.75" customHeight="1" x14ac:dyDescent="0.3">
      <c r="A2694" s="8">
        <f>'Receta'!A2695</f>
        <v>0</v>
      </c>
      <c r="B2694" s="8" t="str">
        <f>IFERROR(VLOOKUP(A2694,Productos[#All],2,0),"")</f>
        <v/>
      </c>
      <c r="C2694" s="8">
        <f>SUMIF(Producción[[#All],[Producto]],A2694,Producción[[#All],[Cant]])</f>
        <v>0</v>
      </c>
      <c r="D2694" s="8">
        <f>'Receta'!E2695</f>
        <v>0</v>
      </c>
      <c r="E2694" s="8" t="str">
        <f>IFERROR(VLOOKUP(D2694,Materias_Primas[#All],2,0),"")</f>
        <v/>
      </c>
      <c r="F2694" s="8">
        <f>'Receta'!C2695</f>
        <v>0</v>
      </c>
      <c r="G2694" s="8">
        <f>'Receta'!H2695</f>
        <v>0</v>
      </c>
      <c r="H2694" s="8" t="str">
        <f t="shared" si="50"/>
        <v/>
      </c>
      <c r="I2694" s="8">
        <v>91</v>
      </c>
      <c r="J2694" s="8" t="s">
        <v>213</v>
      </c>
      <c r="K2694" s="8" t="e">
        <f t="shared" si="53"/>
        <v>#VALUE!</v>
      </c>
      <c r="L2694" s="8" t="str">
        <f>IFERROR(VLOOKUP(D2694,Materias_Primas[#All],5,0),"")</f>
        <v/>
      </c>
      <c r="M2694" s="2"/>
      <c r="N2694" s="2"/>
      <c r="O2694" s="2"/>
      <c r="P2694" s="2"/>
    </row>
    <row r="2695" spans="1:16" ht="15.75" customHeight="1" x14ac:dyDescent="0.3">
      <c r="A2695" s="8">
        <f>'Receta'!A2696</f>
        <v>0</v>
      </c>
      <c r="B2695" s="8" t="str">
        <f>IFERROR(VLOOKUP(A2695,Productos[#All],2,0),"")</f>
        <v/>
      </c>
      <c r="C2695" s="8">
        <f>SUMIF(Producción[[#All],[Producto]],A2695,Producción[[#All],[Cant]])</f>
        <v>0</v>
      </c>
      <c r="D2695" s="8">
        <f>'Receta'!E2696</f>
        <v>0</v>
      </c>
      <c r="E2695" s="8" t="str">
        <f>IFERROR(VLOOKUP(D2695,Materias_Primas[#All],2,0),"")</f>
        <v/>
      </c>
      <c r="F2695" s="8">
        <f>'Receta'!C2696</f>
        <v>0</v>
      </c>
      <c r="G2695" s="8">
        <f>'Receta'!H2696</f>
        <v>0</v>
      </c>
      <c r="H2695" s="8" t="str">
        <f t="shared" si="50"/>
        <v/>
      </c>
      <c r="I2695" s="8">
        <v>91</v>
      </c>
      <c r="J2695" s="8" t="s">
        <v>213</v>
      </c>
      <c r="K2695" s="8" t="e">
        <f t="shared" si="53"/>
        <v>#VALUE!</v>
      </c>
      <c r="L2695" s="8" t="str">
        <f>IFERROR(VLOOKUP(D2695,Materias_Primas[#All],5,0),"")</f>
        <v/>
      </c>
      <c r="M2695" s="2"/>
      <c r="N2695" s="2"/>
      <c r="O2695" s="2"/>
      <c r="P2695" s="2"/>
    </row>
    <row r="2696" spans="1:16" ht="15.75" customHeight="1" x14ac:dyDescent="0.3">
      <c r="A2696" s="8">
        <f>'Receta'!A2697</f>
        <v>0</v>
      </c>
      <c r="B2696" s="8" t="str">
        <f>IFERROR(VLOOKUP(A2696,Productos[#All],2,0),"")</f>
        <v/>
      </c>
      <c r="C2696" s="8">
        <f>SUMIF(Producción[[#All],[Producto]],A2696,Producción[[#All],[Cant]])</f>
        <v>0</v>
      </c>
      <c r="D2696" s="8">
        <f>'Receta'!E2697</f>
        <v>0</v>
      </c>
      <c r="E2696" s="8" t="str">
        <f>IFERROR(VLOOKUP(D2696,Materias_Primas[#All],2,0),"")</f>
        <v/>
      </c>
      <c r="F2696" s="8">
        <f>'Receta'!C2697</f>
        <v>0</v>
      </c>
      <c r="G2696" s="8">
        <f>'Receta'!H2697</f>
        <v>0</v>
      </c>
      <c r="H2696" s="8" t="str">
        <f t="shared" si="50"/>
        <v/>
      </c>
      <c r="I2696" s="8">
        <v>91</v>
      </c>
      <c r="J2696" s="8" t="s">
        <v>213</v>
      </c>
      <c r="K2696" s="8" t="e">
        <f t="shared" si="53"/>
        <v>#VALUE!</v>
      </c>
      <c r="L2696" s="8" t="str">
        <f>IFERROR(VLOOKUP(D2696,Materias_Primas[#All],5,0),"")</f>
        <v/>
      </c>
      <c r="M2696" s="2"/>
      <c r="N2696" s="2"/>
      <c r="O2696" s="2"/>
      <c r="P2696" s="2"/>
    </row>
    <row r="2697" spans="1:16" ht="15.75" customHeight="1" x14ac:dyDescent="0.3">
      <c r="A2697" s="8">
        <f>'Receta'!A2698</f>
        <v>0</v>
      </c>
      <c r="B2697" s="8" t="str">
        <f>IFERROR(VLOOKUP(A2697,Productos[#All],2,0),"")</f>
        <v/>
      </c>
      <c r="C2697" s="8">
        <f>SUMIF(Producción[[#All],[Producto]],A2697,Producción[[#All],[Cant]])</f>
        <v>0</v>
      </c>
      <c r="D2697" s="8">
        <f>'Receta'!E2698</f>
        <v>0</v>
      </c>
      <c r="E2697" s="8" t="str">
        <f>IFERROR(VLOOKUP(D2697,Materias_Primas[#All],2,0),"")</f>
        <v/>
      </c>
      <c r="F2697" s="8">
        <f>'Receta'!C2698</f>
        <v>0</v>
      </c>
      <c r="G2697" s="8">
        <f>'Receta'!H2698</f>
        <v>0</v>
      </c>
      <c r="H2697" s="8" t="str">
        <f t="shared" si="50"/>
        <v/>
      </c>
      <c r="I2697" s="8">
        <v>91</v>
      </c>
      <c r="J2697" s="8" t="s">
        <v>213</v>
      </c>
      <c r="K2697" s="8" t="e">
        <f t="shared" si="53"/>
        <v>#VALUE!</v>
      </c>
      <c r="L2697" s="8" t="str">
        <f>IFERROR(VLOOKUP(D2697,Materias_Primas[#All],5,0),"")</f>
        <v/>
      </c>
      <c r="M2697" s="2"/>
      <c r="N2697" s="2"/>
      <c r="O2697" s="2"/>
      <c r="P2697" s="2"/>
    </row>
    <row r="2698" spans="1:16" ht="15.75" customHeight="1" x14ac:dyDescent="0.3">
      <c r="A2698" s="8">
        <f>'Receta'!A2699</f>
        <v>0</v>
      </c>
      <c r="B2698" s="8" t="str">
        <f>IFERROR(VLOOKUP(A2698,Productos[#All],2,0),"")</f>
        <v/>
      </c>
      <c r="C2698" s="8">
        <f>SUMIF(Producción[[#All],[Producto]],A2698,Producción[[#All],[Cant]])</f>
        <v>0</v>
      </c>
      <c r="D2698" s="8">
        <f>'Receta'!E2699</f>
        <v>0</v>
      </c>
      <c r="E2698" s="8" t="str">
        <f>IFERROR(VLOOKUP(D2698,Materias_Primas[#All],2,0),"")</f>
        <v/>
      </c>
      <c r="F2698" s="8">
        <f>'Receta'!C2699</f>
        <v>0</v>
      </c>
      <c r="G2698" s="8">
        <f>'Receta'!H2699</f>
        <v>0</v>
      </c>
      <c r="H2698" s="8" t="str">
        <f t="shared" si="50"/>
        <v/>
      </c>
      <c r="I2698" s="8">
        <v>91</v>
      </c>
      <c r="J2698" s="8" t="s">
        <v>213</v>
      </c>
      <c r="K2698" s="8" t="e">
        <f t="shared" si="53"/>
        <v>#VALUE!</v>
      </c>
      <c r="L2698" s="8" t="str">
        <f>IFERROR(VLOOKUP(D2698,Materias_Primas[#All],5,0),"")</f>
        <v/>
      </c>
      <c r="M2698" s="2"/>
      <c r="N2698" s="2"/>
      <c r="O2698" s="2"/>
      <c r="P2698" s="2"/>
    </row>
    <row r="2699" spans="1:16" ht="15.75" customHeight="1" x14ac:dyDescent="0.3">
      <c r="A2699" s="8">
        <f>'Receta'!A2700</f>
        <v>0</v>
      </c>
      <c r="B2699" s="8" t="str">
        <f>IFERROR(VLOOKUP(A2699,Productos[#All],2,0),"")</f>
        <v/>
      </c>
      <c r="C2699" s="8">
        <f>SUMIF(Producción[[#All],[Producto]],A2699,Producción[[#All],[Cant]])</f>
        <v>0</v>
      </c>
      <c r="D2699" s="8">
        <f>'Receta'!E2700</f>
        <v>0</v>
      </c>
      <c r="E2699" s="8" t="str">
        <f>IFERROR(VLOOKUP(D2699,Materias_Primas[#All],2,0),"")</f>
        <v/>
      </c>
      <c r="F2699" s="8">
        <f>'Receta'!C2700</f>
        <v>0</v>
      </c>
      <c r="G2699" s="8">
        <f>'Receta'!H2700</f>
        <v>0</v>
      </c>
      <c r="H2699" s="8" t="str">
        <f t="shared" si="50"/>
        <v/>
      </c>
      <c r="I2699" s="8">
        <v>91</v>
      </c>
      <c r="J2699" s="8" t="s">
        <v>213</v>
      </c>
      <c r="K2699" s="8" t="e">
        <f t="shared" si="53"/>
        <v>#VALUE!</v>
      </c>
      <c r="L2699" s="8" t="str">
        <f>IFERROR(VLOOKUP(D2699,Materias_Primas[#All],5,0),"")</f>
        <v/>
      </c>
      <c r="M2699" s="2"/>
      <c r="N2699" s="2"/>
      <c r="O2699" s="2"/>
      <c r="P2699" s="2"/>
    </row>
    <row r="2700" spans="1:16" ht="15.75" customHeight="1" x14ac:dyDescent="0.3">
      <c r="A2700" s="8">
        <f>'Receta'!A2701</f>
        <v>0</v>
      </c>
      <c r="B2700" s="8" t="str">
        <f>IFERROR(VLOOKUP(A2700,Productos[#All],2,0),"")</f>
        <v/>
      </c>
      <c r="C2700" s="8">
        <f>SUMIF(Producción[[#All],[Producto]],A2700,Producción[[#All],[Cant]])</f>
        <v>0</v>
      </c>
      <c r="D2700" s="8">
        <f>'Receta'!E2701</f>
        <v>0</v>
      </c>
      <c r="E2700" s="8" t="str">
        <f>IFERROR(VLOOKUP(D2700,Materias_Primas[#All],2,0),"")</f>
        <v/>
      </c>
      <c r="F2700" s="8">
        <f>'Receta'!C2701</f>
        <v>0</v>
      </c>
      <c r="G2700" s="8">
        <f>'Receta'!H2701</f>
        <v>0</v>
      </c>
      <c r="H2700" s="8" t="str">
        <f t="shared" si="50"/>
        <v/>
      </c>
      <c r="I2700" s="8">
        <v>91</v>
      </c>
      <c r="J2700" s="8" t="s">
        <v>213</v>
      </c>
      <c r="K2700" s="8" t="e">
        <f t="shared" si="53"/>
        <v>#VALUE!</v>
      </c>
      <c r="L2700" s="8" t="str">
        <f>IFERROR(VLOOKUP(D2700,Materias_Primas[#All],5,0),"")</f>
        <v/>
      </c>
      <c r="M2700" s="2"/>
      <c r="N2700" s="2"/>
      <c r="O2700" s="2"/>
      <c r="P2700" s="2"/>
    </row>
    <row r="2701" spans="1:16" ht="15.75" customHeight="1" x14ac:dyDescent="0.3">
      <c r="A2701" s="8">
        <f>'Receta'!A2702</f>
        <v>0</v>
      </c>
      <c r="B2701" s="8" t="str">
        <f>IFERROR(VLOOKUP(A2701,Productos[#All],2,0),"")</f>
        <v/>
      </c>
      <c r="C2701" s="8">
        <f>SUMIF(Producción[[#All],[Producto]],A2701,Producción[[#All],[Cant]])</f>
        <v>0</v>
      </c>
      <c r="D2701" s="8">
        <f>'Receta'!E2702</f>
        <v>0</v>
      </c>
      <c r="E2701" s="8" t="str">
        <f>IFERROR(VLOOKUP(D2701,Materias_Primas[#All],2,0),"")</f>
        <v/>
      </c>
      <c r="F2701" s="8">
        <f>'Receta'!C2702</f>
        <v>0</v>
      </c>
      <c r="G2701" s="8">
        <f>'Receta'!H2702</f>
        <v>0</v>
      </c>
      <c r="H2701" s="8" t="str">
        <f t="shared" si="50"/>
        <v/>
      </c>
      <c r="I2701" s="8">
        <v>91</v>
      </c>
      <c r="J2701" s="8" t="s">
        <v>213</v>
      </c>
      <c r="K2701" s="8" t="e">
        <f t="shared" si="53"/>
        <v>#VALUE!</v>
      </c>
      <c r="L2701" s="8" t="str">
        <f>IFERROR(VLOOKUP(D2701,Materias_Primas[#All],5,0),"")</f>
        <v/>
      </c>
      <c r="M2701" s="2"/>
      <c r="N2701" s="2"/>
      <c r="O2701" s="2"/>
      <c r="P2701" s="2"/>
    </row>
    <row r="2702" spans="1:16" ht="15.75" customHeight="1" x14ac:dyDescent="0.3">
      <c r="A2702" s="8">
        <f>'Receta'!A2703</f>
        <v>0</v>
      </c>
      <c r="B2702" s="8" t="str">
        <f>IFERROR(VLOOKUP(A2702,Productos[#All],2,0),"")</f>
        <v/>
      </c>
      <c r="C2702" s="8">
        <f>SUMIF(Producción[[#All],[Producto]],A2702,Producción[[#All],[Cant]])</f>
        <v>0</v>
      </c>
      <c r="D2702" s="8">
        <f>'Receta'!E2703</f>
        <v>0</v>
      </c>
      <c r="E2702" s="8" t="str">
        <f>IFERROR(VLOOKUP(D2702,Materias_Primas[#All],2,0),"")</f>
        <v/>
      </c>
      <c r="F2702" s="8">
        <f>'Receta'!C2703</f>
        <v>0</v>
      </c>
      <c r="G2702" s="8">
        <f>'Receta'!H2703</f>
        <v>0</v>
      </c>
      <c r="H2702" s="8" t="str">
        <f t="shared" si="50"/>
        <v/>
      </c>
      <c r="I2702" s="8">
        <v>91</v>
      </c>
      <c r="J2702" s="8" t="s">
        <v>213</v>
      </c>
      <c r="K2702" s="8" t="e">
        <f t="shared" si="53"/>
        <v>#VALUE!</v>
      </c>
      <c r="L2702" s="8" t="str">
        <f>IFERROR(VLOOKUP(D2702,Materias_Primas[#All],5,0),"")</f>
        <v/>
      </c>
      <c r="M2702" s="2"/>
      <c r="N2702" s="2"/>
      <c r="O2702" s="2"/>
      <c r="P2702" s="2"/>
    </row>
    <row r="2703" spans="1:16" ht="15.75" customHeight="1" x14ac:dyDescent="0.3">
      <c r="A2703" s="8">
        <f>'Receta'!A2704</f>
        <v>0</v>
      </c>
      <c r="B2703" s="8" t="str">
        <f>IFERROR(VLOOKUP(A2703,Productos[#All],2,0),"")</f>
        <v/>
      </c>
      <c r="C2703" s="8">
        <f>SUMIF(Producción[[#All],[Producto]],A2703,Producción[[#All],[Cant]])</f>
        <v>0</v>
      </c>
      <c r="D2703" s="8">
        <f>'Receta'!E2704</f>
        <v>0</v>
      </c>
      <c r="E2703" s="8" t="str">
        <f>IFERROR(VLOOKUP(D2703,Materias_Primas[#All],2,0),"")</f>
        <v/>
      </c>
      <c r="F2703" s="8">
        <f>'Receta'!C2704</f>
        <v>0</v>
      </c>
      <c r="G2703" s="8">
        <f>'Receta'!H2704</f>
        <v>0</v>
      </c>
      <c r="H2703" s="8" t="str">
        <f t="shared" si="50"/>
        <v/>
      </c>
      <c r="I2703" s="8">
        <v>91</v>
      </c>
      <c r="J2703" s="8" t="s">
        <v>213</v>
      </c>
      <c r="K2703" s="8" t="e">
        <f t="shared" si="53"/>
        <v>#VALUE!</v>
      </c>
      <c r="L2703" s="8" t="str">
        <f>IFERROR(VLOOKUP(D2703,Materias_Primas[#All],5,0),"")</f>
        <v/>
      </c>
      <c r="M2703" s="2"/>
      <c r="N2703" s="2"/>
      <c r="O2703" s="2"/>
      <c r="P2703" s="2"/>
    </row>
    <row r="2704" spans="1:16" ht="15.75" customHeight="1" x14ac:dyDescent="0.3">
      <c r="A2704" s="8">
        <f>'Receta'!A2705</f>
        <v>0</v>
      </c>
      <c r="B2704" s="8" t="str">
        <f>IFERROR(VLOOKUP(A2704,Productos[#All],2,0),"")</f>
        <v/>
      </c>
      <c r="C2704" s="8">
        <f>SUMIF(Producción[[#All],[Producto]],A2704,Producción[[#All],[Cant]])</f>
        <v>0</v>
      </c>
      <c r="D2704" s="8">
        <f>'Receta'!E2705</f>
        <v>0</v>
      </c>
      <c r="E2704" s="8" t="str">
        <f>IFERROR(VLOOKUP(D2704,Materias_Primas[#All],2,0),"")</f>
        <v/>
      </c>
      <c r="F2704" s="8">
        <f>'Receta'!C2705</f>
        <v>0</v>
      </c>
      <c r="G2704" s="8">
        <f>'Receta'!H2705</f>
        <v>0</v>
      </c>
      <c r="H2704" s="8" t="str">
        <f t="shared" si="50"/>
        <v/>
      </c>
      <c r="I2704" s="8">
        <v>91</v>
      </c>
      <c r="J2704" s="8" t="s">
        <v>213</v>
      </c>
      <c r="K2704" s="8" t="e">
        <f t="shared" si="53"/>
        <v>#VALUE!</v>
      </c>
      <c r="L2704" s="8" t="str">
        <f>IFERROR(VLOOKUP(D2704,Materias_Primas[#All],5,0),"")</f>
        <v/>
      </c>
      <c r="M2704" s="2"/>
      <c r="N2704" s="2"/>
      <c r="O2704" s="2"/>
      <c r="P2704" s="2"/>
    </row>
    <row r="2705" spans="1:16" ht="15.75" customHeight="1" x14ac:dyDescent="0.3">
      <c r="A2705" s="8">
        <f>'Receta'!A2706</f>
        <v>0</v>
      </c>
      <c r="B2705" s="8" t="str">
        <f>IFERROR(VLOOKUP(A2705,Productos[#All],2,0),"")</f>
        <v/>
      </c>
      <c r="C2705" s="8">
        <f>SUMIF(Producción[[#All],[Producto]],A2705,Producción[[#All],[Cant]])</f>
        <v>0</v>
      </c>
      <c r="D2705" s="8">
        <f>'Receta'!E2706</f>
        <v>0</v>
      </c>
      <c r="E2705" s="8" t="str">
        <f>IFERROR(VLOOKUP(D2705,Materias_Primas[#All],2,0),"")</f>
        <v/>
      </c>
      <c r="F2705" s="8">
        <f>'Receta'!C2706</f>
        <v>0</v>
      </c>
      <c r="G2705" s="8">
        <f>'Receta'!H2706</f>
        <v>0</v>
      </c>
      <c r="H2705" s="8" t="str">
        <f t="shared" si="50"/>
        <v/>
      </c>
      <c r="I2705" s="8">
        <v>91</v>
      </c>
      <c r="J2705" s="8" t="s">
        <v>213</v>
      </c>
      <c r="K2705" s="8" t="e">
        <f t="shared" si="53"/>
        <v>#VALUE!</v>
      </c>
      <c r="L2705" s="8" t="str">
        <f>IFERROR(VLOOKUP(D2705,Materias_Primas[#All],5,0),"")</f>
        <v/>
      </c>
      <c r="M2705" s="2"/>
      <c r="N2705" s="2"/>
      <c r="O2705" s="2"/>
      <c r="P2705" s="2"/>
    </row>
    <row r="2706" spans="1:16" ht="15.75" customHeight="1" x14ac:dyDescent="0.3">
      <c r="A2706" s="8">
        <f>'Receta'!A2707</f>
        <v>0</v>
      </c>
      <c r="B2706" s="8" t="str">
        <f>IFERROR(VLOOKUP(A2706,Productos[#All],2,0),"")</f>
        <v/>
      </c>
      <c r="C2706" s="8">
        <f>SUMIF(Producción[[#All],[Producto]],A2706,Producción[[#All],[Cant]])</f>
        <v>0</v>
      </c>
      <c r="D2706" s="8">
        <f>'Receta'!E2707</f>
        <v>0</v>
      </c>
      <c r="E2706" s="8" t="str">
        <f>IFERROR(VLOOKUP(D2706,Materias_Primas[#All],2,0),"")</f>
        <v/>
      </c>
      <c r="F2706" s="8">
        <f>'Receta'!C2707</f>
        <v>0</v>
      </c>
      <c r="G2706" s="8">
        <f>'Receta'!H2707</f>
        <v>0</v>
      </c>
      <c r="H2706" s="8" t="str">
        <f t="shared" si="50"/>
        <v/>
      </c>
      <c r="I2706" s="8">
        <v>91</v>
      </c>
      <c r="J2706" s="8" t="s">
        <v>213</v>
      </c>
      <c r="K2706" s="8" t="e">
        <f t="shared" si="53"/>
        <v>#VALUE!</v>
      </c>
      <c r="L2706" s="8" t="str">
        <f>IFERROR(VLOOKUP(D2706,Materias_Primas[#All],5,0),"")</f>
        <v/>
      </c>
      <c r="M2706" s="2"/>
      <c r="N2706" s="2"/>
      <c r="O2706" s="2"/>
      <c r="P2706" s="2"/>
    </row>
    <row r="2707" spans="1:16" ht="15.75" customHeight="1" x14ac:dyDescent="0.3">
      <c r="A2707" s="8">
        <f>'Receta'!A2708</f>
        <v>0</v>
      </c>
      <c r="B2707" s="8" t="str">
        <f>IFERROR(VLOOKUP(A2707,Productos[#All],2,0),"")</f>
        <v/>
      </c>
      <c r="C2707" s="8">
        <f>SUMIF(Producción[[#All],[Producto]],A2707,Producción[[#All],[Cant]])</f>
        <v>0</v>
      </c>
      <c r="D2707" s="8">
        <f>'Receta'!E2708</f>
        <v>0</v>
      </c>
      <c r="E2707" s="8" t="str">
        <f>IFERROR(VLOOKUP(D2707,Materias_Primas[#All],2,0),"")</f>
        <v/>
      </c>
      <c r="F2707" s="8">
        <f>'Receta'!C2708</f>
        <v>0</v>
      </c>
      <c r="G2707" s="8">
        <f>'Receta'!H2708</f>
        <v>0</v>
      </c>
      <c r="H2707" s="8" t="str">
        <f t="shared" si="50"/>
        <v/>
      </c>
      <c r="I2707" s="8">
        <v>91</v>
      </c>
      <c r="J2707" s="8" t="s">
        <v>213</v>
      </c>
      <c r="K2707" s="8" t="e">
        <f t="shared" si="53"/>
        <v>#VALUE!</v>
      </c>
      <c r="L2707" s="8" t="str">
        <f>IFERROR(VLOOKUP(D2707,Materias_Primas[#All],5,0),"")</f>
        <v/>
      </c>
      <c r="M2707" s="2"/>
      <c r="N2707" s="2"/>
      <c r="O2707" s="2"/>
      <c r="P2707" s="2"/>
    </row>
    <row r="2708" spans="1:16" ht="15.75" customHeight="1" x14ac:dyDescent="0.3">
      <c r="A2708" s="8">
        <f>'Receta'!A2709</f>
        <v>0</v>
      </c>
      <c r="B2708" s="8" t="str">
        <f>IFERROR(VLOOKUP(A2708,Productos[#All],2,0),"")</f>
        <v/>
      </c>
      <c r="C2708" s="8">
        <f>SUMIF(Producción[[#All],[Producto]],A2708,Producción[[#All],[Cant]])</f>
        <v>0</v>
      </c>
      <c r="D2708" s="8">
        <f>'Receta'!E2709</f>
        <v>0</v>
      </c>
      <c r="E2708" s="8" t="str">
        <f>IFERROR(VLOOKUP(D2708,Materias_Primas[#All],2,0),"")</f>
        <v/>
      </c>
      <c r="F2708" s="8">
        <f>'Receta'!C2709</f>
        <v>0</v>
      </c>
      <c r="G2708" s="8">
        <f>'Receta'!H2709</f>
        <v>0</v>
      </c>
      <c r="H2708" s="8" t="str">
        <f t="shared" si="50"/>
        <v/>
      </c>
      <c r="I2708" s="8">
        <v>91</v>
      </c>
      <c r="J2708" s="8" t="s">
        <v>213</v>
      </c>
      <c r="K2708" s="8" t="e">
        <f t="shared" si="53"/>
        <v>#VALUE!</v>
      </c>
      <c r="L2708" s="8" t="str">
        <f>IFERROR(VLOOKUP(D2708,Materias_Primas[#All],5,0),"")</f>
        <v/>
      </c>
      <c r="M2708" s="2"/>
      <c r="N2708" s="2"/>
      <c r="O2708" s="2"/>
      <c r="P2708" s="2"/>
    </row>
    <row r="2709" spans="1:16" ht="15.75" customHeight="1" x14ac:dyDescent="0.3">
      <c r="A2709" s="8">
        <f>'Receta'!A2710</f>
        <v>0</v>
      </c>
      <c r="B2709" s="8" t="str">
        <f>IFERROR(VLOOKUP(A2709,Productos[#All],2,0),"")</f>
        <v/>
      </c>
      <c r="C2709" s="8">
        <f>SUMIF(Producción[[#All],[Producto]],A2709,Producción[[#All],[Cant]])</f>
        <v>0</v>
      </c>
      <c r="D2709" s="8">
        <f>'Receta'!E2710</f>
        <v>0</v>
      </c>
      <c r="E2709" s="8" t="str">
        <f>IFERROR(VLOOKUP(D2709,Materias_Primas[#All],2,0),"")</f>
        <v/>
      </c>
      <c r="F2709" s="8">
        <f>'Receta'!C2710</f>
        <v>0</v>
      </c>
      <c r="G2709" s="8">
        <f>'Receta'!H2710</f>
        <v>0</v>
      </c>
      <c r="H2709" s="8" t="str">
        <f t="shared" si="50"/>
        <v/>
      </c>
      <c r="I2709" s="8">
        <v>91</v>
      </c>
      <c r="J2709" s="8" t="s">
        <v>213</v>
      </c>
      <c r="K2709" s="8" t="e">
        <f t="shared" si="53"/>
        <v>#VALUE!</v>
      </c>
      <c r="L2709" s="8" t="str">
        <f>IFERROR(VLOOKUP(D2709,Materias_Primas[#All],5,0),"")</f>
        <v/>
      </c>
      <c r="M2709" s="2"/>
      <c r="N2709" s="2"/>
      <c r="O2709" s="2"/>
      <c r="P2709" s="2"/>
    </row>
    <row r="2710" spans="1:16" ht="15.75" customHeight="1" x14ac:dyDescent="0.3">
      <c r="A2710" s="8">
        <f>'Receta'!A2711</f>
        <v>0</v>
      </c>
      <c r="B2710" s="8" t="str">
        <f>IFERROR(VLOOKUP(A2710,Productos[#All],2,0),"")</f>
        <v/>
      </c>
      <c r="C2710" s="8">
        <f>SUMIF(Producción[[#All],[Producto]],A2710,Producción[[#All],[Cant]])</f>
        <v>0</v>
      </c>
      <c r="D2710" s="8">
        <f>'Receta'!E2711</f>
        <v>0</v>
      </c>
      <c r="E2710" s="8" t="str">
        <f>IFERROR(VLOOKUP(D2710,Materias_Primas[#All],2,0),"")</f>
        <v/>
      </c>
      <c r="F2710" s="8">
        <f>'Receta'!C2711</f>
        <v>0</v>
      </c>
      <c r="G2710" s="8">
        <f>'Receta'!H2711</f>
        <v>0</v>
      </c>
      <c r="H2710" s="8" t="str">
        <f t="shared" si="50"/>
        <v/>
      </c>
      <c r="I2710" s="8">
        <v>91</v>
      </c>
      <c r="J2710" s="8" t="s">
        <v>213</v>
      </c>
      <c r="K2710" s="8" t="e">
        <f t="shared" si="53"/>
        <v>#VALUE!</v>
      </c>
      <c r="L2710" s="8" t="str">
        <f>IFERROR(VLOOKUP(D2710,Materias_Primas[#All],5,0),"")</f>
        <v/>
      </c>
      <c r="M2710" s="2"/>
      <c r="N2710" s="2"/>
      <c r="O2710" s="2"/>
      <c r="P2710" s="2"/>
    </row>
    <row r="2711" spans="1:16" ht="15.75" customHeight="1" x14ac:dyDescent="0.3">
      <c r="A2711" s="8">
        <f>'Receta'!A2712</f>
        <v>0</v>
      </c>
      <c r="B2711" s="8" t="str">
        <f>IFERROR(VLOOKUP(A2711,Productos[#All],2,0),"")</f>
        <v/>
      </c>
      <c r="C2711" s="8">
        <f>SUMIF(Producción[[#All],[Producto]],A2711,Producción[[#All],[Cant]])</f>
        <v>0</v>
      </c>
      <c r="D2711" s="8">
        <f>'Receta'!E2712</f>
        <v>0</v>
      </c>
      <c r="E2711" s="8" t="str">
        <f>IFERROR(VLOOKUP(D2711,Materias_Primas[#All],2,0),"")</f>
        <v/>
      </c>
      <c r="F2711" s="8">
        <f>'Receta'!C2712</f>
        <v>0</v>
      </c>
      <c r="G2711" s="8">
        <f>'Receta'!H2712</f>
        <v>0</v>
      </c>
      <c r="H2711" s="8" t="str">
        <f t="shared" si="50"/>
        <v/>
      </c>
      <c r="I2711" s="8">
        <v>91</v>
      </c>
      <c r="J2711" s="8" t="s">
        <v>213</v>
      </c>
      <c r="K2711" s="8" t="e">
        <f t="shared" si="53"/>
        <v>#VALUE!</v>
      </c>
      <c r="L2711" s="8" t="str">
        <f>IFERROR(VLOOKUP(D2711,Materias_Primas[#All],5,0),"")</f>
        <v/>
      </c>
      <c r="M2711" s="2"/>
      <c r="N2711" s="2"/>
      <c r="O2711" s="2"/>
      <c r="P2711" s="2"/>
    </row>
    <row r="2712" spans="1:16" ht="15.75" customHeight="1" x14ac:dyDescent="0.3">
      <c r="A2712" s="8">
        <f>'Receta'!A2713</f>
        <v>0</v>
      </c>
      <c r="B2712" s="8" t="str">
        <f>IFERROR(VLOOKUP(A2712,Productos[#All],2,0),"")</f>
        <v/>
      </c>
      <c r="C2712" s="8">
        <f>SUMIF(Producción[[#All],[Producto]],A2712,Producción[[#All],[Cant]])</f>
        <v>0</v>
      </c>
      <c r="D2712" s="8">
        <f>'Receta'!E2713</f>
        <v>0</v>
      </c>
      <c r="E2712" s="8" t="str">
        <f>IFERROR(VLOOKUP(D2712,Materias_Primas[#All],2,0),"")</f>
        <v/>
      </c>
      <c r="F2712" s="8">
        <f>'Receta'!C2713</f>
        <v>0</v>
      </c>
      <c r="G2712" s="8">
        <f>'Receta'!H2713</f>
        <v>0</v>
      </c>
      <c r="H2712" s="8" t="str">
        <f t="shared" si="50"/>
        <v/>
      </c>
      <c r="I2712" s="8">
        <v>91</v>
      </c>
      <c r="J2712" s="8" t="s">
        <v>213</v>
      </c>
      <c r="K2712" s="8" t="e">
        <f t="shared" si="53"/>
        <v>#VALUE!</v>
      </c>
      <c r="L2712" s="8" t="str">
        <f>IFERROR(VLOOKUP(D2712,Materias_Primas[#All],5,0),"")</f>
        <v/>
      </c>
      <c r="M2712" s="2"/>
      <c r="N2712" s="2"/>
      <c r="O2712" s="2"/>
      <c r="P2712" s="2"/>
    </row>
    <row r="2713" spans="1:16" ht="15.75" customHeight="1" x14ac:dyDescent="0.3">
      <c r="A2713" s="8">
        <f>'Receta'!A2714</f>
        <v>0</v>
      </c>
      <c r="B2713" s="8" t="str">
        <f>IFERROR(VLOOKUP(A2713,Productos[#All],2,0),"")</f>
        <v/>
      </c>
      <c r="C2713" s="8">
        <f>SUMIF(Producción[[#All],[Producto]],A2713,Producción[[#All],[Cant]])</f>
        <v>0</v>
      </c>
      <c r="D2713" s="8">
        <f>'Receta'!E2714</f>
        <v>0</v>
      </c>
      <c r="E2713" s="8" t="str">
        <f>IFERROR(VLOOKUP(D2713,Materias_Primas[#All],2,0),"")</f>
        <v/>
      </c>
      <c r="F2713" s="8">
        <f>'Receta'!C2714</f>
        <v>0</v>
      </c>
      <c r="G2713" s="8">
        <f>'Receta'!H2714</f>
        <v>0</v>
      </c>
      <c r="H2713" s="8" t="str">
        <f t="shared" si="50"/>
        <v/>
      </c>
      <c r="I2713" s="8">
        <v>91</v>
      </c>
      <c r="J2713" s="8" t="s">
        <v>213</v>
      </c>
      <c r="K2713" s="8" t="e">
        <f t="shared" si="53"/>
        <v>#VALUE!</v>
      </c>
      <c r="L2713" s="8" t="str">
        <f>IFERROR(VLOOKUP(D2713,Materias_Primas[#All],5,0),"")</f>
        <v/>
      </c>
      <c r="M2713" s="2"/>
      <c r="N2713" s="2"/>
      <c r="O2713" s="2"/>
      <c r="P2713" s="2"/>
    </row>
    <row r="2714" spans="1:16" ht="15.75" customHeight="1" x14ac:dyDescent="0.3">
      <c r="A2714" s="8">
        <f>'Receta'!A2715</f>
        <v>0</v>
      </c>
      <c r="B2714" s="8" t="str">
        <f>IFERROR(VLOOKUP(A2714,Productos[#All],2,0),"")</f>
        <v/>
      </c>
      <c r="C2714" s="8">
        <f>SUMIF(Producción[[#All],[Producto]],A2714,Producción[[#All],[Cant]])</f>
        <v>0</v>
      </c>
      <c r="D2714" s="8">
        <f>'Receta'!E2715</f>
        <v>0</v>
      </c>
      <c r="E2714" s="8" t="str">
        <f>IFERROR(VLOOKUP(D2714,Materias_Primas[#All],2,0),"")</f>
        <v/>
      </c>
      <c r="F2714" s="8">
        <f>'Receta'!C2715</f>
        <v>0</v>
      </c>
      <c r="G2714" s="8">
        <f>'Receta'!H2715</f>
        <v>0</v>
      </c>
      <c r="H2714" s="8" t="str">
        <f t="shared" si="50"/>
        <v/>
      </c>
      <c r="I2714" s="8">
        <v>92</v>
      </c>
      <c r="J2714" s="8" t="s">
        <v>213</v>
      </c>
      <c r="K2714" s="8" t="e">
        <f t="shared" si="53"/>
        <v>#VALUE!</v>
      </c>
      <c r="L2714" s="8" t="str">
        <f>IFERROR(VLOOKUP(D2714,Materias_Primas[#All],5,0),"")</f>
        <v/>
      </c>
      <c r="M2714" s="2"/>
      <c r="N2714" s="2"/>
      <c r="O2714" s="2"/>
      <c r="P2714" s="2"/>
    </row>
    <row r="2715" spans="1:16" ht="15.75" customHeight="1" x14ac:dyDescent="0.3">
      <c r="A2715" s="8">
        <f>'Receta'!A2716</f>
        <v>0</v>
      </c>
      <c r="B2715" s="8" t="str">
        <f>IFERROR(VLOOKUP(A2715,Productos[#All],2,0),"")</f>
        <v/>
      </c>
      <c r="C2715" s="8">
        <f>SUMIF(Producción[[#All],[Producto]],A2715,Producción[[#All],[Cant]])</f>
        <v>0</v>
      </c>
      <c r="D2715" s="8">
        <f>'Receta'!E2716</f>
        <v>0</v>
      </c>
      <c r="E2715" s="8" t="str">
        <f>IFERROR(VLOOKUP(D2715,Materias_Primas[#All],2,0),"")</f>
        <v/>
      </c>
      <c r="F2715" s="8">
        <f>'Receta'!C2716</f>
        <v>0</v>
      </c>
      <c r="G2715" s="8">
        <f>'Receta'!H2716</f>
        <v>0</v>
      </c>
      <c r="H2715" s="8" t="str">
        <f t="shared" si="50"/>
        <v/>
      </c>
      <c r="I2715" s="8">
        <v>92</v>
      </c>
      <c r="J2715" s="8" t="s">
        <v>213</v>
      </c>
      <c r="K2715" s="8" t="e">
        <f t="shared" si="53"/>
        <v>#VALUE!</v>
      </c>
      <c r="L2715" s="8" t="str">
        <f>IFERROR(VLOOKUP(D2715,Materias_Primas[#All],5,0),"")</f>
        <v/>
      </c>
      <c r="M2715" s="2"/>
      <c r="N2715" s="2"/>
      <c r="O2715" s="2"/>
      <c r="P2715" s="2"/>
    </row>
    <row r="2716" spans="1:16" ht="15.75" customHeight="1" x14ac:dyDescent="0.3">
      <c r="A2716" s="8">
        <f>'Receta'!A2717</f>
        <v>0</v>
      </c>
      <c r="B2716" s="8" t="str">
        <f>IFERROR(VLOOKUP(A2716,Productos[#All],2,0),"")</f>
        <v/>
      </c>
      <c r="C2716" s="8">
        <f>SUMIF(Producción[[#All],[Producto]],A2716,Producción[[#All],[Cant]])</f>
        <v>0</v>
      </c>
      <c r="D2716" s="8">
        <f>'Receta'!E2717</f>
        <v>0</v>
      </c>
      <c r="E2716" s="8" t="str">
        <f>IFERROR(VLOOKUP(D2716,Materias_Primas[#All],2,0),"")</f>
        <v/>
      </c>
      <c r="F2716" s="8">
        <f>'Receta'!C2717</f>
        <v>0</v>
      </c>
      <c r="G2716" s="8">
        <f>'Receta'!H2717</f>
        <v>0</v>
      </c>
      <c r="H2716" s="8" t="str">
        <f t="shared" si="50"/>
        <v/>
      </c>
      <c r="I2716" s="8">
        <v>92</v>
      </c>
      <c r="J2716" s="8" t="s">
        <v>213</v>
      </c>
      <c r="K2716" s="8" t="e">
        <f t="shared" si="53"/>
        <v>#VALUE!</v>
      </c>
      <c r="L2716" s="8" t="str">
        <f>IFERROR(VLOOKUP(D2716,Materias_Primas[#All],5,0),"")</f>
        <v/>
      </c>
      <c r="M2716" s="2"/>
      <c r="N2716" s="2"/>
      <c r="O2716" s="2"/>
      <c r="P2716" s="2"/>
    </row>
    <row r="2717" spans="1:16" ht="15.75" customHeight="1" x14ac:dyDescent="0.3">
      <c r="A2717" s="8">
        <f>'Receta'!A2718</f>
        <v>0</v>
      </c>
      <c r="B2717" s="8" t="str">
        <f>IFERROR(VLOOKUP(A2717,Productos[#All],2,0),"")</f>
        <v/>
      </c>
      <c r="C2717" s="8">
        <f>SUMIF(Producción[[#All],[Producto]],A2717,Producción[[#All],[Cant]])</f>
        <v>0</v>
      </c>
      <c r="D2717" s="8">
        <f>'Receta'!E2718</f>
        <v>0</v>
      </c>
      <c r="E2717" s="8" t="str">
        <f>IFERROR(VLOOKUP(D2717,Materias_Primas[#All],2,0),"")</f>
        <v/>
      </c>
      <c r="F2717" s="8">
        <f>'Receta'!C2718</f>
        <v>0</v>
      </c>
      <c r="G2717" s="8">
        <f>'Receta'!H2718</f>
        <v>0</v>
      </c>
      <c r="H2717" s="8" t="str">
        <f t="shared" si="50"/>
        <v/>
      </c>
      <c r="I2717" s="8">
        <v>92</v>
      </c>
      <c r="J2717" s="8" t="s">
        <v>213</v>
      </c>
      <c r="K2717" s="8" t="e">
        <f t="shared" si="53"/>
        <v>#VALUE!</v>
      </c>
      <c r="L2717" s="8" t="str">
        <f>IFERROR(VLOOKUP(D2717,Materias_Primas[#All],5,0),"")</f>
        <v/>
      </c>
      <c r="M2717" s="2"/>
      <c r="N2717" s="2"/>
      <c r="O2717" s="2"/>
      <c r="P2717" s="2"/>
    </row>
    <row r="2718" spans="1:16" ht="15.75" customHeight="1" x14ac:dyDescent="0.3">
      <c r="A2718" s="8">
        <f>'Receta'!A2719</f>
        <v>0</v>
      </c>
      <c r="B2718" s="8" t="str">
        <f>IFERROR(VLOOKUP(A2718,Productos[#All],2,0),"")</f>
        <v/>
      </c>
      <c r="C2718" s="8">
        <f>SUMIF(Producción[[#All],[Producto]],A2718,Producción[[#All],[Cant]])</f>
        <v>0</v>
      </c>
      <c r="D2718" s="8">
        <f>'Receta'!E2719</f>
        <v>0</v>
      </c>
      <c r="E2718" s="8" t="str">
        <f>IFERROR(VLOOKUP(D2718,Materias_Primas[#All],2,0),"")</f>
        <v/>
      </c>
      <c r="F2718" s="8">
        <f>'Receta'!C2719</f>
        <v>0</v>
      </c>
      <c r="G2718" s="8">
        <f>'Receta'!H2719</f>
        <v>0</v>
      </c>
      <c r="H2718" s="8" t="str">
        <f t="shared" si="50"/>
        <v/>
      </c>
      <c r="I2718" s="8">
        <v>92</v>
      </c>
      <c r="J2718" s="8" t="s">
        <v>213</v>
      </c>
      <c r="K2718" s="8" t="e">
        <f t="shared" si="53"/>
        <v>#VALUE!</v>
      </c>
      <c r="L2718" s="8" t="str">
        <f>IFERROR(VLOOKUP(D2718,Materias_Primas[#All],5,0),"")</f>
        <v/>
      </c>
      <c r="M2718" s="2"/>
      <c r="N2718" s="2"/>
      <c r="O2718" s="2"/>
      <c r="P2718" s="2"/>
    </row>
    <row r="2719" spans="1:16" ht="15.75" customHeight="1" x14ac:dyDescent="0.3">
      <c r="A2719" s="8">
        <f>'Receta'!A2720</f>
        <v>0</v>
      </c>
      <c r="B2719" s="8" t="str">
        <f>IFERROR(VLOOKUP(A2719,Productos[#All],2,0),"")</f>
        <v/>
      </c>
      <c r="C2719" s="8">
        <f>SUMIF(Producción[[#All],[Producto]],A2719,Producción[[#All],[Cant]])</f>
        <v>0</v>
      </c>
      <c r="D2719" s="8">
        <f>'Receta'!E2720</f>
        <v>0</v>
      </c>
      <c r="E2719" s="8" t="str">
        <f>IFERROR(VLOOKUP(D2719,Materias_Primas[#All],2,0),"")</f>
        <v/>
      </c>
      <c r="F2719" s="8">
        <f>'Receta'!C2720</f>
        <v>0</v>
      </c>
      <c r="G2719" s="8">
        <f>'Receta'!H2720</f>
        <v>0</v>
      </c>
      <c r="H2719" s="8" t="str">
        <f t="shared" si="50"/>
        <v/>
      </c>
      <c r="I2719" s="8">
        <v>92</v>
      </c>
      <c r="J2719" s="8" t="s">
        <v>213</v>
      </c>
      <c r="K2719" s="8" t="e">
        <f t="shared" si="53"/>
        <v>#VALUE!</v>
      </c>
      <c r="L2719" s="8" t="str">
        <f>IFERROR(VLOOKUP(D2719,Materias_Primas[#All],5,0),"")</f>
        <v/>
      </c>
      <c r="M2719" s="2"/>
      <c r="N2719" s="2"/>
      <c r="O2719" s="2"/>
      <c r="P2719" s="2"/>
    </row>
    <row r="2720" spans="1:16" ht="15.75" customHeight="1" x14ac:dyDescent="0.3">
      <c r="A2720" s="8">
        <f>'Receta'!A2721</f>
        <v>0</v>
      </c>
      <c r="B2720" s="8" t="str">
        <f>IFERROR(VLOOKUP(A2720,Productos[#All],2,0),"")</f>
        <v/>
      </c>
      <c r="C2720" s="8">
        <f>SUMIF(Producción[[#All],[Producto]],A2720,Producción[[#All],[Cant]])</f>
        <v>0</v>
      </c>
      <c r="D2720" s="8">
        <f>'Receta'!E2721</f>
        <v>0</v>
      </c>
      <c r="E2720" s="8" t="str">
        <f>IFERROR(VLOOKUP(D2720,Materias_Primas[#All],2,0),"")</f>
        <v/>
      </c>
      <c r="F2720" s="8">
        <f>'Receta'!C2721</f>
        <v>0</v>
      </c>
      <c r="G2720" s="8">
        <f>'Receta'!H2721</f>
        <v>0</v>
      </c>
      <c r="H2720" s="8" t="str">
        <f t="shared" si="50"/>
        <v/>
      </c>
      <c r="I2720" s="8">
        <v>92</v>
      </c>
      <c r="J2720" s="8" t="s">
        <v>213</v>
      </c>
      <c r="K2720" s="8" t="e">
        <f t="shared" si="53"/>
        <v>#VALUE!</v>
      </c>
      <c r="L2720" s="8" t="str">
        <f>IFERROR(VLOOKUP(D2720,Materias_Primas[#All],5,0),"")</f>
        <v/>
      </c>
      <c r="M2720" s="2"/>
      <c r="N2720" s="2"/>
      <c r="O2720" s="2"/>
      <c r="P2720" s="2"/>
    </row>
    <row r="2721" spans="1:16" ht="15.75" customHeight="1" x14ac:dyDescent="0.3">
      <c r="A2721" s="8">
        <f>'Receta'!A2722</f>
        <v>0</v>
      </c>
      <c r="B2721" s="8" t="str">
        <f>IFERROR(VLOOKUP(A2721,Productos[#All],2,0),"")</f>
        <v/>
      </c>
      <c r="C2721" s="8">
        <f>SUMIF(Producción[[#All],[Producto]],A2721,Producción[[#All],[Cant]])</f>
        <v>0</v>
      </c>
      <c r="D2721" s="8">
        <f>'Receta'!E2722</f>
        <v>0</v>
      </c>
      <c r="E2721" s="8" t="str">
        <f>IFERROR(VLOOKUP(D2721,Materias_Primas[#All],2,0),"")</f>
        <v/>
      </c>
      <c r="F2721" s="8">
        <f>'Receta'!C2722</f>
        <v>0</v>
      </c>
      <c r="G2721" s="8">
        <f>'Receta'!H2722</f>
        <v>0</v>
      </c>
      <c r="H2721" s="8" t="str">
        <f t="shared" si="50"/>
        <v/>
      </c>
      <c r="I2721" s="8">
        <v>92</v>
      </c>
      <c r="J2721" s="8" t="s">
        <v>213</v>
      </c>
      <c r="K2721" s="8" t="e">
        <f t="shared" si="53"/>
        <v>#VALUE!</v>
      </c>
      <c r="L2721" s="8" t="str">
        <f>IFERROR(VLOOKUP(D2721,Materias_Primas[#All],5,0),"")</f>
        <v/>
      </c>
      <c r="M2721" s="2"/>
      <c r="N2721" s="2"/>
      <c r="O2721" s="2"/>
      <c r="P2721" s="2"/>
    </row>
    <row r="2722" spans="1:16" ht="15.75" customHeight="1" x14ac:dyDescent="0.3">
      <c r="A2722" s="8">
        <f>'Receta'!A2723</f>
        <v>0</v>
      </c>
      <c r="B2722" s="8" t="str">
        <f>IFERROR(VLOOKUP(A2722,Productos[#All],2,0),"")</f>
        <v/>
      </c>
      <c r="C2722" s="8">
        <f>SUMIF(Producción[[#All],[Producto]],A2722,Producción[[#All],[Cant]])</f>
        <v>0</v>
      </c>
      <c r="D2722" s="8">
        <f>'Receta'!E2723</f>
        <v>0</v>
      </c>
      <c r="E2722" s="8" t="str">
        <f>IFERROR(VLOOKUP(D2722,Materias_Primas[#All],2,0),"")</f>
        <v/>
      </c>
      <c r="F2722" s="8">
        <f>'Receta'!C2723</f>
        <v>0</v>
      </c>
      <c r="G2722" s="8">
        <f>'Receta'!H2723</f>
        <v>0</v>
      </c>
      <c r="H2722" s="8" t="str">
        <f t="shared" si="50"/>
        <v/>
      </c>
      <c r="I2722" s="8">
        <v>92</v>
      </c>
      <c r="J2722" s="8" t="s">
        <v>213</v>
      </c>
      <c r="K2722" s="8" t="e">
        <f t="shared" si="53"/>
        <v>#VALUE!</v>
      </c>
      <c r="L2722" s="8" t="str">
        <f>IFERROR(VLOOKUP(D2722,Materias_Primas[#All],5,0),"")</f>
        <v/>
      </c>
      <c r="M2722" s="2"/>
      <c r="N2722" s="2"/>
      <c r="O2722" s="2"/>
      <c r="P2722" s="2"/>
    </row>
    <row r="2723" spans="1:16" ht="15.75" customHeight="1" x14ac:dyDescent="0.3">
      <c r="A2723" s="8">
        <f>'Receta'!A2724</f>
        <v>0</v>
      </c>
      <c r="B2723" s="8" t="str">
        <f>IFERROR(VLOOKUP(A2723,Productos[#All],2,0),"")</f>
        <v/>
      </c>
      <c r="C2723" s="8">
        <f>SUMIF(Producción[[#All],[Producto]],A2723,Producción[[#All],[Cant]])</f>
        <v>0</v>
      </c>
      <c r="D2723" s="8">
        <f>'Receta'!E2724</f>
        <v>0</v>
      </c>
      <c r="E2723" s="8" t="str">
        <f>IFERROR(VLOOKUP(D2723,Materias_Primas[#All],2,0),"")</f>
        <v/>
      </c>
      <c r="F2723" s="8">
        <f>'Receta'!C2724</f>
        <v>0</v>
      </c>
      <c r="G2723" s="8">
        <f>'Receta'!H2724</f>
        <v>0</v>
      </c>
      <c r="H2723" s="8" t="str">
        <f t="shared" si="50"/>
        <v/>
      </c>
      <c r="I2723" s="8">
        <v>92</v>
      </c>
      <c r="J2723" s="8" t="s">
        <v>213</v>
      </c>
      <c r="K2723" s="8" t="e">
        <f t="shared" si="53"/>
        <v>#VALUE!</v>
      </c>
      <c r="L2723" s="8" t="str">
        <f>IFERROR(VLOOKUP(D2723,Materias_Primas[#All],5,0),"")</f>
        <v/>
      </c>
      <c r="M2723" s="2"/>
      <c r="N2723" s="2"/>
      <c r="O2723" s="2"/>
      <c r="P2723" s="2"/>
    </row>
    <row r="2724" spans="1:16" ht="15.75" customHeight="1" x14ac:dyDescent="0.3">
      <c r="A2724" s="8">
        <f>'Receta'!A2725</f>
        <v>0</v>
      </c>
      <c r="B2724" s="8" t="str">
        <f>IFERROR(VLOOKUP(A2724,Productos[#All],2,0),"")</f>
        <v/>
      </c>
      <c r="C2724" s="8">
        <f>SUMIF(Producción[[#All],[Producto]],A2724,Producción[[#All],[Cant]])</f>
        <v>0</v>
      </c>
      <c r="D2724" s="8">
        <f>'Receta'!E2725</f>
        <v>0</v>
      </c>
      <c r="E2724" s="8" t="str">
        <f>IFERROR(VLOOKUP(D2724,Materias_Primas[#All],2,0),"")</f>
        <v/>
      </c>
      <c r="F2724" s="8">
        <f>'Receta'!C2725</f>
        <v>0</v>
      </c>
      <c r="G2724" s="8">
        <f>'Receta'!H2725</f>
        <v>0</v>
      </c>
      <c r="H2724" s="8" t="str">
        <f t="shared" si="50"/>
        <v/>
      </c>
      <c r="I2724" s="8">
        <v>92</v>
      </c>
      <c r="J2724" s="8" t="s">
        <v>213</v>
      </c>
      <c r="K2724" s="8" t="e">
        <f t="shared" si="53"/>
        <v>#VALUE!</v>
      </c>
      <c r="L2724" s="8" t="str">
        <f>IFERROR(VLOOKUP(D2724,Materias_Primas[#All],5,0),"")</f>
        <v/>
      </c>
      <c r="M2724" s="2"/>
      <c r="N2724" s="2"/>
      <c r="O2724" s="2"/>
      <c r="P2724" s="2"/>
    </row>
    <row r="2725" spans="1:16" ht="15.75" customHeight="1" x14ac:dyDescent="0.3">
      <c r="A2725" s="8">
        <f>'Receta'!A2726</f>
        <v>0</v>
      </c>
      <c r="B2725" s="8" t="str">
        <f>IFERROR(VLOOKUP(A2725,Productos[#All],2,0),"")</f>
        <v/>
      </c>
      <c r="C2725" s="8">
        <f>SUMIF(Producción[[#All],[Producto]],A2725,Producción[[#All],[Cant]])</f>
        <v>0</v>
      </c>
      <c r="D2725" s="8">
        <f>'Receta'!E2726</f>
        <v>0</v>
      </c>
      <c r="E2725" s="8" t="str">
        <f>IFERROR(VLOOKUP(D2725,Materias_Primas[#All],2,0),"")</f>
        <v/>
      </c>
      <c r="F2725" s="8">
        <f>'Receta'!C2726</f>
        <v>0</v>
      </c>
      <c r="G2725" s="8">
        <f>'Receta'!H2726</f>
        <v>0</v>
      </c>
      <c r="H2725" s="8" t="str">
        <f t="shared" si="50"/>
        <v/>
      </c>
      <c r="I2725" s="8">
        <v>92</v>
      </c>
      <c r="J2725" s="8" t="s">
        <v>213</v>
      </c>
      <c r="K2725" s="8" t="e">
        <f t="shared" si="53"/>
        <v>#VALUE!</v>
      </c>
      <c r="L2725" s="8" t="str">
        <f>IFERROR(VLOOKUP(D2725,Materias_Primas[#All],5,0),"")</f>
        <v/>
      </c>
      <c r="M2725" s="2"/>
      <c r="N2725" s="2"/>
      <c r="O2725" s="2"/>
      <c r="P2725" s="2"/>
    </row>
    <row r="2726" spans="1:16" ht="15.75" customHeight="1" x14ac:dyDescent="0.3">
      <c r="A2726" s="8">
        <f>'Receta'!A2727</f>
        <v>0</v>
      </c>
      <c r="B2726" s="8" t="str">
        <f>IFERROR(VLOOKUP(A2726,Productos[#All],2,0),"")</f>
        <v/>
      </c>
      <c r="C2726" s="8">
        <f>SUMIF(Producción[[#All],[Producto]],A2726,Producción[[#All],[Cant]])</f>
        <v>0</v>
      </c>
      <c r="D2726" s="8">
        <f>'Receta'!E2727</f>
        <v>0</v>
      </c>
      <c r="E2726" s="8" t="str">
        <f>IFERROR(VLOOKUP(D2726,Materias_Primas[#All],2,0),"")</f>
        <v/>
      </c>
      <c r="F2726" s="8">
        <f>'Receta'!C2727</f>
        <v>0</v>
      </c>
      <c r="G2726" s="8">
        <f>'Receta'!H2727</f>
        <v>0</v>
      </c>
      <c r="H2726" s="8" t="str">
        <f t="shared" si="50"/>
        <v/>
      </c>
      <c r="I2726" s="8">
        <v>92</v>
      </c>
      <c r="J2726" s="8" t="s">
        <v>213</v>
      </c>
      <c r="K2726" s="8" t="e">
        <f t="shared" si="53"/>
        <v>#VALUE!</v>
      </c>
      <c r="L2726" s="8" t="str">
        <f>IFERROR(VLOOKUP(D2726,Materias_Primas[#All],5,0),"")</f>
        <v/>
      </c>
      <c r="M2726" s="2"/>
      <c r="N2726" s="2"/>
      <c r="O2726" s="2"/>
      <c r="P2726" s="2"/>
    </row>
    <row r="2727" spans="1:16" ht="15.75" customHeight="1" x14ac:dyDescent="0.3">
      <c r="A2727" s="8">
        <f>'Receta'!A2728</f>
        <v>0</v>
      </c>
      <c r="B2727" s="8" t="str">
        <f>IFERROR(VLOOKUP(A2727,Productos[#All],2,0),"")</f>
        <v/>
      </c>
      <c r="C2727" s="8">
        <f>SUMIF(Producción[[#All],[Producto]],A2727,Producción[[#All],[Cant]])</f>
        <v>0</v>
      </c>
      <c r="D2727" s="8">
        <f>'Receta'!E2728</f>
        <v>0</v>
      </c>
      <c r="E2727" s="8" t="str">
        <f>IFERROR(VLOOKUP(D2727,Materias_Primas[#All],2,0),"")</f>
        <v/>
      </c>
      <c r="F2727" s="8">
        <f>'Receta'!C2728</f>
        <v>0</v>
      </c>
      <c r="G2727" s="8">
        <f>'Receta'!H2728</f>
        <v>0</v>
      </c>
      <c r="H2727" s="8" t="str">
        <f t="shared" si="50"/>
        <v/>
      </c>
      <c r="I2727" s="8">
        <v>92</v>
      </c>
      <c r="J2727" s="8" t="s">
        <v>213</v>
      </c>
      <c r="K2727" s="8" t="e">
        <f t="shared" si="53"/>
        <v>#VALUE!</v>
      </c>
      <c r="L2727" s="8" t="str">
        <f>IFERROR(VLOOKUP(D2727,Materias_Primas[#All],5,0),"")</f>
        <v/>
      </c>
      <c r="M2727" s="2"/>
      <c r="N2727" s="2"/>
      <c r="O2727" s="2"/>
      <c r="P2727" s="2"/>
    </row>
    <row r="2728" spans="1:16" ht="15.75" customHeight="1" x14ac:dyDescent="0.3">
      <c r="A2728" s="8">
        <f>'Receta'!A2729</f>
        <v>0</v>
      </c>
      <c r="B2728" s="8" t="str">
        <f>IFERROR(VLOOKUP(A2728,Productos[#All],2,0),"")</f>
        <v/>
      </c>
      <c r="C2728" s="8">
        <f>SUMIF(Producción[[#All],[Producto]],A2728,Producción[[#All],[Cant]])</f>
        <v>0</v>
      </c>
      <c r="D2728" s="8">
        <f>'Receta'!E2729</f>
        <v>0</v>
      </c>
      <c r="E2728" s="8" t="str">
        <f>IFERROR(VLOOKUP(D2728,Materias_Primas[#All],2,0),"")</f>
        <v/>
      </c>
      <c r="F2728" s="8">
        <f>'Receta'!C2729</f>
        <v>0</v>
      </c>
      <c r="G2728" s="8">
        <f>'Receta'!H2729</f>
        <v>0</v>
      </c>
      <c r="H2728" s="8" t="str">
        <f t="shared" si="50"/>
        <v/>
      </c>
      <c r="I2728" s="8">
        <v>92</v>
      </c>
      <c r="J2728" s="8" t="s">
        <v>213</v>
      </c>
      <c r="K2728" s="8" t="e">
        <f t="shared" si="53"/>
        <v>#VALUE!</v>
      </c>
      <c r="L2728" s="8" t="str">
        <f>IFERROR(VLOOKUP(D2728,Materias_Primas[#All],5,0),"")</f>
        <v/>
      </c>
      <c r="M2728" s="2"/>
      <c r="N2728" s="2"/>
      <c r="O2728" s="2"/>
      <c r="P2728" s="2"/>
    </row>
    <row r="2729" spans="1:16" ht="15.75" customHeight="1" x14ac:dyDescent="0.3">
      <c r="A2729" s="8">
        <f>'Receta'!A2730</f>
        <v>0</v>
      </c>
      <c r="B2729" s="8" t="str">
        <f>IFERROR(VLOOKUP(A2729,Productos[#All],2,0),"")</f>
        <v/>
      </c>
      <c r="C2729" s="8">
        <f>SUMIF(Producción[[#All],[Producto]],A2729,Producción[[#All],[Cant]])</f>
        <v>0</v>
      </c>
      <c r="D2729" s="8">
        <f>'Receta'!E2730</f>
        <v>0</v>
      </c>
      <c r="E2729" s="8" t="str">
        <f>IFERROR(VLOOKUP(D2729,Materias_Primas[#All],2,0),"")</f>
        <v/>
      </c>
      <c r="F2729" s="8">
        <f>'Receta'!C2730</f>
        <v>0</v>
      </c>
      <c r="G2729" s="8">
        <f>'Receta'!H2730</f>
        <v>0</v>
      </c>
      <c r="H2729" s="8" t="str">
        <f t="shared" si="50"/>
        <v/>
      </c>
      <c r="I2729" s="8">
        <v>92</v>
      </c>
      <c r="J2729" s="8" t="s">
        <v>213</v>
      </c>
      <c r="K2729" s="8" t="e">
        <f t="shared" si="53"/>
        <v>#VALUE!</v>
      </c>
      <c r="L2729" s="8" t="str">
        <f>IFERROR(VLOOKUP(D2729,Materias_Primas[#All],5,0),"")</f>
        <v/>
      </c>
      <c r="M2729" s="2"/>
      <c r="N2729" s="2"/>
      <c r="O2729" s="2"/>
      <c r="P2729" s="2"/>
    </row>
    <row r="2730" spans="1:16" ht="15.75" customHeight="1" x14ac:dyDescent="0.3">
      <c r="A2730" s="8">
        <f>'Receta'!A2731</f>
        <v>0</v>
      </c>
      <c r="B2730" s="8" t="str">
        <f>IFERROR(VLOOKUP(A2730,Productos[#All],2,0),"")</f>
        <v/>
      </c>
      <c r="C2730" s="8">
        <f>SUMIF(Producción[[#All],[Producto]],A2730,Producción[[#All],[Cant]])</f>
        <v>0</v>
      </c>
      <c r="D2730" s="8">
        <f>'Receta'!E2731</f>
        <v>0</v>
      </c>
      <c r="E2730" s="8" t="str">
        <f>IFERROR(VLOOKUP(D2730,Materias_Primas[#All],2,0),"")</f>
        <v/>
      </c>
      <c r="F2730" s="8">
        <f>'Receta'!C2731</f>
        <v>0</v>
      </c>
      <c r="G2730" s="8">
        <f>'Receta'!H2731</f>
        <v>0</v>
      </c>
      <c r="H2730" s="8" t="str">
        <f t="shared" si="50"/>
        <v/>
      </c>
      <c r="I2730" s="8">
        <v>92</v>
      </c>
      <c r="J2730" s="8" t="s">
        <v>213</v>
      </c>
      <c r="K2730" s="8" t="e">
        <f t="shared" si="53"/>
        <v>#VALUE!</v>
      </c>
      <c r="L2730" s="8" t="str">
        <f>IFERROR(VLOOKUP(D2730,Materias_Primas[#All],5,0),"")</f>
        <v/>
      </c>
      <c r="M2730" s="2"/>
      <c r="N2730" s="2"/>
      <c r="O2730" s="2"/>
      <c r="P2730" s="2"/>
    </row>
    <row r="2731" spans="1:16" ht="15.75" customHeight="1" x14ac:dyDescent="0.3">
      <c r="A2731" s="8">
        <f>'Receta'!A2732</f>
        <v>0</v>
      </c>
      <c r="B2731" s="8" t="str">
        <f>IFERROR(VLOOKUP(A2731,Productos[#All],2,0),"")</f>
        <v/>
      </c>
      <c r="C2731" s="8">
        <f>SUMIF(Producción[[#All],[Producto]],A2731,Producción[[#All],[Cant]])</f>
        <v>0</v>
      </c>
      <c r="D2731" s="8">
        <f>'Receta'!E2732</f>
        <v>0</v>
      </c>
      <c r="E2731" s="8" t="str">
        <f>IFERROR(VLOOKUP(D2731,Materias_Primas[#All],2,0),"")</f>
        <v/>
      </c>
      <c r="F2731" s="8">
        <f>'Receta'!C2732</f>
        <v>0</v>
      </c>
      <c r="G2731" s="8">
        <f>'Receta'!H2732</f>
        <v>0</v>
      </c>
      <c r="H2731" s="8" t="str">
        <f t="shared" si="50"/>
        <v/>
      </c>
      <c r="I2731" s="8">
        <v>92</v>
      </c>
      <c r="J2731" s="8" t="s">
        <v>213</v>
      </c>
      <c r="K2731" s="8" t="e">
        <f t="shared" si="53"/>
        <v>#VALUE!</v>
      </c>
      <c r="L2731" s="8" t="str">
        <f>IFERROR(VLOOKUP(D2731,Materias_Primas[#All],5,0),"")</f>
        <v/>
      </c>
      <c r="M2731" s="2"/>
      <c r="N2731" s="2"/>
      <c r="O2731" s="2"/>
      <c r="P2731" s="2"/>
    </row>
    <row r="2732" spans="1:16" ht="15.75" customHeight="1" x14ac:dyDescent="0.3">
      <c r="A2732" s="8">
        <f>'Receta'!A2733</f>
        <v>0</v>
      </c>
      <c r="B2732" s="8" t="str">
        <f>IFERROR(VLOOKUP(A2732,Productos[#All],2,0),"")</f>
        <v/>
      </c>
      <c r="C2732" s="8">
        <f>SUMIF(Producción[[#All],[Producto]],A2732,Producción[[#All],[Cant]])</f>
        <v>0</v>
      </c>
      <c r="D2732" s="8">
        <f>'Receta'!E2733</f>
        <v>0</v>
      </c>
      <c r="E2732" s="8" t="str">
        <f>IFERROR(VLOOKUP(D2732,Materias_Primas[#All],2,0),"")</f>
        <v/>
      </c>
      <c r="F2732" s="8">
        <f>'Receta'!C2733</f>
        <v>0</v>
      </c>
      <c r="G2732" s="8">
        <f>'Receta'!H2733</f>
        <v>0</v>
      </c>
      <c r="H2732" s="8" t="str">
        <f t="shared" si="50"/>
        <v/>
      </c>
      <c r="I2732" s="8">
        <v>92</v>
      </c>
      <c r="J2732" s="8" t="s">
        <v>213</v>
      </c>
      <c r="K2732" s="8" t="e">
        <f t="shared" si="53"/>
        <v>#VALUE!</v>
      </c>
      <c r="L2732" s="8" t="str">
        <f>IFERROR(VLOOKUP(D2732,Materias_Primas[#All],5,0),"")</f>
        <v/>
      </c>
      <c r="M2732" s="2"/>
      <c r="N2732" s="2"/>
      <c r="O2732" s="2"/>
      <c r="P2732" s="2"/>
    </row>
    <row r="2733" spans="1:16" ht="15.75" customHeight="1" x14ac:dyDescent="0.3">
      <c r="A2733" s="8">
        <f>'Receta'!A2734</f>
        <v>0</v>
      </c>
      <c r="B2733" s="8" t="str">
        <f>IFERROR(VLOOKUP(A2733,Productos[#All],2,0),"")</f>
        <v/>
      </c>
      <c r="C2733" s="8">
        <f>SUMIF(Producción[[#All],[Producto]],A2733,Producción[[#All],[Cant]])</f>
        <v>0</v>
      </c>
      <c r="D2733" s="8">
        <f>'Receta'!E2734</f>
        <v>0</v>
      </c>
      <c r="E2733" s="8" t="str">
        <f>IFERROR(VLOOKUP(D2733,Materias_Primas[#All],2,0),"")</f>
        <v/>
      </c>
      <c r="F2733" s="8">
        <f>'Receta'!C2734</f>
        <v>0</v>
      </c>
      <c r="G2733" s="8">
        <f>'Receta'!H2734</f>
        <v>0</v>
      </c>
      <c r="H2733" s="8" t="str">
        <f t="shared" si="50"/>
        <v/>
      </c>
      <c r="I2733" s="8">
        <v>92</v>
      </c>
      <c r="J2733" s="8" t="s">
        <v>213</v>
      </c>
      <c r="K2733" s="8" t="e">
        <f t="shared" si="53"/>
        <v>#VALUE!</v>
      </c>
      <c r="L2733" s="8" t="str">
        <f>IFERROR(VLOOKUP(D2733,Materias_Primas[#All],5,0),"")</f>
        <v/>
      </c>
      <c r="M2733" s="2"/>
      <c r="N2733" s="2"/>
      <c r="O2733" s="2"/>
      <c r="P2733" s="2"/>
    </row>
    <row r="2734" spans="1:16" ht="15.75" customHeight="1" x14ac:dyDescent="0.3">
      <c r="A2734" s="8">
        <f>'Receta'!A2735</f>
        <v>0</v>
      </c>
      <c r="B2734" s="8" t="str">
        <f>IFERROR(VLOOKUP(A2734,Productos[#All],2,0),"")</f>
        <v/>
      </c>
      <c r="C2734" s="8">
        <f>SUMIF(Producción[[#All],[Producto]],A2734,Producción[[#All],[Cant]])</f>
        <v>0</v>
      </c>
      <c r="D2734" s="8">
        <f>'Receta'!E2735</f>
        <v>0</v>
      </c>
      <c r="E2734" s="8" t="str">
        <f>IFERROR(VLOOKUP(D2734,Materias_Primas[#All],2,0),"")</f>
        <v/>
      </c>
      <c r="F2734" s="8">
        <f>'Receta'!C2735</f>
        <v>0</v>
      </c>
      <c r="G2734" s="8">
        <f>'Receta'!H2735</f>
        <v>0</v>
      </c>
      <c r="H2734" s="8" t="str">
        <f t="shared" si="50"/>
        <v/>
      </c>
      <c r="I2734" s="8">
        <v>92</v>
      </c>
      <c r="J2734" s="8" t="s">
        <v>213</v>
      </c>
      <c r="K2734" s="8" t="e">
        <f t="shared" si="53"/>
        <v>#VALUE!</v>
      </c>
      <c r="L2734" s="8" t="str">
        <f>IFERROR(VLOOKUP(D2734,Materias_Primas[#All],5,0),"")</f>
        <v/>
      </c>
      <c r="M2734" s="2"/>
      <c r="N2734" s="2"/>
      <c r="O2734" s="2"/>
      <c r="P2734" s="2"/>
    </row>
    <row r="2735" spans="1:16" ht="15.75" customHeight="1" x14ac:dyDescent="0.3">
      <c r="A2735" s="8">
        <f>'Receta'!A2736</f>
        <v>0</v>
      </c>
      <c r="B2735" s="8" t="str">
        <f>IFERROR(VLOOKUP(A2735,Productos[#All],2,0),"")</f>
        <v/>
      </c>
      <c r="C2735" s="8">
        <f>SUMIF(Producción[[#All],[Producto]],A2735,Producción[[#All],[Cant]])</f>
        <v>0</v>
      </c>
      <c r="D2735" s="8">
        <f>'Receta'!E2736</f>
        <v>0</v>
      </c>
      <c r="E2735" s="8" t="str">
        <f>IFERROR(VLOOKUP(D2735,Materias_Primas[#All],2,0),"")</f>
        <v/>
      </c>
      <c r="F2735" s="8">
        <f>'Receta'!C2736</f>
        <v>0</v>
      </c>
      <c r="G2735" s="8">
        <f>'Receta'!H2736</f>
        <v>0</v>
      </c>
      <c r="H2735" s="8" t="str">
        <f t="shared" si="50"/>
        <v/>
      </c>
      <c r="I2735" s="8">
        <v>92</v>
      </c>
      <c r="J2735" s="8" t="s">
        <v>213</v>
      </c>
      <c r="K2735" s="8" t="e">
        <f t="shared" si="53"/>
        <v>#VALUE!</v>
      </c>
      <c r="L2735" s="8" t="str">
        <f>IFERROR(VLOOKUP(D2735,Materias_Primas[#All],5,0),"")</f>
        <v/>
      </c>
      <c r="M2735" s="2"/>
      <c r="N2735" s="2"/>
      <c r="O2735" s="2"/>
      <c r="P2735" s="2"/>
    </row>
    <row r="2736" spans="1:16" ht="15.75" customHeight="1" x14ac:dyDescent="0.3">
      <c r="A2736" s="8">
        <f>'Receta'!A2737</f>
        <v>0</v>
      </c>
      <c r="B2736" s="8" t="str">
        <f>IFERROR(VLOOKUP(A2736,Productos[#All],2,0),"")</f>
        <v/>
      </c>
      <c r="C2736" s="8">
        <f>SUMIF(Producción[[#All],[Producto]],A2736,Producción[[#All],[Cant]])</f>
        <v>0</v>
      </c>
      <c r="D2736" s="8">
        <f>'Receta'!E2737</f>
        <v>0</v>
      </c>
      <c r="E2736" s="8" t="str">
        <f>IFERROR(VLOOKUP(D2736,Materias_Primas[#All],2,0),"")</f>
        <v/>
      </c>
      <c r="F2736" s="8">
        <f>'Receta'!C2737</f>
        <v>0</v>
      </c>
      <c r="G2736" s="8">
        <f>'Receta'!H2737</f>
        <v>0</v>
      </c>
      <c r="H2736" s="8" t="str">
        <f t="shared" si="50"/>
        <v/>
      </c>
      <c r="I2736" s="8">
        <v>92</v>
      </c>
      <c r="J2736" s="8" t="s">
        <v>213</v>
      </c>
      <c r="K2736" s="8" t="e">
        <f t="shared" si="53"/>
        <v>#VALUE!</v>
      </c>
      <c r="L2736" s="8" t="str">
        <f>IFERROR(VLOOKUP(D2736,Materias_Primas[#All],5,0),"")</f>
        <v/>
      </c>
      <c r="M2736" s="2"/>
      <c r="N2736" s="2"/>
      <c r="O2736" s="2"/>
      <c r="P2736" s="2"/>
    </row>
    <row r="2737" spans="1:16" ht="15.75" customHeight="1" x14ac:dyDescent="0.3">
      <c r="A2737" s="8">
        <f>'Receta'!A2738</f>
        <v>0</v>
      </c>
      <c r="B2737" s="8" t="str">
        <f>IFERROR(VLOOKUP(A2737,Productos[#All],2,0),"")</f>
        <v/>
      </c>
      <c r="C2737" s="8">
        <f>SUMIF(Producción[[#All],[Producto]],A2737,Producción[[#All],[Cant]])</f>
        <v>0</v>
      </c>
      <c r="D2737" s="8">
        <f>'Receta'!E2738</f>
        <v>0</v>
      </c>
      <c r="E2737" s="8" t="str">
        <f>IFERROR(VLOOKUP(D2737,Materias_Primas[#All],2,0),"")</f>
        <v/>
      </c>
      <c r="F2737" s="8">
        <f>'Receta'!C2738</f>
        <v>0</v>
      </c>
      <c r="G2737" s="8">
        <f>'Receta'!H2738</f>
        <v>0</v>
      </c>
      <c r="H2737" s="8" t="str">
        <f t="shared" si="50"/>
        <v/>
      </c>
      <c r="I2737" s="8">
        <v>92</v>
      </c>
      <c r="J2737" s="8" t="s">
        <v>213</v>
      </c>
      <c r="K2737" s="8" t="e">
        <f t="shared" si="53"/>
        <v>#VALUE!</v>
      </c>
      <c r="L2737" s="8" t="str">
        <f>IFERROR(VLOOKUP(D2737,Materias_Primas[#All],5,0),"")</f>
        <v/>
      </c>
      <c r="M2737" s="2"/>
      <c r="N2737" s="2"/>
      <c r="O2737" s="2"/>
      <c r="P2737" s="2"/>
    </row>
    <row r="2738" spans="1:16" ht="15.75" customHeight="1" x14ac:dyDescent="0.3">
      <c r="A2738" s="8">
        <f>'Receta'!A2739</f>
        <v>0</v>
      </c>
      <c r="B2738" s="8" t="str">
        <f>IFERROR(VLOOKUP(A2738,Productos[#All],2,0),"")</f>
        <v/>
      </c>
      <c r="C2738" s="8">
        <f>SUMIF(Producción[[#All],[Producto]],A2738,Producción[[#All],[Cant]])</f>
        <v>0</v>
      </c>
      <c r="D2738" s="8">
        <f>'Receta'!E2739</f>
        <v>0</v>
      </c>
      <c r="E2738" s="8" t="str">
        <f>IFERROR(VLOOKUP(D2738,Materias_Primas[#All],2,0),"")</f>
        <v/>
      </c>
      <c r="F2738" s="8">
        <f>'Receta'!C2739</f>
        <v>0</v>
      </c>
      <c r="G2738" s="8">
        <f>'Receta'!H2739</f>
        <v>0</v>
      </c>
      <c r="H2738" s="8" t="str">
        <f t="shared" si="50"/>
        <v/>
      </c>
      <c r="I2738" s="8">
        <v>92</v>
      </c>
      <c r="J2738" s="8" t="s">
        <v>213</v>
      </c>
      <c r="K2738" s="8" t="e">
        <f t="shared" si="53"/>
        <v>#VALUE!</v>
      </c>
      <c r="L2738" s="8" t="str">
        <f>IFERROR(VLOOKUP(D2738,Materias_Primas[#All],5,0),"")</f>
        <v/>
      </c>
      <c r="M2738" s="2"/>
      <c r="N2738" s="2"/>
      <c r="O2738" s="2"/>
      <c r="P2738" s="2"/>
    </row>
    <row r="2739" spans="1:16" ht="15.75" customHeight="1" x14ac:dyDescent="0.3">
      <c r="A2739" s="8">
        <f>'Receta'!A2740</f>
        <v>0</v>
      </c>
      <c r="B2739" s="8" t="str">
        <f>IFERROR(VLOOKUP(A2739,Productos[#All],2,0),"")</f>
        <v/>
      </c>
      <c r="C2739" s="8">
        <f>SUMIF(Producción[[#All],[Producto]],A2739,Producción[[#All],[Cant]])</f>
        <v>0</v>
      </c>
      <c r="D2739" s="8">
        <f>'Receta'!E2740</f>
        <v>0</v>
      </c>
      <c r="E2739" s="8" t="str">
        <f>IFERROR(VLOOKUP(D2739,Materias_Primas[#All],2,0),"")</f>
        <v/>
      </c>
      <c r="F2739" s="8">
        <f>'Receta'!C2740</f>
        <v>0</v>
      </c>
      <c r="G2739" s="8">
        <f>'Receta'!H2740</f>
        <v>0</v>
      </c>
      <c r="H2739" s="8" t="str">
        <f t="shared" si="50"/>
        <v/>
      </c>
      <c r="I2739" s="8">
        <v>92</v>
      </c>
      <c r="J2739" s="8" t="s">
        <v>213</v>
      </c>
      <c r="K2739" s="8" t="e">
        <f t="shared" si="53"/>
        <v>#VALUE!</v>
      </c>
      <c r="L2739" s="8" t="str">
        <f>IFERROR(VLOOKUP(D2739,Materias_Primas[#All],5,0),"")</f>
        <v/>
      </c>
      <c r="M2739" s="2"/>
      <c r="N2739" s="2"/>
      <c r="O2739" s="2"/>
      <c r="P2739" s="2"/>
    </row>
    <row r="2740" spans="1:16" ht="15.75" customHeight="1" x14ac:dyDescent="0.3">
      <c r="A2740" s="8">
        <f>'Receta'!A2741</f>
        <v>0</v>
      </c>
      <c r="B2740" s="8" t="str">
        <f>IFERROR(VLOOKUP(A2740,Productos[#All],2,0),"")</f>
        <v/>
      </c>
      <c r="C2740" s="8">
        <f>SUMIF(Producción[[#All],[Producto]],A2740,Producción[[#All],[Cant]])</f>
        <v>0</v>
      </c>
      <c r="D2740" s="8">
        <f>'Receta'!E2741</f>
        <v>0</v>
      </c>
      <c r="E2740" s="8" t="str">
        <f>IFERROR(VLOOKUP(D2740,Materias_Primas[#All],2,0),"")</f>
        <v/>
      </c>
      <c r="F2740" s="8">
        <f>'Receta'!C2741</f>
        <v>0</v>
      </c>
      <c r="G2740" s="8">
        <f>'Receta'!H2741</f>
        <v>0</v>
      </c>
      <c r="H2740" s="8" t="str">
        <f t="shared" si="50"/>
        <v/>
      </c>
      <c r="I2740" s="8">
        <v>92</v>
      </c>
      <c r="J2740" s="8" t="s">
        <v>213</v>
      </c>
      <c r="K2740" s="8" t="e">
        <f t="shared" si="53"/>
        <v>#VALUE!</v>
      </c>
      <c r="L2740" s="8" t="str">
        <f>IFERROR(VLOOKUP(D2740,Materias_Primas[#All],5,0),"")</f>
        <v/>
      </c>
      <c r="M2740" s="2"/>
      <c r="N2740" s="2"/>
      <c r="O2740" s="2"/>
      <c r="P2740" s="2"/>
    </row>
    <row r="2741" spans="1:16" ht="15.75" customHeight="1" x14ac:dyDescent="0.3">
      <c r="A2741" s="8">
        <f>'Receta'!A2742</f>
        <v>0</v>
      </c>
      <c r="B2741" s="8" t="str">
        <f>IFERROR(VLOOKUP(A2741,Productos[#All],2,0),"")</f>
        <v/>
      </c>
      <c r="C2741" s="8">
        <f>SUMIF(Producción[[#All],[Producto]],A2741,Producción[[#All],[Cant]])</f>
        <v>0</v>
      </c>
      <c r="D2741" s="8">
        <f>'Receta'!E2742</f>
        <v>0</v>
      </c>
      <c r="E2741" s="8" t="str">
        <f>IFERROR(VLOOKUP(D2741,Materias_Primas[#All],2,0),"")</f>
        <v/>
      </c>
      <c r="F2741" s="8">
        <f>'Receta'!C2742</f>
        <v>0</v>
      </c>
      <c r="G2741" s="8">
        <f>'Receta'!H2742</f>
        <v>0</v>
      </c>
      <c r="H2741" s="8" t="str">
        <f t="shared" si="50"/>
        <v/>
      </c>
      <c r="I2741" s="8">
        <v>92</v>
      </c>
      <c r="J2741" s="8" t="s">
        <v>213</v>
      </c>
      <c r="K2741" s="8" t="e">
        <f t="shared" si="53"/>
        <v>#VALUE!</v>
      </c>
      <c r="L2741" s="8" t="str">
        <f>IFERROR(VLOOKUP(D2741,Materias_Primas[#All],5,0),"")</f>
        <v/>
      </c>
      <c r="M2741" s="2"/>
      <c r="N2741" s="2"/>
      <c r="O2741" s="2"/>
      <c r="P2741" s="2"/>
    </row>
    <row r="2742" spans="1:16" ht="15.75" customHeight="1" x14ac:dyDescent="0.3">
      <c r="A2742" s="8">
        <f>'Receta'!A2743</f>
        <v>0</v>
      </c>
      <c r="B2742" s="8" t="str">
        <f>IFERROR(VLOOKUP(A2742,Productos[#All],2,0),"")</f>
        <v/>
      </c>
      <c r="C2742" s="8">
        <f>SUMIF(Producción[[#All],[Producto]],A2742,Producción[[#All],[Cant]])</f>
        <v>0</v>
      </c>
      <c r="D2742" s="8">
        <f>'Receta'!E2743</f>
        <v>0</v>
      </c>
      <c r="E2742" s="8" t="str">
        <f>IFERROR(VLOOKUP(D2742,Materias_Primas[#All],2,0),"")</f>
        <v/>
      </c>
      <c r="F2742" s="8">
        <f>'Receta'!C2743</f>
        <v>0</v>
      </c>
      <c r="G2742" s="8">
        <f>'Receta'!H2743</f>
        <v>0</v>
      </c>
      <c r="H2742" s="8" t="str">
        <f t="shared" si="50"/>
        <v/>
      </c>
      <c r="I2742" s="8">
        <v>92</v>
      </c>
      <c r="J2742" s="8" t="s">
        <v>213</v>
      </c>
      <c r="K2742" s="8" t="e">
        <f t="shared" si="53"/>
        <v>#VALUE!</v>
      </c>
      <c r="L2742" s="8" t="str">
        <f>IFERROR(VLOOKUP(D2742,Materias_Primas[#All],5,0),"")</f>
        <v/>
      </c>
      <c r="M2742" s="2"/>
      <c r="N2742" s="2"/>
      <c r="O2742" s="2"/>
      <c r="P2742" s="2"/>
    </row>
    <row r="2743" spans="1:16" ht="15.75" customHeight="1" x14ac:dyDescent="0.3">
      <c r="A2743" s="8">
        <f>'Receta'!A2744</f>
        <v>0</v>
      </c>
      <c r="B2743" s="8" t="str">
        <f>IFERROR(VLOOKUP(A2743,Productos[#All],2,0),"")</f>
        <v/>
      </c>
      <c r="C2743" s="8">
        <f>SUMIF(Producción[[#All],[Producto]],A2743,Producción[[#All],[Cant]])</f>
        <v>0</v>
      </c>
      <c r="D2743" s="8">
        <f>'Receta'!E2744</f>
        <v>0</v>
      </c>
      <c r="E2743" s="8" t="str">
        <f>IFERROR(VLOOKUP(D2743,Materias_Primas[#All],2,0),"")</f>
        <v/>
      </c>
      <c r="F2743" s="8">
        <f>'Receta'!C2744</f>
        <v>0</v>
      </c>
      <c r="G2743" s="8">
        <f>'Receta'!H2744</f>
        <v>0</v>
      </c>
      <c r="H2743" s="8" t="str">
        <f t="shared" si="50"/>
        <v/>
      </c>
      <c r="I2743" s="8">
        <v>92</v>
      </c>
      <c r="J2743" s="8" t="s">
        <v>213</v>
      </c>
      <c r="K2743" s="8" t="e">
        <f t="shared" si="53"/>
        <v>#VALUE!</v>
      </c>
      <c r="L2743" s="8" t="str">
        <f>IFERROR(VLOOKUP(D2743,Materias_Primas[#All],5,0),"")</f>
        <v/>
      </c>
      <c r="M2743" s="2"/>
      <c r="N2743" s="2"/>
      <c r="O2743" s="2"/>
      <c r="P2743" s="2"/>
    </row>
    <row r="2744" spans="1:16" ht="15.75" customHeight="1" x14ac:dyDescent="0.3">
      <c r="A2744" s="8">
        <f>'Receta'!A2745</f>
        <v>0</v>
      </c>
      <c r="B2744" s="8" t="str">
        <f>IFERROR(VLOOKUP(A2744,Productos[#All],2,0),"")</f>
        <v/>
      </c>
      <c r="C2744" s="8">
        <f>SUMIF(Producción[[#All],[Producto]],A2744,Producción[[#All],[Cant]])</f>
        <v>0</v>
      </c>
      <c r="D2744" s="8">
        <f>'Receta'!E2745</f>
        <v>0</v>
      </c>
      <c r="E2744" s="8" t="str">
        <f>IFERROR(VLOOKUP(D2744,Materias_Primas[#All],2,0),"")</f>
        <v/>
      </c>
      <c r="F2744" s="8">
        <f>'Receta'!C2745</f>
        <v>0</v>
      </c>
      <c r="G2744" s="8">
        <f>'Receta'!H2745</f>
        <v>0</v>
      </c>
      <c r="H2744" s="8" t="str">
        <f t="shared" si="50"/>
        <v/>
      </c>
      <c r="I2744" s="8">
        <v>92</v>
      </c>
      <c r="J2744" s="8" t="s">
        <v>213</v>
      </c>
      <c r="K2744" s="8" t="e">
        <f t="shared" si="53"/>
        <v>#VALUE!</v>
      </c>
      <c r="L2744" s="8" t="str">
        <f>IFERROR(VLOOKUP(D2744,Materias_Primas[#All],5,0),"")</f>
        <v/>
      </c>
      <c r="M2744" s="2"/>
      <c r="N2744" s="2"/>
      <c r="O2744" s="2"/>
      <c r="P2744" s="2"/>
    </row>
    <row r="2745" spans="1:16" ht="15.75" customHeight="1" x14ac:dyDescent="0.3">
      <c r="A2745" s="8">
        <f>'Receta'!A2746</f>
        <v>0</v>
      </c>
      <c r="B2745" s="8" t="str">
        <f>IFERROR(VLOOKUP(A2745,Productos[#All],2,0),"")</f>
        <v/>
      </c>
      <c r="C2745" s="8">
        <f>SUMIF(Producción[[#All],[Producto]],A2745,Producción[[#All],[Cant]])</f>
        <v>0</v>
      </c>
      <c r="D2745" s="8">
        <f>'Receta'!E2746</f>
        <v>0</v>
      </c>
      <c r="E2745" s="8" t="str">
        <f>IFERROR(VLOOKUP(D2745,Materias_Primas[#All],2,0),"")</f>
        <v/>
      </c>
      <c r="F2745" s="8">
        <f>'Receta'!C2746</f>
        <v>0</v>
      </c>
      <c r="G2745" s="8">
        <f>'Receta'!H2746</f>
        <v>0</v>
      </c>
      <c r="H2745" s="8" t="str">
        <f t="shared" si="50"/>
        <v/>
      </c>
      <c r="I2745" s="8">
        <v>92</v>
      </c>
      <c r="J2745" s="8" t="s">
        <v>213</v>
      </c>
      <c r="K2745" s="8" t="e">
        <f t="shared" si="53"/>
        <v>#VALUE!</v>
      </c>
      <c r="L2745" s="8" t="str">
        <f>IFERROR(VLOOKUP(D2745,Materias_Primas[#All],5,0),"")</f>
        <v/>
      </c>
      <c r="M2745" s="2"/>
      <c r="N2745" s="2"/>
      <c r="O2745" s="2"/>
      <c r="P2745" s="2"/>
    </row>
    <row r="2746" spans="1:16" ht="15.75" customHeight="1" x14ac:dyDescent="0.3">
      <c r="A2746" s="8">
        <f>'Receta'!A2747</f>
        <v>0</v>
      </c>
      <c r="B2746" s="8" t="str">
        <f>IFERROR(VLOOKUP(A2746,Productos[#All],2,0),"")</f>
        <v/>
      </c>
      <c r="C2746" s="8">
        <f>SUMIF(Producción[[#All],[Producto]],A2746,Producción[[#All],[Cant]])</f>
        <v>0</v>
      </c>
      <c r="D2746" s="8">
        <f>'Receta'!E2747</f>
        <v>0</v>
      </c>
      <c r="E2746" s="8" t="str">
        <f>IFERROR(VLOOKUP(D2746,Materias_Primas[#All],2,0),"")</f>
        <v/>
      </c>
      <c r="F2746" s="8">
        <f>'Receta'!C2747</f>
        <v>0</v>
      </c>
      <c r="G2746" s="8">
        <f>'Receta'!H2747</f>
        <v>0</v>
      </c>
      <c r="H2746" s="8" t="str">
        <f t="shared" si="50"/>
        <v/>
      </c>
      <c r="I2746" s="8">
        <v>92</v>
      </c>
      <c r="J2746" s="8" t="s">
        <v>213</v>
      </c>
      <c r="K2746" s="8" t="e">
        <f t="shared" si="53"/>
        <v>#VALUE!</v>
      </c>
      <c r="L2746" s="8" t="str">
        <f>IFERROR(VLOOKUP(D2746,Materias_Primas[#All],5,0),"")</f>
        <v/>
      </c>
      <c r="M2746" s="2"/>
      <c r="N2746" s="2"/>
      <c r="O2746" s="2"/>
      <c r="P2746" s="2"/>
    </row>
    <row r="2747" spans="1:16" ht="15.75" customHeight="1" x14ac:dyDescent="0.3">
      <c r="A2747" s="8" t="s">
        <v>216</v>
      </c>
      <c r="B2747" s="8" t="str">
        <f>IFERROR(VLOOKUP(A2747,Productos[#All],2,0),"")</f>
        <v/>
      </c>
      <c r="C2747" s="8">
        <f>SUMIF(Producción[[#All],[Producto]],A2747,Producción[[#All],[Cant]])</f>
        <v>0</v>
      </c>
      <c r="D2747" s="8">
        <f>'Receta'!E2748</f>
        <v>0</v>
      </c>
      <c r="E2747" s="8"/>
      <c r="F2747" s="8"/>
      <c r="G2747" s="8"/>
      <c r="H2747" s="8" t="str">
        <f t="shared" si="50"/>
        <v/>
      </c>
      <c r="I2747" s="8"/>
      <c r="J2747" s="8"/>
      <c r="K2747" s="8" t="e">
        <f>SUBTOTAL(109,Consumo!$K$2:$K$2746)</f>
        <v>#VALUE!</v>
      </c>
      <c r="L2747" s="8" t="str">
        <f>IFERROR(VLOOKUP(D2747,Materias_Primas[#All],5,0),"")</f>
        <v/>
      </c>
      <c r="M2747" s="2"/>
      <c r="N2747" s="2"/>
      <c r="O2747" s="2"/>
      <c r="P2747" s="2"/>
    </row>
  </sheetData>
  <pageMargins left="0.7" right="0.7" top="0.75" bottom="0.75" header="0" footer="0"/>
  <pageSetup orientation="portrait"/>
  <rowBreaks count="1" manualBreakCount="1">
    <brk id="37" man="1"/>
  </rowBreak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Z1000"/>
  <sheetViews>
    <sheetView showGridLines="0" workbookViewId="0">
      <pane ySplit="1" topLeftCell="A2" activePane="bottomLeft" state="frozen"/>
      <selection pane="bottomLeft" activeCell="E18" sqref="E18"/>
    </sheetView>
  </sheetViews>
  <sheetFormatPr baseColWidth="10" defaultColWidth="14.44140625" defaultRowHeight="15" customHeight="1" x14ac:dyDescent="0.3"/>
  <cols>
    <col min="1" max="1" width="12.88671875" customWidth="1"/>
    <col min="2" max="2" width="24" customWidth="1"/>
    <col min="3" max="3" width="16" customWidth="1"/>
    <col min="4" max="4" width="15.33203125" customWidth="1"/>
    <col min="5" max="5" width="16.6640625" customWidth="1"/>
    <col min="6" max="6" width="15.33203125" customWidth="1"/>
    <col min="7" max="7" width="12.88671875" customWidth="1"/>
    <col min="8" max="8" width="15.44140625" customWidth="1"/>
    <col min="9" max="9" width="19.33203125" customWidth="1"/>
    <col min="10" max="26" width="10.6640625" customWidth="1"/>
  </cols>
  <sheetData>
    <row r="1" spans="1:26" ht="15.75" customHeight="1" x14ac:dyDescent="0.3">
      <c r="A1" s="1" t="s">
        <v>0</v>
      </c>
      <c r="B1" s="1" t="s">
        <v>55</v>
      </c>
      <c r="C1" s="1" t="s">
        <v>218</v>
      </c>
      <c r="D1" s="1" t="s">
        <v>219</v>
      </c>
      <c r="E1" s="1" t="s">
        <v>220</v>
      </c>
      <c r="F1" s="1" t="s">
        <v>221</v>
      </c>
      <c r="G1" s="1" t="s">
        <v>57</v>
      </c>
      <c r="H1" s="1" t="s">
        <v>222</v>
      </c>
      <c r="I1" s="1" t="s">
        <v>223</v>
      </c>
      <c r="J1" s="2"/>
      <c r="K1" s="2"/>
      <c r="L1" s="2"/>
      <c r="M1" s="2"/>
      <c r="N1" s="2"/>
      <c r="O1" s="2"/>
      <c r="P1" s="2"/>
      <c r="Q1" s="2"/>
      <c r="R1" s="2"/>
      <c r="S1" s="2"/>
      <c r="T1" s="2"/>
      <c r="U1" s="2"/>
      <c r="V1" s="2"/>
      <c r="W1" s="2"/>
      <c r="X1" s="2"/>
      <c r="Y1" s="2"/>
      <c r="Z1" s="2"/>
    </row>
    <row r="2" spans="1:26" ht="15.75" customHeight="1" x14ac:dyDescent="0.3">
      <c r="A2" s="5" t="str">
        <f>'Materias Primas'!$A2</f>
        <v>TE-01</v>
      </c>
      <c r="B2" s="5" t="str">
        <f>IFERROR(VLOOKUP(Stock!$A2,Materias_Primas[#All],2,0),"")</f>
        <v>Microfibra Dep 160 Na</v>
      </c>
      <c r="C2" s="26">
        <f>IFERROR(SUMIF(Consumo!$E$2:$E$2746,Stock!$B2,Consumo!$K$2:$K$2746),"")</f>
        <v>3.2650000000000001</v>
      </c>
      <c r="D2" s="5">
        <f>SUMIFS(Compras!$H$11:$H$155,Compras!$G$11:$G$155,Stock!$B2,Compras!$C$11:$C$155,"Ajust Inv")</f>
        <v>0</v>
      </c>
      <c r="E2" s="26">
        <f>SUMIFS(Compras!$H$2:$H$155,Compras!$G$2:$G$155,Stock!$B2,Compras!$C$2:$C$155,"Compra")</f>
        <v>5.8500000000000005</v>
      </c>
      <c r="F2" s="27">
        <f>Stock!$E2-Stock!$C2-Stock!$D2</f>
        <v>2.5850000000000004</v>
      </c>
      <c r="G2" s="28" t="str">
        <f>IFERROR(VLOOKUP(Stock!$A2,Materias_Primas[#All],5,0),"")</f>
        <v>Mts</v>
      </c>
      <c r="H2" s="3">
        <f>IFERROR(ROUND(VLOOKUP(Stock!$A2,Materias_Primas[#All],7,0)*Stock!$F2,0),"")</f>
        <v>2021</v>
      </c>
      <c r="I2" s="88">
        <f ca="1">IFERROR(ROUND(Stock!$F2/(Stock!$C2/(TODAY()-MIN(Producción!$C$2:$C$204))),1),"")</f>
        <v>107.7</v>
      </c>
      <c r="J2" s="2"/>
      <c r="K2" s="2"/>
      <c r="L2" s="2"/>
      <c r="M2" s="2"/>
      <c r="N2" s="2"/>
      <c r="O2" s="2"/>
      <c r="P2" s="2"/>
      <c r="Q2" s="2"/>
      <c r="R2" s="2"/>
      <c r="S2" s="2"/>
      <c r="T2" s="2"/>
      <c r="U2" s="2"/>
      <c r="V2" s="2"/>
      <c r="W2" s="2"/>
      <c r="X2" s="2"/>
      <c r="Y2" s="2"/>
      <c r="Z2" s="2"/>
    </row>
    <row r="3" spans="1:26" ht="15.75" customHeight="1" x14ac:dyDescent="0.3">
      <c r="A3" s="5" t="str">
        <f>'Materias Primas'!$A3</f>
        <v>TE-02</v>
      </c>
      <c r="B3" s="5" t="str">
        <f>IFERROR(VLOOKUP(Stock!$A3,Materias_Primas[#All],2,0),"")</f>
        <v>Microfibra Dep 160 Li</v>
      </c>
      <c r="C3" s="26">
        <f>IFERROR(SUMIF(Consumo!$E$2:$E$2746,Stock!$B3,Consumo!$K$2:$K$2746),"")</f>
        <v>1.33</v>
      </c>
      <c r="D3" s="5">
        <f>SUMIFS(Compras!$H$11:$H$155,Compras!$G$11:$G$155,Stock!$B3,Compras!$C$11:$C$155,"Ajust Inv")</f>
        <v>0</v>
      </c>
      <c r="E3" s="26">
        <f>SUMIFS(Compras!$H$2:$H$155,Compras!$G$2:$G$155,Stock!$B3,Compras!$C$2:$C$155,"Compra")</f>
        <v>2.5</v>
      </c>
      <c r="F3" s="27">
        <f>Stock!$E3-Stock!$C3-Stock!$D3</f>
        <v>1.17</v>
      </c>
      <c r="G3" s="28" t="str">
        <f>IFERROR(VLOOKUP(Stock!$A3,Materias_Primas[#All],5,0),"")</f>
        <v>Mts</v>
      </c>
      <c r="H3" s="3">
        <f>IFERROR(ROUND(VLOOKUP(Stock!$A3,Materias_Primas[#All],7,0)*Stock!$F3,0),"")</f>
        <v>915</v>
      </c>
      <c r="I3" s="88">
        <f ca="1">IFERROR(ROUND(Stock!$F3/(Stock!$C3/(TODAY()-MIN(Producción!$C$2:$C$204))),1),"")</f>
        <v>119.6</v>
      </c>
      <c r="J3" s="2"/>
      <c r="K3" s="2"/>
      <c r="L3" s="2"/>
      <c r="M3" s="2"/>
      <c r="N3" s="2"/>
      <c r="O3" s="2"/>
      <c r="P3" s="2"/>
      <c r="Q3" s="2"/>
      <c r="R3" s="2"/>
      <c r="S3" s="2"/>
      <c r="T3" s="2"/>
      <c r="U3" s="2"/>
      <c r="V3" s="2"/>
      <c r="W3" s="2"/>
      <c r="X3" s="2"/>
      <c r="Y3" s="2"/>
      <c r="Z3" s="2"/>
    </row>
    <row r="4" spans="1:26" ht="15.75" customHeight="1" x14ac:dyDescent="0.3">
      <c r="A4" s="5" t="str">
        <f>'Materias Primas'!$A4</f>
        <v>TE-03</v>
      </c>
      <c r="B4" s="5" t="str">
        <f>IFERROR(VLOOKUP(Stock!$A4,Materias_Primas[#All],2,0),"")</f>
        <v>Microfibra Dep 160 Fu</v>
      </c>
      <c r="C4" s="26">
        <f>IFERROR(SUMIF(Consumo!$E$2:$E$2746,Stock!$B4,Consumo!$K$2:$K$2746),"")</f>
        <v>1.8925000000000001</v>
      </c>
      <c r="D4" s="5">
        <f>SUMIFS(Compras!$H$11:$H$155,Compras!$G$11:$G$155,Stock!$B4,Compras!$C$11:$C$155,"Ajust Inv")</f>
        <v>0</v>
      </c>
      <c r="E4" s="26">
        <f>SUMIFS(Compras!$H$2:$H$155,Compras!$G$2:$G$155,Stock!$B4,Compras!$C$2:$C$155,"Compra")</f>
        <v>4.2</v>
      </c>
      <c r="F4" s="27">
        <f>Stock!$E4-Stock!$C4-Stock!$D4</f>
        <v>2.3075000000000001</v>
      </c>
      <c r="G4" s="28" t="str">
        <f>IFERROR(VLOOKUP(Stock!$A4,Materias_Primas[#All],5,0),"")</f>
        <v>Mts</v>
      </c>
      <c r="H4" s="3">
        <f>IFERROR(ROUND(VLOOKUP(Stock!$A4,Materias_Primas[#All],7,0)*Stock!$F4,0),"")</f>
        <v>1804</v>
      </c>
      <c r="I4" s="88">
        <f ca="1">IFERROR(ROUND(Stock!$F4/(Stock!$C4/(TODAY()-MIN(Producción!$C$2:$C$204))),1),"")</f>
        <v>165.8</v>
      </c>
      <c r="J4" s="2"/>
      <c r="K4" s="2"/>
      <c r="L4" s="2"/>
      <c r="M4" s="2"/>
      <c r="N4" s="2"/>
      <c r="O4" s="2"/>
      <c r="P4" s="2"/>
      <c r="Q4" s="2"/>
      <c r="R4" s="2"/>
      <c r="S4" s="2"/>
      <c r="T4" s="2"/>
      <c r="U4" s="2"/>
      <c r="V4" s="2"/>
      <c r="W4" s="2"/>
      <c r="X4" s="2"/>
      <c r="Y4" s="2"/>
      <c r="Z4" s="2"/>
    </row>
    <row r="5" spans="1:26" ht="15.75" customHeight="1" x14ac:dyDescent="0.3">
      <c r="A5" s="5" t="str">
        <f>'Materias Primas'!$A5</f>
        <v>TE-04</v>
      </c>
      <c r="B5" s="5" t="str">
        <f>IFERROR(VLOOKUP(Stock!$A5,Materias_Primas[#All],2,0),"")</f>
        <v>Microfibra Dep 160 Ca</v>
      </c>
      <c r="C5" s="26">
        <f>IFERROR(SUMIF(Consumo!$E$2:$E$2746,Stock!$B5,Consumo!$K$2:$K$2746),"")</f>
        <v>1.86</v>
      </c>
      <c r="D5" s="5">
        <f>SUMIFS(Compras!$H$11:$H$155,Compras!$G$11:$G$155,Stock!$B5,Compras!$C$11:$C$155,"Ajust Inv")</f>
        <v>0</v>
      </c>
      <c r="E5" s="26">
        <f>SUMIFS(Compras!$H$2:$H$155,Compras!$G$2:$G$155,Stock!$B5,Compras!$C$2:$C$155,"Compra")</f>
        <v>4.2</v>
      </c>
      <c r="F5" s="27">
        <f>Stock!$E5-Stock!$C5-Stock!$D5</f>
        <v>2.34</v>
      </c>
      <c r="G5" s="28" t="str">
        <f>IFERROR(VLOOKUP(Stock!$A5,Materias_Primas[#All],5,0),"")</f>
        <v>Mts</v>
      </c>
      <c r="H5" s="3">
        <f>IFERROR(ROUND(VLOOKUP(Stock!$A5,Materias_Primas[#All],7,0)*Stock!$F5,0),"")</f>
        <v>1830</v>
      </c>
      <c r="I5" s="88">
        <f ca="1">IFERROR(ROUND(Stock!$F5/(Stock!$C5/(TODAY()-MIN(Producción!$C$2:$C$204))),1),"")</f>
        <v>171.1</v>
      </c>
      <c r="J5" s="2"/>
      <c r="K5" s="2"/>
      <c r="L5" s="2"/>
      <c r="M5" s="2"/>
      <c r="N5" s="2"/>
      <c r="O5" s="2"/>
      <c r="P5" s="2"/>
      <c r="Q5" s="2"/>
      <c r="R5" s="2"/>
      <c r="S5" s="2"/>
      <c r="T5" s="2"/>
      <c r="U5" s="2"/>
      <c r="V5" s="2"/>
      <c r="W5" s="2"/>
      <c r="X5" s="2"/>
      <c r="Y5" s="2"/>
      <c r="Z5" s="2"/>
    </row>
    <row r="6" spans="1:26" ht="15.75" customHeight="1" x14ac:dyDescent="0.3">
      <c r="A6" s="5" t="str">
        <f>'Materias Primas'!$A6</f>
        <v>TE-05</v>
      </c>
      <c r="B6" s="5" t="str">
        <f>IFERROR(VLOOKUP(Stock!$A6,Materias_Primas[#All],2,0),"")</f>
        <v>Microfibra Dep 160 Ne</v>
      </c>
      <c r="C6" s="26">
        <f>IFERROR(SUMIF(Consumo!$E$2:$E$2746,Stock!$B6,Consumo!$K$2:$K$2746),"")</f>
        <v>0.93</v>
      </c>
      <c r="D6" s="5">
        <f>SUMIFS(Compras!$H$11:$H$155,Compras!$G$11:$G$155,Stock!$B6,Compras!$C$11:$C$155,"Ajust Inv")</f>
        <v>0</v>
      </c>
      <c r="E6" s="26">
        <f>SUMIFS(Compras!$H$2:$H$155,Compras!$G$2:$G$155,Stock!$B6,Compras!$C$2:$C$155,"Compra")</f>
        <v>2.1</v>
      </c>
      <c r="F6" s="27">
        <f>Stock!$E6-Stock!$C6-Stock!$D6</f>
        <v>1.17</v>
      </c>
      <c r="G6" s="28" t="str">
        <f>IFERROR(VLOOKUP(Stock!$A6,Materias_Primas[#All],5,0),"")</f>
        <v>Mts</v>
      </c>
      <c r="H6" s="3">
        <f>IFERROR(ROUND(VLOOKUP(Stock!$A6,Materias_Primas[#All],7,0)*Stock!$F6,0),"")</f>
        <v>915</v>
      </c>
      <c r="I6" s="88">
        <f ca="1">IFERROR(ROUND(Stock!$F6/(Stock!$C6/(TODAY()-MIN(Producción!$C$2:$C$204))),1),"")</f>
        <v>171.1</v>
      </c>
      <c r="J6" s="2"/>
      <c r="K6" s="2"/>
      <c r="L6" s="2"/>
      <c r="M6" s="2"/>
      <c r="N6" s="2"/>
      <c r="O6" s="2"/>
      <c r="P6" s="2"/>
      <c r="Q6" s="2"/>
      <c r="R6" s="2"/>
      <c r="S6" s="2"/>
      <c r="T6" s="2"/>
      <c r="U6" s="2"/>
      <c r="V6" s="2"/>
      <c r="W6" s="2"/>
      <c r="X6" s="2"/>
      <c r="Y6" s="2"/>
      <c r="Z6" s="2"/>
    </row>
    <row r="7" spans="1:26" ht="15.75" customHeight="1" x14ac:dyDescent="0.3">
      <c r="A7" s="5" t="str">
        <f>'Materias Primas'!$A7</f>
        <v>TE-06</v>
      </c>
      <c r="B7" s="5" t="str">
        <f>IFERROR(VLOOKUP(Stock!$A7,Materias_Primas[#All],2,0),"")</f>
        <v>Microfibra Dep 160 Am</v>
      </c>
      <c r="C7" s="26">
        <f>IFERROR(SUMIF(Consumo!$E$2:$E$2746,Stock!$B7,Consumo!$K$2:$K$2746),"")</f>
        <v>1.665</v>
      </c>
      <c r="D7" s="5">
        <f>SUMIFS(Compras!$H$11:$H$155,Compras!$G$11:$G$155,Stock!$B7,Compras!$C$11:$C$155,"Ajust Inv")</f>
        <v>0</v>
      </c>
      <c r="E7" s="26">
        <f>SUMIFS(Compras!$H$2:$H$155,Compras!$G$2:$G$155,Stock!$B7,Compras!$C$2:$C$155,"Compra")</f>
        <v>2.25</v>
      </c>
      <c r="F7" s="27">
        <f>Stock!$E7-Stock!$C7-Stock!$D7</f>
        <v>0.58499999999999996</v>
      </c>
      <c r="G7" s="28" t="str">
        <f>IFERROR(VLOOKUP(Stock!$A7,Materias_Primas[#All],5,0),"")</f>
        <v>Mts</v>
      </c>
      <c r="H7" s="3">
        <f>IFERROR(ROUND(VLOOKUP(Stock!$A7,Materias_Primas[#All],7,0)*Stock!$F7,0),"")</f>
        <v>457</v>
      </c>
      <c r="I7" s="88">
        <f ca="1">IFERROR(ROUND(Stock!$F7/(Stock!$C7/(TODAY()-MIN(Producción!$C$2:$C$204))),1),"")</f>
        <v>47.8</v>
      </c>
      <c r="J7" s="2"/>
      <c r="K7" s="2"/>
      <c r="L7" s="2"/>
      <c r="M7" s="2"/>
      <c r="N7" s="2"/>
      <c r="O7" s="2"/>
      <c r="P7" s="2"/>
      <c r="Q7" s="2"/>
      <c r="R7" s="2"/>
      <c r="S7" s="2"/>
      <c r="T7" s="2"/>
      <c r="U7" s="2"/>
      <c r="V7" s="2"/>
      <c r="W7" s="2"/>
      <c r="X7" s="2"/>
      <c r="Y7" s="2"/>
      <c r="Z7" s="2"/>
    </row>
    <row r="8" spans="1:26" ht="15.75" customHeight="1" x14ac:dyDescent="0.3">
      <c r="A8" s="5" t="str">
        <f>'Materias Primas'!$A8</f>
        <v>TE-07</v>
      </c>
      <c r="B8" s="5" t="str">
        <f>IFERROR(VLOOKUP(Stock!$A8,Materias_Primas[#All],2,0),"")</f>
        <v>Microfibra Dep 160 Ro</v>
      </c>
      <c r="C8" s="26">
        <f>IFERROR(SUMIF(Consumo!$E$2:$E$2746,Stock!$B8,Consumo!$K$2:$K$2746),"")</f>
        <v>1.665</v>
      </c>
      <c r="D8" s="5">
        <f>SUMIFS(Compras!$H$11:$H$155,Compras!$G$11:$G$155,Stock!$B8,Compras!$C$11:$C$155,"Ajust Inv")</f>
        <v>0</v>
      </c>
      <c r="E8" s="26">
        <f>SUMIFS(Compras!$H$2:$H$155,Compras!$G$2:$G$155,Stock!$B8,Compras!$C$2:$C$155,"Compra")</f>
        <v>2.25</v>
      </c>
      <c r="F8" s="27">
        <f>Stock!$E8-Stock!$C8-Stock!$D8</f>
        <v>0.58499999999999996</v>
      </c>
      <c r="G8" s="28" t="str">
        <f>IFERROR(VLOOKUP(Stock!$A8,Materias_Primas[#All],5,0),"")</f>
        <v>Mts</v>
      </c>
      <c r="H8" s="3">
        <f>IFERROR(ROUND(VLOOKUP(Stock!$A8,Materias_Primas[#All],7,0)*Stock!$F8,0),"")</f>
        <v>457</v>
      </c>
      <c r="I8" s="88">
        <f ca="1">IFERROR(ROUND(Stock!$F8/(Stock!$C8/(TODAY()-MIN(Producción!$C$2:$C$204))),1),"")</f>
        <v>47.8</v>
      </c>
      <c r="J8" s="2"/>
      <c r="K8" s="2"/>
      <c r="L8" s="2"/>
      <c r="M8" s="2"/>
      <c r="N8" s="2"/>
      <c r="O8" s="2"/>
      <c r="P8" s="2"/>
      <c r="Q8" s="2"/>
      <c r="R8" s="2"/>
      <c r="S8" s="2"/>
      <c r="T8" s="2"/>
      <c r="U8" s="2"/>
      <c r="V8" s="2"/>
      <c r="W8" s="2"/>
      <c r="X8" s="2"/>
      <c r="Y8" s="2"/>
      <c r="Z8" s="2"/>
    </row>
    <row r="9" spans="1:26" ht="15.75" customHeight="1" x14ac:dyDescent="0.3">
      <c r="A9" s="5" t="str">
        <f>'Materias Primas'!$A9</f>
        <v>TE-08</v>
      </c>
      <c r="B9" s="5" t="str">
        <f>IFERROR(VLOOKUP(Stock!$A9,Materias_Primas[#All],2,0),"")</f>
        <v>Microfibra Dep 160 Vp</v>
      </c>
      <c r="C9" s="26">
        <f>IFERROR(SUMIF(Consumo!$E$2:$E$2746,Stock!$B9,Consumo!$K$2:$K$2746),"")</f>
        <v>0.93</v>
      </c>
      <c r="D9" s="5">
        <f>SUMIFS(Compras!$H$11:$H$155,Compras!$G$11:$G$155,Stock!$B9,Compras!$C$11:$C$155,"Ajust Inv")</f>
        <v>0</v>
      </c>
      <c r="E9" s="26">
        <f>SUMIFS(Compras!$H$2:$H$155,Compras!$G$2:$G$155,Stock!$B9,Compras!$C$2:$C$155,"Compra")</f>
        <v>2.1</v>
      </c>
      <c r="F9" s="27">
        <f>Stock!$E9-Stock!$C9-Stock!$D9</f>
        <v>1.17</v>
      </c>
      <c r="G9" s="28" t="str">
        <f>IFERROR(VLOOKUP(Stock!$A9,Materias_Primas[#All],5,0),"")</f>
        <v>Mts</v>
      </c>
      <c r="H9" s="3">
        <f>IFERROR(ROUND(VLOOKUP(Stock!$A9,Materias_Primas[#All],7,0)*Stock!$F9,0),"")</f>
        <v>915</v>
      </c>
      <c r="I9" s="88">
        <f ca="1">IFERROR(ROUND(Stock!$F9/(Stock!$C9/(TODAY()-MIN(Producción!$C$2:$C$204))),1),"")</f>
        <v>171.1</v>
      </c>
      <c r="J9" s="2"/>
      <c r="K9" s="2"/>
      <c r="L9" s="2"/>
      <c r="M9" s="2"/>
      <c r="N9" s="2"/>
      <c r="O9" s="2"/>
      <c r="P9" s="2"/>
      <c r="Q9" s="2"/>
      <c r="R9" s="2"/>
      <c r="S9" s="2"/>
      <c r="T9" s="2"/>
      <c r="U9" s="2"/>
      <c r="V9" s="2"/>
      <c r="W9" s="2"/>
      <c r="X9" s="2"/>
      <c r="Y9" s="2"/>
      <c r="Z9" s="2"/>
    </row>
    <row r="10" spans="1:26" ht="15.75" customHeight="1" x14ac:dyDescent="0.3">
      <c r="A10" s="5" t="str">
        <f>'Materias Primas'!$A10</f>
        <v>TE-09</v>
      </c>
      <c r="B10" s="5" t="str">
        <f>IFERROR(VLOOKUP(Stock!$A10,Materias_Primas[#All],2,0),"")</f>
        <v>Microfibra Dep 160 Az</v>
      </c>
      <c r="C10" s="26">
        <f>IFERROR(SUMIF(Consumo!$E$2:$E$2746,Stock!$B10,Consumo!$K$2:$K$2746),"")</f>
        <v>1.6</v>
      </c>
      <c r="D10" s="5">
        <f>SUMIFS(Compras!$H$11:$H$155,Compras!$G$11:$G$155,Stock!$B10,Compras!$C$11:$C$155,"Ajust Inv")</f>
        <v>0</v>
      </c>
      <c r="E10" s="26">
        <f>SUMIFS(Compras!$H$2:$H$155,Compras!$G$2:$G$155,Stock!$B10,Compras!$C$2:$C$155,"Compra")</f>
        <v>1.6</v>
      </c>
      <c r="F10" s="27">
        <f>Stock!$E10-Stock!$C10-Stock!$D10</f>
        <v>0</v>
      </c>
      <c r="G10" s="28" t="str">
        <f>IFERROR(VLOOKUP(Stock!$A10,Materias_Primas[#All],5,0),"")</f>
        <v>Mts</v>
      </c>
      <c r="H10" s="3">
        <f>IFERROR(ROUND(VLOOKUP(Stock!$A10,Materias_Primas[#All],7,0)*Stock!$F10,0),"")</f>
        <v>0</v>
      </c>
      <c r="I10" s="88">
        <f ca="1">IFERROR(ROUND(Stock!$F10/(Stock!$C10/(TODAY()-MIN(Producción!$C$2:$C$204))),1),"")</f>
        <v>0</v>
      </c>
      <c r="J10" s="2"/>
      <c r="K10" s="2"/>
      <c r="L10" s="2"/>
      <c r="M10" s="2"/>
      <c r="N10" s="2"/>
      <c r="O10" s="2"/>
      <c r="P10" s="2"/>
      <c r="Q10" s="2"/>
      <c r="R10" s="2"/>
      <c r="S10" s="2"/>
      <c r="T10" s="2"/>
      <c r="U10" s="2"/>
      <c r="V10" s="2"/>
      <c r="W10" s="2"/>
      <c r="X10" s="2"/>
      <c r="Y10" s="2"/>
      <c r="Z10" s="2"/>
    </row>
    <row r="11" spans="1:26" ht="15.75" customHeight="1" x14ac:dyDescent="0.3">
      <c r="A11" s="5" t="str">
        <f>'Materias Primas'!$A11</f>
        <v>TE-10</v>
      </c>
      <c r="B11" s="5" t="str">
        <f>IFERROR(VLOOKUP(Stock!$A11,Materias_Primas[#All],2,0),"")</f>
        <v>Bistrech 150 cm Ne</v>
      </c>
      <c r="C11" s="26">
        <f>IFERROR(SUMIF(Consumo!$E$2:$E$2746,Stock!$B11,Consumo!$K$2:$K$2746),"")</f>
        <v>0</v>
      </c>
      <c r="D11" s="5">
        <f>SUMIFS(Compras!$H$11:$H$155,Compras!$G$11:$G$155,Stock!$B11,Compras!$C$11:$C$155,"Ajust Inv")</f>
        <v>0</v>
      </c>
      <c r="E11" s="26">
        <f>SUMIFS(Compras!$H$2:$H$155,Compras!$G$2:$G$155,Stock!$B11,Compras!$C$2:$C$155,"Compra")</f>
        <v>0</v>
      </c>
      <c r="F11" s="27">
        <f>Stock!$E11-Stock!$C11-Stock!$D11</f>
        <v>0</v>
      </c>
      <c r="G11" s="28" t="str">
        <f>IFERROR(VLOOKUP(Stock!$A11,Materias_Primas[#All],5,0),"")</f>
        <v>Mts</v>
      </c>
      <c r="H11" s="3">
        <f>IFERROR(ROUND(VLOOKUP(Stock!$A11,Materias_Primas[#All],7,0)*Stock!$F11,0),"")</f>
        <v>0</v>
      </c>
      <c r="I11" s="88" t="str">
        <f ca="1">IFERROR(ROUND(Stock!$F11/(Stock!$C11/(TODAY()-MIN(Producción!$C$2:$C$204))),1),"")</f>
        <v/>
      </c>
      <c r="J11" s="2"/>
      <c r="K11" s="2"/>
      <c r="L11" s="2"/>
      <c r="M11" s="2"/>
      <c r="N11" s="2"/>
      <c r="O11" s="2"/>
      <c r="P11" s="2"/>
      <c r="Q11" s="2"/>
      <c r="R11" s="2"/>
      <c r="S11" s="2"/>
      <c r="T11" s="2"/>
      <c r="U11" s="2"/>
      <c r="V11" s="2"/>
      <c r="W11" s="2"/>
      <c r="X11" s="2"/>
      <c r="Y11" s="2"/>
      <c r="Z11" s="2"/>
    </row>
    <row r="12" spans="1:26" ht="15.75" customHeight="1" x14ac:dyDescent="0.3">
      <c r="A12" s="5" t="str">
        <f>'Materias Primas'!$A12</f>
        <v>TE-11</v>
      </c>
      <c r="B12" s="5" t="str">
        <f>IFERROR(VLOOKUP(Stock!$A12,Materias_Primas[#All],2,0),"")</f>
        <v>Bistrech 300 cm Ne</v>
      </c>
      <c r="C12" s="26">
        <f>IFERROR(SUMIF(Consumo!$E$2:$E$2746,Stock!$B12,Consumo!$K$2:$K$2746),"")</f>
        <v>0</v>
      </c>
      <c r="D12" s="5">
        <f>SUMIFS(Compras!$H$11:$H$155,Compras!$G$11:$G$155,Stock!$B12,Compras!$C$11:$C$155,"Ajust Inv")</f>
        <v>0</v>
      </c>
      <c r="E12" s="26">
        <f>SUMIFS(Compras!$H$2:$H$155,Compras!$G$2:$G$155,Stock!$B12,Compras!$C$2:$C$155,"Compra")</f>
        <v>0</v>
      </c>
      <c r="F12" s="27">
        <f>Stock!$E12-Stock!$C12-Stock!$D12</f>
        <v>0</v>
      </c>
      <c r="G12" s="28" t="str">
        <f>IFERROR(VLOOKUP(Stock!$A12,Materias_Primas[#All],5,0),"")</f>
        <v>Mts</v>
      </c>
      <c r="H12" s="3">
        <f>IFERROR(ROUND(VLOOKUP(Stock!$A12,Materias_Primas[#All],7,0)*Stock!$F12,0),"")</f>
        <v>0</v>
      </c>
      <c r="I12" s="88" t="str">
        <f ca="1">IFERROR(ROUND(Stock!$F12/(Stock!$C12/(TODAY()-MIN(Producción!$C$2:$C$204))),1),"")</f>
        <v/>
      </c>
      <c r="J12" s="2"/>
      <c r="K12" s="2"/>
      <c r="L12" s="2"/>
      <c r="M12" s="2"/>
      <c r="N12" s="2"/>
      <c r="O12" s="2"/>
      <c r="P12" s="2"/>
      <c r="Q12" s="2"/>
      <c r="R12" s="2"/>
      <c r="S12" s="2"/>
      <c r="T12" s="2"/>
      <c r="U12" s="2"/>
      <c r="V12" s="2"/>
      <c r="W12" s="2"/>
      <c r="X12" s="2"/>
      <c r="Y12" s="2"/>
      <c r="Z12" s="2"/>
    </row>
    <row r="13" spans="1:26" ht="15.75" customHeight="1" x14ac:dyDescent="0.3">
      <c r="A13" s="5" t="str">
        <f>'Materias Primas'!$A13</f>
        <v>TE-12</v>
      </c>
      <c r="B13" s="5" t="str">
        <f>IFERROR(VLOOKUP(Stock!$A13,Materias_Primas[#All],2,0),"")</f>
        <v>Mantel Spandex 180 Ne</v>
      </c>
      <c r="C13" s="26">
        <f>IFERROR(SUMIF(Consumo!$E$2:$E$2746,Stock!$B13,Consumo!$K$2:$K$2746),"")</f>
        <v>0</v>
      </c>
      <c r="D13" s="5">
        <f>SUMIFS(Compras!$H$11:$H$155,Compras!$G$11:$G$155,Stock!$B13,Compras!$C$11:$C$155,"Ajust Inv")</f>
        <v>0</v>
      </c>
      <c r="E13" s="26">
        <f>SUMIFS(Compras!$H$2:$H$155,Compras!$G$2:$G$155,Stock!$B13,Compras!$C$2:$C$155,"Compra")</f>
        <v>0</v>
      </c>
      <c r="F13" s="27">
        <f>Stock!$E13-Stock!$C13-Stock!$D13</f>
        <v>0</v>
      </c>
      <c r="G13" s="28" t="str">
        <f>IFERROR(VLOOKUP(Stock!$A13,Materias_Primas[#All],5,0),"")</f>
        <v>Uni</v>
      </c>
      <c r="H13" s="3">
        <f>IFERROR(ROUND(VLOOKUP(Stock!$A13,Materias_Primas[#All],7,0)*Stock!$F13,0),"")</f>
        <v>0</v>
      </c>
      <c r="I13" s="88" t="str">
        <f ca="1">IFERROR(ROUND(Stock!$F13/(Stock!$C13/(TODAY()-MIN(Producción!$C$2:$C$204))),1),"")</f>
        <v/>
      </c>
      <c r="J13" s="2"/>
      <c r="K13" s="2"/>
      <c r="L13" s="2"/>
      <c r="M13" s="2"/>
      <c r="N13" s="2"/>
      <c r="O13" s="2"/>
      <c r="P13" s="2"/>
      <c r="Q13" s="2"/>
      <c r="R13" s="2"/>
      <c r="S13" s="2"/>
      <c r="T13" s="2"/>
      <c r="U13" s="2"/>
      <c r="V13" s="2"/>
      <c r="W13" s="2"/>
      <c r="X13" s="2"/>
      <c r="Y13" s="2"/>
      <c r="Z13" s="2"/>
    </row>
    <row r="14" spans="1:26" ht="15.75" customHeight="1" x14ac:dyDescent="0.3">
      <c r="A14" s="5" t="str">
        <f>'Materias Primas'!$A15</f>
        <v>TE-14</v>
      </c>
      <c r="B14" s="5" t="str">
        <f>IFERROR(VLOOKUP(Stock!$A14,Materias_Primas[#All],2,0),"")</f>
        <v xml:space="preserve">Granite </v>
      </c>
      <c r="C14" s="26">
        <f>IFERROR(SUMIF(Consumo!$E$2:$E$2746,Stock!$B14,Consumo!$K$2:$K$2746),"")</f>
        <v>0</v>
      </c>
      <c r="D14" s="5">
        <f>SUMIFS(Compras!$H$11:$H$155,Compras!$G$11:$G$155,Stock!$B14,Compras!$C$11:$C$155,"Ajust Inv")</f>
        <v>0</v>
      </c>
      <c r="E14" s="26">
        <f>SUMIFS(Compras!$H$2:$H$155,Compras!$G$2:$G$155,Stock!$B14,Compras!$C$2:$C$155,"Compra")</f>
        <v>0</v>
      </c>
      <c r="F14" s="27">
        <f>Stock!$E14-Stock!$C14-Stock!$D14</f>
        <v>0</v>
      </c>
      <c r="G14" s="28" t="str">
        <f>IFERROR(VLOOKUP(Stock!$A14,Materias_Primas[#All],5,0),"")</f>
        <v>Mts</v>
      </c>
      <c r="H14" s="3">
        <f>IFERROR(ROUND(VLOOKUP(Stock!$A14,Materias_Primas[#All],7,0)*Stock!$F14,0),"")</f>
        <v>0</v>
      </c>
      <c r="I14" s="88" t="str">
        <f ca="1">IFERROR(ROUND(Stock!$F14/(Stock!$C14/(TODAY()-MIN(Producción!$C$2:$C$204))),1),"")</f>
        <v/>
      </c>
      <c r="J14" s="2"/>
      <c r="K14" s="2"/>
      <c r="L14" s="2"/>
      <c r="M14" s="2"/>
      <c r="N14" s="2"/>
      <c r="O14" s="2"/>
      <c r="P14" s="2"/>
      <c r="Q14" s="2"/>
      <c r="R14" s="2"/>
      <c r="S14" s="2"/>
      <c r="T14" s="2"/>
      <c r="U14" s="2"/>
      <c r="V14" s="2"/>
      <c r="W14" s="2"/>
      <c r="X14" s="2"/>
      <c r="Y14" s="2"/>
      <c r="Z14" s="2"/>
    </row>
    <row r="15" spans="1:26" ht="15.75" customHeight="1" x14ac:dyDescent="0.3">
      <c r="A15" s="5" t="str">
        <f>'Materias Primas'!$A16</f>
        <v>TE-15</v>
      </c>
      <c r="B15" s="5" t="str">
        <f>IFERROR(VLOOKUP(Stock!$A15,Materias_Primas[#All],2,0),"")</f>
        <v>Bistrech 150 cm Ve</v>
      </c>
      <c r="C15" s="26">
        <f>IFERROR(SUMIF(Consumo!$E$2:$E$2746,Stock!$B15,Consumo!$K$2:$K$2746),"")</f>
        <v>0</v>
      </c>
      <c r="D15" s="5">
        <f>SUMIFS(Compras!$H$11:$H$155,Compras!$G$11:$G$155,Stock!$B15,Compras!$C$11:$C$155,"Ajust Inv")</f>
        <v>0</v>
      </c>
      <c r="E15" s="26">
        <f>SUMIFS(Compras!$H$2:$H$155,Compras!$G$2:$G$155,Stock!$B15,Compras!$C$2:$C$155,"Compra")</f>
        <v>0</v>
      </c>
      <c r="F15" s="27">
        <f>Stock!$E15-Stock!$C15-Stock!$D15</f>
        <v>0</v>
      </c>
      <c r="G15" s="28" t="str">
        <f>IFERROR(VLOOKUP(Stock!$A15,Materias_Primas[#All],5,0),"")</f>
        <v>Mts</v>
      </c>
      <c r="H15" s="3">
        <f>IFERROR(ROUND(VLOOKUP(Stock!$A15,Materias_Primas[#All],7,0)*Stock!$F15,0),"")</f>
        <v>0</v>
      </c>
      <c r="I15" s="88" t="str">
        <f ca="1">IFERROR(ROUND(Stock!$F15/(Stock!$C15/(TODAY()-MIN(Producción!$C$2:$C$204))),1),"")</f>
        <v/>
      </c>
      <c r="J15" s="2"/>
      <c r="K15" s="2"/>
      <c r="L15" s="2"/>
      <c r="M15" s="2"/>
      <c r="N15" s="2"/>
      <c r="O15" s="2"/>
      <c r="P15" s="2"/>
      <c r="Q15" s="2"/>
      <c r="R15" s="2"/>
      <c r="S15" s="2"/>
      <c r="T15" s="2"/>
      <c r="U15" s="2"/>
      <c r="V15" s="2"/>
      <c r="W15" s="2"/>
      <c r="X15" s="2"/>
      <c r="Y15" s="2"/>
      <c r="Z15" s="2"/>
    </row>
    <row r="16" spans="1:26" ht="15.75" customHeight="1" x14ac:dyDescent="0.3">
      <c r="A16" s="5" t="str">
        <f>'Materias Primas'!$A17</f>
        <v>TE-16</v>
      </c>
      <c r="B16" s="5" t="str">
        <f>IFERROR(VLOOKUP(Stock!$A16,Materias_Primas[#All],2,0),"")</f>
        <v>Gabardina 150 cm  Ne</v>
      </c>
      <c r="C16" s="26">
        <f>IFERROR(SUMIF(Consumo!$E$2:$E$2746,Stock!$B16,Consumo!$K$2:$K$2746),"")</f>
        <v>0</v>
      </c>
      <c r="D16" s="5">
        <f>SUMIFS(Compras!$H$11:$H$155,Compras!$G$11:$G$155,Stock!$B16,Compras!$C$11:$C$155,"Ajust Inv")</f>
        <v>0</v>
      </c>
      <c r="E16" s="26">
        <f>SUMIFS(Compras!$H$2:$H$155,Compras!$G$2:$G$155,Stock!$B16,Compras!$C$2:$C$155,"Compra")</f>
        <v>0</v>
      </c>
      <c r="F16" s="27">
        <f>Stock!$E16-Stock!$C16-Stock!$D16</f>
        <v>0</v>
      </c>
      <c r="G16" s="28" t="str">
        <f>IFERROR(VLOOKUP(Stock!$A16,Materias_Primas[#All],5,0),"")</f>
        <v>Mts</v>
      </c>
      <c r="H16" s="3">
        <f>IFERROR(ROUND(VLOOKUP(Stock!$A16,Materias_Primas[#All],7,0)*Stock!$F16,0),"")</f>
        <v>0</v>
      </c>
      <c r="I16" s="88" t="str">
        <f ca="1">IFERROR(ROUND(Stock!$F16/(Stock!$C16/(TODAY()-MIN(Producción!$C$2:$C$204))),1),"")</f>
        <v/>
      </c>
      <c r="J16" s="2"/>
      <c r="K16" s="2"/>
      <c r="L16" s="2"/>
      <c r="M16" s="2"/>
      <c r="N16" s="2"/>
      <c r="O16" s="2"/>
      <c r="P16" s="2"/>
      <c r="Q16" s="2"/>
      <c r="R16" s="2"/>
      <c r="S16" s="2"/>
      <c r="T16" s="2"/>
      <c r="U16" s="2"/>
      <c r="V16" s="2"/>
      <c r="W16" s="2"/>
      <c r="X16" s="2"/>
      <c r="Y16" s="2"/>
      <c r="Z16" s="2"/>
    </row>
    <row r="17" spans="1:26" ht="15.75" customHeight="1" x14ac:dyDescent="0.3">
      <c r="A17" s="5" t="str">
        <f>'Materias Primas'!$A18</f>
        <v>MO-01</v>
      </c>
      <c r="B17" s="5" t="str">
        <f>IFERROR(VLOOKUP(Stock!$A17,Materias_Primas[#All],2,0),"")</f>
        <v>Corte</v>
      </c>
      <c r="C17" s="26">
        <f>IFERROR(SUMIF(Consumo!$E$2:$E$2746,Stock!$B17,Consumo!$K$2:$K$2746),"")</f>
        <v>250</v>
      </c>
      <c r="D17" s="5">
        <f>SUMIFS(Compras!$H$11:$H$155,Compras!$G$11:$G$155,Stock!$B17,Compras!$C$11:$C$155,"Ajust Inv")</f>
        <v>0</v>
      </c>
      <c r="E17" s="26">
        <f>SUMIFS(Compras!$H$2:$H$155,Compras!$G$2:$G$155,Stock!$B17,Compras!$C$2:$C$155,"Compra")</f>
        <v>0</v>
      </c>
      <c r="F17" s="27">
        <f>Stock!$E17-Stock!$C17-Stock!$D17</f>
        <v>-250</v>
      </c>
      <c r="G17" s="28" t="str">
        <f>IFERROR(VLOOKUP(Stock!$A17,Materias_Primas[#All],5,0),"")</f>
        <v>Min</v>
      </c>
      <c r="H17" s="3">
        <f>IFERROR(ROUND(VLOOKUP(Stock!$A17,Materias_Primas[#All],7,0)*Stock!$F17,0),"")</f>
        <v>-2500</v>
      </c>
      <c r="I17" s="88">
        <f ca="1">IFERROR(ROUND(Stock!$F17/(Stock!$C17/(TODAY()-MIN(Producción!$C$2:$C$204))),1),"")</f>
        <v>-136</v>
      </c>
      <c r="J17" s="2"/>
      <c r="K17" s="2"/>
      <c r="L17" s="2"/>
      <c r="M17" s="2"/>
      <c r="N17" s="2"/>
      <c r="O17" s="2"/>
      <c r="P17" s="2"/>
      <c r="Q17" s="2"/>
      <c r="R17" s="2"/>
      <c r="S17" s="2"/>
      <c r="T17" s="2"/>
      <c r="U17" s="2"/>
      <c r="V17" s="2"/>
      <c r="W17" s="2"/>
      <c r="X17" s="2"/>
      <c r="Y17" s="2"/>
      <c r="Z17" s="2"/>
    </row>
    <row r="18" spans="1:26" ht="15.75" customHeight="1" x14ac:dyDescent="0.3">
      <c r="A18" s="5" t="str">
        <f>'Materias Primas'!$A19</f>
        <v>MO-02</v>
      </c>
      <c r="B18" s="5" t="str">
        <f>IFERROR(VLOOKUP(Stock!$A18,Materias_Primas[#All],2,0),"")</f>
        <v>Confección</v>
      </c>
      <c r="C18" s="26">
        <f>IFERROR(SUMIF(Consumo!$E$2:$E$2746,Stock!$B18,Consumo!$K$2:$K$2746),"")</f>
        <v>866</v>
      </c>
      <c r="D18" s="5">
        <f>SUMIFS(Compras!$H$11:$H$155,Compras!$G$11:$G$155,Stock!$B18,Compras!$C$11:$C$155,"Ajust Inv")</f>
        <v>0</v>
      </c>
      <c r="E18" s="26">
        <f>SUMIFS(Compras!$H$2:$H$155,Compras!$G$2:$G$155,Stock!$B18,Compras!$C$2:$C$155,"Compra")</f>
        <v>0</v>
      </c>
      <c r="F18" s="27">
        <f>Stock!$E18-Stock!$C18-Stock!$D18</f>
        <v>-866</v>
      </c>
      <c r="G18" s="28" t="str">
        <f>IFERROR(VLOOKUP(Stock!$A18,Materias_Primas[#All],5,0),"")</f>
        <v>Min</v>
      </c>
      <c r="H18" s="3">
        <f>IFERROR(ROUND(VLOOKUP(Stock!$A18,Materias_Primas[#All],7,0)*Stock!$F18,0),"")</f>
        <v>-8660</v>
      </c>
      <c r="I18" s="88">
        <f ca="1">IFERROR(ROUND(Stock!$F18/(Stock!$C18/(TODAY()-MIN(Producción!$C$2:$C$204))),1),"")</f>
        <v>-136</v>
      </c>
      <c r="J18" s="2"/>
      <c r="K18" s="2"/>
      <c r="L18" s="2"/>
      <c r="M18" s="2"/>
      <c r="N18" s="2"/>
      <c r="O18" s="2"/>
      <c r="P18" s="2"/>
      <c r="Q18" s="2"/>
      <c r="R18" s="2"/>
      <c r="S18" s="2"/>
      <c r="T18" s="2"/>
      <c r="U18" s="2"/>
      <c r="V18" s="2"/>
      <c r="W18" s="2"/>
      <c r="X18" s="2"/>
      <c r="Y18" s="2"/>
      <c r="Z18" s="2"/>
    </row>
    <row r="19" spans="1:26" ht="15.75" customHeight="1" x14ac:dyDescent="0.3">
      <c r="A19" s="5" t="str">
        <f>'Materias Primas'!$A20</f>
        <v>MO-03</v>
      </c>
      <c r="B19" s="5" t="str">
        <f>IFERROR(VLOOKUP(Stock!$A19,Materias_Primas[#All],2,0),"")</f>
        <v>Botones</v>
      </c>
      <c r="C19" s="26">
        <f>IFERROR(SUMIF(Consumo!$E$2:$E$2746,Stock!$B19,Consumo!$K$2:$K$2746),"")</f>
        <v>204</v>
      </c>
      <c r="D19" s="5">
        <f>SUMIFS(Compras!$H$11:$H$155,Compras!$G$11:$G$155,Stock!$B19,Compras!$C$11:$C$155,"Ajust Inv")</f>
        <v>0</v>
      </c>
      <c r="E19" s="26">
        <f>SUMIFS(Compras!$H$2:$H$155,Compras!$G$2:$G$155,Stock!$B19,Compras!$C$2:$C$155,"Compra")</f>
        <v>0</v>
      </c>
      <c r="F19" s="27">
        <f>Stock!$E19-Stock!$C19-Stock!$D19</f>
        <v>-204</v>
      </c>
      <c r="G19" s="28" t="str">
        <f>IFERROR(VLOOKUP(Stock!$A19,Materias_Primas[#All],5,0),"")</f>
        <v>Min</v>
      </c>
      <c r="H19" s="3">
        <f>IFERROR(ROUND(VLOOKUP(Stock!$A19,Materias_Primas[#All],7,0)*Stock!$F19,0),"")</f>
        <v>-371280</v>
      </c>
      <c r="I19" s="88">
        <f ca="1">IFERROR(ROUND(Stock!$F19/(Stock!$C19/(TODAY()-MIN(Producción!$C$2:$C$204))),1),"")</f>
        <v>-136</v>
      </c>
      <c r="J19" s="2"/>
      <c r="K19" s="2"/>
      <c r="L19" s="2"/>
      <c r="M19" s="2"/>
      <c r="N19" s="2"/>
      <c r="O19" s="2"/>
      <c r="P19" s="2"/>
      <c r="Q19" s="2"/>
      <c r="R19" s="2"/>
      <c r="S19" s="2"/>
      <c r="T19" s="2"/>
      <c r="U19" s="2"/>
      <c r="V19" s="2"/>
      <c r="W19" s="2"/>
      <c r="X19" s="2"/>
      <c r="Y19" s="2"/>
      <c r="Z19" s="2"/>
    </row>
    <row r="20" spans="1:26" ht="15.75" customHeight="1" x14ac:dyDescent="0.3">
      <c r="A20" s="5" t="str">
        <f>'Materias Primas'!$A21</f>
        <v>HI-01</v>
      </c>
      <c r="B20" s="5" t="str">
        <f>IFERROR(VLOOKUP(Stock!$A20,Materias_Primas[#All],2,0),"")</f>
        <v>Hilo Overlock Verde</v>
      </c>
      <c r="C20" s="26">
        <f>IFERROR(SUMIF(Consumo!$E$2:$E$2746,Stock!$B20,Consumo!$K$2:$K$2746),"")</f>
        <v>2.06</v>
      </c>
      <c r="D20" s="5">
        <f>SUMIFS(Compras!$H$11:$H$155,Compras!$G$11:$G$155,Stock!$B20,Compras!$C$11:$C$155,"Ajust Inv")</f>
        <v>0</v>
      </c>
      <c r="E20" s="26">
        <f>SUMIFS(Compras!$H$2:$H$155,Compras!$G$2:$G$155,Stock!$B20,Compras!$C$2:$C$155,"Compra")</f>
        <v>0</v>
      </c>
      <c r="F20" s="27">
        <f>Stock!$E20-Stock!$C20-Stock!$D20</f>
        <v>-2.06</v>
      </c>
      <c r="G20" s="28" t="str">
        <f>IFERROR(VLOOKUP(Stock!$A20,Materias_Primas[#All],5,0),"")</f>
        <v>Uni</v>
      </c>
      <c r="H20" s="3">
        <f>IFERROR(ROUND(VLOOKUP(Stock!$A20,Materias_Primas[#All],7,0)*Stock!$F20,0),"")</f>
        <v>-426</v>
      </c>
      <c r="I20" s="88">
        <f ca="1">IFERROR(ROUND(Stock!$F20/(Stock!$C20/(TODAY()-MIN(Producción!$C$2:$C$204))),1),"")</f>
        <v>-136</v>
      </c>
      <c r="J20" s="2"/>
      <c r="K20" s="2"/>
      <c r="L20" s="2"/>
      <c r="M20" s="2"/>
      <c r="N20" s="2"/>
      <c r="O20" s="2"/>
      <c r="P20" s="2"/>
      <c r="Q20" s="2"/>
      <c r="R20" s="2"/>
      <c r="S20" s="2"/>
      <c r="T20" s="2"/>
      <c r="U20" s="2"/>
      <c r="V20" s="2"/>
      <c r="W20" s="2"/>
      <c r="X20" s="2"/>
      <c r="Y20" s="2"/>
      <c r="Z20" s="2"/>
    </row>
    <row r="21" spans="1:26" ht="15.75" customHeight="1" x14ac:dyDescent="0.3">
      <c r="A21" s="5" t="str">
        <f>'Materias Primas'!$A22</f>
        <v>HI-02</v>
      </c>
      <c r="B21" s="5" t="str">
        <f>IFERROR(VLOOKUP(Stock!$A21,Materias_Primas[#All],2,0),"")</f>
        <v>Hilo Recta Verde</v>
      </c>
      <c r="C21" s="26">
        <f>IFERROR(SUMIF(Consumo!$E$2:$E$2746,Stock!$B21,Consumo!$K$2:$K$2746),"")</f>
        <v>1.1225000000000001</v>
      </c>
      <c r="D21" s="5">
        <f>SUMIFS(Compras!$H$11:$H$155,Compras!$G$11:$G$155,Stock!$B21,Compras!$C$11:$C$155,"Ajust Inv")</f>
        <v>0</v>
      </c>
      <c r="E21" s="26">
        <f>SUMIFS(Compras!$H$2:$H$155,Compras!$G$2:$G$155,Stock!$B21,Compras!$C$2:$C$155,"Compra")</f>
        <v>0</v>
      </c>
      <c r="F21" s="27">
        <f>Stock!$E21-Stock!$C21-Stock!$D21</f>
        <v>-1.1225000000000001</v>
      </c>
      <c r="G21" s="28" t="str">
        <f>IFERROR(VLOOKUP(Stock!$A21,Materias_Primas[#All],5,0),"")</f>
        <v>Uni</v>
      </c>
      <c r="H21" s="3">
        <f>IFERROR(ROUND(VLOOKUP(Stock!$A21,Materias_Primas[#All],7,0)*Stock!$F21,0),"")</f>
        <v>-159</v>
      </c>
      <c r="I21" s="88">
        <f ca="1">IFERROR(ROUND(Stock!$F21/(Stock!$C21/(TODAY()-MIN(Producción!$C$2:$C$204))),1),"")</f>
        <v>-136</v>
      </c>
      <c r="J21" s="2"/>
      <c r="K21" s="2"/>
      <c r="L21" s="2"/>
      <c r="M21" s="2"/>
      <c r="N21" s="2"/>
      <c r="O21" s="2"/>
      <c r="P21" s="2"/>
      <c r="Q21" s="2"/>
      <c r="R21" s="2"/>
      <c r="S21" s="2"/>
      <c r="T21" s="2"/>
      <c r="U21" s="2"/>
      <c r="V21" s="2"/>
      <c r="W21" s="2"/>
      <c r="X21" s="2"/>
      <c r="Y21" s="2"/>
      <c r="Z21" s="2"/>
    </row>
    <row r="22" spans="1:26" ht="15.75" customHeight="1" x14ac:dyDescent="0.3">
      <c r="A22" s="5" t="str">
        <f>'Materias Primas'!$A23</f>
        <v>MO-04</v>
      </c>
      <c r="B22" s="5" t="str">
        <f>IFERROR(VLOOKUP(Stock!$A22,Materias_Primas[#All],2,0),"")</f>
        <v>Preparación</v>
      </c>
      <c r="C22" s="26">
        <f>IFERROR(SUMIF(Consumo!$E$2:$E$2746,Stock!$B22,Consumo!$K$2:$K$2746),"")</f>
        <v>70</v>
      </c>
      <c r="D22" s="5">
        <f>SUMIFS(Compras!$H$11:$H$155,Compras!$G$11:$G$155,Stock!$B22,Compras!$C$11:$C$155,"Ajust Inv")</f>
        <v>0</v>
      </c>
      <c r="E22" s="26">
        <f>SUMIFS(Compras!$H$2:$H$155,Compras!$G$2:$G$155,Stock!$B22,Compras!$C$2:$C$155,"Compra")</f>
        <v>0</v>
      </c>
      <c r="F22" s="27">
        <f>Stock!$E22-Stock!$C22-Stock!$D22</f>
        <v>-70</v>
      </c>
      <c r="G22" s="28" t="str">
        <f>IFERROR(VLOOKUP(Stock!$A22,Materias_Primas[#All],5,0),"")</f>
        <v>Min</v>
      </c>
      <c r="H22" s="3">
        <f>IFERROR(ROUND(VLOOKUP(Stock!$A22,Materias_Primas[#All],7,0)*Stock!$F22,0),"")</f>
        <v>-700</v>
      </c>
      <c r="I22" s="88">
        <f ca="1">IFERROR(ROUND(Stock!$F22/(Stock!$C22/(TODAY()-MIN(Producción!$C$2:$C$204))),1),"")</f>
        <v>-136</v>
      </c>
      <c r="J22" s="2"/>
      <c r="K22" s="2"/>
      <c r="L22" s="2"/>
      <c r="M22" s="2"/>
      <c r="N22" s="2"/>
      <c r="O22" s="2"/>
      <c r="P22" s="2"/>
      <c r="Q22" s="2"/>
      <c r="R22" s="2"/>
      <c r="S22" s="2"/>
      <c r="T22" s="2"/>
      <c r="U22" s="2"/>
      <c r="V22" s="2"/>
      <c r="W22" s="2"/>
      <c r="X22" s="2"/>
      <c r="Y22" s="2"/>
      <c r="Z22" s="2"/>
    </row>
    <row r="23" spans="1:26" ht="15.75" customHeight="1" x14ac:dyDescent="0.3">
      <c r="A23" s="5" t="str">
        <f>'Materias Primas'!$A24</f>
        <v>SE-01</v>
      </c>
      <c r="B23" s="5" t="str">
        <f>IFERROR(VLOOKUP(Stock!$A23,Materias_Primas[#All],2,0),"")</f>
        <v>Estampado Logo Turb.</v>
      </c>
      <c r="C23" s="26">
        <f>IFERROR(SUMIF(Consumo!$E$2:$E$2746,Stock!$B23,Consumo!$K$2:$K$2746),"")</f>
        <v>68</v>
      </c>
      <c r="D23" s="5">
        <f>SUMIFS(Compras!$H$11:$H$155,Compras!$G$11:$G$155,Stock!$B23,Compras!$C$11:$C$155,"Ajust Inv")</f>
        <v>0</v>
      </c>
      <c r="E23" s="26">
        <f>SUMIFS(Compras!$H$2:$H$155,Compras!$G$2:$G$155,Stock!$B23,Compras!$C$2:$C$155,"Compra")</f>
        <v>1333</v>
      </c>
      <c r="F23" s="27">
        <f>Stock!$E23-Stock!$C23-Stock!$D23</f>
        <v>1265</v>
      </c>
      <c r="G23" s="28" t="str">
        <f>IFERROR(VLOOKUP(Stock!$A23,Materias_Primas[#All],5,0),"")</f>
        <v>Uni</v>
      </c>
      <c r="H23" s="3">
        <f>IFERROR(ROUND(VLOOKUP(Stock!$A23,Materias_Primas[#All],7,0)*Stock!$F23,0),"")</f>
        <v>131560</v>
      </c>
      <c r="I23" s="88">
        <f ca="1">IFERROR(ROUND(Stock!$F23/(Stock!$C23/(TODAY()-MIN(Producción!$C$2:$C$204))),1),"")</f>
        <v>2530</v>
      </c>
      <c r="J23" s="2"/>
      <c r="K23" s="2"/>
      <c r="L23" s="2"/>
      <c r="M23" s="2"/>
      <c r="N23" s="2"/>
      <c r="O23" s="2"/>
      <c r="P23" s="2"/>
      <c r="Q23" s="2"/>
      <c r="R23" s="2"/>
      <c r="S23" s="2"/>
      <c r="T23" s="2"/>
      <c r="U23" s="2"/>
      <c r="V23" s="2"/>
      <c r="W23" s="2"/>
      <c r="X23" s="2"/>
      <c r="Y23" s="2"/>
      <c r="Z23" s="2"/>
    </row>
    <row r="24" spans="1:26" ht="15.75" customHeight="1" x14ac:dyDescent="0.3">
      <c r="A24" s="5" t="str">
        <f>'Materias Primas'!$A25</f>
        <v>MO-05</v>
      </c>
      <c r="B24" s="5" t="str">
        <f>IFERROR(VLOOKUP(Stock!$A24,Materias_Primas[#All],2,0),"")</f>
        <v>Planchado</v>
      </c>
      <c r="C24" s="26">
        <f>IFERROR(SUMIF(Consumo!$E$2:$E$2746,Stock!$B24,Consumo!$K$2:$K$2746),"")</f>
        <v>0</v>
      </c>
      <c r="D24" s="5">
        <f>SUMIFS(Compras!$H$11:$H$155,Compras!$G$11:$G$155,Stock!$B24,Compras!$C$11:$C$155,"Ajust Inv")</f>
        <v>0</v>
      </c>
      <c r="E24" s="26">
        <f>SUMIFS(Compras!$H$2:$H$155,Compras!$G$2:$G$155,Stock!$B24,Compras!$C$2:$C$155,"Compra")</f>
        <v>0</v>
      </c>
      <c r="F24" s="27">
        <f>Stock!$E24-Stock!$C24-Stock!$D24</f>
        <v>0</v>
      </c>
      <c r="G24" s="28" t="str">
        <f>IFERROR(VLOOKUP(Stock!$A24,Materias_Primas[#All],5,0),"")</f>
        <v>Min</v>
      </c>
      <c r="H24" s="3">
        <f>IFERROR(ROUND(VLOOKUP(Stock!$A24,Materias_Primas[#All],7,0)*Stock!$F24,0),"")</f>
        <v>0</v>
      </c>
      <c r="I24" s="88" t="str">
        <f ca="1">IFERROR(ROUND(Stock!$F24/(Stock!$C24/(TODAY()-MIN(Producción!$C$2:$C$204))),1),"")</f>
        <v/>
      </c>
      <c r="J24" s="2"/>
      <c r="K24" s="2"/>
      <c r="L24" s="2"/>
      <c r="M24" s="2"/>
      <c r="N24" s="2"/>
      <c r="O24" s="2"/>
      <c r="P24" s="2"/>
      <c r="Q24" s="2"/>
      <c r="R24" s="2"/>
      <c r="S24" s="2"/>
      <c r="T24" s="2"/>
      <c r="U24" s="2"/>
      <c r="V24" s="2"/>
      <c r="W24" s="2"/>
      <c r="X24" s="2"/>
      <c r="Y24" s="2"/>
      <c r="Z24" s="2"/>
    </row>
    <row r="25" spans="1:26" ht="15.75" customHeight="1" x14ac:dyDescent="0.3">
      <c r="A25" s="5" t="str">
        <f>'Materias Primas'!$A26</f>
        <v>IN-03</v>
      </c>
      <c r="B25" s="5" t="str">
        <f>IFERROR(VLOOKUP(Stock!$A25,Materias_Primas[#All],2,0),"")</f>
        <v>Sesgo</v>
      </c>
      <c r="C25" s="26">
        <f>IFERROR(SUMIF(Consumo!$E$2:$E$2746,Stock!$B25,Consumo!$K$2:$K$2746),"")</f>
        <v>2.08</v>
      </c>
      <c r="D25" s="5">
        <f>SUMIFS(Compras!$H$11:$H$155,Compras!$G$11:$G$155,Stock!$B25,Compras!$C$11:$C$155,"Ajust Inv")</f>
        <v>0</v>
      </c>
      <c r="E25" s="26">
        <f>SUMIFS(Compras!$H$2:$H$155,Compras!$G$2:$G$155,Stock!$B25,Compras!$C$2:$C$155,"Compra")</f>
        <v>0</v>
      </c>
      <c r="F25" s="27">
        <f>Stock!$E25-Stock!$C25-Stock!$D25</f>
        <v>-2.08</v>
      </c>
      <c r="G25" s="28" t="str">
        <f>IFERROR(VLOOKUP(Stock!$A25,Materias_Primas[#All],5,0),"")</f>
        <v>Mts</v>
      </c>
      <c r="H25" s="3">
        <f>IFERROR(ROUND(VLOOKUP(Stock!$A25,Materias_Primas[#All],7,0)*Stock!$F25,0),"")</f>
        <v>-597</v>
      </c>
      <c r="I25" s="88">
        <f ca="1">IFERROR(ROUND(Stock!$F25/(Stock!$C25/(TODAY()-MIN(Producción!$C$2:$C$204))),1),"")</f>
        <v>-136</v>
      </c>
      <c r="J25" s="2"/>
      <c r="K25" s="2"/>
      <c r="L25" s="2"/>
      <c r="M25" s="2"/>
      <c r="N25" s="2"/>
      <c r="O25" s="2"/>
      <c r="P25" s="2"/>
      <c r="Q25" s="2"/>
      <c r="R25" s="2"/>
      <c r="S25" s="2"/>
      <c r="T25" s="2"/>
      <c r="U25" s="2"/>
      <c r="V25" s="2"/>
      <c r="W25" s="2"/>
      <c r="X25" s="2"/>
      <c r="Y25" s="2"/>
      <c r="Z25" s="2"/>
    </row>
    <row r="26" spans="1:26" ht="15.75" customHeight="1" x14ac:dyDescent="0.3">
      <c r="A26" s="5" t="str">
        <f>'Materias Primas'!$A27</f>
        <v>IN-02</v>
      </c>
      <c r="B26" s="5" t="str">
        <f>IFERROR(VLOOKUP(Stock!$A26,Materias_Primas[#All],2,0),"")</f>
        <v>Cordón Eládtico</v>
      </c>
      <c r="C26" s="26">
        <f>IFERROR(SUMIF(Consumo!$E$2:$E$2746,Stock!$B26,Consumo!$K$2:$K$2746),"")</f>
        <v>120</v>
      </c>
      <c r="D26" s="5">
        <f>SUMIFS(Compras!$H$11:$H$155,Compras!$G$11:$G$155,Stock!$B26,Compras!$C$11:$C$155,"Ajust Inv")</f>
        <v>0</v>
      </c>
      <c r="E26" s="26">
        <f>SUMIFS(Compras!$H$2:$H$155,Compras!$G$2:$G$155,Stock!$B26,Compras!$C$2:$C$155,"Compra")</f>
        <v>0</v>
      </c>
      <c r="F26" s="27">
        <f>Stock!$E26-Stock!$C26-Stock!$D26</f>
        <v>-120</v>
      </c>
      <c r="G26" s="28" t="str">
        <f>IFERROR(VLOOKUP(Stock!$A26,Materias_Primas[#All],5,0),"")</f>
        <v>Mts</v>
      </c>
      <c r="H26" s="3">
        <f>IFERROR(ROUND(VLOOKUP(Stock!$A26,Materias_Primas[#All],7,0)*Stock!$F26,0),"")</f>
        <v>-258720</v>
      </c>
      <c r="I26" s="88">
        <f ca="1">IFERROR(ROUND(Stock!$F26/(Stock!$C26/(TODAY()-MIN(Producción!$C$2:$C$204))),1),"")</f>
        <v>-136</v>
      </c>
      <c r="J26" s="2"/>
      <c r="K26" s="2"/>
      <c r="L26" s="2"/>
      <c r="M26" s="2"/>
      <c r="N26" s="2"/>
      <c r="O26" s="2"/>
      <c r="P26" s="2"/>
      <c r="Q26" s="2"/>
      <c r="R26" s="2"/>
      <c r="S26" s="2"/>
      <c r="T26" s="2"/>
      <c r="U26" s="2"/>
      <c r="V26" s="2"/>
      <c r="W26" s="2"/>
      <c r="X26" s="2"/>
      <c r="Y26" s="2"/>
      <c r="Z26" s="2"/>
    </row>
    <row r="27" spans="1:26" ht="15.75" customHeight="1" x14ac:dyDescent="0.3">
      <c r="A27" s="5" t="str">
        <f>'Materias Primas'!$A28</f>
        <v>IN-04</v>
      </c>
      <c r="B27" s="5" t="str">
        <f>IFERROR(VLOOKUP(Stock!$A27,Materias_Primas[#All],2,0),"")</f>
        <v>Logo Estampado</v>
      </c>
      <c r="C27" s="26">
        <f>IFERROR(SUMIF(Consumo!$E$2:$E$2746,Stock!$B27,Consumo!$K$2:$K$2746),"")</f>
        <v>16</v>
      </c>
      <c r="D27" s="5">
        <f>SUMIFS(Compras!$H$11:$H$155,Compras!$G$11:$G$155,Stock!$B27,Compras!$C$11:$C$155,"Ajust Inv")</f>
        <v>0</v>
      </c>
      <c r="E27" s="26">
        <f>SUMIFS(Compras!$H$2:$H$155,Compras!$G$2:$G$155,Stock!$B27,Compras!$C$2:$C$155,"Compra")</f>
        <v>0</v>
      </c>
      <c r="F27" s="27">
        <f>Stock!$E27-Stock!$C27-Stock!$D27</f>
        <v>-16</v>
      </c>
      <c r="G27" s="28" t="str">
        <f>IFERROR(VLOOKUP(Stock!$A27,Materias_Primas[#All],5,0),"")</f>
        <v>Uni</v>
      </c>
      <c r="H27" s="3">
        <f>IFERROR(ROUND(VLOOKUP(Stock!$A27,Materias_Primas[#All],7,0)*Stock!$F27,0),"")</f>
        <v>-1984</v>
      </c>
      <c r="I27" s="88">
        <f ca="1">IFERROR(ROUND(Stock!$F27/(Stock!$C27/(TODAY()-MIN(Producción!$C$2:$C$204))),1),"")</f>
        <v>-136</v>
      </c>
      <c r="J27" s="2"/>
      <c r="K27" s="2"/>
      <c r="L27" s="2"/>
      <c r="M27" s="2"/>
      <c r="N27" s="2"/>
      <c r="O27" s="2"/>
      <c r="P27" s="2"/>
      <c r="Q27" s="2"/>
      <c r="R27" s="2"/>
      <c r="S27" s="2"/>
      <c r="T27" s="2"/>
      <c r="U27" s="2"/>
      <c r="V27" s="2"/>
      <c r="W27" s="2"/>
      <c r="X27" s="2"/>
      <c r="Y27" s="2"/>
      <c r="Z27" s="2"/>
    </row>
    <row r="28" spans="1:26" ht="15.75" customHeight="1" x14ac:dyDescent="0.3">
      <c r="A28" s="5" t="str">
        <f>'Materias Primas'!$A29</f>
        <v>HI-03</v>
      </c>
      <c r="B28" s="5" t="str">
        <f>IFERROR(VLOOKUP(Stock!$A28,Materias_Primas[#All],2,0),"")</f>
        <v>Hilo Poliester</v>
      </c>
      <c r="C28" s="26">
        <f>IFERROR(SUMIF(Consumo!$E$2:$E$2746,Stock!$B28,Consumo!$K$2:$K$2746),"")</f>
        <v>0.48</v>
      </c>
      <c r="D28" s="5">
        <f>SUMIFS(Compras!$H$11:$H$155,Compras!$G$11:$G$155,Stock!$B28,Compras!$C$11:$C$155,"Ajust Inv")</f>
        <v>0</v>
      </c>
      <c r="E28" s="26">
        <f>SUMIFS(Compras!$H$2:$H$155,Compras!$G$2:$G$155,Stock!$B28,Compras!$C$2:$C$155,"Compra")</f>
        <v>0</v>
      </c>
      <c r="F28" s="27">
        <f>Stock!$E28-Stock!$C28-Stock!$D28</f>
        <v>-0.48</v>
      </c>
      <c r="G28" s="28" t="str">
        <f>IFERROR(VLOOKUP(Stock!$A28,Materias_Primas[#All],5,0),"")</f>
        <v>Uni</v>
      </c>
      <c r="H28" s="3">
        <f>IFERROR(ROUND(VLOOKUP(Stock!$A28,Materias_Primas[#All],7,0)*Stock!$F28,0),"")</f>
        <v>-68</v>
      </c>
      <c r="I28" s="88">
        <f ca="1">IFERROR(ROUND(Stock!$F28/(Stock!$C28/(TODAY()-MIN(Producción!$C$2:$C$204))),1),"")</f>
        <v>-136</v>
      </c>
      <c r="J28" s="2"/>
      <c r="K28" s="2"/>
      <c r="L28" s="2"/>
      <c r="M28" s="2"/>
      <c r="N28" s="2"/>
      <c r="O28" s="2"/>
      <c r="P28" s="2"/>
      <c r="Q28" s="2"/>
      <c r="R28" s="2"/>
      <c r="S28" s="2"/>
      <c r="T28" s="2"/>
      <c r="U28" s="2"/>
      <c r="V28" s="2"/>
      <c r="W28" s="2"/>
      <c r="X28" s="2"/>
      <c r="Y28" s="2"/>
      <c r="Z28" s="2"/>
    </row>
    <row r="29" spans="1:26" ht="15.75" customHeight="1" x14ac:dyDescent="0.3">
      <c r="A29" s="5">
        <f>'Materias Primas'!$A30</f>
        <v>0</v>
      </c>
      <c r="B29" s="5" t="str">
        <f>IFERROR(VLOOKUP(Stock!$A29,Materias_Primas[#All],2,0),"")</f>
        <v/>
      </c>
      <c r="C29" s="26" t="str">
        <f>IFERROR(SUMIF(Consumo!$E$2:$E$2746,Stock!$B29,Consumo!$K$2:$K$2746),"")</f>
        <v/>
      </c>
      <c r="D29" s="5">
        <f>SUMIFS(Compras!$H$11:$H$155,Compras!$G$11:$G$155,Stock!$B29,Compras!$C$11:$C$155,"Ajust Inv")</f>
        <v>0</v>
      </c>
      <c r="E29" s="26">
        <f>SUMIFS(Compras!$H$2:$H$155,Compras!$G$2:$G$155,Stock!$B29,Compras!$C$2:$C$155,"Compra")</f>
        <v>0</v>
      </c>
      <c r="F29" s="27" t="e">
        <f>Stock!$E29-Stock!$C29-Stock!$D29</f>
        <v>#VALUE!</v>
      </c>
      <c r="G29" s="28" t="str">
        <f>IFERROR(VLOOKUP(Stock!$A29,Materias_Primas[#All],5,0),"")</f>
        <v/>
      </c>
      <c r="H29" s="3" t="str">
        <f>IFERROR(ROUND(VLOOKUP(Stock!$A29,Materias_Primas[#All],7,0)*Stock!$F29,0),"")</f>
        <v/>
      </c>
      <c r="I29" s="88" t="str">
        <f ca="1">IFERROR(ROUND(Stock!$F29/(Stock!$C29/(TODAY()-MIN(Producción!$C$2:$C$204))),1),"")</f>
        <v/>
      </c>
      <c r="J29" s="2"/>
      <c r="K29" s="2"/>
      <c r="L29" s="2"/>
      <c r="M29" s="2"/>
      <c r="N29" s="2"/>
      <c r="O29" s="2"/>
      <c r="P29" s="2"/>
      <c r="Q29" s="2"/>
      <c r="R29" s="2"/>
      <c r="S29" s="2"/>
      <c r="T29" s="2"/>
      <c r="U29" s="2"/>
      <c r="V29" s="2"/>
      <c r="W29" s="2"/>
      <c r="X29" s="2"/>
      <c r="Y29" s="2"/>
      <c r="Z29" s="2"/>
    </row>
    <row r="30" spans="1:26" ht="15.75" customHeight="1" x14ac:dyDescent="0.3">
      <c r="A30" s="5">
        <f>'Materias Primas'!$A31</f>
        <v>0</v>
      </c>
      <c r="B30" s="5" t="str">
        <f>IFERROR(VLOOKUP(Stock!$A30,Materias_Primas[#All],2,0),"")</f>
        <v/>
      </c>
      <c r="C30" s="26" t="str">
        <f>IFERROR(SUMIF(Consumo!$E$2:$E$2746,Stock!$B30,Consumo!$K$2:$K$2746),"")</f>
        <v/>
      </c>
      <c r="D30" s="5">
        <f>SUMIFS(Compras!$H$11:$H$155,Compras!$G$11:$G$155,Stock!$B30,Compras!$C$11:$C$155,"Ajust Inv")</f>
        <v>0</v>
      </c>
      <c r="E30" s="26">
        <f>SUMIFS(Compras!$H$2:$H$155,Compras!$G$2:$G$155,Stock!$B30,Compras!$C$2:$C$155,"Compra")</f>
        <v>0</v>
      </c>
      <c r="F30" s="27" t="e">
        <f>Stock!$E30-Stock!$C30-Stock!$D30</f>
        <v>#VALUE!</v>
      </c>
      <c r="G30" s="28" t="str">
        <f>IFERROR(VLOOKUP(Stock!$A30,Materias_Primas[#All],5,0),"")</f>
        <v/>
      </c>
      <c r="H30" s="3" t="str">
        <f>IFERROR(ROUND(VLOOKUP(Stock!$A30,Materias_Primas[#All],7,0)*Stock!$F30,0),"")</f>
        <v/>
      </c>
      <c r="I30" s="88" t="str">
        <f ca="1">IFERROR(ROUND(Stock!$F30/(Stock!$C30/(TODAY()-MIN(Producción!$C$2:$C$204))),1),"")</f>
        <v/>
      </c>
      <c r="J30" s="2"/>
      <c r="K30" s="2"/>
      <c r="L30" s="2"/>
      <c r="M30" s="2"/>
      <c r="N30" s="2"/>
      <c r="O30" s="2"/>
      <c r="P30" s="2"/>
      <c r="Q30" s="2"/>
      <c r="R30" s="2"/>
      <c r="S30" s="2"/>
      <c r="T30" s="2"/>
      <c r="U30" s="2"/>
      <c r="V30" s="2"/>
      <c r="W30" s="2"/>
      <c r="X30" s="2"/>
      <c r="Y30" s="2"/>
      <c r="Z30" s="2"/>
    </row>
    <row r="31" spans="1:26" ht="15.75" customHeight="1" x14ac:dyDescent="0.3">
      <c r="A31" s="5">
        <f>'Materias Primas'!$A32</f>
        <v>0</v>
      </c>
      <c r="B31" s="5" t="str">
        <f>IFERROR(VLOOKUP(Stock!$A31,Materias_Primas[#All],2,0),"")</f>
        <v/>
      </c>
      <c r="C31" s="26" t="str">
        <f>IFERROR(SUMIF(Consumo!$E$2:$E$2746,Stock!$B31,Consumo!$K$2:$K$2746),"")</f>
        <v/>
      </c>
      <c r="D31" s="5">
        <f>SUMIFS(Compras!$H$11:$H$155,Compras!$G$11:$G$155,Stock!$B31,Compras!$C$11:$C$155,"Ajust Inv")</f>
        <v>0</v>
      </c>
      <c r="E31" s="26">
        <f>SUMIFS(Compras!$H$2:$H$155,Compras!$G$2:$G$155,Stock!$B31,Compras!$C$2:$C$155,"Compra")</f>
        <v>0</v>
      </c>
      <c r="F31" s="27" t="e">
        <f>Stock!$E31-Stock!$C31-Stock!$D31</f>
        <v>#VALUE!</v>
      </c>
      <c r="G31" s="28" t="str">
        <f>IFERROR(VLOOKUP(Stock!$A31,Materias_Primas[#All],5,0),"")</f>
        <v/>
      </c>
      <c r="H31" s="3" t="str">
        <f>IFERROR(ROUND(VLOOKUP(Stock!$A31,Materias_Primas[#All],7,0)*Stock!$F31,0),"")</f>
        <v/>
      </c>
      <c r="I31" s="88" t="str">
        <f ca="1">IFERROR(ROUND(Stock!$F31/(Stock!$C31/(TODAY()-MIN(Producción!$C$2:$C$204))),1),"")</f>
        <v/>
      </c>
      <c r="J31" s="2"/>
      <c r="K31" s="2"/>
      <c r="L31" s="2"/>
      <c r="M31" s="2"/>
      <c r="N31" s="2"/>
      <c r="O31" s="2"/>
      <c r="P31" s="2"/>
      <c r="Q31" s="2"/>
      <c r="R31" s="2"/>
      <c r="S31" s="2"/>
      <c r="T31" s="2"/>
      <c r="U31" s="2"/>
      <c r="V31" s="2"/>
      <c r="W31" s="2"/>
      <c r="X31" s="2"/>
      <c r="Y31" s="2"/>
      <c r="Z31" s="2"/>
    </row>
    <row r="32" spans="1:26" ht="15.75" customHeight="1" x14ac:dyDescent="0.3">
      <c r="A32" s="5">
        <f>'Materias Primas'!$A33</f>
        <v>0</v>
      </c>
      <c r="B32" s="5" t="str">
        <f>IFERROR(VLOOKUP(Stock!$A32,Materias_Primas[#All],2,0),"")</f>
        <v/>
      </c>
      <c r="C32" s="26" t="str">
        <f>IFERROR(SUMIF(Consumo!$E$2:$E$2746,Stock!$B32,Consumo!$K$2:$K$2746),"")</f>
        <v/>
      </c>
      <c r="D32" s="5">
        <f>SUMIFS(Compras!$H$11:$H$155,Compras!$G$11:$G$155,Stock!$B32,Compras!$C$11:$C$155,"Ajust Inv")</f>
        <v>0</v>
      </c>
      <c r="E32" s="26">
        <f>SUMIFS(Compras!$H$2:$H$155,Compras!$G$2:$G$155,Stock!$B32,Compras!$C$2:$C$155,"Compra")</f>
        <v>0</v>
      </c>
      <c r="F32" s="27" t="e">
        <f>Stock!$E32-Stock!$C32-Stock!$D32</f>
        <v>#VALUE!</v>
      </c>
      <c r="G32" s="28" t="str">
        <f>IFERROR(VLOOKUP(Stock!$A32,Materias_Primas[#All],5,0),"")</f>
        <v/>
      </c>
      <c r="H32" s="3" t="str">
        <f>IFERROR(ROUND(VLOOKUP(Stock!$A32,Materias_Primas[#All],7,0)*Stock!$F32,0),"")</f>
        <v/>
      </c>
      <c r="I32" s="88" t="str">
        <f ca="1">IFERROR(ROUND(Stock!$F32/(Stock!$C32/(TODAY()-MIN(Producción!$C$2:$C$204))),1),"")</f>
        <v/>
      </c>
      <c r="J32" s="2"/>
      <c r="K32" s="2"/>
      <c r="L32" s="2"/>
      <c r="M32" s="2"/>
      <c r="N32" s="2"/>
      <c r="O32" s="2"/>
      <c r="P32" s="2"/>
      <c r="Q32" s="2"/>
      <c r="R32" s="2"/>
      <c r="S32" s="2"/>
      <c r="T32" s="2"/>
      <c r="U32" s="2"/>
      <c r="V32" s="2"/>
      <c r="W32" s="2"/>
      <c r="X32" s="2"/>
      <c r="Y32" s="2"/>
      <c r="Z32" s="2"/>
    </row>
    <row r="33" spans="1:26" ht="15.75" customHeight="1" x14ac:dyDescent="0.3">
      <c r="A33" s="5">
        <f>'Materias Primas'!$A34</f>
        <v>0</v>
      </c>
      <c r="B33" s="5" t="str">
        <f>IFERROR(VLOOKUP(Stock!$A33,Materias_Primas[#All],2,0),"")</f>
        <v/>
      </c>
      <c r="C33" s="26" t="str">
        <f>IFERROR(SUMIF(Consumo!$E$2:$E$2746,Stock!$B33,Consumo!$K$2:$K$2746),"")</f>
        <v/>
      </c>
      <c r="D33" s="5">
        <f>SUMIFS(Compras!$H$11:$H$155,Compras!$G$11:$G$155,Stock!$B33,Compras!$C$11:$C$155,"Ajust Inv")</f>
        <v>0</v>
      </c>
      <c r="E33" s="26">
        <f>SUMIFS(Compras!$H$2:$H$155,Compras!$G$2:$G$155,Stock!$B33,Compras!$C$2:$C$155,"Compra")</f>
        <v>0</v>
      </c>
      <c r="F33" s="27" t="e">
        <f>Stock!$E33-Stock!$C33-Stock!$D33</f>
        <v>#VALUE!</v>
      </c>
      <c r="G33" s="28" t="str">
        <f>IFERROR(VLOOKUP(Stock!$A33,Materias_Primas[#All],5,0),"")</f>
        <v/>
      </c>
      <c r="H33" s="3" t="str">
        <f>IFERROR(ROUND(VLOOKUP(Stock!$A33,Materias_Primas[#All],7,0)*Stock!$F33,0),"")</f>
        <v/>
      </c>
      <c r="I33" s="88" t="str">
        <f ca="1">IFERROR(ROUND(Stock!$F33/(Stock!$C33/(TODAY()-MIN(Producción!$C$2:$C$204))),1),"")</f>
        <v/>
      </c>
      <c r="J33" s="2"/>
      <c r="K33" s="2"/>
      <c r="L33" s="2"/>
      <c r="M33" s="2"/>
      <c r="N33" s="2"/>
      <c r="O33" s="2"/>
      <c r="P33" s="2"/>
      <c r="Q33" s="2"/>
      <c r="R33" s="2"/>
      <c r="S33" s="2"/>
      <c r="T33" s="2"/>
      <c r="U33" s="2"/>
      <c r="V33" s="2"/>
      <c r="W33" s="2"/>
      <c r="X33" s="2"/>
      <c r="Y33" s="2"/>
      <c r="Z33" s="2"/>
    </row>
    <row r="34" spans="1:26" ht="15.75" customHeight="1" x14ac:dyDescent="0.3">
      <c r="A34" s="5">
        <f>'Materias Primas'!$A35</f>
        <v>0</v>
      </c>
      <c r="B34" s="5" t="str">
        <f>IFERROR(VLOOKUP(Stock!$A34,Materias_Primas[#All],2,0),"")</f>
        <v/>
      </c>
      <c r="C34" s="26" t="str">
        <f>IFERROR(SUMIF(Consumo!$E$2:$E$2746,Stock!$B34,Consumo!$K$2:$K$2746),"")</f>
        <v/>
      </c>
      <c r="D34" s="5">
        <f>SUMIFS(Compras!$H$11:$H$155,Compras!$G$11:$G$155,Stock!$B34,Compras!$C$11:$C$155,"Ajust Inv")</f>
        <v>0</v>
      </c>
      <c r="E34" s="26">
        <f>SUMIFS(Compras!$H$2:$H$155,Compras!$G$2:$G$155,Stock!$B34,Compras!$C$2:$C$155,"Compra")</f>
        <v>0</v>
      </c>
      <c r="F34" s="27" t="e">
        <f>Stock!$E34-Stock!$C34-Stock!$D34</f>
        <v>#VALUE!</v>
      </c>
      <c r="G34" s="28" t="str">
        <f>IFERROR(VLOOKUP(Stock!$A34,Materias_Primas[#All],5,0),"")</f>
        <v/>
      </c>
      <c r="H34" s="3" t="str">
        <f>IFERROR(ROUND(VLOOKUP(Stock!$A34,Materias_Primas[#All],7,0)*Stock!$F34,0),"")</f>
        <v/>
      </c>
      <c r="I34" s="88" t="str">
        <f ca="1">IFERROR(ROUND(Stock!$F34/(Stock!$C34/(TODAY()-MIN(Producción!$C$2:$C$204))),1),"")</f>
        <v/>
      </c>
      <c r="J34" s="2"/>
      <c r="K34" s="2"/>
      <c r="L34" s="2"/>
      <c r="M34" s="2"/>
      <c r="N34" s="2"/>
      <c r="O34" s="2"/>
      <c r="P34" s="2"/>
      <c r="Q34" s="2"/>
      <c r="R34" s="2"/>
      <c r="S34" s="2"/>
      <c r="T34" s="2"/>
      <c r="U34" s="2"/>
      <c r="V34" s="2"/>
      <c r="W34" s="2"/>
      <c r="X34" s="2"/>
      <c r="Y34" s="2"/>
      <c r="Z34" s="2"/>
    </row>
    <row r="35" spans="1:26" ht="15.75" customHeight="1" x14ac:dyDescent="0.3">
      <c r="A35" s="5">
        <f>'Materias Primas'!$A36</f>
        <v>0</v>
      </c>
      <c r="B35" s="5" t="str">
        <f>IFERROR(VLOOKUP(Stock!$A35,Materias_Primas[#All],2,0),"")</f>
        <v/>
      </c>
      <c r="C35" s="26" t="str">
        <f>IFERROR(SUMIF(Consumo!$E$2:$E$2746,Stock!$B35,Consumo!$K$2:$K$2746),"")</f>
        <v/>
      </c>
      <c r="D35" s="5">
        <f>SUMIFS(Compras!$H$11:$H$155,Compras!$G$11:$G$155,Stock!$B35,Compras!$C$11:$C$155,"Ajust Inv")</f>
        <v>0</v>
      </c>
      <c r="E35" s="26">
        <f>SUMIFS(Compras!$H$2:$H$155,Compras!$G$2:$G$155,Stock!$B35,Compras!$C$2:$C$155,"Compra")</f>
        <v>0</v>
      </c>
      <c r="F35" s="27" t="e">
        <f>Stock!$E35-Stock!$C35-Stock!$D35</f>
        <v>#VALUE!</v>
      </c>
      <c r="G35" s="28" t="str">
        <f>IFERROR(VLOOKUP(Stock!$A35,Materias_Primas[#All],5,0),"")</f>
        <v/>
      </c>
      <c r="H35" s="3" t="str">
        <f>IFERROR(ROUND(VLOOKUP(Stock!$A35,Materias_Primas[#All],7,0)*Stock!$F35,0),"")</f>
        <v/>
      </c>
      <c r="I35" s="88" t="str">
        <f ca="1">IFERROR(ROUND(Stock!$F35/(Stock!$C35/(TODAY()-MIN(Producción!$C$2:$C$204))),1),"")</f>
        <v/>
      </c>
      <c r="J35" s="2"/>
      <c r="K35" s="2"/>
      <c r="L35" s="2"/>
      <c r="M35" s="2"/>
      <c r="N35" s="2"/>
      <c r="O35" s="2"/>
      <c r="P35" s="2"/>
      <c r="Q35" s="2"/>
      <c r="R35" s="2"/>
      <c r="S35" s="2"/>
      <c r="T35" s="2"/>
      <c r="U35" s="2"/>
      <c r="V35" s="2"/>
      <c r="W35" s="2"/>
      <c r="X35" s="2"/>
      <c r="Y35" s="2"/>
      <c r="Z35" s="2"/>
    </row>
    <row r="36" spans="1:26" ht="15.75" customHeight="1" x14ac:dyDescent="0.3">
      <c r="A36" s="5">
        <f>'Materias Primas'!$A37</f>
        <v>0</v>
      </c>
      <c r="B36" s="5" t="str">
        <f>IFERROR(VLOOKUP(Stock!$A36,Materias_Primas[#All],2,0),"")</f>
        <v/>
      </c>
      <c r="C36" s="26" t="str">
        <f>IFERROR(SUMIF(Consumo!$E$2:$E$2746,Stock!$B36,Consumo!$K$2:$K$2746),"")</f>
        <v/>
      </c>
      <c r="D36" s="5">
        <f>SUMIFS(Compras!$H$11:$H$155,Compras!$G$11:$G$155,Stock!$B36,Compras!$C$11:$C$155,"Ajust Inv")</f>
        <v>0</v>
      </c>
      <c r="E36" s="26">
        <f>SUMIFS(Compras!$H$2:$H$155,Compras!$G$2:$G$155,Stock!$B36,Compras!$C$2:$C$155,"Compra")</f>
        <v>0</v>
      </c>
      <c r="F36" s="27" t="e">
        <f>Stock!$E36-Stock!$C36-Stock!$D36</f>
        <v>#VALUE!</v>
      </c>
      <c r="G36" s="28" t="str">
        <f>IFERROR(VLOOKUP(Stock!$A36,Materias_Primas[#All],5,0),"")</f>
        <v/>
      </c>
      <c r="H36" s="3" t="str">
        <f>IFERROR(ROUND(VLOOKUP(Stock!$A36,Materias_Primas[#All],7,0)*Stock!$F36,0),"")</f>
        <v/>
      </c>
      <c r="I36" s="88" t="str">
        <f ca="1">IFERROR(ROUND(Stock!$F36/(Stock!$C36/(TODAY()-MIN(Producción!$C$2:$C$204))),1),"")</f>
        <v/>
      </c>
      <c r="J36" s="2"/>
      <c r="K36" s="2"/>
      <c r="L36" s="2"/>
      <c r="M36" s="2"/>
      <c r="N36" s="2"/>
      <c r="O36" s="2"/>
      <c r="P36" s="2"/>
      <c r="Q36" s="2"/>
      <c r="R36" s="2"/>
      <c r="S36" s="2"/>
      <c r="T36" s="2"/>
      <c r="U36" s="2"/>
      <c r="V36" s="2"/>
      <c r="W36" s="2"/>
      <c r="X36" s="2"/>
      <c r="Y36" s="2"/>
      <c r="Z36" s="2"/>
    </row>
    <row r="37" spans="1:26" ht="15.75" customHeight="1" x14ac:dyDescent="0.3">
      <c r="A37" s="5">
        <f>'Materias Primas'!$A38</f>
        <v>0</v>
      </c>
      <c r="B37" s="5" t="str">
        <f>IFERROR(VLOOKUP(Stock!$A37,Materias_Primas[#All],2,0),"")</f>
        <v/>
      </c>
      <c r="C37" s="26" t="str">
        <f>IFERROR(SUMIF(Consumo!$E$2:$E$2746,Stock!$B37,Consumo!$K$2:$K$2746),"")</f>
        <v/>
      </c>
      <c r="D37" s="5">
        <f>SUMIFS(Compras!$H$11:$H$155,Compras!$G$11:$G$155,Stock!$B37,Compras!$C$11:$C$155,"Ajust Inv")</f>
        <v>0</v>
      </c>
      <c r="E37" s="26">
        <f>SUMIFS(Compras!$H$2:$H$155,Compras!$G$2:$G$155,Stock!$B37,Compras!$C$2:$C$155,"Compra")</f>
        <v>0</v>
      </c>
      <c r="F37" s="27" t="e">
        <f>Stock!$E37-Stock!$C37-Stock!$D37</f>
        <v>#VALUE!</v>
      </c>
      <c r="G37" s="28" t="str">
        <f>IFERROR(VLOOKUP(Stock!$A37,Materias_Primas[#All],5,0),"")</f>
        <v/>
      </c>
      <c r="H37" s="3" t="str">
        <f>IFERROR(ROUND(VLOOKUP(Stock!$A37,Materias_Primas[#All],7,0)*Stock!$F37,0),"")</f>
        <v/>
      </c>
      <c r="I37" s="88" t="str">
        <f ca="1">IFERROR(ROUND(Stock!$F37/(Stock!$C37/(TODAY()-MIN(Producción!$C$2:$C$204))),1),"")</f>
        <v/>
      </c>
      <c r="J37" s="2"/>
      <c r="K37" s="2"/>
      <c r="L37" s="2"/>
      <c r="M37" s="2"/>
      <c r="N37" s="2"/>
      <c r="O37" s="2"/>
      <c r="P37" s="2"/>
      <c r="Q37" s="2"/>
      <c r="R37" s="2"/>
      <c r="S37" s="2"/>
      <c r="T37" s="2"/>
      <c r="U37" s="2"/>
      <c r="V37" s="2"/>
      <c r="W37" s="2"/>
      <c r="X37" s="2"/>
      <c r="Y37" s="2"/>
      <c r="Z37" s="2"/>
    </row>
    <row r="38" spans="1:26" ht="15.75" customHeight="1" x14ac:dyDescent="0.3">
      <c r="A38" s="5">
        <f>'Materias Primas'!$A39</f>
        <v>0</v>
      </c>
      <c r="B38" s="5" t="str">
        <f>IFERROR(VLOOKUP(Stock!$A38,Materias_Primas[#All],2,0),"")</f>
        <v/>
      </c>
      <c r="C38" s="26" t="str">
        <f>IFERROR(SUMIF(Consumo!$E$2:$E$2746,Stock!$B38,Consumo!$K$2:$K$2746),"")</f>
        <v/>
      </c>
      <c r="D38" s="5">
        <f>SUMIFS(Compras!$H$11:$H$155,Compras!$G$11:$G$155,Stock!$B38,Compras!$C$11:$C$155,"Ajust Inv")</f>
        <v>0</v>
      </c>
      <c r="E38" s="26">
        <f>SUMIFS(Compras!$H$2:$H$155,Compras!$G$2:$G$155,Stock!$B38,Compras!$C$2:$C$155,"Compra")</f>
        <v>0</v>
      </c>
      <c r="F38" s="27" t="e">
        <f>Stock!$E38-Stock!$C38-Stock!$D38</f>
        <v>#VALUE!</v>
      </c>
      <c r="G38" s="28" t="str">
        <f>IFERROR(VLOOKUP(Stock!$A38,Materias_Primas[#All],5,0),"")</f>
        <v/>
      </c>
      <c r="H38" s="3" t="str">
        <f>IFERROR(ROUND(VLOOKUP(Stock!$A38,Materias_Primas[#All],7,0)*Stock!$F38,0),"")</f>
        <v/>
      </c>
      <c r="I38" s="88" t="str">
        <f ca="1">IFERROR(ROUND(Stock!$F38/(Stock!$C38/(TODAY()-MIN(Producción!$C$2:$C$204))),1),"")</f>
        <v/>
      </c>
      <c r="J38" s="2"/>
      <c r="K38" s="2"/>
      <c r="L38" s="2"/>
      <c r="M38" s="2"/>
      <c r="N38" s="2"/>
      <c r="O38" s="2"/>
      <c r="P38" s="2"/>
      <c r="Q38" s="2"/>
      <c r="R38" s="2"/>
      <c r="S38" s="2"/>
      <c r="T38" s="2"/>
      <c r="U38" s="2"/>
      <c r="V38" s="2"/>
      <c r="W38" s="2"/>
      <c r="X38" s="2"/>
      <c r="Y38" s="2"/>
      <c r="Z38" s="2"/>
    </row>
    <row r="39" spans="1:26" ht="15.75" customHeight="1" x14ac:dyDescent="0.3">
      <c r="A39" s="5">
        <f>'Materias Primas'!$A40</f>
        <v>0</v>
      </c>
      <c r="B39" s="5" t="str">
        <f>IFERROR(VLOOKUP(Stock!$A39,Materias_Primas[#All],2,0),"")</f>
        <v/>
      </c>
      <c r="C39" s="26" t="str">
        <f>IFERROR(SUMIF(Consumo!$E$2:$E$2746,Stock!$B39,Consumo!$K$2:$K$2746),"")</f>
        <v/>
      </c>
      <c r="D39" s="5">
        <f>SUMIFS(Compras!$H$11:$H$155,Compras!$G$11:$G$155,Stock!$B39,Compras!$C$11:$C$155,"Ajust Inv")</f>
        <v>0</v>
      </c>
      <c r="E39" s="26">
        <f>SUMIFS(Compras!$H$2:$H$155,Compras!$G$2:$G$155,Stock!$B39,Compras!$C$2:$C$155,"Compra")</f>
        <v>0</v>
      </c>
      <c r="F39" s="27" t="e">
        <f>Stock!$E39-Stock!$C39-Stock!$D39</f>
        <v>#VALUE!</v>
      </c>
      <c r="G39" s="28" t="str">
        <f>IFERROR(VLOOKUP(Stock!$A39,Materias_Primas[#All],5,0),"")</f>
        <v/>
      </c>
      <c r="H39" s="3" t="str">
        <f>IFERROR(ROUND(VLOOKUP(Stock!$A39,Materias_Primas[#All],7,0)*Stock!$F39,0),"")</f>
        <v/>
      </c>
      <c r="I39" s="88" t="str">
        <f ca="1">IFERROR(ROUND(Stock!$F39/(Stock!$C39/(TODAY()-MIN(Producción!$C$2:$C$204))),1),"")</f>
        <v/>
      </c>
      <c r="J39" s="2"/>
      <c r="K39" s="2"/>
      <c r="L39" s="2"/>
      <c r="M39" s="2"/>
      <c r="N39" s="2"/>
      <c r="O39" s="2"/>
      <c r="P39" s="2"/>
      <c r="Q39" s="2"/>
      <c r="R39" s="2"/>
      <c r="S39" s="2"/>
      <c r="T39" s="2"/>
      <c r="U39" s="2"/>
      <c r="V39" s="2"/>
      <c r="W39" s="2"/>
      <c r="X39" s="2"/>
      <c r="Y39" s="2"/>
      <c r="Z39" s="2"/>
    </row>
    <row r="40" spans="1:26" ht="15.75" customHeight="1" x14ac:dyDescent="0.3">
      <c r="A40" s="5" t="str">
        <f>'Materias Primas'!$A41</f>
        <v>GA-01</v>
      </c>
      <c r="B40" s="5" t="str">
        <f>IFERROR(VLOOKUP(Stock!$A40,Materias_Primas[#All],2,0),"")</f>
        <v>Locomoción</v>
      </c>
      <c r="C40" s="26">
        <f>IFERROR(SUMIF(Consumo!$E$2:$E$2746,Stock!$B40,Consumo!$K$2:$K$2746),"")</f>
        <v>3.5500000000000007</v>
      </c>
      <c r="D40" s="5">
        <f>SUMIFS(Compras!$H$11:$H$155,Compras!$G$11:$G$155,Stock!$B40,Compras!$C$11:$C$155,"Ajust Inv")</f>
        <v>0</v>
      </c>
      <c r="E40" s="26">
        <f>SUMIFS(Compras!$H$2:$H$155,Compras!$G$2:$G$155,Stock!$B40,Compras!$C$2:$C$155,"Compra")</f>
        <v>0</v>
      </c>
      <c r="F40" s="27">
        <f>Stock!$E40-Stock!$C40-Stock!$D40</f>
        <v>-3.5500000000000007</v>
      </c>
      <c r="G40" s="28" t="str">
        <f>IFERROR(VLOOKUP(Stock!$A40,Materias_Primas[#All],5,0),"")</f>
        <v>Uni</v>
      </c>
      <c r="H40" s="3">
        <f>IFERROR(ROUND(VLOOKUP(Stock!$A40,Materias_Primas[#All],7,0)*Stock!$F40,0),"")</f>
        <v>-568</v>
      </c>
      <c r="I40" s="88">
        <f ca="1">IFERROR(ROUND(Stock!$F40/(Stock!$C40/(TODAY()-MIN(Producción!$C$2:$C$204))),1),"")</f>
        <v>-136</v>
      </c>
      <c r="J40" s="2"/>
      <c r="K40" s="2"/>
      <c r="L40" s="2"/>
      <c r="M40" s="2"/>
      <c r="N40" s="2"/>
      <c r="O40" s="2"/>
      <c r="P40" s="2"/>
      <c r="Q40" s="2"/>
      <c r="R40" s="2"/>
      <c r="S40" s="2"/>
      <c r="T40" s="2"/>
      <c r="U40" s="2"/>
      <c r="V40" s="2"/>
      <c r="W40" s="2"/>
      <c r="X40" s="2"/>
      <c r="Y40" s="2"/>
      <c r="Z40" s="2"/>
    </row>
    <row r="41" spans="1:26" ht="15.75" customHeight="1" x14ac:dyDescent="0.3">
      <c r="A41" s="5">
        <f>'Materias Primas'!$A42</f>
        <v>0</v>
      </c>
      <c r="B41" s="5" t="str">
        <f>IFERROR(VLOOKUP(Stock!$A41,Materias_Primas[#All],2,0),"")</f>
        <v/>
      </c>
      <c r="C41" s="26" t="str">
        <f>IFERROR(SUMIF(Consumo!$E$2:$E$2746,Stock!$B41,Consumo!$K$2:$K$2746),"")</f>
        <v/>
      </c>
      <c r="D41" s="5">
        <f>SUMIFS(Compras!$H$11:$H$155,Compras!$G$11:$G$155,Stock!$B41,Compras!$C$11:$C$155,"Ajust Inv")</f>
        <v>0</v>
      </c>
      <c r="E41" s="26">
        <f>SUMIFS(Compras!$H$2:$H$155,Compras!$G$2:$G$155,Stock!$B41,Compras!$C$2:$C$155,"Compra")</f>
        <v>0</v>
      </c>
      <c r="F41" s="27" t="e">
        <f>Stock!$E41-Stock!$C41-Stock!$D41</f>
        <v>#VALUE!</v>
      </c>
      <c r="G41" s="28" t="str">
        <f>IFERROR(VLOOKUP(Stock!$A41,Materias_Primas[#All],5,0),"")</f>
        <v/>
      </c>
      <c r="H41" s="3" t="str">
        <f>IFERROR(ROUND(VLOOKUP(Stock!$A41,Materias_Primas[#All],7,0)*Stock!$F41,0),"")</f>
        <v/>
      </c>
      <c r="I41" s="88" t="str">
        <f ca="1">IFERROR(ROUND(Stock!$F41/(Stock!$C41/(TODAY()-MIN(Producción!$C$2:$C$204))),1),"")</f>
        <v/>
      </c>
      <c r="J41" s="2"/>
      <c r="K41" s="2"/>
      <c r="L41" s="2"/>
      <c r="M41" s="2"/>
      <c r="N41" s="2"/>
      <c r="O41" s="2"/>
      <c r="P41" s="2"/>
      <c r="Q41" s="2"/>
      <c r="R41" s="2"/>
      <c r="S41" s="2"/>
      <c r="T41" s="2"/>
      <c r="U41" s="2"/>
      <c r="V41" s="2"/>
      <c r="W41" s="2"/>
      <c r="X41" s="2"/>
      <c r="Y41" s="2"/>
      <c r="Z41" s="2"/>
    </row>
    <row r="42" spans="1:26" ht="15.75" customHeight="1" x14ac:dyDescent="0.3">
      <c r="A42" s="5">
        <f>'Materias Primas'!$A43</f>
        <v>0</v>
      </c>
      <c r="B42" s="5" t="str">
        <f>IFERROR(VLOOKUP(Stock!$A42,Materias_Primas[#All],2,0),"")</f>
        <v/>
      </c>
      <c r="C42" s="26" t="str">
        <f>IFERROR(SUMIF(Consumo!$E$2:$E$2746,Stock!$B42,Consumo!$K$2:$K$2746),"")</f>
        <v/>
      </c>
      <c r="D42" s="5">
        <f>SUMIFS(Compras!$H$11:$H$155,Compras!$G$11:$G$155,Stock!$B42,Compras!$C$11:$C$155,"Ajust Inv")</f>
        <v>0</v>
      </c>
      <c r="E42" s="26">
        <f>SUMIFS(Compras!$H$2:$H$155,Compras!$G$2:$G$155,Stock!$B42,Compras!$C$2:$C$155,"Compra")</f>
        <v>0</v>
      </c>
      <c r="F42" s="27" t="e">
        <f>Stock!$E42-Stock!$C42-Stock!$D42</f>
        <v>#VALUE!</v>
      </c>
      <c r="G42" s="28" t="str">
        <f>IFERROR(VLOOKUP(Stock!$A42,Materias_Primas[#All],5,0),"")</f>
        <v/>
      </c>
      <c r="H42" s="3" t="str">
        <f>IFERROR(ROUND(VLOOKUP(Stock!$A42,Materias_Primas[#All],7,0)*Stock!$F42,0),"")</f>
        <v/>
      </c>
      <c r="I42" s="88" t="str">
        <f ca="1">IFERROR(ROUND(Stock!$F42/(Stock!$C42/(TODAY()-MIN(Producción!$C$2:$C$204))),1),"")</f>
        <v/>
      </c>
      <c r="J42" s="2"/>
      <c r="K42" s="2"/>
      <c r="L42" s="2"/>
      <c r="M42" s="2"/>
      <c r="N42" s="2"/>
      <c r="O42" s="2"/>
      <c r="P42" s="2"/>
      <c r="Q42" s="2"/>
      <c r="R42" s="2"/>
      <c r="S42" s="2"/>
      <c r="T42" s="2"/>
      <c r="U42" s="2"/>
      <c r="V42" s="2"/>
      <c r="W42" s="2"/>
      <c r="X42" s="2"/>
      <c r="Y42" s="2"/>
      <c r="Z42" s="2"/>
    </row>
    <row r="43" spans="1:26" ht="15.75" customHeight="1" x14ac:dyDescent="0.3">
      <c r="A43" s="5" t="str">
        <f>'Materias Primas'!$A44</f>
        <v>SE-01</v>
      </c>
      <c r="B43" s="5" t="str">
        <f>IFERROR(VLOOKUP(Stock!$A43,Materias_Primas[#All],2,0),"")</f>
        <v>Estampado Logo Turb.</v>
      </c>
      <c r="C43" s="26">
        <f>IFERROR(SUMIF(Consumo!$E$2:$E$2746,Stock!$B43,Consumo!$K$2:$K$2746),"")</f>
        <v>68</v>
      </c>
      <c r="D43" s="5">
        <f>SUMIFS(Compras!$H$11:$H$155,Compras!$G$11:$G$155,Stock!$B43,Compras!$C$11:$C$155,"Ajust Inv")</f>
        <v>0</v>
      </c>
      <c r="E43" s="26">
        <f>SUMIFS(Compras!$H$2:$H$155,Compras!$G$2:$G$155,Stock!$B43,Compras!$C$2:$C$155,"Compra")</f>
        <v>1333</v>
      </c>
      <c r="F43" s="27">
        <f>Stock!$E43-Stock!$C43-Stock!$D43</f>
        <v>1265</v>
      </c>
      <c r="G43" s="28" t="str">
        <f>IFERROR(VLOOKUP(Stock!$A43,Materias_Primas[#All],5,0),"")</f>
        <v>Uni</v>
      </c>
      <c r="H43" s="3">
        <f>IFERROR(ROUND(VLOOKUP(Stock!$A43,Materias_Primas[#All],7,0)*Stock!$F43,0),"")</f>
        <v>131560</v>
      </c>
      <c r="I43" s="88">
        <f ca="1">IFERROR(ROUND(Stock!$F43/(Stock!$C43/(TODAY()-MIN(Producción!$C$2:$C$204))),1),"")</f>
        <v>2530</v>
      </c>
      <c r="J43" s="2"/>
      <c r="K43" s="2"/>
      <c r="L43" s="2"/>
      <c r="M43" s="2"/>
      <c r="N43" s="2"/>
      <c r="O43" s="2"/>
      <c r="P43" s="2"/>
      <c r="Q43" s="2"/>
      <c r="R43" s="2"/>
      <c r="S43" s="2"/>
      <c r="T43" s="2"/>
      <c r="U43" s="2"/>
      <c r="V43" s="2"/>
      <c r="W43" s="2"/>
      <c r="X43" s="2"/>
      <c r="Y43" s="2"/>
      <c r="Z43" s="2"/>
    </row>
    <row r="44" spans="1:26" ht="15.75" customHeight="1" x14ac:dyDescent="0.3">
      <c r="A44" s="5">
        <f>'Materias Primas'!$A45</f>
        <v>0</v>
      </c>
      <c r="B44" s="5" t="str">
        <f>IFERROR(VLOOKUP(Stock!$A44,Materias_Primas[#All],2,0),"")</f>
        <v/>
      </c>
      <c r="C44" s="26" t="str">
        <f>IFERROR(SUMIF(Consumo!$E$2:$E$2746,Stock!$B44,Consumo!$K$2:$K$2746),"")</f>
        <v/>
      </c>
      <c r="D44" s="5">
        <f>SUMIFS(Compras!$H$11:$H$155,Compras!$G$11:$G$155,Stock!$B44,Compras!$C$11:$C$155,"Ajust Inv")</f>
        <v>0</v>
      </c>
      <c r="E44" s="26">
        <f>SUMIFS(Compras!$H$2:$H$155,Compras!$G$2:$G$155,Stock!$B44,Compras!$C$2:$C$155,"Compra")</f>
        <v>0</v>
      </c>
      <c r="F44" s="27" t="e">
        <f>Stock!$E44-Stock!$C44-Stock!$D44</f>
        <v>#VALUE!</v>
      </c>
      <c r="G44" s="28" t="str">
        <f>IFERROR(VLOOKUP(Stock!$A44,Materias_Primas[#All],5,0),"")</f>
        <v/>
      </c>
      <c r="H44" s="3" t="str">
        <f>IFERROR(ROUND(VLOOKUP(Stock!$A44,Materias_Primas[#All],7,0)*Stock!$F44,0),"")</f>
        <v/>
      </c>
      <c r="I44" s="88" t="str">
        <f ca="1">IFERROR(ROUND(Stock!$F44/(Stock!$C44/(TODAY()-MIN(Producción!$C$2:$C$204))),1),"")</f>
        <v/>
      </c>
      <c r="J44" s="2"/>
      <c r="K44" s="2"/>
      <c r="L44" s="2"/>
      <c r="M44" s="2"/>
      <c r="N44" s="2"/>
      <c r="O44" s="2"/>
      <c r="P44" s="2"/>
      <c r="Q44" s="2"/>
      <c r="R44" s="2"/>
      <c r="S44" s="2"/>
      <c r="T44" s="2"/>
      <c r="U44" s="2"/>
      <c r="V44" s="2"/>
      <c r="W44" s="2"/>
      <c r="X44" s="2"/>
      <c r="Y44" s="2"/>
      <c r="Z44" s="2"/>
    </row>
    <row r="45" spans="1:26" ht="15.75" customHeight="1" x14ac:dyDescent="0.3">
      <c r="A45" s="5">
        <f>'Materias Primas'!$A46</f>
        <v>0</v>
      </c>
      <c r="B45" s="5" t="str">
        <f>IFERROR(VLOOKUP(Stock!$A45,Materias_Primas[#All],2,0),"")</f>
        <v/>
      </c>
      <c r="C45" s="26" t="str">
        <f>IFERROR(SUMIF(Consumo!$E$2:$E$2746,Stock!$B45,Consumo!$K$2:$K$2746),"")</f>
        <v/>
      </c>
      <c r="D45" s="5">
        <f>SUMIFS(Compras!$H$11:$H$155,Compras!$G$11:$G$155,Stock!$B45,Compras!$C$11:$C$155,"Ajust Inv")</f>
        <v>0</v>
      </c>
      <c r="E45" s="26">
        <f>SUMIFS(Compras!$H$2:$H$155,Compras!$G$2:$G$155,Stock!$B45,Compras!$C$2:$C$155,"Compra")</f>
        <v>0</v>
      </c>
      <c r="F45" s="27" t="e">
        <f>Stock!$E45-Stock!$C45-Stock!$D45</f>
        <v>#VALUE!</v>
      </c>
      <c r="G45" s="28" t="str">
        <f>IFERROR(VLOOKUP(Stock!$A45,Materias_Primas[#All],5,0),"")</f>
        <v/>
      </c>
      <c r="H45" s="3" t="str">
        <f>IFERROR(ROUND(VLOOKUP(Stock!$A45,Materias_Primas[#All],7,0)*Stock!$F45,0),"")</f>
        <v/>
      </c>
      <c r="I45" s="88" t="str">
        <f ca="1">IFERROR(ROUND(Stock!$F45/(Stock!$C45/(TODAY()-MIN(Producción!$C$2:$C$204))),1),"")</f>
        <v/>
      </c>
      <c r="J45" s="2"/>
      <c r="K45" s="2"/>
      <c r="L45" s="2"/>
      <c r="M45" s="2"/>
      <c r="N45" s="2"/>
      <c r="O45" s="2"/>
      <c r="P45" s="2"/>
      <c r="Q45" s="2"/>
      <c r="R45" s="2"/>
      <c r="S45" s="2"/>
      <c r="T45" s="2"/>
      <c r="U45" s="2"/>
      <c r="V45" s="2"/>
      <c r="W45" s="2"/>
      <c r="X45" s="2"/>
      <c r="Y45" s="2"/>
      <c r="Z45" s="2"/>
    </row>
    <row r="46" spans="1:26" ht="15.75" customHeight="1" x14ac:dyDescent="0.3">
      <c r="A46" s="5">
        <f>'Materias Primas'!$A47</f>
        <v>0</v>
      </c>
      <c r="B46" s="5" t="str">
        <f>IFERROR(VLOOKUP(Stock!$A46,Materias_Primas[#All],2,0),"")</f>
        <v/>
      </c>
      <c r="C46" s="26" t="str">
        <f>IFERROR(SUMIF(Consumo!$E$2:$E$2746,Stock!$B46,Consumo!$K$2:$K$2746),"")</f>
        <v/>
      </c>
      <c r="D46" s="5">
        <f>SUMIFS(Compras!$H$11:$H$155,Compras!$G$11:$G$155,Stock!$B46,Compras!$C$11:$C$155,"Ajust Inv")</f>
        <v>0</v>
      </c>
      <c r="E46" s="26">
        <f>SUMIFS(Compras!$H$2:$H$155,Compras!$G$2:$G$155,Stock!$B46,Compras!$C$2:$C$155,"Compra")</f>
        <v>0</v>
      </c>
      <c r="F46" s="27" t="e">
        <f>Stock!$E46-Stock!$C46-Stock!$D46</f>
        <v>#VALUE!</v>
      </c>
      <c r="G46" s="28" t="str">
        <f>IFERROR(VLOOKUP(Stock!$A46,Materias_Primas[#All],5,0),"")</f>
        <v/>
      </c>
      <c r="H46" s="3" t="str">
        <f>IFERROR(ROUND(VLOOKUP(Stock!$A46,Materias_Primas[#All],7,0)*Stock!$F46,0),"")</f>
        <v/>
      </c>
      <c r="I46" s="88" t="str">
        <f ca="1">IFERROR(ROUND(Stock!$F46/(Stock!$C46/(TODAY()-MIN(Producción!$C$2:$C$204))),1),"")</f>
        <v/>
      </c>
      <c r="J46" s="2"/>
      <c r="K46" s="2"/>
      <c r="L46" s="2"/>
      <c r="M46" s="2"/>
      <c r="N46" s="2"/>
      <c r="O46" s="2"/>
      <c r="P46" s="2"/>
      <c r="Q46" s="2"/>
      <c r="R46" s="2"/>
      <c r="S46" s="2"/>
      <c r="T46" s="2"/>
      <c r="U46" s="2"/>
      <c r="V46" s="2"/>
      <c r="W46" s="2"/>
      <c r="X46" s="2"/>
      <c r="Y46" s="2"/>
      <c r="Z46" s="2"/>
    </row>
    <row r="47" spans="1:26" ht="15.75" customHeight="1" x14ac:dyDescent="0.3">
      <c r="A47" s="5">
        <f>'Materias Primas'!$A48</f>
        <v>0</v>
      </c>
      <c r="B47" s="5" t="str">
        <f>IFERROR(VLOOKUP(Stock!$A47,Materias_Primas[#All],2,0),"")</f>
        <v/>
      </c>
      <c r="C47" s="26" t="str">
        <f>IFERROR(SUMIF(Consumo!$E$2:$E$2746,Stock!$B47,Consumo!$K$2:$K$2746),"")</f>
        <v/>
      </c>
      <c r="D47" s="5">
        <f>SUMIFS(Compras!$H$11:$H$155,Compras!$G$11:$G$155,Stock!$B47,Compras!$C$11:$C$155,"Ajust Inv")</f>
        <v>0</v>
      </c>
      <c r="E47" s="26">
        <f>SUMIFS(Compras!$H$2:$H$155,Compras!$G$2:$G$155,Stock!$B47,Compras!$C$2:$C$155,"Compra")</f>
        <v>0</v>
      </c>
      <c r="F47" s="27" t="e">
        <f>Stock!$E47-Stock!$C47-Stock!$D47</f>
        <v>#VALUE!</v>
      </c>
      <c r="G47" s="28" t="str">
        <f>IFERROR(VLOOKUP(Stock!$A47,Materias_Primas[#All],5,0),"")</f>
        <v/>
      </c>
      <c r="H47" s="3" t="str">
        <f>IFERROR(ROUND(VLOOKUP(Stock!$A47,Materias_Primas[#All],7,0)*Stock!$F47,0),"")</f>
        <v/>
      </c>
      <c r="I47" s="88" t="str">
        <f ca="1">IFERROR(ROUND(Stock!$F47/(Stock!$C47/(TODAY()-MIN(Producción!$C$2:$C$204))),1),"")</f>
        <v/>
      </c>
      <c r="J47" s="2"/>
      <c r="K47" s="2"/>
      <c r="L47" s="2"/>
      <c r="M47" s="2"/>
      <c r="N47" s="2"/>
      <c r="O47" s="2"/>
      <c r="P47" s="2"/>
      <c r="Q47" s="2"/>
      <c r="R47" s="2"/>
      <c r="S47" s="2"/>
      <c r="T47" s="2"/>
      <c r="U47" s="2"/>
      <c r="V47" s="2"/>
      <c r="W47" s="2"/>
      <c r="X47" s="2"/>
      <c r="Y47" s="2"/>
      <c r="Z47" s="2"/>
    </row>
    <row r="48" spans="1:26" ht="15.75" customHeight="1" x14ac:dyDescent="0.3">
      <c r="A48" s="5">
        <f>'Materias Primas'!$A49</f>
        <v>0</v>
      </c>
      <c r="B48" s="5" t="str">
        <f>IFERROR(VLOOKUP(Stock!$A48,Materias_Primas[#All],2,0),"")</f>
        <v/>
      </c>
      <c r="C48" s="26" t="str">
        <f>IFERROR(SUMIF(Consumo!$E$2:$E$2746,Stock!$B48,Consumo!$K$2:$K$2746),"")</f>
        <v/>
      </c>
      <c r="D48" s="5">
        <f>SUMIFS(Compras!$H$11:$H$155,Compras!$G$11:$G$155,Stock!$B48,Compras!$C$11:$C$155,"Ajust Inv")</f>
        <v>0</v>
      </c>
      <c r="E48" s="26">
        <f>SUMIFS(Compras!$H$2:$H$155,Compras!$G$2:$G$155,Stock!$B48,Compras!$C$2:$C$155,"Compra")</f>
        <v>0</v>
      </c>
      <c r="F48" s="27" t="e">
        <f>Stock!$E48-Stock!$C48-Stock!$D48</f>
        <v>#VALUE!</v>
      </c>
      <c r="G48" s="28" t="str">
        <f>IFERROR(VLOOKUP(Stock!$A48,Materias_Primas[#All],5,0),"")</f>
        <v/>
      </c>
      <c r="H48" s="3" t="str">
        <f>IFERROR(ROUND(VLOOKUP(Stock!$A48,Materias_Primas[#All],7,0)*Stock!$F48,0),"")</f>
        <v/>
      </c>
      <c r="I48" s="88" t="str">
        <f ca="1">IFERROR(ROUND(Stock!$F48/(Stock!$C48/(TODAY()-MIN(Producción!$C$2:$C$204))),1),"")</f>
        <v/>
      </c>
      <c r="J48" s="2"/>
      <c r="K48" s="2"/>
      <c r="L48" s="2"/>
      <c r="M48" s="2"/>
      <c r="N48" s="2"/>
      <c r="O48" s="2"/>
      <c r="P48" s="2"/>
      <c r="Q48" s="2"/>
      <c r="R48" s="2"/>
      <c r="S48" s="2"/>
      <c r="T48" s="2"/>
      <c r="U48" s="2"/>
      <c r="V48" s="2"/>
      <c r="W48" s="2"/>
      <c r="X48" s="2"/>
      <c r="Y48" s="2"/>
      <c r="Z48" s="2"/>
    </row>
    <row r="49" spans="1:26" ht="15.75" customHeight="1" x14ac:dyDescent="0.3">
      <c r="A49" s="5">
        <f>'Materias Primas'!$A50</f>
        <v>0</v>
      </c>
      <c r="B49" s="5" t="str">
        <f>IFERROR(VLOOKUP(Stock!$A49,Materias_Primas[#All],2,0),"")</f>
        <v/>
      </c>
      <c r="C49" s="26" t="str">
        <f>IFERROR(SUMIF(Consumo!$E$2:$E$2746,Stock!$B49,Consumo!$K$2:$K$2746),"")</f>
        <v/>
      </c>
      <c r="D49" s="5">
        <f>SUMIFS(Compras!$H$11:$H$155,Compras!$G$11:$G$155,Stock!$B49,Compras!$C$11:$C$155,"Ajust Inv")</f>
        <v>0</v>
      </c>
      <c r="E49" s="26">
        <f>SUMIFS(Compras!$H$2:$H$155,Compras!$G$2:$G$155,Stock!$B49,Compras!$C$2:$C$155,"Compra")</f>
        <v>0</v>
      </c>
      <c r="F49" s="27" t="e">
        <f>Stock!$E49-Stock!$C49-Stock!$D49</f>
        <v>#VALUE!</v>
      </c>
      <c r="G49" s="28" t="str">
        <f>IFERROR(VLOOKUP(Stock!$A49,Materias_Primas[#All],5,0),"")</f>
        <v/>
      </c>
      <c r="H49" s="3" t="str">
        <f>IFERROR(ROUND(VLOOKUP(Stock!$A49,Materias_Primas[#All],7,0)*Stock!$F49,0),"")</f>
        <v/>
      </c>
      <c r="I49" s="88" t="str">
        <f ca="1">IFERROR(ROUND(Stock!$F49/(Stock!$C49/(TODAY()-MIN(Producción!$C$2:$C$204))),1),"")</f>
        <v/>
      </c>
      <c r="J49" s="2"/>
      <c r="K49" s="2"/>
      <c r="L49" s="2"/>
      <c r="M49" s="2"/>
      <c r="N49" s="2"/>
      <c r="O49" s="2"/>
      <c r="P49" s="2"/>
      <c r="Q49" s="2"/>
      <c r="R49" s="2"/>
      <c r="S49" s="2"/>
      <c r="T49" s="2"/>
      <c r="U49" s="2"/>
      <c r="V49" s="2"/>
      <c r="W49" s="2"/>
      <c r="X49" s="2"/>
      <c r="Y49" s="2"/>
      <c r="Z49" s="2"/>
    </row>
    <row r="50" spans="1:26" ht="15.75" customHeight="1" x14ac:dyDescent="0.3">
      <c r="A50" s="5">
        <f>'Materias Primas'!$A51</f>
        <v>0</v>
      </c>
      <c r="B50" s="5" t="str">
        <f>IFERROR(VLOOKUP(Stock!$A50,Materias_Primas[#All],2,0),"")</f>
        <v/>
      </c>
      <c r="C50" s="26" t="str">
        <f>IFERROR(SUMIF(Consumo!$E$2:$E$2746,Stock!$B50,Consumo!$K$2:$K$2746),"")</f>
        <v/>
      </c>
      <c r="D50" s="5">
        <f>SUMIFS(Compras!$H$11:$H$155,Compras!$G$11:$G$155,Stock!$B50,Compras!$C$11:$C$155,"Ajust Inv")</f>
        <v>0</v>
      </c>
      <c r="E50" s="26">
        <f>SUMIFS(Compras!$H$2:$H$155,Compras!$G$2:$G$155,Stock!$B50,Compras!$C$2:$C$155,"Compra")</f>
        <v>0</v>
      </c>
      <c r="F50" s="27" t="e">
        <f>Stock!$E50-Stock!$C50-Stock!$D50</f>
        <v>#VALUE!</v>
      </c>
      <c r="G50" s="28" t="str">
        <f>IFERROR(VLOOKUP(Stock!$A50,Materias_Primas[#All],5,0),"")</f>
        <v/>
      </c>
      <c r="H50" s="3" t="str">
        <f>IFERROR(ROUND(VLOOKUP(Stock!$A50,Materias_Primas[#All],7,0)*Stock!$F50,0),"")</f>
        <v/>
      </c>
      <c r="I50" s="88" t="str">
        <f ca="1">IFERROR(ROUND(Stock!$F50/(Stock!$C50/(TODAY()-MIN(Producción!$C$2:$C$204))),1),"")</f>
        <v/>
      </c>
      <c r="J50" s="2"/>
      <c r="K50" s="2"/>
      <c r="L50" s="2"/>
      <c r="M50" s="2"/>
      <c r="N50" s="2"/>
      <c r="O50" s="2"/>
      <c r="P50" s="2"/>
      <c r="Q50" s="2"/>
      <c r="R50" s="2"/>
      <c r="S50" s="2"/>
      <c r="T50" s="2"/>
      <c r="U50" s="2"/>
      <c r="V50" s="2"/>
      <c r="W50" s="2"/>
      <c r="X50" s="2"/>
      <c r="Y50" s="2"/>
      <c r="Z50" s="2"/>
    </row>
    <row r="51" spans="1:26" ht="15.75" customHeight="1" x14ac:dyDescent="0.3">
      <c r="A51" s="5">
        <f>'Materias Primas'!$A52</f>
        <v>0</v>
      </c>
      <c r="B51" s="5" t="str">
        <f>IFERROR(VLOOKUP(Stock!$A51,Materias_Primas[#All],2,0),"")</f>
        <v/>
      </c>
      <c r="C51" s="26" t="str">
        <f>IFERROR(SUMIF(Consumo!$E$2:$E$2746,Stock!$B51,Consumo!$K$2:$K$2746),"")</f>
        <v/>
      </c>
      <c r="D51" s="5">
        <f>SUMIFS(Compras!$H$11:$H$155,Compras!$G$11:$G$155,Stock!$B51,Compras!$C$11:$C$155,"Ajust Inv")</f>
        <v>0</v>
      </c>
      <c r="E51" s="26">
        <f>SUMIFS(Compras!$H$2:$H$155,Compras!$G$2:$G$155,Stock!$B51,Compras!$C$2:$C$155,"Compra")</f>
        <v>0</v>
      </c>
      <c r="F51" s="27" t="e">
        <f>Stock!$E51-Stock!$C51-Stock!$D51</f>
        <v>#VALUE!</v>
      </c>
      <c r="G51" s="28" t="str">
        <f>IFERROR(VLOOKUP(Stock!$A51,Materias_Primas[#All],5,0),"")</f>
        <v/>
      </c>
      <c r="H51" s="3" t="str">
        <f>IFERROR(ROUND(VLOOKUP(Stock!$A51,Materias_Primas[#All],7,0)*Stock!$F51,0),"")</f>
        <v/>
      </c>
      <c r="I51" s="88" t="str">
        <f ca="1">IFERROR(ROUND(Stock!$F51/(Stock!$C51/(TODAY()-MIN(Producción!$C$2:$C$204))),1),"")</f>
        <v/>
      </c>
      <c r="J51" s="2"/>
      <c r="K51" s="2"/>
      <c r="L51" s="2"/>
      <c r="M51" s="2"/>
      <c r="N51" s="2"/>
      <c r="O51" s="2"/>
      <c r="P51" s="2"/>
      <c r="Q51" s="2"/>
      <c r="R51" s="2"/>
      <c r="S51" s="2"/>
      <c r="T51" s="2"/>
      <c r="U51" s="2"/>
      <c r="V51" s="2"/>
      <c r="W51" s="2"/>
      <c r="X51" s="2"/>
      <c r="Y51" s="2"/>
      <c r="Z51" s="2"/>
    </row>
    <row r="52" spans="1:26" ht="15.75" customHeight="1" x14ac:dyDescent="0.3">
      <c r="A52" s="5">
        <f>'Materias Primas'!$A53</f>
        <v>0</v>
      </c>
      <c r="B52" s="5" t="str">
        <f>IFERROR(VLOOKUP(Stock!$A52,Materias_Primas[#All],2,0),"")</f>
        <v/>
      </c>
      <c r="C52" s="26" t="str">
        <f>IFERROR(SUMIF(Consumo!$E$2:$E$2746,Stock!$B52,Consumo!$K$2:$K$2746),"")</f>
        <v/>
      </c>
      <c r="D52" s="5">
        <f>SUMIFS(Compras!$H$11:$H$155,Compras!$G$11:$G$155,Stock!$B52,Compras!$C$11:$C$155,"Ajust Inv")</f>
        <v>0</v>
      </c>
      <c r="E52" s="26">
        <f>SUMIFS(Compras!$H$2:$H$155,Compras!$G$2:$G$155,Stock!$B52,Compras!$C$2:$C$155,"Compra")</f>
        <v>0</v>
      </c>
      <c r="F52" s="27" t="e">
        <f>Stock!$E52-Stock!$C52-Stock!$D52</f>
        <v>#VALUE!</v>
      </c>
      <c r="G52" s="28" t="str">
        <f>IFERROR(VLOOKUP(Stock!$A52,Materias_Primas[#All],5,0),"")</f>
        <v/>
      </c>
      <c r="H52" s="3" t="str">
        <f>IFERROR(ROUND(VLOOKUP(Stock!$A52,Materias_Primas[#All],7,0)*Stock!$F52,0),"")</f>
        <v/>
      </c>
      <c r="I52" s="88" t="str">
        <f ca="1">IFERROR(ROUND(Stock!$F52/(Stock!$C52/(TODAY()-MIN(Producción!$C$2:$C$204))),1),"")</f>
        <v/>
      </c>
      <c r="J52" s="2"/>
      <c r="K52" s="2"/>
      <c r="L52" s="2"/>
      <c r="M52" s="2"/>
      <c r="N52" s="2"/>
      <c r="O52" s="2"/>
      <c r="P52" s="2"/>
      <c r="Q52" s="2"/>
      <c r="R52" s="2"/>
      <c r="S52" s="2"/>
      <c r="T52" s="2"/>
      <c r="U52" s="2"/>
      <c r="V52" s="2"/>
      <c r="W52" s="2"/>
      <c r="X52" s="2"/>
      <c r="Y52" s="2"/>
      <c r="Z52" s="2"/>
    </row>
    <row r="53" spans="1:26" ht="15.75" customHeight="1" x14ac:dyDescent="0.3">
      <c r="A53" s="5">
        <f>'Materias Primas'!$A54</f>
        <v>0</v>
      </c>
      <c r="B53" s="5" t="str">
        <f>IFERROR(VLOOKUP(Stock!$A53,Materias_Primas[#All],2,0),"")</f>
        <v/>
      </c>
      <c r="C53" s="26" t="str">
        <f>IFERROR(SUMIF(Consumo!$E$2:$E$2746,Stock!$B53,Consumo!$K$2:$K$2746),"")</f>
        <v/>
      </c>
      <c r="D53" s="5">
        <f>SUMIFS(Compras!$H$11:$H$155,Compras!$G$11:$G$155,Stock!$B53,Compras!$C$11:$C$155,"Ajust Inv")</f>
        <v>0</v>
      </c>
      <c r="E53" s="26">
        <f>SUMIFS(Compras!$H$2:$H$155,Compras!$G$2:$G$155,Stock!$B53,Compras!$C$2:$C$155,"Compra")</f>
        <v>0</v>
      </c>
      <c r="F53" s="27" t="e">
        <f>Stock!$E53-Stock!$C53-Stock!$D53</f>
        <v>#VALUE!</v>
      </c>
      <c r="G53" s="28" t="str">
        <f>IFERROR(VLOOKUP(Stock!$A53,Materias_Primas[#All],5,0),"")</f>
        <v/>
      </c>
      <c r="H53" s="3" t="str">
        <f>IFERROR(ROUND(VLOOKUP(Stock!$A53,Materias_Primas[#All],7,0)*Stock!$F53,0),"")</f>
        <v/>
      </c>
      <c r="I53" s="88" t="str">
        <f ca="1">IFERROR(ROUND(Stock!$F53/(Stock!$C53/(TODAY()-MIN(Producción!$C$2:$C$204))),1),"")</f>
        <v/>
      </c>
      <c r="J53" s="2"/>
      <c r="K53" s="2"/>
      <c r="L53" s="2"/>
      <c r="M53" s="2"/>
      <c r="N53" s="2"/>
      <c r="O53" s="2"/>
      <c r="P53" s="2"/>
      <c r="Q53" s="2"/>
      <c r="R53" s="2"/>
      <c r="S53" s="2"/>
      <c r="T53" s="2"/>
      <c r="U53" s="2"/>
      <c r="V53" s="2"/>
      <c r="W53" s="2"/>
      <c r="X53" s="2"/>
      <c r="Y53" s="2"/>
      <c r="Z53" s="2"/>
    </row>
    <row r="54" spans="1:26" ht="15.75" customHeight="1" x14ac:dyDescent="0.3">
      <c r="A54" s="5">
        <f>'Materias Primas'!$A55</f>
        <v>0</v>
      </c>
      <c r="B54" s="5" t="str">
        <f>IFERROR(VLOOKUP(Stock!$A54,Materias_Primas[#All],2,0),"")</f>
        <v/>
      </c>
      <c r="C54" s="26" t="str">
        <f>IFERROR(SUMIF(Consumo!$E$2:$E$2746,Stock!$B54,Consumo!$K$2:$K$2746),"")</f>
        <v/>
      </c>
      <c r="D54" s="5">
        <f>SUMIFS(Compras!$H$11:$H$155,Compras!$G$11:$G$155,Stock!$B54,Compras!$C$11:$C$155,"Ajust Inv")</f>
        <v>0</v>
      </c>
      <c r="E54" s="26">
        <f>SUMIFS(Compras!$H$2:$H$155,Compras!$G$2:$G$155,Stock!$B54,Compras!$C$2:$C$155,"Compra")</f>
        <v>0</v>
      </c>
      <c r="F54" s="27" t="e">
        <f>Stock!$E54-Stock!$C54-Stock!$D54</f>
        <v>#VALUE!</v>
      </c>
      <c r="G54" s="28" t="str">
        <f>IFERROR(VLOOKUP(Stock!$A54,Materias_Primas[#All],5,0),"")</f>
        <v/>
      </c>
      <c r="H54" s="3" t="str">
        <f>IFERROR(ROUND(VLOOKUP(Stock!$A54,Materias_Primas[#All],7,0)*Stock!$F54,0),"")</f>
        <v/>
      </c>
      <c r="I54" s="88" t="str">
        <f ca="1">IFERROR(ROUND(Stock!$F54/(Stock!$C54/(TODAY()-MIN(Producción!$C$2:$C$204))),1),"")</f>
        <v/>
      </c>
      <c r="J54" s="2"/>
      <c r="K54" s="2"/>
      <c r="L54" s="2"/>
      <c r="M54" s="2"/>
      <c r="N54" s="2"/>
      <c r="O54" s="2"/>
      <c r="P54" s="2"/>
      <c r="Q54" s="2"/>
      <c r="R54" s="2"/>
      <c r="S54" s="2"/>
      <c r="T54" s="2"/>
      <c r="U54" s="2"/>
      <c r="V54" s="2"/>
      <c r="W54" s="2"/>
      <c r="X54" s="2"/>
      <c r="Y54" s="2"/>
      <c r="Z54" s="2"/>
    </row>
    <row r="55" spans="1:26" ht="15.75" customHeight="1" x14ac:dyDescent="0.3">
      <c r="A55" s="5">
        <f>'Materias Primas'!$A56</f>
        <v>0</v>
      </c>
      <c r="B55" s="5" t="str">
        <f>IFERROR(VLOOKUP(Stock!$A55,Materias_Primas[#All],2,0),"")</f>
        <v/>
      </c>
      <c r="C55" s="26" t="str">
        <f>IFERROR(SUMIF(Consumo!$E$2:$E$2746,Stock!$B55,Consumo!$K$2:$K$2746),"")</f>
        <v/>
      </c>
      <c r="D55" s="5">
        <f>SUMIFS(Compras!$H$11:$H$155,Compras!$G$11:$G$155,Stock!$B55,Compras!$C$11:$C$155,"Ajust Inv")</f>
        <v>0</v>
      </c>
      <c r="E55" s="26">
        <f>SUMIFS(Compras!$H$2:$H$155,Compras!$G$2:$G$155,Stock!$B55,Compras!$C$2:$C$155,"Compra")</f>
        <v>0</v>
      </c>
      <c r="F55" s="27" t="e">
        <f>Stock!$E55-Stock!$C55-Stock!$D55</f>
        <v>#VALUE!</v>
      </c>
      <c r="G55" s="28" t="str">
        <f>IFERROR(VLOOKUP(Stock!$A55,Materias_Primas[#All],5,0),"")</f>
        <v/>
      </c>
      <c r="H55" s="3" t="str">
        <f>IFERROR(ROUND(VLOOKUP(Stock!$A55,Materias_Primas[#All],7,0)*Stock!$F55,0),"")</f>
        <v/>
      </c>
      <c r="I55" s="88" t="str">
        <f ca="1">IFERROR(ROUND(Stock!$F55/(Stock!$C55/(TODAY()-MIN(Producción!$C$2:$C$204))),1),"")</f>
        <v/>
      </c>
      <c r="J55" s="2"/>
      <c r="K55" s="2"/>
      <c r="L55" s="2"/>
      <c r="M55" s="2"/>
      <c r="N55" s="2"/>
      <c r="O55" s="2"/>
      <c r="P55" s="2"/>
      <c r="Q55" s="2"/>
      <c r="R55" s="2"/>
      <c r="S55" s="2"/>
      <c r="T55" s="2"/>
      <c r="U55" s="2"/>
      <c r="V55" s="2"/>
      <c r="W55" s="2"/>
      <c r="X55" s="2"/>
      <c r="Y55" s="2"/>
      <c r="Z55" s="2"/>
    </row>
    <row r="56" spans="1:26" ht="15.75" customHeight="1" x14ac:dyDescent="0.3">
      <c r="A56" s="5">
        <f>'Materias Primas'!$A57</f>
        <v>0</v>
      </c>
      <c r="B56" s="5" t="str">
        <f>IFERROR(VLOOKUP(Stock!$A56,Materias_Primas[#All],2,0),"")</f>
        <v/>
      </c>
      <c r="C56" s="26" t="str">
        <f>IFERROR(SUMIF(Consumo!$E$2:$E$2746,Stock!$B56,Consumo!$K$2:$K$2746),"")</f>
        <v/>
      </c>
      <c r="D56" s="5">
        <f>SUMIFS(Compras!$H$11:$H$155,Compras!$G$11:$G$155,Stock!$B56,Compras!$C$11:$C$155,"Ajust Inv")</f>
        <v>0</v>
      </c>
      <c r="E56" s="26">
        <f>SUMIFS(Compras!$H$2:$H$155,Compras!$G$2:$G$155,Stock!$B56,Compras!$C$2:$C$155,"Compra")</f>
        <v>0</v>
      </c>
      <c r="F56" s="27" t="e">
        <f>Stock!$E56-Stock!$C56-Stock!$D56</f>
        <v>#VALUE!</v>
      </c>
      <c r="G56" s="28" t="str">
        <f>IFERROR(VLOOKUP(Stock!$A56,Materias_Primas[#All],5,0),"")</f>
        <v/>
      </c>
      <c r="H56" s="3" t="str">
        <f>IFERROR(ROUND(VLOOKUP(Stock!$A56,Materias_Primas[#All],7,0)*Stock!$F56,0),"")</f>
        <v/>
      </c>
      <c r="I56" s="88" t="str">
        <f ca="1">IFERROR(ROUND(Stock!$F56/(Stock!$C56/(TODAY()-MIN(Producción!$C$2:$C$204))),1),"")</f>
        <v/>
      </c>
      <c r="J56" s="2"/>
      <c r="K56" s="2"/>
      <c r="L56" s="2"/>
      <c r="M56" s="2"/>
      <c r="N56" s="2"/>
      <c r="O56" s="2"/>
      <c r="P56" s="2"/>
      <c r="Q56" s="2"/>
      <c r="R56" s="2"/>
      <c r="S56" s="2"/>
      <c r="T56" s="2"/>
      <c r="U56" s="2"/>
      <c r="V56" s="2"/>
      <c r="W56" s="2"/>
      <c r="X56" s="2"/>
      <c r="Y56" s="2"/>
      <c r="Z56" s="2"/>
    </row>
    <row r="57" spans="1:26" ht="15.75" customHeight="1" x14ac:dyDescent="0.3">
      <c r="A57" s="5">
        <f>'Materias Primas'!$A58</f>
        <v>0</v>
      </c>
      <c r="B57" s="5" t="str">
        <f>IFERROR(VLOOKUP(Stock!$A57,Materias_Primas[#All],2,0),"")</f>
        <v/>
      </c>
      <c r="C57" s="26" t="str">
        <f>IFERROR(SUMIF(Consumo!$E$2:$E$2746,Stock!$B57,Consumo!$K$2:$K$2746),"")</f>
        <v/>
      </c>
      <c r="D57" s="5">
        <f>SUMIFS(Compras!$H$11:$H$155,Compras!$G$11:$G$155,Stock!$B57,Compras!$C$11:$C$155,"Ajust Inv")</f>
        <v>0</v>
      </c>
      <c r="E57" s="26">
        <f>SUMIFS(Compras!$H$2:$H$155,Compras!$G$2:$G$155,Stock!$B57,Compras!$C$2:$C$155,"Compra")</f>
        <v>0</v>
      </c>
      <c r="F57" s="27" t="e">
        <f>Stock!$E57-Stock!$C57-Stock!$D57</f>
        <v>#VALUE!</v>
      </c>
      <c r="G57" s="28" t="str">
        <f>IFERROR(VLOOKUP(Stock!$A57,Materias_Primas[#All],5,0),"")</f>
        <v/>
      </c>
      <c r="H57" s="3" t="str">
        <f>IFERROR(ROUND(VLOOKUP(Stock!$A57,Materias_Primas[#All],7,0)*Stock!$F57,0),"")</f>
        <v/>
      </c>
      <c r="I57" s="88" t="str">
        <f ca="1">IFERROR(ROUND(Stock!$F57/(Stock!$C57/(TODAY()-MIN(Producción!$C$2:$C$204))),1),"")</f>
        <v/>
      </c>
      <c r="J57" s="2"/>
      <c r="K57" s="2"/>
      <c r="L57" s="2"/>
      <c r="M57" s="2"/>
      <c r="N57" s="2"/>
      <c r="O57" s="2"/>
      <c r="P57" s="2"/>
      <c r="Q57" s="2"/>
      <c r="R57" s="2"/>
      <c r="S57" s="2"/>
      <c r="T57" s="2"/>
      <c r="U57" s="2"/>
      <c r="V57" s="2"/>
      <c r="W57" s="2"/>
      <c r="X57" s="2"/>
      <c r="Y57" s="2"/>
      <c r="Z57" s="2"/>
    </row>
    <row r="58" spans="1:26" ht="15.75" customHeight="1" x14ac:dyDescent="0.3">
      <c r="A58" s="87" t="s">
        <v>216</v>
      </c>
      <c r="B58" s="87"/>
      <c r="C58" s="87"/>
      <c r="D58" s="87"/>
      <c r="E58" s="87"/>
      <c r="F58" s="87" t="e">
        <f>SUM(Stock[Stock])</f>
        <v>#VALUE!</v>
      </c>
      <c r="G58" s="87"/>
      <c r="H58" s="87">
        <f>SUM(Stock[Costo])</f>
        <v>-373228</v>
      </c>
      <c r="I58" s="87">
        <f ca="1">SUM(Stock[Pron Com])</f>
        <v>4566</v>
      </c>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
    <dataValidation type="custom" allowBlank="1" showDropDown="1" sqref="E2:F57 C2:C57 H2:I57" xr:uid="{00000000-0002-0000-0700-000000000000}">
      <formula1>AND(ISNUMBER(C2),(NOT(OR(NOT(ISERROR(DATEVALUE(C2))), AND(ISNUMBER(C2), LEFT(CELL("format", C2))="D")))))</formula1>
    </dataValidation>
  </dataValidations>
  <pageMargins left="0.7" right="0.7" top="0.75" bottom="0.75" header="0" footer="0"/>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AB1009"/>
  <sheetViews>
    <sheetView showGridLines="0" workbookViewId="0">
      <pane ySplit="1" topLeftCell="A2" activePane="bottomLeft" state="frozen"/>
      <selection pane="bottomLeft" activeCell="F1" sqref="F1"/>
    </sheetView>
  </sheetViews>
  <sheetFormatPr baseColWidth="10" defaultColWidth="14.44140625" defaultRowHeight="15" customHeight="1" x14ac:dyDescent="0.3"/>
  <cols>
    <col min="1" max="1" width="5.109375" customWidth="1"/>
    <col min="2" max="2" width="10.109375" customWidth="1"/>
    <col min="3" max="3" width="10.6640625" customWidth="1"/>
    <col min="4" max="4" width="23.44140625" customWidth="1"/>
    <col min="5" max="5" width="7.109375" customWidth="1"/>
    <col min="6" max="6" width="11.44140625" customWidth="1"/>
    <col min="7" max="7" width="21.33203125" customWidth="1"/>
    <col min="8" max="8" width="11.109375" customWidth="1"/>
    <col min="9" max="9" width="9.5546875" customWidth="1"/>
    <col min="10" max="11" width="10.6640625" hidden="1" customWidth="1"/>
    <col min="12" max="12" width="9.33203125" hidden="1" customWidth="1"/>
    <col min="13" max="13" width="11.88671875" hidden="1" customWidth="1"/>
    <col min="14" max="14" width="9.6640625" customWidth="1"/>
    <col min="15" max="28" width="10.6640625" customWidth="1"/>
  </cols>
  <sheetData>
    <row r="1" spans="1:28" ht="15.75" customHeight="1" x14ac:dyDescent="0.3">
      <c r="A1" s="6" t="s">
        <v>211</v>
      </c>
      <c r="B1" s="6" t="s">
        <v>224</v>
      </c>
      <c r="C1" s="6" t="s">
        <v>2</v>
      </c>
      <c r="D1" s="6" t="s">
        <v>208</v>
      </c>
      <c r="E1" s="6" t="s">
        <v>225</v>
      </c>
      <c r="F1" s="6" t="s">
        <v>63</v>
      </c>
      <c r="G1" s="6" t="s">
        <v>134</v>
      </c>
      <c r="H1" s="6" t="s">
        <v>56</v>
      </c>
      <c r="I1" s="6" t="s">
        <v>57</v>
      </c>
      <c r="J1" s="6" t="s">
        <v>226</v>
      </c>
      <c r="K1" s="6" t="s">
        <v>227</v>
      </c>
      <c r="L1" s="6" t="s">
        <v>228</v>
      </c>
      <c r="M1" s="6" t="s">
        <v>59</v>
      </c>
      <c r="N1" s="6" t="s">
        <v>216</v>
      </c>
      <c r="O1" s="6" t="s">
        <v>229</v>
      </c>
      <c r="P1" s="6" t="s">
        <v>230</v>
      </c>
      <c r="Q1" s="6" t="s">
        <v>231</v>
      </c>
      <c r="R1" s="2"/>
      <c r="S1" s="2"/>
      <c r="T1" s="2"/>
      <c r="U1" s="2"/>
      <c r="V1" s="2"/>
      <c r="W1" s="2"/>
      <c r="X1" s="2"/>
      <c r="Y1" s="2"/>
      <c r="Z1" s="2"/>
      <c r="AA1" s="2"/>
      <c r="AB1" s="2"/>
    </row>
    <row r="2" spans="1:28" ht="15.75" customHeight="1" x14ac:dyDescent="0.3">
      <c r="A2" s="29">
        <v>0</v>
      </c>
      <c r="B2" s="30"/>
      <c r="C2" s="8" t="s">
        <v>232</v>
      </c>
      <c r="D2" s="8" t="s">
        <v>155</v>
      </c>
      <c r="E2" s="31">
        <v>1</v>
      </c>
      <c r="F2" s="8" t="s">
        <v>61</v>
      </c>
      <c r="G2" s="8" t="str">
        <f>IFERROR(VLOOKUP(Compras!$F2,'Materias Primas'!$A$1:$J$59,2,0),"")</f>
        <v>Microfibra Dep 160 Na</v>
      </c>
      <c r="H2" s="32">
        <v>5.2</v>
      </c>
      <c r="I2" s="8" t="str">
        <f>IFERROR(VLOOKUP(Compras!$F2,'Materias Primas'!$A$1:$J$59,5,0),"")</f>
        <v>Mts</v>
      </c>
      <c r="J2" s="8" t="str">
        <f>VLOOKUP(Compras!$F2,'Materias Primas'!$A$1:$J$59,3,0)</f>
        <v>MP</v>
      </c>
      <c r="K2" s="33">
        <f>IFERROR(VLOOKUP(Compras!$F2,'Materias Primas'!$A$1:$J$59,7,0),"")</f>
        <v>782</v>
      </c>
      <c r="L2" s="33" t="str">
        <f>IFERROR(Compras!$M2/Compras!$J2,"")</f>
        <v/>
      </c>
      <c r="M2" s="9" t="str">
        <f>IFERROR(Compras!$J2*Compras!$N2/Compras!$H2,"")</f>
        <v/>
      </c>
      <c r="N2" s="9">
        <f t="shared" ref="N2:N10" si="0">4900*H2</f>
        <v>25480</v>
      </c>
      <c r="O2" s="9">
        <f t="shared" ref="O2:O155" si="1">ROUND(N2*19/119,0)</f>
        <v>4068</v>
      </c>
      <c r="P2" s="9">
        <f t="shared" ref="P2:P155" si="2">N2-O2</f>
        <v>21412</v>
      </c>
      <c r="Q2" s="8"/>
      <c r="R2" s="2"/>
      <c r="S2" s="2"/>
      <c r="T2" s="2"/>
      <c r="U2" s="2"/>
      <c r="V2" s="2"/>
      <c r="W2" s="2"/>
      <c r="X2" s="2"/>
      <c r="Y2" s="2"/>
      <c r="Z2" s="2"/>
      <c r="AA2" s="2"/>
      <c r="AB2" s="2"/>
    </row>
    <row r="3" spans="1:28" ht="15.75" customHeight="1" x14ac:dyDescent="0.3">
      <c r="A3" s="29">
        <v>0</v>
      </c>
      <c r="B3" s="30"/>
      <c r="C3" s="8" t="s">
        <v>232</v>
      </c>
      <c r="D3" s="8" t="s">
        <v>155</v>
      </c>
      <c r="E3" s="31">
        <v>2</v>
      </c>
      <c r="F3" s="8" t="s">
        <v>65</v>
      </c>
      <c r="G3" s="8" t="str">
        <f>IFERROR(VLOOKUP(Compras!$F3,'Materias Primas'!$A$1:$J$59,2,0),"")</f>
        <v>Microfibra Dep 160 Li</v>
      </c>
      <c r="H3" s="27">
        <v>0.1</v>
      </c>
      <c r="I3" s="8" t="str">
        <f>IFERROR(VLOOKUP(Compras!$F3,'Materias Primas'!$A$1:$J$59,5,0),"")</f>
        <v>Mts</v>
      </c>
      <c r="J3" s="8" t="str">
        <f>VLOOKUP(Compras!$F3,'Materias Primas'!$A$1:$J$59,3,0)</f>
        <v>MP</v>
      </c>
      <c r="K3" s="33">
        <f>IFERROR(VLOOKUP(Compras!$F3,'Materias Primas'!$A$1:$J$59,7,0),"")</f>
        <v>782</v>
      </c>
      <c r="L3" s="33" t="str">
        <f>IFERROR(Compras!$M3/Compras!$J3,"")</f>
        <v/>
      </c>
      <c r="M3" s="9" t="str">
        <f>IFERROR(Compras!$J3*Compras!$N3/Compras!$H3,"")</f>
        <v/>
      </c>
      <c r="N3" s="9">
        <f t="shared" si="0"/>
        <v>490</v>
      </c>
      <c r="O3" s="9">
        <f t="shared" si="1"/>
        <v>78</v>
      </c>
      <c r="P3" s="9">
        <f t="shared" si="2"/>
        <v>412</v>
      </c>
      <c r="Q3" s="8"/>
      <c r="R3" s="2"/>
      <c r="S3" s="2"/>
      <c r="T3" s="2"/>
      <c r="U3" s="2"/>
      <c r="V3" s="2"/>
      <c r="W3" s="2"/>
      <c r="X3" s="2"/>
      <c r="Y3" s="2"/>
      <c r="Z3" s="2"/>
      <c r="AA3" s="2"/>
      <c r="AB3" s="2"/>
    </row>
    <row r="4" spans="1:28" ht="15.75" customHeight="1" x14ac:dyDescent="0.3">
      <c r="A4" s="29">
        <v>0</v>
      </c>
      <c r="B4" s="30"/>
      <c r="C4" s="8" t="s">
        <v>232</v>
      </c>
      <c r="D4" s="8" t="s">
        <v>155</v>
      </c>
      <c r="E4" s="31">
        <v>3</v>
      </c>
      <c r="F4" s="8" t="s">
        <v>67</v>
      </c>
      <c r="G4" s="8" t="str">
        <f>IFERROR(VLOOKUP(Compras!$F4,'Materias Primas'!$A$1:$J$59,2,0),"")</f>
        <v>Microfibra Dep 160 Fu</v>
      </c>
      <c r="H4" s="27">
        <v>2.9</v>
      </c>
      <c r="I4" s="8" t="str">
        <f>IFERROR(VLOOKUP(Compras!$F4,'Materias Primas'!$A$1:$J$59,5,0),"")</f>
        <v>Mts</v>
      </c>
      <c r="J4" s="8" t="str">
        <f>VLOOKUP(Compras!$F4,'Materias Primas'!$A$1:$J$59,3,0)</f>
        <v>MP</v>
      </c>
      <c r="K4" s="33">
        <f>IFERROR(VLOOKUP(Compras!$F4,'Materias Primas'!$A$1:$J$59,7,0),"")</f>
        <v>782</v>
      </c>
      <c r="L4" s="33" t="str">
        <f>IFERROR(Compras!$M4/Compras!$J4,"")</f>
        <v/>
      </c>
      <c r="M4" s="9" t="str">
        <f>IFERROR(Compras!$J4*Compras!$N4/Compras!$H4,"")</f>
        <v/>
      </c>
      <c r="N4" s="9">
        <f t="shared" si="0"/>
        <v>14210</v>
      </c>
      <c r="O4" s="9">
        <f t="shared" si="1"/>
        <v>2269</v>
      </c>
      <c r="P4" s="9">
        <f t="shared" si="2"/>
        <v>11941</v>
      </c>
      <c r="Q4" s="8"/>
      <c r="R4" s="2"/>
      <c r="S4" s="2"/>
      <c r="T4" s="2"/>
      <c r="U4" s="2"/>
      <c r="V4" s="2"/>
      <c r="W4" s="2"/>
      <c r="X4" s="2"/>
      <c r="Y4" s="2"/>
      <c r="Z4" s="2"/>
      <c r="AA4" s="2"/>
      <c r="AB4" s="2"/>
    </row>
    <row r="5" spans="1:28" ht="15.75" customHeight="1" x14ac:dyDescent="0.3">
      <c r="A5" s="29">
        <v>0</v>
      </c>
      <c r="B5" s="30"/>
      <c r="C5" s="8" t="s">
        <v>232</v>
      </c>
      <c r="D5" s="8" t="s">
        <v>155</v>
      </c>
      <c r="E5" s="31">
        <v>4</v>
      </c>
      <c r="F5" s="8" t="s">
        <v>69</v>
      </c>
      <c r="G5" s="8" t="str">
        <f>IFERROR(VLOOKUP(Compras!$F5,'Materias Primas'!$A$1:$J$59,2,0),"")</f>
        <v>Microfibra Dep 160 Ca</v>
      </c>
      <c r="H5" s="27">
        <v>2.9</v>
      </c>
      <c r="I5" s="8" t="str">
        <f>IFERROR(VLOOKUP(Compras!$F5,'Materias Primas'!$A$1:$J$59,5,0),"")</f>
        <v>Mts</v>
      </c>
      <c r="J5" s="8" t="str">
        <f>VLOOKUP(Compras!$F5,'Materias Primas'!$A$1:$J$59,3,0)</f>
        <v>MP</v>
      </c>
      <c r="K5" s="33">
        <f>IFERROR(VLOOKUP(Compras!$F5,'Materias Primas'!$A$1:$J$59,7,0),"")</f>
        <v>782</v>
      </c>
      <c r="L5" s="33" t="str">
        <f>IFERROR(Compras!$M5/Compras!$J5,"")</f>
        <v/>
      </c>
      <c r="M5" s="9" t="str">
        <f>IFERROR(Compras!$J5*Compras!$N5/Compras!$H5,"")</f>
        <v/>
      </c>
      <c r="N5" s="9">
        <f t="shared" si="0"/>
        <v>14210</v>
      </c>
      <c r="O5" s="9">
        <f t="shared" si="1"/>
        <v>2269</v>
      </c>
      <c r="P5" s="9">
        <f t="shared" si="2"/>
        <v>11941</v>
      </c>
      <c r="Q5" s="8"/>
      <c r="R5" s="2"/>
      <c r="S5" s="2"/>
      <c r="T5" s="2"/>
      <c r="U5" s="2"/>
      <c r="V5" s="2"/>
      <c r="W5" s="2"/>
      <c r="X5" s="2"/>
      <c r="Y5" s="2"/>
      <c r="Z5" s="2"/>
      <c r="AA5" s="2"/>
      <c r="AB5" s="2"/>
    </row>
    <row r="6" spans="1:28" ht="15.75" customHeight="1" x14ac:dyDescent="0.3">
      <c r="A6" s="29">
        <v>0</v>
      </c>
      <c r="B6" s="30"/>
      <c r="C6" s="8" t="s">
        <v>232</v>
      </c>
      <c r="D6" s="8" t="s">
        <v>155</v>
      </c>
      <c r="E6" s="31">
        <v>5</v>
      </c>
      <c r="F6" s="8" t="s">
        <v>71</v>
      </c>
      <c r="G6" s="8" t="str">
        <f>IFERROR(VLOOKUP(Compras!$F6,'Materias Primas'!$A$1:$J$59,2,0),"")</f>
        <v>Microfibra Dep 160 Ne</v>
      </c>
      <c r="H6" s="27">
        <v>0.8</v>
      </c>
      <c r="I6" s="8" t="str">
        <f>IFERROR(VLOOKUP(Compras!$F6,'Materias Primas'!$A$1:$J$59,5,0),"")</f>
        <v>Mts</v>
      </c>
      <c r="J6" s="8" t="str">
        <f>VLOOKUP(Compras!$F6,'Materias Primas'!$A$1:$J$59,3,0)</f>
        <v>MP</v>
      </c>
      <c r="K6" s="33">
        <f>IFERROR(VLOOKUP(Compras!$F6,'Materias Primas'!$A$1:$J$59,7,0),"")</f>
        <v>782</v>
      </c>
      <c r="L6" s="33" t="str">
        <f>IFERROR(Compras!$M6/Compras!$J6,"")</f>
        <v/>
      </c>
      <c r="M6" s="9" t="str">
        <f>IFERROR(Compras!$J6*Compras!$N6/Compras!$H6,"")</f>
        <v/>
      </c>
      <c r="N6" s="9">
        <f t="shared" si="0"/>
        <v>3920</v>
      </c>
      <c r="O6" s="9">
        <f t="shared" si="1"/>
        <v>626</v>
      </c>
      <c r="P6" s="9">
        <f t="shared" si="2"/>
        <v>3294</v>
      </c>
      <c r="Q6" s="8"/>
      <c r="R6" s="2"/>
      <c r="S6" s="2"/>
      <c r="T6" s="2"/>
      <c r="U6" s="2"/>
      <c r="V6" s="2"/>
      <c r="W6" s="2"/>
      <c r="X6" s="2"/>
      <c r="Y6" s="2"/>
      <c r="Z6" s="2"/>
      <c r="AA6" s="2"/>
      <c r="AB6" s="2"/>
    </row>
    <row r="7" spans="1:28" ht="15.75" customHeight="1" x14ac:dyDescent="0.3">
      <c r="A7" s="29">
        <v>0</v>
      </c>
      <c r="B7" s="30"/>
      <c r="C7" s="8" t="s">
        <v>232</v>
      </c>
      <c r="D7" s="8" t="s">
        <v>155</v>
      </c>
      <c r="E7" s="31">
        <v>6</v>
      </c>
      <c r="F7" s="8" t="s">
        <v>73</v>
      </c>
      <c r="G7" s="8" t="str">
        <f>IFERROR(VLOOKUP(Compras!$F7,'Materias Primas'!$A$1:$J$59,2,0),"")</f>
        <v>Microfibra Dep 160 Am</v>
      </c>
      <c r="H7" s="27">
        <v>1.6</v>
      </c>
      <c r="I7" s="8" t="str">
        <f>IFERROR(VLOOKUP(Compras!$F7,'Materias Primas'!$A$1:$J$59,5,0),"")</f>
        <v>Mts</v>
      </c>
      <c r="J7" s="8" t="str">
        <f>VLOOKUP(Compras!$F7,'Materias Primas'!$A$1:$J$59,3,0)</f>
        <v>MP</v>
      </c>
      <c r="K7" s="33">
        <f>IFERROR(VLOOKUP(Compras!$F7,'Materias Primas'!$A$1:$J$59,7,0),"")</f>
        <v>782</v>
      </c>
      <c r="L7" s="33" t="str">
        <f>IFERROR(Compras!$M7/Compras!$J7,"")</f>
        <v/>
      </c>
      <c r="M7" s="9" t="str">
        <f>IFERROR(Compras!$J7*Compras!$N7/Compras!$H7,"")</f>
        <v/>
      </c>
      <c r="N7" s="9">
        <f t="shared" si="0"/>
        <v>7840</v>
      </c>
      <c r="O7" s="9">
        <f t="shared" si="1"/>
        <v>1252</v>
      </c>
      <c r="P7" s="9">
        <f t="shared" si="2"/>
        <v>6588</v>
      </c>
      <c r="Q7" s="8"/>
      <c r="R7" s="2"/>
      <c r="S7" s="2"/>
      <c r="T7" s="2"/>
      <c r="U7" s="2"/>
      <c r="V7" s="2"/>
      <c r="W7" s="2"/>
      <c r="X7" s="2"/>
      <c r="Y7" s="2"/>
      <c r="Z7" s="2"/>
      <c r="AA7" s="2"/>
      <c r="AB7" s="2"/>
    </row>
    <row r="8" spans="1:28" ht="15.75" customHeight="1" x14ac:dyDescent="0.3">
      <c r="A8" s="29">
        <v>0</v>
      </c>
      <c r="B8" s="30"/>
      <c r="C8" s="8" t="s">
        <v>232</v>
      </c>
      <c r="D8" s="8" t="s">
        <v>155</v>
      </c>
      <c r="E8" s="31">
        <v>7</v>
      </c>
      <c r="F8" s="8" t="s">
        <v>75</v>
      </c>
      <c r="G8" s="8" t="str">
        <f>IFERROR(VLOOKUP(Compras!$F8,'Materias Primas'!$A$1:$J$59,2,0),"")</f>
        <v>Microfibra Dep 160 Ro</v>
      </c>
      <c r="H8" s="27">
        <v>1.6</v>
      </c>
      <c r="I8" s="8" t="str">
        <f>IFERROR(VLOOKUP(Compras!$F8,'Materias Primas'!$A$1:$J$59,5,0),"")</f>
        <v>Mts</v>
      </c>
      <c r="J8" s="8" t="str">
        <f>VLOOKUP(Compras!$F8,'Materias Primas'!$A$1:$J$59,3,0)</f>
        <v>MP</v>
      </c>
      <c r="K8" s="33">
        <f>IFERROR(VLOOKUP(Compras!$F8,'Materias Primas'!$A$1:$J$59,7,0),"")</f>
        <v>782</v>
      </c>
      <c r="L8" s="33" t="str">
        <f>IFERROR(Compras!$M8/Compras!$J8,"")</f>
        <v/>
      </c>
      <c r="M8" s="9" t="str">
        <f>IFERROR(Compras!$J8*Compras!$N8/Compras!$H8,"")</f>
        <v/>
      </c>
      <c r="N8" s="9">
        <f t="shared" si="0"/>
        <v>7840</v>
      </c>
      <c r="O8" s="9">
        <f t="shared" si="1"/>
        <v>1252</v>
      </c>
      <c r="P8" s="9">
        <f t="shared" si="2"/>
        <v>6588</v>
      </c>
      <c r="Q8" s="8"/>
      <c r="R8" s="2"/>
      <c r="S8" s="2"/>
      <c r="T8" s="2"/>
      <c r="U8" s="2"/>
      <c r="V8" s="2"/>
      <c r="W8" s="2"/>
      <c r="X8" s="2"/>
      <c r="Y8" s="2"/>
      <c r="Z8" s="2"/>
      <c r="AA8" s="2"/>
      <c r="AB8" s="2"/>
    </row>
    <row r="9" spans="1:28" ht="15.75" customHeight="1" x14ac:dyDescent="0.3">
      <c r="A9" s="29">
        <v>0</v>
      </c>
      <c r="B9" s="30"/>
      <c r="C9" s="8" t="s">
        <v>232</v>
      </c>
      <c r="D9" s="8" t="s">
        <v>155</v>
      </c>
      <c r="E9" s="31">
        <v>8</v>
      </c>
      <c r="F9" s="8" t="s">
        <v>77</v>
      </c>
      <c r="G9" s="8" t="str">
        <f>IFERROR(VLOOKUP(Compras!$F9,'Materias Primas'!$A$1:$J$59,2,0),"")</f>
        <v>Microfibra Dep 160 Vp</v>
      </c>
      <c r="H9" s="27">
        <v>0.8</v>
      </c>
      <c r="I9" s="8" t="str">
        <f>IFERROR(VLOOKUP(Compras!$F9,'Materias Primas'!$A$1:$J$59,5,0),"")</f>
        <v>Mts</v>
      </c>
      <c r="J9" s="8" t="str">
        <f>VLOOKUP(Compras!$F9,'Materias Primas'!$A$1:$J$59,3,0)</f>
        <v>MP</v>
      </c>
      <c r="K9" s="33">
        <f>IFERROR(VLOOKUP(Compras!$F9,'Materias Primas'!$A$1:$J$59,7,0),"")</f>
        <v>782</v>
      </c>
      <c r="L9" s="33" t="str">
        <f>IFERROR(Compras!$M9/Compras!$J9,"")</f>
        <v/>
      </c>
      <c r="M9" s="9" t="str">
        <f>IFERROR(Compras!$J9*Compras!$N9/Compras!$H9,"")</f>
        <v/>
      </c>
      <c r="N9" s="9">
        <f t="shared" si="0"/>
        <v>3920</v>
      </c>
      <c r="O9" s="9">
        <f t="shared" si="1"/>
        <v>626</v>
      </c>
      <c r="P9" s="9">
        <f t="shared" si="2"/>
        <v>3294</v>
      </c>
      <c r="Q9" s="8"/>
      <c r="R9" s="2"/>
      <c r="S9" s="2"/>
      <c r="T9" s="2"/>
      <c r="U9" s="2"/>
      <c r="V9" s="2"/>
      <c r="W9" s="2"/>
      <c r="X9" s="2"/>
      <c r="Y9" s="2"/>
      <c r="Z9" s="2"/>
      <c r="AA9" s="2"/>
      <c r="AB9" s="2"/>
    </row>
    <row r="10" spans="1:28" ht="15.75" customHeight="1" x14ac:dyDescent="0.3">
      <c r="A10" s="29">
        <v>0</v>
      </c>
      <c r="B10" s="30"/>
      <c r="C10" s="8" t="s">
        <v>232</v>
      </c>
      <c r="D10" s="8" t="s">
        <v>155</v>
      </c>
      <c r="E10" s="31">
        <v>9</v>
      </c>
      <c r="F10" s="8" t="s">
        <v>79</v>
      </c>
      <c r="G10" s="8" t="str">
        <f>IFERROR(VLOOKUP(Compras!$F10,'Materias Primas'!$A$1:$J$59,2,0),"")</f>
        <v>Microfibra Dep 160 Az</v>
      </c>
      <c r="H10" s="27">
        <v>1.6</v>
      </c>
      <c r="I10" s="8" t="str">
        <f>IFERROR(VLOOKUP(Compras!$F10,'Materias Primas'!$A$1:$J$59,5,0),"")</f>
        <v>Mts</v>
      </c>
      <c r="J10" s="8" t="str">
        <f>VLOOKUP(Compras!$F10,'Materias Primas'!$A$1:$J$59,3,0)</f>
        <v>MP</v>
      </c>
      <c r="K10" s="33">
        <f>IFERROR(VLOOKUP(Compras!$F10,'Materias Primas'!$A$1:$J$59,7,0),"")</f>
        <v>782</v>
      </c>
      <c r="L10" s="33" t="str">
        <f>IFERROR(Compras!$M10/Compras!$J10,"")</f>
        <v/>
      </c>
      <c r="M10" s="9" t="str">
        <f>IFERROR(Compras!$J10*Compras!$N10/Compras!$H10,"")</f>
        <v/>
      </c>
      <c r="N10" s="9">
        <f t="shared" si="0"/>
        <v>7840</v>
      </c>
      <c r="O10" s="9">
        <f t="shared" si="1"/>
        <v>1252</v>
      </c>
      <c r="P10" s="9">
        <f t="shared" si="2"/>
        <v>6588</v>
      </c>
      <c r="Q10" s="8"/>
      <c r="R10" s="2"/>
      <c r="S10" s="2"/>
      <c r="T10" s="2"/>
      <c r="U10" s="2"/>
      <c r="V10" s="2"/>
      <c r="W10" s="2"/>
      <c r="X10" s="2"/>
      <c r="Y10" s="2"/>
      <c r="Z10" s="2"/>
      <c r="AA10" s="2"/>
      <c r="AB10" s="2"/>
    </row>
    <row r="11" spans="1:28" ht="15.75" customHeight="1" x14ac:dyDescent="0.3">
      <c r="A11" s="29">
        <v>1</v>
      </c>
      <c r="B11" s="30">
        <v>45923</v>
      </c>
      <c r="C11" s="8" t="s">
        <v>232</v>
      </c>
      <c r="D11" s="8" t="s">
        <v>155</v>
      </c>
      <c r="E11" s="31">
        <v>1</v>
      </c>
      <c r="F11" s="8" t="s">
        <v>65</v>
      </c>
      <c r="G11" s="8" t="str">
        <f>IFERROR(VLOOKUP(Compras!$F11,'Materias Primas'!$A$1:$J$59,2,0),"")</f>
        <v>Microfibra Dep 160 Li</v>
      </c>
      <c r="H11" s="32">
        <v>2.4</v>
      </c>
      <c r="I11" s="8" t="str">
        <f>IFERROR(VLOOKUP(Compras!$F11,'Materias Primas'!$A$1:$J$59,5,0),"")</f>
        <v>Mts</v>
      </c>
      <c r="J11" s="8" t="str">
        <f>VLOOKUP(Compras!$F11,'Materias Primas'!$A$1:$J$59,3,0)</f>
        <v>MP</v>
      </c>
      <c r="K11" s="33">
        <f>IFERROR(VLOOKUP(Compras!$F11,'Materias Primas'!$A$1:$J$59,7,0),"")</f>
        <v>782</v>
      </c>
      <c r="L11" s="33" t="str">
        <f>IFERROR(Compras!$M11/Compras!$J11,"")</f>
        <v/>
      </c>
      <c r="M11" s="9" t="str">
        <f>IFERROR(Compras!$J11*Compras!$N11/Compras!$H11,"")</f>
        <v/>
      </c>
      <c r="N11" s="9">
        <v>11767</v>
      </c>
      <c r="O11" s="9">
        <f t="shared" si="1"/>
        <v>1879</v>
      </c>
      <c r="P11" s="9">
        <f t="shared" si="2"/>
        <v>9888</v>
      </c>
      <c r="Q11" s="8"/>
      <c r="R11" s="2"/>
      <c r="S11" s="2"/>
      <c r="T11" s="2"/>
      <c r="U11" s="2"/>
      <c r="V11" s="2"/>
      <c r="W11" s="2"/>
      <c r="X11" s="2"/>
      <c r="Y11" s="2"/>
      <c r="Z11" s="2"/>
      <c r="AA11" s="2"/>
      <c r="AB11" s="2"/>
    </row>
    <row r="12" spans="1:28" ht="15.75" customHeight="1" x14ac:dyDescent="0.3">
      <c r="A12" s="29">
        <v>1</v>
      </c>
      <c r="B12" s="30">
        <v>45923</v>
      </c>
      <c r="C12" s="8" t="s">
        <v>232</v>
      </c>
      <c r="D12" s="8" t="s">
        <v>155</v>
      </c>
      <c r="E12" s="31">
        <v>2</v>
      </c>
      <c r="F12" s="8" t="s">
        <v>77</v>
      </c>
      <c r="G12" s="8" t="str">
        <f>IFERROR(VLOOKUP(Compras!$F12,'Materias Primas'!$A$1:$J$59,2,0),"")</f>
        <v>Microfibra Dep 160 Vp</v>
      </c>
      <c r="H12" s="32">
        <v>1.3</v>
      </c>
      <c r="I12" s="8" t="str">
        <f>IFERROR(VLOOKUP(Compras!$F12,'Materias Primas'!$A$1:$J$59,5,0),"")</f>
        <v>Mts</v>
      </c>
      <c r="J12" s="8" t="str">
        <f>VLOOKUP(Compras!$F12,'Materias Primas'!$A$1:$J$59,3,0)</f>
        <v>MP</v>
      </c>
      <c r="K12" s="33">
        <f>IFERROR(VLOOKUP(Compras!$F12,'Materias Primas'!$A$1:$J$59,7,0),"")</f>
        <v>782</v>
      </c>
      <c r="L12" s="33" t="str">
        <f>IFERROR(Compras!$M12/Compras!$J12,"")</f>
        <v/>
      </c>
      <c r="M12" s="9" t="str">
        <f>IFERROR(Compras!$J12*Compras!$N12/Compras!$H12,"")</f>
        <v/>
      </c>
      <c r="N12" s="9">
        <v>6374</v>
      </c>
      <c r="O12" s="9">
        <f t="shared" si="1"/>
        <v>1018</v>
      </c>
      <c r="P12" s="9">
        <f t="shared" si="2"/>
        <v>5356</v>
      </c>
      <c r="Q12" s="8"/>
      <c r="R12" s="2"/>
      <c r="S12" s="2"/>
      <c r="T12" s="2"/>
      <c r="U12" s="2"/>
      <c r="V12" s="2"/>
      <c r="W12" s="2"/>
      <c r="X12" s="2"/>
      <c r="Y12" s="2"/>
      <c r="Z12" s="2"/>
      <c r="AA12" s="2"/>
      <c r="AB12" s="2"/>
    </row>
    <row r="13" spans="1:28" ht="15.75" customHeight="1" x14ac:dyDescent="0.3">
      <c r="A13" s="29">
        <v>2</v>
      </c>
      <c r="B13" s="30"/>
      <c r="C13" s="8" t="s">
        <v>232</v>
      </c>
      <c r="D13" s="8" t="s">
        <v>155</v>
      </c>
      <c r="E13" s="31">
        <v>1</v>
      </c>
      <c r="F13" s="8" t="s">
        <v>69</v>
      </c>
      <c r="G13" s="8" t="str">
        <f>IFERROR(VLOOKUP(Compras!$F13,'Materias Primas'!$A$1:$J$59,2,0),"")</f>
        <v>Microfibra Dep 160 Ca</v>
      </c>
      <c r="H13" s="32">
        <v>1.3</v>
      </c>
      <c r="I13" s="8" t="str">
        <f>IFERROR(VLOOKUP(Compras!$F13,'Materias Primas'!$A$1:$J$59,5,0),"")</f>
        <v>Mts</v>
      </c>
      <c r="J13" s="8" t="str">
        <f>VLOOKUP(Compras!$F13,'Materias Primas'!$A$1:$J$59,3,0)</f>
        <v>MP</v>
      </c>
      <c r="K13" s="33">
        <f>IFERROR(VLOOKUP(Compras!$F13,'Materias Primas'!$A$1:$J$59,7,0),"")</f>
        <v>782</v>
      </c>
      <c r="L13" s="33" t="str">
        <f>IFERROR(Compras!$M13/Compras!$J13,"")</f>
        <v/>
      </c>
      <c r="M13" s="9" t="str">
        <f>IFERROR(Compras!$J13*Compras!$N13/Compras!$H13,"")</f>
        <v/>
      </c>
      <c r="N13" s="9">
        <v>6374</v>
      </c>
      <c r="O13" s="9">
        <f t="shared" si="1"/>
        <v>1018</v>
      </c>
      <c r="P13" s="9">
        <f t="shared" si="2"/>
        <v>5356</v>
      </c>
      <c r="Q13" s="8"/>
      <c r="R13" s="2"/>
      <c r="S13" s="2"/>
      <c r="T13" s="2"/>
      <c r="U13" s="2"/>
      <c r="V13" s="2"/>
      <c r="W13" s="2"/>
      <c r="X13" s="2"/>
      <c r="Y13" s="2"/>
      <c r="Z13" s="2"/>
      <c r="AA13" s="2"/>
      <c r="AB13" s="2"/>
    </row>
    <row r="14" spans="1:28" ht="15.75" customHeight="1" x14ac:dyDescent="0.3">
      <c r="A14" s="29">
        <v>2</v>
      </c>
      <c r="B14" s="30"/>
      <c r="C14" s="8" t="s">
        <v>232</v>
      </c>
      <c r="D14" s="8" t="s">
        <v>155</v>
      </c>
      <c r="E14" s="31">
        <v>2</v>
      </c>
      <c r="F14" s="8" t="s">
        <v>67</v>
      </c>
      <c r="G14" s="8" t="str">
        <f>IFERROR(VLOOKUP(Compras!$F14,'Materias Primas'!$A$1:$J$59,2,0),"")</f>
        <v>Microfibra Dep 160 Fu</v>
      </c>
      <c r="H14" s="32">
        <v>1.3</v>
      </c>
      <c r="I14" s="8" t="str">
        <f>IFERROR(VLOOKUP(Compras!$F14,'Materias Primas'!$A$1:$J$59,5,0),"")</f>
        <v>Mts</v>
      </c>
      <c r="J14" s="8" t="str">
        <f>VLOOKUP(Compras!$F14,'Materias Primas'!$A$1:$J$59,3,0)</f>
        <v>MP</v>
      </c>
      <c r="K14" s="33">
        <f>IFERROR(VLOOKUP(Compras!$F14,'Materias Primas'!$A$1:$J$59,7,0),"")</f>
        <v>782</v>
      </c>
      <c r="L14" s="33" t="str">
        <f>IFERROR(Compras!$M14/Compras!$J14,"")</f>
        <v/>
      </c>
      <c r="M14" s="9" t="str">
        <f>IFERROR(Compras!$J14*Compras!$N14/Compras!$H14,"")</f>
        <v/>
      </c>
      <c r="N14" s="9">
        <v>6374</v>
      </c>
      <c r="O14" s="9">
        <f t="shared" si="1"/>
        <v>1018</v>
      </c>
      <c r="P14" s="9">
        <f t="shared" si="2"/>
        <v>5356</v>
      </c>
      <c r="Q14" s="8"/>
      <c r="R14" s="2"/>
      <c r="S14" s="2"/>
      <c r="T14" s="2"/>
      <c r="U14" s="2"/>
      <c r="V14" s="2"/>
      <c r="W14" s="2"/>
      <c r="X14" s="2"/>
      <c r="Y14" s="2"/>
      <c r="Z14" s="2"/>
      <c r="AA14" s="2"/>
      <c r="AB14" s="2"/>
    </row>
    <row r="15" spans="1:28" ht="15.75" customHeight="1" x14ac:dyDescent="0.3">
      <c r="A15" s="29">
        <v>2</v>
      </c>
      <c r="B15" s="30"/>
      <c r="C15" s="8" t="s">
        <v>232</v>
      </c>
      <c r="D15" s="8" t="s">
        <v>155</v>
      </c>
      <c r="E15" s="31">
        <v>3</v>
      </c>
      <c r="F15" s="8" t="s">
        <v>71</v>
      </c>
      <c r="G15" s="8" t="str">
        <f>IFERROR(VLOOKUP(Compras!$F15,'Materias Primas'!$A$1:$J$59,2,0),"")</f>
        <v>Microfibra Dep 160 Ne</v>
      </c>
      <c r="H15" s="32">
        <v>1.3</v>
      </c>
      <c r="I15" s="8" t="str">
        <f>IFERROR(VLOOKUP(Compras!$F15,'Materias Primas'!$A$1:$J$59,5,0),"")</f>
        <v>Mts</v>
      </c>
      <c r="J15" s="8" t="str">
        <f>VLOOKUP(Compras!$F15,'Materias Primas'!$A$1:$J$59,3,0)</f>
        <v>MP</v>
      </c>
      <c r="K15" s="33">
        <f>IFERROR(VLOOKUP(Compras!$F15,'Materias Primas'!$A$1:$J$59,7,0),"")</f>
        <v>782</v>
      </c>
      <c r="L15" s="33" t="str">
        <f>IFERROR(Compras!$M15/Compras!$J15,"")</f>
        <v/>
      </c>
      <c r="M15" s="9" t="str">
        <f>IFERROR(Compras!$J15*Compras!$N15/Compras!$H15,"")</f>
        <v/>
      </c>
      <c r="N15" s="9">
        <v>6374</v>
      </c>
      <c r="O15" s="9">
        <f t="shared" si="1"/>
        <v>1018</v>
      </c>
      <c r="P15" s="9">
        <f t="shared" si="2"/>
        <v>5356</v>
      </c>
      <c r="Q15" s="8"/>
      <c r="R15" s="2"/>
      <c r="S15" s="2"/>
      <c r="T15" s="2"/>
      <c r="U15" s="2"/>
      <c r="V15" s="2"/>
      <c r="W15" s="2"/>
      <c r="X15" s="2"/>
      <c r="Y15" s="2"/>
      <c r="Z15" s="2"/>
      <c r="AA15" s="2"/>
      <c r="AB15" s="2"/>
    </row>
    <row r="16" spans="1:28" ht="15.75" customHeight="1" x14ac:dyDescent="0.3">
      <c r="A16" s="29">
        <v>2</v>
      </c>
      <c r="B16" s="30"/>
      <c r="C16" s="8" t="s">
        <v>232</v>
      </c>
      <c r="D16" s="8" t="s">
        <v>155</v>
      </c>
      <c r="E16" s="31">
        <v>4</v>
      </c>
      <c r="F16" s="8" t="s">
        <v>61</v>
      </c>
      <c r="G16" s="8" t="str">
        <f>IFERROR(VLOOKUP(Compras!$F16,'Materias Primas'!$A$1:$J$59,2,0),"")</f>
        <v>Microfibra Dep 160 Na</v>
      </c>
      <c r="H16" s="32">
        <v>0.65</v>
      </c>
      <c r="I16" s="8" t="str">
        <f>IFERROR(VLOOKUP(Compras!$F16,'Materias Primas'!$A$1:$J$59,5,0),"")</f>
        <v>Mts</v>
      </c>
      <c r="J16" s="8" t="str">
        <f>VLOOKUP(Compras!$F16,'Materias Primas'!$A$1:$J$59,3,0)</f>
        <v>MP</v>
      </c>
      <c r="K16" s="33">
        <f>IFERROR(VLOOKUP(Compras!$F16,'Materias Primas'!$A$1:$J$59,7,0),"")</f>
        <v>782</v>
      </c>
      <c r="L16" s="33" t="str">
        <f>IFERROR(Compras!$M16/Compras!$J16,"")</f>
        <v/>
      </c>
      <c r="M16" s="9" t="str">
        <f>IFERROR(Compras!$J16*Compras!$N16/Compras!$H16,"")</f>
        <v/>
      </c>
      <c r="N16" s="9">
        <v>3187</v>
      </c>
      <c r="O16" s="9">
        <f t="shared" si="1"/>
        <v>509</v>
      </c>
      <c r="P16" s="9">
        <f t="shared" si="2"/>
        <v>2678</v>
      </c>
      <c r="Q16" s="8"/>
      <c r="R16" s="2"/>
      <c r="S16" s="2"/>
      <c r="T16" s="2"/>
      <c r="U16" s="2"/>
      <c r="V16" s="2"/>
      <c r="W16" s="2"/>
      <c r="X16" s="2"/>
      <c r="Y16" s="2"/>
      <c r="Z16" s="2"/>
      <c r="AA16" s="2"/>
      <c r="AB16" s="2"/>
    </row>
    <row r="17" spans="1:28" ht="15.75" customHeight="1" x14ac:dyDescent="0.3">
      <c r="A17" s="29">
        <v>2</v>
      </c>
      <c r="B17" s="30"/>
      <c r="C17" s="8" t="s">
        <v>232</v>
      </c>
      <c r="D17" s="8" t="s">
        <v>155</v>
      </c>
      <c r="E17" s="31">
        <v>5</v>
      </c>
      <c r="F17" s="8" t="s">
        <v>73</v>
      </c>
      <c r="G17" s="8" t="str">
        <f>IFERROR(VLOOKUP(Compras!$F17,'Materias Primas'!$A$1:$J$59,2,0),"")</f>
        <v>Microfibra Dep 160 Am</v>
      </c>
      <c r="H17" s="32">
        <v>0.65</v>
      </c>
      <c r="I17" s="8" t="str">
        <f>IFERROR(VLOOKUP(Compras!$F17,'Materias Primas'!$A$1:$J$59,5,0),"")</f>
        <v>Mts</v>
      </c>
      <c r="J17" s="8" t="str">
        <f>VLOOKUP(Compras!$F17,'Materias Primas'!$A$1:$J$59,3,0)</f>
        <v>MP</v>
      </c>
      <c r="K17" s="33">
        <f>IFERROR(VLOOKUP(Compras!$F17,'Materias Primas'!$A$1:$J$59,7,0),"")</f>
        <v>782</v>
      </c>
      <c r="L17" s="33" t="str">
        <f>IFERROR(Compras!$M17/Compras!$J17,"")</f>
        <v/>
      </c>
      <c r="M17" s="9" t="str">
        <f>IFERROR(Compras!$J17*Compras!$N17/Compras!$H17,"")</f>
        <v/>
      </c>
      <c r="N17" s="9">
        <v>3187</v>
      </c>
      <c r="O17" s="9">
        <f t="shared" si="1"/>
        <v>509</v>
      </c>
      <c r="P17" s="9">
        <f t="shared" si="2"/>
        <v>2678</v>
      </c>
      <c r="Q17" s="8"/>
      <c r="R17" s="2"/>
      <c r="S17" s="2"/>
      <c r="T17" s="2"/>
      <c r="U17" s="2"/>
      <c r="V17" s="2"/>
      <c r="W17" s="2"/>
      <c r="X17" s="2"/>
      <c r="Y17" s="2"/>
      <c r="Z17" s="2"/>
      <c r="AA17" s="2"/>
      <c r="AB17" s="2"/>
    </row>
    <row r="18" spans="1:28" ht="15.75" customHeight="1" x14ac:dyDescent="0.3">
      <c r="A18" s="29">
        <v>2</v>
      </c>
      <c r="B18" s="30"/>
      <c r="C18" s="8" t="s">
        <v>232</v>
      </c>
      <c r="D18" s="8" t="s">
        <v>155</v>
      </c>
      <c r="E18" s="31">
        <v>6</v>
      </c>
      <c r="F18" s="8" t="s">
        <v>75</v>
      </c>
      <c r="G18" s="8" t="str">
        <f>IFERROR(VLOOKUP(Compras!$F18,'Materias Primas'!$A$1:$J$59,2,0),"")</f>
        <v>Microfibra Dep 160 Ro</v>
      </c>
      <c r="H18" s="32">
        <v>0.65</v>
      </c>
      <c r="I18" s="8" t="str">
        <f>IFERROR(VLOOKUP(Compras!$F18,'Materias Primas'!$A$1:$J$59,5,0),"")</f>
        <v>Mts</v>
      </c>
      <c r="J18" s="8" t="str">
        <f>VLOOKUP(Compras!$F18,'Materias Primas'!$A$1:$J$59,3,0)</f>
        <v>MP</v>
      </c>
      <c r="K18" s="33">
        <f>IFERROR(VLOOKUP(Compras!$F18,'Materias Primas'!$A$1:$J$59,7,0),"")</f>
        <v>782</v>
      </c>
      <c r="L18" s="33" t="str">
        <f>IFERROR(Compras!$M18/Compras!$J18,"")</f>
        <v/>
      </c>
      <c r="M18" s="9" t="str">
        <f>IFERROR(Compras!$J18*Compras!$N18/Compras!$H18,"")</f>
        <v/>
      </c>
      <c r="N18" s="9">
        <v>3187</v>
      </c>
      <c r="O18" s="9">
        <f t="shared" si="1"/>
        <v>509</v>
      </c>
      <c r="P18" s="9">
        <f t="shared" si="2"/>
        <v>2678</v>
      </c>
      <c r="Q18" s="8"/>
      <c r="R18" s="2"/>
      <c r="S18" s="2"/>
      <c r="T18" s="2"/>
      <c r="U18" s="2"/>
      <c r="V18" s="2"/>
      <c r="W18" s="2"/>
      <c r="X18" s="2"/>
      <c r="Y18" s="2"/>
      <c r="Z18" s="2"/>
      <c r="AA18" s="2"/>
      <c r="AB18" s="2"/>
    </row>
    <row r="19" spans="1:28" ht="15.75" customHeight="1" x14ac:dyDescent="0.3">
      <c r="A19" s="29">
        <v>4</v>
      </c>
      <c r="B19" s="30">
        <v>45966</v>
      </c>
      <c r="C19" s="8" t="s">
        <v>232</v>
      </c>
      <c r="D19" s="8" t="s">
        <v>165</v>
      </c>
      <c r="E19" s="31">
        <v>1</v>
      </c>
      <c r="F19" s="8" t="s">
        <v>112</v>
      </c>
      <c r="G19" s="8" t="str">
        <f>IFERROR(VLOOKUP(Compras!$F19,'Materias Primas'!$A$1:$J$59,2,0),"")</f>
        <v>Estampado Logo Turb.</v>
      </c>
      <c r="H19" s="32">
        <f>21.5*36</f>
        <v>774</v>
      </c>
      <c r="I19" s="8" t="str">
        <f>IFERROR(VLOOKUP(Compras!$F19,'Materias Primas'!$A$1:$J$59,5,0),"")</f>
        <v>Uni</v>
      </c>
      <c r="J19" s="8" t="str">
        <f>VLOOKUP(Compras!$F19,'Materias Primas'!$A$1:$J$59,3,0)</f>
        <v>SE</v>
      </c>
      <c r="K19" s="33">
        <f>IFERROR(VLOOKUP(Compras!$F19,'Materias Primas'!$A$1:$J$59,7,0),"")</f>
        <v>104</v>
      </c>
      <c r="L19" s="33" t="str">
        <f>IFERROR(Compras!$M19/Compras!$J19,"")</f>
        <v/>
      </c>
      <c r="M19" s="9" t="str">
        <f>IFERROR(Compras!$J19*Compras!$N19/Compras!$H19,"")</f>
        <v/>
      </c>
      <c r="N19" s="9">
        <v>27846</v>
      </c>
      <c r="O19" s="9">
        <f t="shared" si="1"/>
        <v>4446</v>
      </c>
      <c r="P19" s="9">
        <f t="shared" si="2"/>
        <v>23400</v>
      </c>
      <c r="Q19" s="8" t="s">
        <v>233</v>
      </c>
      <c r="R19" s="2"/>
      <c r="S19" s="2"/>
      <c r="T19" s="2"/>
      <c r="U19" s="2"/>
      <c r="V19" s="2"/>
      <c r="W19" s="2"/>
      <c r="X19" s="2"/>
      <c r="Y19" s="2"/>
      <c r="Z19" s="2"/>
      <c r="AA19" s="2"/>
      <c r="AB19" s="2"/>
    </row>
    <row r="20" spans="1:28" ht="15.75" customHeight="1" x14ac:dyDescent="0.3">
      <c r="A20" s="29">
        <v>3</v>
      </c>
      <c r="B20" s="30">
        <v>45926</v>
      </c>
      <c r="C20" s="8" t="s">
        <v>232</v>
      </c>
      <c r="D20" s="8" t="s">
        <v>165</v>
      </c>
      <c r="E20" s="31">
        <v>1</v>
      </c>
      <c r="F20" s="8" t="s">
        <v>112</v>
      </c>
      <c r="G20" s="8" t="str">
        <f>IFERROR(VLOOKUP(Compras!$F20,'Materias Primas'!$A$1:$J$59,2,0),"")</f>
        <v>Estampado Logo Turb.</v>
      </c>
      <c r="H20" s="32">
        <f>21.5*26</f>
        <v>559</v>
      </c>
      <c r="I20" s="8" t="str">
        <f>IFERROR(VLOOKUP(Compras!$F20,'Materias Primas'!$A$1:$J$59,5,0),"")</f>
        <v>Uni</v>
      </c>
      <c r="J20" s="8" t="str">
        <f>VLOOKUP(Compras!$F20,'Materias Primas'!$A$1:$J$59,3,0)</f>
        <v>SE</v>
      </c>
      <c r="K20" s="33">
        <f>IFERROR(VLOOKUP(Compras!$F20,'Materias Primas'!$A$1:$J$59,7,0),"")</f>
        <v>104</v>
      </c>
      <c r="L20" s="33" t="str">
        <f>IFERROR(Compras!$M20/Compras!$J20,"")</f>
        <v/>
      </c>
      <c r="M20" s="9" t="str">
        <f>IFERROR(Compras!$J20*Compras!$N20/Compras!$H20,"")</f>
        <v/>
      </c>
      <c r="N20" s="9">
        <v>16900</v>
      </c>
      <c r="O20" s="9">
        <f t="shared" si="1"/>
        <v>2698</v>
      </c>
      <c r="P20" s="9">
        <f t="shared" si="2"/>
        <v>14202</v>
      </c>
      <c r="Q20" s="8" t="s">
        <v>233</v>
      </c>
      <c r="R20" s="2"/>
      <c r="S20" s="2"/>
      <c r="T20" s="2"/>
      <c r="U20" s="2"/>
      <c r="V20" s="2"/>
      <c r="W20" s="2"/>
      <c r="X20" s="2"/>
      <c r="Y20" s="2"/>
      <c r="Z20" s="2"/>
      <c r="AA20" s="2"/>
      <c r="AB20" s="2"/>
    </row>
    <row r="21" spans="1:28" ht="15.75" customHeight="1" x14ac:dyDescent="0.3">
      <c r="A21" s="29"/>
      <c r="B21" s="30"/>
      <c r="C21" s="8"/>
      <c r="D21" s="8"/>
      <c r="E21" s="31"/>
      <c r="F21" s="8"/>
      <c r="G21" s="8" t="str">
        <f>IFERROR(VLOOKUP(Compras!$F21,'Materias Primas'!$A$1:$J$59,2,0),"")</f>
        <v/>
      </c>
      <c r="H21" s="32"/>
      <c r="I21" s="8" t="str">
        <f>IFERROR(VLOOKUP(Compras!$F21,'Materias Primas'!$A$1:$J$59,5,0),"")</f>
        <v/>
      </c>
      <c r="J21" s="8" t="e">
        <f>VLOOKUP(Compras!$F21,'Materias Primas'!$A$1:$J$59,3,0)</f>
        <v>#N/A</v>
      </c>
      <c r="K21" s="33" t="str">
        <f>IFERROR(VLOOKUP(Compras!$F21,'Materias Primas'!$A$1:$J$59,7,0),"")</f>
        <v/>
      </c>
      <c r="L21" s="33" t="str">
        <f>IFERROR(Compras!$M21/Compras!$J21,"")</f>
        <v/>
      </c>
      <c r="M21" s="9" t="str">
        <f>IFERROR(Compras!$J21*Compras!$N21/Compras!$H21,"")</f>
        <v/>
      </c>
      <c r="N21" s="9"/>
      <c r="O21" s="9">
        <f t="shared" si="1"/>
        <v>0</v>
      </c>
      <c r="P21" s="9">
        <f t="shared" si="2"/>
        <v>0</v>
      </c>
      <c r="Q21" s="8"/>
      <c r="R21" s="2"/>
      <c r="S21" s="2"/>
      <c r="T21" s="2"/>
      <c r="U21" s="2"/>
      <c r="V21" s="2"/>
      <c r="W21" s="2"/>
      <c r="X21" s="2"/>
      <c r="Y21" s="2"/>
      <c r="Z21" s="2"/>
      <c r="AA21" s="2"/>
      <c r="AB21" s="2"/>
    </row>
    <row r="22" spans="1:28" ht="15.75" customHeight="1" x14ac:dyDescent="0.3">
      <c r="A22" s="29"/>
      <c r="B22" s="30"/>
      <c r="C22" s="8"/>
      <c r="D22" s="8"/>
      <c r="E22" s="31"/>
      <c r="F22" s="8"/>
      <c r="G22" s="8" t="str">
        <f>IFERROR(VLOOKUP(Compras!$F22,'Materias Primas'!$A$1:$J$59,2,0),"")</f>
        <v/>
      </c>
      <c r="H22" s="32"/>
      <c r="I22" s="8" t="str">
        <f>IFERROR(VLOOKUP(Compras!$F22,'Materias Primas'!$A$1:$J$59,5,0),"")</f>
        <v/>
      </c>
      <c r="J22" s="8" t="e">
        <f>VLOOKUP(Compras!$F22,'Materias Primas'!$A$1:$J$59,3,0)</f>
        <v>#N/A</v>
      </c>
      <c r="K22" s="33" t="str">
        <f>IFERROR(VLOOKUP(Compras!$F22,'Materias Primas'!$A$1:$J$59,7,0),"")</f>
        <v/>
      </c>
      <c r="L22" s="33" t="str">
        <f>IFERROR(Compras!$M22/Compras!$J22,"")</f>
        <v/>
      </c>
      <c r="M22" s="9" t="str">
        <f>IFERROR(Compras!$J22*Compras!$N22/Compras!$H22,"")</f>
        <v/>
      </c>
      <c r="N22" s="9"/>
      <c r="O22" s="9">
        <f t="shared" si="1"/>
        <v>0</v>
      </c>
      <c r="P22" s="9">
        <f t="shared" si="2"/>
        <v>0</v>
      </c>
      <c r="Q22" s="8"/>
      <c r="R22" s="2"/>
      <c r="S22" s="2"/>
      <c r="T22" s="2"/>
      <c r="U22" s="2"/>
      <c r="V22" s="2"/>
      <c r="W22" s="2"/>
      <c r="X22" s="2"/>
      <c r="Y22" s="2"/>
      <c r="Z22" s="2"/>
      <c r="AA22" s="2"/>
      <c r="AB22" s="2"/>
    </row>
    <row r="23" spans="1:28" ht="15.75" customHeight="1" x14ac:dyDescent="0.3">
      <c r="A23" s="29"/>
      <c r="B23" s="30"/>
      <c r="C23" s="8"/>
      <c r="D23" s="8"/>
      <c r="E23" s="31"/>
      <c r="F23" s="8"/>
      <c r="G23" s="8" t="str">
        <f>IFERROR(VLOOKUP(Compras!$F23,'Materias Primas'!$A$1:$J$59,2,0),"")</f>
        <v/>
      </c>
      <c r="H23" s="32"/>
      <c r="I23" s="8" t="str">
        <f>IFERROR(VLOOKUP(Compras!$F23,'Materias Primas'!$A$1:$J$59,5,0),"")</f>
        <v/>
      </c>
      <c r="J23" s="8" t="e">
        <f>VLOOKUP(Compras!$F23,'Materias Primas'!$A$1:$J$59,3,0)</f>
        <v>#N/A</v>
      </c>
      <c r="K23" s="33" t="str">
        <f>IFERROR(VLOOKUP(Compras!$F23,'Materias Primas'!$A$1:$J$59,7,0),"")</f>
        <v/>
      </c>
      <c r="L23" s="33" t="str">
        <f>IFERROR(Compras!$M23/Compras!$J23,"")</f>
        <v/>
      </c>
      <c r="M23" s="9" t="str">
        <f>IFERROR(Compras!$J23*Compras!$N23/Compras!$H23,"")</f>
        <v/>
      </c>
      <c r="N23" s="9"/>
      <c r="O23" s="9">
        <f t="shared" si="1"/>
        <v>0</v>
      </c>
      <c r="P23" s="9">
        <f t="shared" si="2"/>
        <v>0</v>
      </c>
      <c r="Q23" s="8"/>
      <c r="R23" s="2"/>
      <c r="S23" s="2"/>
      <c r="T23" s="2"/>
      <c r="U23" s="2"/>
      <c r="V23" s="2"/>
      <c r="W23" s="2"/>
      <c r="X23" s="2"/>
      <c r="Y23" s="2"/>
      <c r="Z23" s="2"/>
      <c r="AA23" s="2"/>
      <c r="AB23" s="2"/>
    </row>
    <row r="24" spans="1:28" ht="15.75" customHeight="1" x14ac:dyDescent="0.3">
      <c r="A24" s="29"/>
      <c r="B24" s="30"/>
      <c r="C24" s="8"/>
      <c r="D24" s="8"/>
      <c r="E24" s="31"/>
      <c r="F24" s="8"/>
      <c r="G24" s="8" t="str">
        <f>IFERROR(VLOOKUP(Compras!$F24,'Materias Primas'!$A$1:$J$59,2,0),"")</f>
        <v/>
      </c>
      <c r="H24" s="32"/>
      <c r="I24" s="8" t="str">
        <f>IFERROR(VLOOKUP(Compras!$F24,'Materias Primas'!$A$1:$J$59,5,0),"")</f>
        <v/>
      </c>
      <c r="J24" s="8" t="e">
        <f>VLOOKUP(Compras!$F24,'Materias Primas'!$A$1:$J$59,3,0)</f>
        <v>#N/A</v>
      </c>
      <c r="K24" s="33" t="str">
        <f>IFERROR(VLOOKUP(Compras!$F24,'Materias Primas'!$A$1:$J$59,7,0),"")</f>
        <v/>
      </c>
      <c r="L24" s="33" t="str">
        <f>IFERROR(Compras!$M24/Compras!$J24,"")</f>
        <v/>
      </c>
      <c r="M24" s="9" t="str">
        <f>IFERROR(Compras!$J24*Compras!$N24/Compras!$H24,"")</f>
        <v/>
      </c>
      <c r="N24" s="9"/>
      <c r="O24" s="9">
        <f t="shared" si="1"/>
        <v>0</v>
      </c>
      <c r="P24" s="9">
        <f t="shared" si="2"/>
        <v>0</v>
      </c>
      <c r="Q24" s="8"/>
      <c r="R24" s="2"/>
      <c r="S24" s="2"/>
      <c r="T24" s="2"/>
      <c r="U24" s="2"/>
      <c r="V24" s="2"/>
      <c r="W24" s="2"/>
      <c r="X24" s="2"/>
      <c r="Y24" s="2"/>
      <c r="Z24" s="2"/>
      <c r="AA24" s="2"/>
      <c r="AB24" s="2"/>
    </row>
    <row r="25" spans="1:28" ht="15.75" customHeight="1" x14ac:dyDescent="0.3">
      <c r="A25" s="29"/>
      <c r="B25" s="30"/>
      <c r="C25" s="8"/>
      <c r="D25" s="8"/>
      <c r="E25" s="31"/>
      <c r="F25" s="8"/>
      <c r="G25" s="8" t="str">
        <f>IFERROR(VLOOKUP(Compras!$F25,'Materias Primas'!$A$1:$J$59,2,0),"")</f>
        <v/>
      </c>
      <c r="H25" s="32"/>
      <c r="I25" s="8" t="str">
        <f>IFERROR(VLOOKUP(Compras!$F25,'Materias Primas'!$A$1:$J$59,5,0),"")</f>
        <v/>
      </c>
      <c r="J25" s="8" t="e">
        <f>VLOOKUP(Compras!$F25,'Materias Primas'!$A$1:$J$59,3,0)</f>
        <v>#N/A</v>
      </c>
      <c r="K25" s="33" t="str">
        <f>IFERROR(VLOOKUP(Compras!$F25,'Materias Primas'!$A$1:$J$59,7,0),"")</f>
        <v/>
      </c>
      <c r="L25" s="33" t="str">
        <f>IFERROR(Compras!$M25/Compras!$J25,"")</f>
        <v/>
      </c>
      <c r="M25" s="9" t="str">
        <f>IFERROR(Compras!$J25*Compras!$N25/Compras!$H25,"")</f>
        <v/>
      </c>
      <c r="N25" s="9"/>
      <c r="O25" s="9">
        <f t="shared" si="1"/>
        <v>0</v>
      </c>
      <c r="P25" s="9">
        <f t="shared" si="2"/>
        <v>0</v>
      </c>
      <c r="Q25" s="8"/>
      <c r="R25" s="2"/>
      <c r="S25" s="2"/>
      <c r="T25" s="2"/>
      <c r="U25" s="2"/>
      <c r="V25" s="2"/>
      <c r="W25" s="2"/>
      <c r="X25" s="2"/>
      <c r="Y25" s="2"/>
      <c r="Z25" s="2"/>
      <c r="AA25" s="2"/>
      <c r="AB25" s="2"/>
    </row>
    <row r="26" spans="1:28" ht="15.75" customHeight="1" x14ac:dyDescent="0.3">
      <c r="A26" s="29"/>
      <c r="B26" s="30"/>
      <c r="C26" s="8"/>
      <c r="D26" s="8"/>
      <c r="E26" s="31"/>
      <c r="F26" s="8"/>
      <c r="G26" s="8" t="str">
        <f>IFERROR(VLOOKUP(Compras!$F26,'Materias Primas'!$A$1:$J$59,2,0),"")</f>
        <v/>
      </c>
      <c r="H26" s="32"/>
      <c r="I26" s="8" t="str">
        <f>IFERROR(VLOOKUP(Compras!$F26,'Materias Primas'!$A$1:$J$59,5,0),"")</f>
        <v/>
      </c>
      <c r="J26" s="8" t="e">
        <f>VLOOKUP(Compras!$F26,'Materias Primas'!$A$1:$J$59,3,0)</f>
        <v>#N/A</v>
      </c>
      <c r="K26" s="33" t="str">
        <f>IFERROR(VLOOKUP(Compras!$F26,'Materias Primas'!$A$1:$J$59,7,0),"")</f>
        <v/>
      </c>
      <c r="L26" s="33" t="str">
        <f>IFERROR(Compras!$M26/Compras!$J26,"")</f>
        <v/>
      </c>
      <c r="M26" s="9" t="str">
        <f>IFERROR(Compras!$J26*Compras!$N26/Compras!$H26,"")</f>
        <v/>
      </c>
      <c r="N26" s="9"/>
      <c r="O26" s="9">
        <f t="shared" si="1"/>
        <v>0</v>
      </c>
      <c r="P26" s="9">
        <f t="shared" si="2"/>
        <v>0</v>
      </c>
      <c r="Q26" s="8"/>
      <c r="R26" s="2"/>
      <c r="S26" s="2"/>
      <c r="T26" s="2"/>
      <c r="U26" s="2"/>
      <c r="V26" s="2"/>
      <c r="W26" s="2"/>
      <c r="X26" s="2"/>
      <c r="Y26" s="2"/>
      <c r="Z26" s="2"/>
      <c r="AA26" s="2"/>
      <c r="AB26" s="2"/>
    </row>
    <row r="27" spans="1:28" ht="15.75" customHeight="1" x14ac:dyDescent="0.3">
      <c r="A27" s="29"/>
      <c r="B27" s="30"/>
      <c r="C27" s="8"/>
      <c r="D27" s="8"/>
      <c r="E27" s="31"/>
      <c r="F27" s="8"/>
      <c r="G27" s="8" t="str">
        <f>IFERROR(VLOOKUP(Compras!$F27,'Materias Primas'!$A$1:$J$59,2,0),"")</f>
        <v/>
      </c>
      <c r="H27" s="32"/>
      <c r="I27" s="8" t="str">
        <f>IFERROR(VLOOKUP(Compras!$F27,'Materias Primas'!$A$1:$J$59,5,0),"")</f>
        <v/>
      </c>
      <c r="J27" s="8" t="e">
        <f>VLOOKUP(Compras!$F27,'Materias Primas'!$A$1:$J$59,3,0)</f>
        <v>#N/A</v>
      </c>
      <c r="K27" s="33" t="str">
        <f>IFERROR(VLOOKUP(Compras!$F27,'Materias Primas'!$A$1:$J$59,7,0),"")</f>
        <v/>
      </c>
      <c r="L27" s="33" t="str">
        <f>IFERROR(Compras!$M27/Compras!$J27,"")</f>
        <v/>
      </c>
      <c r="M27" s="9" t="str">
        <f>IFERROR(Compras!$J27*Compras!$N27/Compras!$H27,"")</f>
        <v/>
      </c>
      <c r="N27" s="9"/>
      <c r="O27" s="9">
        <f t="shared" si="1"/>
        <v>0</v>
      </c>
      <c r="P27" s="9">
        <f t="shared" si="2"/>
        <v>0</v>
      </c>
      <c r="Q27" s="8"/>
      <c r="R27" s="2"/>
      <c r="S27" s="2"/>
      <c r="T27" s="2"/>
      <c r="U27" s="2"/>
      <c r="V27" s="2"/>
      <c r="W27" s="2"/>
      <c r="X27" s="2"/>
      <c r="Y27" s="2"/>
      <c r="Z27" s="2"/>
      <c r="AA27" s="2"/>
      <c r="AB27" s="2"/>
    </row>
    <row r="28" spans="1:28" ht="15.75" customHeight="1" x14ac:dyDescent="0.3">
      <c r="A28" s="29"/>
      <c r="B28" s="30"/>
      <c r="C28" s="8"/>
      <c r="D28" s="8"/>
      <c r="E28" s="31"/>
      <c r="F28" s="8"/>
      <c r="G28" s="8" t="str">
        <f>IFERROR(VLOOKUP(Compras!$F28,'Materias Primas'!$A$1:$J$59,2,0),"")</f>
        <v/>
      </c>
      <c r="H28" s="32"/>
      <c r="I28" s="8" t="str">
        <f>IFERROR(VLOOKUP(Compras!$F28,'Materias Primas'!$A$1:$J$59,5,0),"")</f>
        <v/>
      </c>
      <c r="J28" s="8" t="e">
        <f>VLOOKUP(Compras!$F28,'Materias Primas'!$A$1:$J$59,3,0)</f>
        <v>#N/A</v>
      </c>
      <c r="K28" s="33" t="str">
        <f>IFERROR(VLOOKUP(Compras!$F28,'Materias Primas'!$A$1:$J$59,7,0),"")</f>
        <v/>
      </c>
      <c r="L28" s="33" t="str">
        <f>IFERROR(Compras!$M28/Compras!$J28,"")</f>
        <v/>
      </c>
      <c r="M28" s="9" t="str">
        <f>IFERROR(Compras!$J28*Compras!$N28/Compras!$H28,"")</f>
        <v/>
      </c>
      <c r="N28" s="9"/>
      <c r="O28" s="9">
        <f t="shared" si="1"/>
        <v>0</v>
      </c>
      <c r="P28" s="9">
        <f t="shared" si="2"/>
        <v>0</v>
      </c>
      <c r="Q28" s="8"/>
      <c r="R28" s="2"/>
      <c r="S28" s="2"/>
      <c r="T28" s="2"/>
      <c r="U28" s="2"/>
      <c r="V28" s="2"/>
      <c r="W28" s="2"/>
      <c r="X28" s="2"/>
      <c r="Y28" s="2"/>
      <c r="Z28" s="2"/>
      <c r="AA28" s="2"/>
      <c r="AB28" s="2"/>
    </row>
    <row r="29" spans="1:28" ht="15.75" customHeight="1" x14ac:dyDescent="0.3">
      <c r="A29" s="29"/>
      <c r="B29" s="30"/>
      <c r="C29" s="8"/>
      <c r="D29" s="8"/>
      <c r="E29" s="31"/>
      <c r="F29" s="8"/>
      <c r="G29" s="8" t="str">
        <f>IFERROR(VLOOKUP(Compras!$F29,'Materias Primas'!$A$1:$J$59,2,0),"")</f>
        <v/>
      </c>
      <c r="H29" s="32"/>
      <c r="I29" s="8" t="str">
        <f>IFERROR(VLOOKUP(Compras!$F29,'Materias Primas'!$A$1:$J$59,5,0),"")</f>
        <v/>
      </c>
      <c r="J29" s="8" t="e">
        <f>VLOOKUP(Compras!$F29,'Materias Primas'!$A$1:$J$59,3,0)</f>
        <v>#N/A</v>
      </c>
      <c r="K29" s="33" t="str">
        <f>IFERROR(VLOOKUP(Compras!$F29,'Materias Primas'!$A$1:$J$59,7,0),"")</f>
        <v/>
      </c>
      <c r="L29" s="33" t="str">
        <f>IFERROR(Compras!$M29/Compras!$J29,"")</f>
        <v/>
      </c>
      <c r="M29" s="9" t="str">
        <f>IFERROR(Compras!$J29*Compras!$N29/Compras!$H29,"")</f>
        <v/>
      </c>
      <c r="N29" s="9"/>
      <c r="O29" s="9">
        <f t="shared" si="1"/>
        <v>0</v>
      </c>
      <c r="P29" s="9">
        <f t="shared" si="2"/>
        <v>0</v>
      </c>
      <c r="Q29" s="8"/>
      <c r="R29" s="2"/>
      <c r="S29" s="2"/>
      <c r="T29" s="2"/>
      <c r="U29" s="2"/>
      <c r="V29" s="2"/>
      <c r="W29" s="2"/>
      <c r="X29" s="2"/>
      <c r="Y29" s="2"/>
      <c r="Z29" s="2"/>
      <c r="AA29" s="2"/>
      <c r="AB29" s="2"/>
    </row>
    <row r="30" spans="1:28" ht="15.75" customHeight="1" x14ac:dyDescent="0.3">
      <c r="A30" s="29"/>
      <c r="B30" s="30"/>
      <c r="C30" s="8"/>
      <c r="D30" s="8"/>
      <c r="E30" s="31"/>
      <c r="F30" s="8"/>
      <c r="G30" s="8" t="str">
        <f>IFERROR(VLOOKUP(Compras!$F30,'Materias Primas'!$A$1:$J$59,2,0),"")</f>
        <v/>
      </c>
      <c r="H30" s="32"/>
      <c r="I30" s="8" t="str">
        <f>IFERROR(VLOOKUP(Compras!$F30,'Materias Primas'!$A$1:$J$59,5,0),"")</f>
        <v/>
      </c>
      <c r="J30" s="8" t="e">
        <f>VLOOKUP(Compras!$F30,'Materias Primas'!$A$1:$J$59,3,0)</f>
        <v>#N/A</v>
      </c>
      <c r="K30" s="33" t="str">
        <f>IFERROR(VLOOKUP(Compras!$F30,'Materias Primas'!$A$1:$J$59,7,0),"")</f>
        <v/>
      </c>
      <c r="L30" s="33" t="str">
        <f>IFERROR(Compras!$M30/Compras!$J30,"")</f>
        <v/>
      </c>
      <c r="M30" s="9" t="str">
        <f>IFERROR(Compras!$J30*Compras!$N30/Compras!$H30,"")</f>
        <v/>
      </c>
      <c r="N30" s="9"/>
      <c r="O30" s="9">
        <f t="shared" si="1"/>
        <v>0</v>
      </c>
      <c r="P30" s="9">
        <f t="shared" si="2"/>
        <v>0</v>
      </c>
      <c r="Q30" s="8"/>
      <c r="R30" s="2"/>
      <c r="S30" s="2"/>
      <c r="T30" s="2"/>
      <c r="U30" s="2"/>
      <c r="V30" s="2"/>
      <c r="W30" s="2"/>
      <c r="X30" s="2"/>
      <c r="Y30" s="2"/>
      <c r="Z30" s="2"/>
      <c r="AA30" s="2"/>
      <c r="AB30" s="2"/>
    </row>
    <row r="31" spans="1:28" ht="15.75" customHeight="1" x14ac:dyDescent="0.3">
      <c r="A31" s="29"/>
      <c r="B31" s="30"/>
      <c r="C31" s="8"/>
      <c r="D31" s="8"/>
      <c r="E31" s="31"/>
      <c r="F31" s="8"/>
      <c r="G31" s="8" t="str">
        <f>IFERROR(VLOOKUP(Compras!$F31,'Materias Primas'!$A$1:$J$59,2,0),"")</f>
        <v/>
      </c>
      <c r="H31" s="32"/>
      <c r="I31" s="8" t="str">
        <f>IFERROR(VLOOKUP(Compras!$F31,'Materias Primas'!$A$1:$J$59,5,0),"")</f>
        <v/>
      </c>
      <c r="J31" s="8" t="e">
        <f>VLOOKUP(Compras!$F31,'Materias Primas'!$A$1:$J$59,3,0)</f>
        <v>#N/A</v>
      </c>
      <c r="K31" s="33" t="str">
        <f>IFERROR(VLOOKUP(Compras!$F31,'Materias Primas'!$A$1:$J$59,7,0),"")</f>
        <v/>
      </c>
      <c r="L31" s="33" t="str">
        <f>IFERROR(Compras!$M31/Compras!$J31,"")</f>
        <v/>
      </c>
      <c r="M31" s="9" t="str">
        <f>IFERROR(Compras!$J31*Compras!$N31/Compras!$H31,"")</f>
        <v/>
      </c>
      <c r="N31" s="9"/>
      <c r="O31" s="9">
        <f t="shared" si="1"/>
        <v>0</v>
      </c>
      <c r="P31" s="9">
        <f t="shared" si="2"/>
        <v>0</v>
      </c>
      <c r="Q31" s="8"/>
      <c r="R31" s="2"/>
      <c r="S31" s="2"/>
      <c r="T31" s="2"/>
      <c r="U31" s="2"/>
      <c r="V31" s="2"/>
      <c r="W31" s="2"/>
      <c r="X31" s="2"/>
      <c r="Y31" s="2"/>
      <c r="Z31" s="2"/>
      <c r="AA31" s="2"/>
      <c r="AB31" s="2"/>
    </row>
    <row r="32" spans="1:28" ht="15.75" customHeight="1" x14ac:dyDescent="0.3">
      <c r="A32" s="29"/>
      <c r="B32" s="30"/>
      <c r="C32" s="8"/>
      <c r="D32" s="8"/>
      <c r="E32" s="31"/>
      <c r="F32" s="8"/>
      <c r="G32" s="8" t="str">
        <f>IFERROR(VLOOKUP(Compras!$F32,'Materias Primas'!$A$1:$J$59,2,0),"")</f>
        <v/>
      </c>
      <c r="H32" s="32"/>
      <c r="I32" s="8" t="str">
        <f>IFERROR(VLOOKUP(Compras!$F32,'Materias Primas'!$A$1:$J$59,5,0),"")</f>
        <v/>
      </c>
      <c r="J32" s="8" t="e">
        <f>VLOOKUP(Compras!$F32,'Materias Primas'!$A$1:$J$59,3,0)</f>
        <v>#N/A</v>
      </c>
      <c r="K32" s="33" t="str">
        <f>IFERROR(VLOOKUP(Compras!$F32,'Materias Primas'!$A$1:$J$59,7,0),"")</f>
        <v/>
      </c>
      <c r="L32" s="33" t="str">
        <f>IFERROR(Compras!$M32/Compras!$J32,"")</f>
        <v/>
      </c>
      <c r="M32" s="9" t="str">
        <f>IFERROR(Compras!$J32*Compras!$N32/Compras!$H32,"")</f>
        <v/>
      </c>
      <c r="N32" s="9"/>
      <c r="O32" s="9">
        <f t="shared" si="1"/>
        <v>0</v>
      </c>
      <c r="P32" s="9">
        <f t="shared" si="2"/>
        <v>0</v>
      </c>
      <c r="Q32" s="8"/>
      <c r="R32" s="2"/>
      <c r="S32" s="2"/>
      <c r="T32" s="2"/>
      <c r="U32" s="2"/>
      <c r="V32" s="2"/>
      <c r="W32" s="2"/>
      <c r="X32" s="2"/>
      <c r="Y32" s="2"/>
      <c r="Z32" s="2"/>
      <c r="AA32" s="2"/>
      <c r="AB32" s="2"/>
    </row>
    <row r="33" spans="1:28" ht="15.75" customHeight="1" x14ac:dyDescent="0.3">
      <c r="A33" s="29"/>
      <c r="B33" s="30"/>
      <c r="C33" s="8"/>
      <c r="D33" s="8"/>
      <c r="E33" s="31"/>
      <c r="F33" s="8"/>
      <c r="G33" s="8" t="str">
        <f>IFERROR(VLOOKUP(Compras!$F33,'Materias Primas'!$A$1:$J$59,2,0),"")</f>
        <v/>
      </c>
      <c r="H33" s="32"/>
      <c r="I33" s="8" t="str">
        <f>IFERROR(VLOOKUP(Compras!$F33,'Materias Primas'!$A$1:$J$59,5,0),"")</f>
        <v/>
      </c>
      <c r="J33" s="8" t="e">
        <f>VLOOKUP(Compras!$F33,'Materias Primas'!$A$1:$J$59,3,0)</f>
        <v>#N/A</v>
      </c>
      <c r="K33" s="33" t="str">
        <f>IFERROR(VLOOKUP(Compras!$F33,'Materias Primas'!$A$1:$J$59,7,0),"")</f>
        <v/>
      </c>
      <c r="L33" s="33" t="str">
        <f>IFERROR(Compras!$M33/Compras!$J33,"")</f>
        <v/>
      </c>
      <c r="M33" s="9" t="str">
        <f>IFERROR(Compras!$J33*Compras!$N33/Compras!$H33,"")</f>
        <v/>
      </c>
      <c r="N33" s="9"/>
      <c r="O33" s="9">
        <f t="shared" si="1"/>
        <v>0</v>
      </c>
      <c r="P33" s="9">
        <f t="shared" si="2"/>
        <v>0</v>
      </c>
      <c r="Q33" s="8"/>
      <c r="R33" s="2"/>
      <c r="S33" s="2"/>
      <c r="T33" s="2"/>
      <c r="U33" s="2"/>
      <c r="V33" s="2"/>
      <c r="W33" s="2"/>
      <c r="X33" s="2"/>
      <c r="Y33" s="2"/>
      <c r="Z33" s="2"/>
      <c r="AA33" s="2"/>
      <c r="AB33" s="2"/>
    </row>
    <row r="34" spans="1:28" ht="15.75" customHeight="1" x14ac:dyDescent="0.3">
      <c r="A34" s="29"/>
      <c r="B34" s="30"/>
      <c r="C34" s="8"/>
      <c r="D34" s="8"/>
      <c r="E34" s="31"/>
      <c r="F34" s="8"/>
      <c r="G34" s="8" t="str">
        <f>IFERROR(VLOOKUP(Compras!$F34,'Materias Primas'!$A$1:$J$59,2,0),"")</f>
        <v/>
      </c>
      <c r="H34" s="32"/>
      <c r="I34" s="8" t="str">
        <f>IFERROR(VLOOKUP(Compras!$F34,'Materias Primas'!$A$1:$J$59,5,0),"")</f>
        <v/>
      </c>
      <c r="J34" s="8" t="e">
        <f>VLOOKUP(Compras!$F34,'Materias Primas'!$A$1:$J$59,3,0)</f>
        <v>#N/A</v>
      </c>
      <c r="K34" s="33" t="str">
        <f>IFERROR(VLOOKUP(Compras!$F34,'Materias Primas'!$A$1:$J$59,7,0),"")</f>
        <v/>
      </c>
      <c r="L34" s="33" t="str">
        <f>IFERROR(Compras!$M34/Compras!$J34,"")</f>
        <v/>
      </c>
      <c r="M34" s="9" t="str">
        <f>IFERROR(Compras!$J34*Compras!$N34/Compras!$H34,"")</f>
        <v/>
      </c>
      <c r="N34" s="9"/>
      <c r="O34" s="9">
        <f t="shared" si="1"/>
        <v>0</v>
      </c>
      <c r="P34" s="9">
        <f t="shared" si="2"/>
        <v>0</v>
      </c>
      <c r="Q34" s="8"/>
      <c r="R34" s="2"/>
      <c r="S34" s="2"/>
      <c r="T34" s="2"/>
      <c r="U34" s="2"/>
      <c r="V34" s="2"/>
      <c r="W34" s="2"/>
      <c r="X34" s="2"/>
      <c r="Y34" s="2"/>
      <c r="Z34" s="2"/>
      <c r="AA34" s="2"/>
      <c r="AB34" s="2"/>
    </row>
    <row r="35" spans="1:28" ht="15.75" customHeight="1" x14ac:dyDescent="0.3">
      <c r="A35" s="29"/>
      <c r="B35" s="30"/>
      <c r="C35" s="8"/>
      <c r="D35" s="8"/>
      <c r="E35" s="31"/>
      <c r="F35" s="8"/>
      <c r="G35" s="8" t="str">
        <f>IFERROR(VLOOKUP(Compras!$F35,'Materias Primas'!$A$1:$J$59,2,0),"")</f>
        <v/>
      </c>
      <c r="H35" s="32"/>
      <c r="I35" s="8" t="str">
        <f>IFERROR(VLOOKUP(Compras!$F35,'Materias Primas'!$A$1:$J$59,5,0),"")</f>
        <v/>
      </c>
      <c r="J35" s="8" t="e">
        <f>VLOOKUP(Compras!$F35,'Materias Primas'!$A$1:$J$59,3,0)</f>
        <v>#N/A</v>
      </c>
      <c r="K35" s="33" t="str">
        <f>IFERROR(VLOOKUP(Compras!$F35,'Materias Primas'!$A$1:$J$59,7,0),"")</f>
        <v/>
      </c>
      <c r="L35" s="33" t="str">
        <f>IFERROR(Compras!$M35/Compras!$J35,"")</f>
        <v/>
      </c>
      <c r="M35" s="9" t="str">
        <f>IFERROR(Compras!$J35*Compras!$N35/Compras!$H35,"")</f>
        <v/>
      </c>
      <c r="N35" s="9"/>
      <c r="O35" s="9">
        <f t="shared" si="1"/>
        <v>0</v>
      </c>
      <c r="P35" s="9">
        <f t="shared" si="2"/>
        <v>0</v>
      </c>
      <c r="Q35" s="8"/>
      <c r="R35" s="2"/>
      <c r="S35" s="2"/>
      <c r="T35" s="2"/>
      <c r="U35" s="2"/>
      <c r="V35" s="2"/>
      <c r="W35" s="2"/>
      <c r="X35" s="2"/>
      <c r="Y35" s="2"/>
      <c r="Z35" s="2"/>
      <c r="AA35" s="2"/>
      <c r="AB35" s="2"/>
    </row>
    <row r="36" spans="1:28" ht="15.75" customHeight="1" x14ac:dyDescent="0.3">
      <c r="A36" s="29"/>
      <c r="B36" s="30"/>
      <c r="C36" s="8"/>
      <c r="D36" s="8"/>
      <c r="E36" s="31"/>
      <c r="F36" s="8"/>
      <c r="G36" s="8" t="str">
        <f>IFERROR(VLOOKUP(Compras!$F36,'Materias Primas'!$A$1:$J$59,2,0),"")</f>
        <v/>
      </c>
      <c r="H36" s="32"/>
      <c r="I36" s="8" t="str">
        <f>IFERROR(VLOOKUP(Compras!$F36,'Materias Primas'!$A$1:$J$59,5,0),"")</f>
        <v/>
      </c>
      <c r="J36" s="8" t="e">
        <f>VLOOKUP(Compras!$F36,'Materias Primas'!$A$1:$J$59,3,0)</f>
        <v>#N/A</v>
      </c>
      <c r="K36" s="33" t="str">
        <f>IFERROR(VLOOKUP(Compras!$F36,'Materias Primas'!$A$1:$J$59,7,0),"")</f>
        <v/>
      </c>
      <c r="L36" s="33" t="str">
        <f>IFERROR(Compras!$M36/Compras!$J36,"")</f>
        <v/>
      </c>
      <c r="M36" s="9" t="str">
        <f>IFERROR(Compras!$J36*Compras!$N36/Compras!$H36,"")</f>
        <v/>
      </c>
      <c r="N36" s="9"/>
      <c r="O36" s="9">
        <f t="shared" si="1"/>
        <v>0</v>
      </c>
      <c r="P36" s="9">
        <f t="shared" si="2"/>
        <v>0</v>
      </c>
      <c r="Q36" s="8"/>
      <c r="R36" s="2"/>
      <c r="S36" s="2"/>
      <c r="T36" s="2"/>
      <c r="U36" s="2"/>
      <c r="V36" s="2"/>
      <c r="W36" s="2"/>
      <c r="X36" s="2"/>
      <c r="Y36" s="2"/>
      <c r="Z36" s="2"/>
      <c r="AA36" s="2"/>
      <c r="AB36" s="2"/>
    </row>
    <row r="37" spans="1:28" ht="15.75" customHeight="1" x14ac:dyDescent="0.3">
      <c r="A37" s="29"/>
      <c r="B37" s="30"/>
      <c r="C37" s="8"/>
      <c r="D37" s="8"/>
      <c r="E37" s="31"/>
      <c r="F37" s="8"/>
      <c r="G37" s="8" t="str">
        <f>IFERROR(VLOOKUP(Compras!$F37,'Materias Primas'!$A$1:$J$59,2,0),"")</f>
        <v/>
      </c>
      <c r="H37" s="32"/>
      <c r="I37" s="8" t="str">
        <f>IFERROR(VLOOKUP(Compras!$F37,'Materias Primas'!$A$1:$J$59,5,0),"")</f>
        <v/>
      </c>
      <c r="J37" s="8" t="e">
        <f>VLOOKUP(Compras!$F37,'Materias Primas'!$A$1:$J$59,3,0)</f>
        <v>#N/A</v>
      </c>
      <c r="K37" s="33" t="str">
        <f>IFERROR(VLOOKUP(Compras!$F37,'Materias Primas'!$A$1:$J$59,7,0),"")</f>
        <v/>
      </c>
      <c r="L37" s="33" t="str">
        <f>IFERROR(Compras!$M37/Compras!$J37,"")</f>
        <v/>
      </c>
      <c r="M37" s="9" t="str">
        <f>IFERROR(Compras!$J37*Compras!$N37/Compras!$H37,"")</f>
        <v/>
      </c>
      <c r="N37" s="9"/>
      <c r="O37" s="9">
        <f t="shared" si="1"/>
        <v>0</v>
      </c>
      <c r="P37" s="9">
        <f t="shared" si="2"/>
        <v>0</v>
      </c>
      <c r="Q37" s="8"/>
      <c r="R37" s="2"/>
      <c r="S37" s="2"/>
      <c r="T37" s="2"/>
      <c r="U37" s="2"/>
      <c r="V37" s="2"/>
      <c r="W37" s="2"/>
      <c r="X37" s="2"/>
      <c r="Y37" s="2"/>
      <c r="Z37" s="2"/>
      <c r="AA37" s="2"/>
      <c r="AB37" s="2"/>
    </row>
    <row r="38" spans="1:28" ht="15.75" customHeight="1" x14ac:dyDescent="0.3">
      <c r="A38" s="29"/>
      <c r="B38" s="30"/>
      <c r="C38" s="8"/>
      <c r="D38" s="8"/>
      <c r="E38" s="31"/>
      <c r="F38" s="8"/>
      <c r="G38" s="8" t="str">
        <f>IFERROR(VLOOKUP(Compras!$F38,'Materias Primas'!$A$1:$J$59,2,0),"")</f>
        <v/>
      </c>
      <c r="H38" s="32"/>
      <c r="I38" s="8" t="str">
        <f>IFERROR(VLOOKUP(Compras!$F38,'Materias Primas'!$A$1:$J$59,5,0),"")</f>
        <v/>
      </c>
      <c r="J38" s="8" t="e">
        <f>VLOOKUP(Compras!$F38,'Materias Primas'!$A$1:$J$59,3,0)</f>
        <v>#N/A</v>
      </c>
      <c r="K38" s="33" t="str">
        <f>IFERROR(VLOOKUP(Compras!$F38,'Materias Primas'!$A$1:$J$59,7,0),"")</f>
        <v/>
      </c>
      <c r="L38" s="33" t="str">
        <f>IFERROR(Compras!$M38/Compras!$J38,"")</f>
        <v/>
      </c>
      <c r="M38" s="9" t="str">
        <f>IFERROR(Compras!$J38*Compras!$N38/Compras!$H38,"")</f>
        <v/>
      </c>
      <c r="N38" s="9"/>
      <c r="O38" s="9">
        <f t="shared" si="1"/>
        <v>0</v>
      </c>
      <c r="P38" s="9">
        <f t="shared" si="2"/>
        <v>0</v>
      </c>
      <c r="Q38" s="8"/>
      <c r="R38" s="2"/>
      <c r="S38" s="2"/>
      <c r="T38" s="2"/>
      <c r="U38" s="2"/>
      <c r="V38" s="2"/>
      <c r="W38" s="2"/>
      <c r="X38" s="2"/>
      <c r="Y38" s="2"/>
      <c r="Z38" s="2"/>
      <c r="AA38" s="2"/>
      <c r="AB38" s="2"/>
    </row>
    <row r="39" spans="1:28" ht="15.75" customHeight="1" x14ac:dyDescent="0.3">
      <c r="A39" s="29"/>
      <c r="B39" s="30"/>
      <c r="C39" s="8"/>
      <c r="D39" s="8"/>
      <c r="E39" s="31"/>
      <c r="F39" s="8"/>
      <c r="G39" s="8" t="str">
        <f>IFERROR(VLOOKUP(Compras!$F39,'Materias Primas'!$A$1:$J$59,2,0),"")</f>
        <v/>
      </c>
      <c r="H39" s="32"/>
      <c r="I39" s="8" t="str">
        <f>IFERROR(VLOOKUP(Compras!$F39,'Materias Primas'!$A$1:$J$59,5,0),"")</f>
        <v/>
      </c>
      <c r="J39" s="8" t="e">
        <f>VLOOKUP(Compras!$F39,'Materias Primas'!$A$1:$J$59,3,0)</f>
        <v>#N/A</v>
      </c>
      <c r="K39" s="33" t="str">
        <f>IFERROR(VLOOKUP(Compras!$F39,'Materias Primas'!$A$1:$J$59,7,0),"")</f>
        <v/>
      </c>
      <c r="L39" s="33" t="str">
        <f>IFERROR(Compras!$M39/Compras!$J39,"")</f>
        <v/>
      </c>
      <c r="M39" s="9" t="str">
        <f>IFERROR(Compras!$J39*Compras!$N39/Compras!$H39,"")</f>
        <v/>
      </c>
      <c r="N39" s="9"/>
      <c r="O39" s="9">
        <f t="shared" si="1"/>
        <v>0</v>
      </c>
      <c r="P39" s="9">
        <f t="shared" si="2"/>
        <v>0</v>
      </c>
      <c r="Q39" s="8"/>
      <c r="R39" s="2"/>
      <c r="S39" s="2"/>
      <c r="T39" s="2"/>
      <c r="U39" s="2"/>
      <c r="V39" s="2"/>
      <c r="W39" s="2"/>
      <c r="X39" s="2"/>
      <c r="Y39" s="2"/>
      <c r="Z39" s="2"/>
      <c r="AA39" s="2"/>
      <c r="AB39" s="2"/>
    </row>
    <row r="40" spans="1:28" ht="15.75" customHeight="1" x14ac:dyDescent="0.3">
      <c r="A40" s="29"/>
      <c r="B40" s="30"/>
      <c r="C40" s="8"/>
      <c r="D40" s="8"/>
      <c r="E40" s="31"/>
      <c r="F40" s="8"/>
      <c r="G40" s="8" t="str">
        <f>IFERROR(VLOOKUP(Compras!$F40,'Materias Primas'!$A$1:$J$59,2,0),"")</f>
        <v/>
      </c>
      <c r="H40" s="32"/>
      <c r="I40" s="8" t="str">
        <f>IFERROR(VLOOKUP(Compras!$F40,'Materias Primas'!$A$1:$J$59,5,0),"")</f>
        <v/>
      </c>
      <c r="J40" s="8" t="e">
        <f>VLOOKUP(Compras!$F40,'Materias Primas'!$A$1:$J$59,3,0)</f>
        <v>#N/A</v>
      </c>
      <c r="K40" s="33" t="str">
        <f>IFERROR(VLOOKUP(Compras!$F40,'Materias Primas'!$A$1:$J$59,7,0),"")</f>
        <v/>
      </c>
      <c r="L40" s="33" t="str">
        <f>IFERROR(Compras!$M40/Compras!$J40,"")</f>
        <v/>
      </c>
      <c r="M40" s="9" t="str">
        <f>IFERROR(Compras!$J40*Compras!$N40/Compras!$H40,"")</f>
        <v/>
      </c>
      <c r="N40" s="9"/>
      <c r="O40" s="9">
        <f t="shared" si="1"/>
        <v>0</v>
      </c>
      <c r="P40" s="9">
        <f t="shared" si="2"/>
        <v>0</v>
      </c>
      <c r="Q40" s="8"/>
      <c r="R40" s="2"/>
      <c r="S40" s="2"/>
      <c r="T40" s="2"/>
      <c r="U40" s="2"/>
      <c r="V40" s="2"/>
      <c r="W40" s="2"/>
      <c r="X40" s="2"/>
      <c r="Y40" s="2"/>
      <c r="Z40" s="2"/>
      <c r="AA40" s="2"/>
      <c r="AB40" s="2"/>
    </row>
    <row r="41" spans="1:28" ht="15.75" customHeight="1" x14ac:dyDescent="0.3">
      <c r="A41" s="29"/>
      <c r="B41" s="30"/>
      <c r="C41" s="8"/>
      <c r="D41" s="8"/>
      <c r="E41" s="31"/>
      <c r="F41" s="8"/>
      <c r="G41" s="8" t="str">
        <f>IFERROR(VLOOKUP(Compras!$F41,'Materias Primas'!$A$1:$J$59,2,0),"")</f>
        <v/>
      </c>
      <c r="H41" s="32"/>
      <c r="I41" s="8" t="str">
        <f>IFERROR(VLOOKUP(Compras!$F41,'Materias Primas'!$A$1:$J$59,5,0),"")</f>
        <v/>
      </c>
      <c r="J41" s="8" t="e">
        <f>VLOOKUP(Compras!$F41,'Materias Primas'!$A$1:$J$59,3,0)</f>
        <v>#N/A</v>
      </c>
      <c r="K41" s="33" t="str">
        <f>IFERROR(VLOOKUP(Compras!$F41,'Materias Primas'!$A$1:$J$59,7,0),"")</f>
        <v/>
      </c>
      <c r="L41" s="33" t="str">
        <f>IFERROR(Compras!$M41/Compras!$J41,"")</f>
        <v/>
      </c>
      <c r="M41" s="9" t="str">
        <f>IFERROR(Compras!$J41*Compras!$N41/Compras!$H41,"")</f>
        <v/>
      </c>
      <c r="N41" s="9"/>
      <c r="O41" s="9">
        <f t="shared" si="1"/>
        <v>0</v>
      </c>
      <c r="P41" s="9">
        <f t="shared" si="2"/>
        <v>0</v>
      </c>
      <c r="Q41" s="8"/>
      <c r="R41" s="2"/>
      <c r="S41" s="2"/>
      <c r="T41" s="2"/>
      <c r="U41" s="2"/>
      <c r="V41" s="2"/>
      <c r="W41" s="2"/>
      <c r="X41" s="2"/>
      <c r="Y41" s="2"/>
      <c r="Z41" s="2"/>
      <c r="AA41" s="2"/>
      <c r="AB41" s="2"/>
    </row>
    <row r="42" spans="1:28" ht="15.75" customHeight="1" x14ac:dyDescent="0.3">
      <c r="A42" s="29"/>
      <c r="B42" s="30"/>
      <c r="C42" s="8"/>
      <c r="D42" s="8"/>
      <c r="E42" s="31"/>
      <c r="F42" s="8"/>
      <c r="G42" s="8" t="str">
        <f>IFERROR(VLOOKUP(Compras!$F42,'Materias Primas'!$A$1:$J$59,2,0),"")</f>
        <v/>
      </c>
      <c r="H42" s="32"/>
      <c r="I42" s="8" t="str">
        <f>IFERROR(VLOOKUP(Compras!$F42,'Materias Primas'!$A$1:$J$59,5,0),"")</f>
        <v/>
      </c>
      <c r="J42" s="8" t="e">
        <f>VLOOKUP(Compras!$F42,'Materias Primas'!$A$1:$J$59,3,0)</f>
        <v>#N/A</v>
      </c>
      <c r="K42" s="33" t="str">
        <f>IFERROR(VLOOKUP(Compras!$F42,'Materias Primas'!$A$1:$J$59,7,0),"")</f>
        <v/>
      </c>
      <c r="L42" s="33" t="str">
        <f>IFERROR(Compras!$M42/Compras!$J42,"")</f>
        <v/>
      </c>
      <c r="M42" s="9" t="str">
        <f>IFERROR(Compras!$J42*Compras!$N42/Compras!$H42,"")</f>
        <v/>
      </c>
      <c r="N42" s="9"/>
      <c r="O42" s="9">
        <f t="shared" si="1"/>
        <v>0</v>
      </c>
      <c r="P42" s="9">
        <f t="shared" si="2"/>
        <v>0</v>
      </c>
      <c r="Q42" s="8"/>
      <c r="R42" s="2"/>
      <c r="S42" s="2"/>
      <c r="T42" s="2"/>
      <c r="U42" s="2"/>
      <c r="V42" s="2"/>
      <c r="W42" s="2"/>
      <c r="X42" s="2"/>
      <c r="Y42" s="2"/>
      <c r="Z42" s="2"/>
      <c r="AA42" s="2"/>
      <c r="AB42" s="2"/>
    </row>
    <row r="43" spans="1:28" ht="15.75" customHeight="1" x14ac:dyDescent="0.3">
      <c r="A43" s="29"/>
      <c r="B43" s="30"/>
      <c r="C43" s="8"/>
      <c r="D43" s="8"/>
      <c r="E43" s="31"/>
      <c r="F43" s="8"/>
      <c r="G43" s="8" t="str">
        <f>IFERROR(VLOOKUP(Compras!$F43,'Materias Primas'!$A$1:$J$59,2,0),"")</f>
        <v/>
      </c>
      <c r="H43" s="32"/>
      <c r="I43" s="8" t="str">
        <f>IFERROR(VLOOKUP(Compras!$F43,'Materias Primas'!$A$1:$J$59,5,0),"")</f>
        <v/>
      </c>
      <c r="J43" s="8" t="e">
        <f>VLOOKUP(Compras!$F43,'Materias Primas'!$A$1:$J$59,3,0)</f>
        <v>#N/A</v>
      </c>
      <c r="K43" s="33" t="str">
        <f>IFERROR(VLOOKUP(Compras!$F43,'Materias Primas'!$A$1:$J$59,7,0),"")</f>
        <v/>
      </c>
      <c r="L43" s="33" t="str">
        <f>IFERROR(Compras!$M43/Compras!$J43,"")</f>
        <v/>
      </c>
      <c r="M43" s="9" t="str">
        <f>IFERROR(Compras!$J43*Compras!$N43/Compras!$H43,"")</f>
        <v/>
      </c>
      <c r="N43" s="9"/>
      <c r="O43" s="9">
        <f t="shared" si="1"/>
        <v>0</v>
      </c>
      <c r="P43" s="9">
        <f t="shared" si="2"/>
        <v>0</v>
      </c>
      <c r="Q43" s="8"/>
      <c r="R43" s="2"/>
      <c r="S43" s="2"/>
      <c r="T43" s="2"/>
      <c r="U43" s="2"/>
      <c r="V43" s="2"/>
      <c r="W43" s="2"/>
      <c r="X43" s="2"/>
      <c r="Y43" s="2"/>
      <c r="Z43" s="2"/>
      <c r="AA43" s="2"/>
      <c r="AB43" s="2"/>
    </row>
    <row r="44" spans="1:28" ht="15.75" customHeight="1" x14ac:dyDescent="0.3">
      <c r="A44" s="29"/>
      <c r="B44" s="30"/>
      <c r="C44" s="8"/>
      <c r="D44" s="8"/>
      <c r="E44" s="31"/>
      <c r="F44" s="8"/>
      <c r="G44" s="8" t="str">
        <f>IFERROR(VLOOKUP(Compras!$F44,'Materias Primas'!$A$1:$J$59,2,0),"")</f>
        <v/>
      </c>
      <c r="H44" s="32"/>
      <c r="I44" s="8" t="str">
        <f>IFERROR(VLOOKUP(Compras!$F44,'Materias Primas'!$A$1:$J$59,5,0),"")</f>
        <v/>
      </c>
      <c r="J44" s="8" t="e">
        <f>VLOOKUP(Compras!$F44,'Materias Primas'!$A$1:$J$59,3,0)</f>
        <v>#N/A</v>
      </c>
      <c r="K44" s="33" t="str">
        <f>IFERROR(VLOOKUP(Compras!$F44,'Materias Primas'!$A$1:$J$59,7,0),"")</f>
        <v/>
      </c>
      <c r="L44" s="33" t="str">
        <f>IFERROR(Compras!$M44/Compras!$J44,"")</f>
        <v/>
      </c>
      <c r="M44" s="9" t="str">
        <f>IFERROR(Compras!$J44*Compras!$N44/Compras!$H44,"")</f>
        <v/>
      </c>
      <c r="N44" s="9"/>
      <c r="O44" s="9">
        <f t="shared" si="1"/>
        <v>0</v>
      </c>
      <c r="P44" s="9">
        <f t="shared" si="2"/>
        <v>0</v>
      </c>
      <c r="Q44" s="8"/>
      <c r="R44" s="2"/>
      <c r="S44" s="2"/>
      <c r="T44" s="2"/>
      <c r="U44" s="2"/>
      <c r="V44" s="2"/>
      <c r="W44" s="2"/>
      <c r="X44" s="2"/>
      <c r="Y44" s="2"/>
      <c r="Z44" s="2"/>
      <c r="AA44" s="2"/>
      <c r="AB44" s="2"/>
    </row>
    <row r="45" spans="1:28" ht="15.75" customHeight="1" x14ac:dyDescent="0.3">
      <c r="A45" s="29"/>
      <c r="B45" s="30"/>
      <c r="C45" s="8"/>
      <c r="D45" s="8"/>
      <c r="E45" s="31"/>
      <c r="F45" s="8"/>
      <c r="G45" s="8" t="str">
        <f>IFERROR(VLOOKUP(Compras!$F45,'Materias Primas'!$A$1:$J$59,2,0),"")</f>
        <v/>
      </c>
      <c r="H45" s="32"/>
      <c r="I45" s="8" t="str">
        <f>IFERROR(VLOOKUP(Compras!$F45,'Materias Primas'!$A$1:$J$59,5,0),"")</f>
        <v/>
      </c>
      <c r="J45" s="8" t="e">
        <f>VLOOKUP(Compras!$F45,'Materias Primas'!$A$1:$J$59,3,0)</f>
        <v>#N/A</v>
      </c>
      <c r="K45" s="33" t="str">
        <f>IFERROR(VLOOKUP(Compras!$F45,'Materias Primas'!$A$1:$J$59,7,0),"")</f>
        <v/>
      </c>
      <c r="L45" s="33" t="str">
        <f>IFERROR(Compras!$M45/Compras!$J45,"")</f>
        <v/>
      </c>
      <c r="M45" s="9" t="str">
        <f>IFERROR(Compras!$J45*Compras!$N45/Compras!$H45,"")</f>
        <v/>
      </c>
      <c r="N45" s="9"/>
      <c r="O45" s="9">
        <f t="shared" si="1"/>
        <v>0</v>
      </c>
      <c r="P45" s="9">
        <f t="shared" si="2"/>
        <v>0</v>
      </c>
      <c r="Q45" s="8"/>
      <c r="R45" s="2"/>
      <c r="S45" s="2"/>
      <c r="T45" s="2"/>
      <c r="U45" s="2"/>
      <c r="V45" s="2"/>
      <c r="W45" s="2"/>
      <c r="X45" s="2"/>
      <c r="Y45" s="2"/>
      <c r="Z45" s="2"/>
      <c r="AA45" s="2"/>
      <c r="AB45" s="2"/>
    </row>
    <row r="46" spans="1:28" ht="15.75" customHeight="1" x14ac:dyDescent="0.3">
      <c r="A46" s="29"/>
      <c r="B46" s="30"/>
      <c r="C46" s="8"/>
      <c r="D46" s="8"/>
      <c r="E46" s="31"/>
      <c r="F46" s="8"/>
      <c r="G46" s="8" t="str">
        <f>IFERROR(VLOOKUP(Compras!$F46,'Materias Primas'!$A$1:$J$59,2,0),"")</f>
        <v/>
      </c>
      <c r="H46" s="32"/>
      <c r="I46" s="8" t="str">
        <f>IFERROR(VLOOKUP(Compras!$F46,'Materias Primas'!$A$1:$J$59,5,0),"")</f>
        <v/>
      </c>
      <c r="J46" s="8" t="e">
        <f>VLOOKUP(Compras!$F46,'Materias Primas'!$A$1:$J$59,3,0)</f>
        <v>#N/A</v>
      </c>
      <c r="K46" s="33" t="str">
        <f>IFERROR(VLOOKUP(Compras!$F46,'Materias Primas'!$A$1:$J$59,7,0),"")</f>
        <v/>
      </c>
      <c r="L46" s="33" t="str">
        <f>IFERROR(Compras!$M46/Compras!$J46,"")</f>
        <v/>
      </c>
      <c r="M46" s="9" t="str">
        <f>IFERROR(Compras!$J46*Compras!$N46/Compras!$H46,"")</f>
        <v/>
      </c>
      <c r="N46" s="9"/>
      <c r="O46" s="9">
        <f t="shared" si="1"/>
        <v>0</v>
      </c>
      <c r="P46" s="9">
        <f t="shared" si="2"/>
        <v>0</v>
      </c>
      <c r="Q46" s="8"/>
      <c r="R46" s="2"/>
      <c r="S46" s="2"/>
      <c r="T46" s="2"/>
      <c r="U46" s="2"/>
      <c r="V46" s="2"/>
      <c r="W46" s="2"/>
      <c r="X46" s="2"/>
      <c r="Y46" s="2"/>
      <c r="Z46" s="2"/>
      <c r="AA46" s="2"/>
      <c r="AB46" s="2"/>
    </row>
    <row r="47" spans="1:28" ht="15.75" customHeight="1" x14ac:dyDescent="0.3">
      <c r="A47" s="29"/>
      <c r="B47" s="30"/>
      <c r="C47" s="8"/>
      <c r="D47" s="8"/>
      <c r="E47" s="31"/>
      <c r="F47" s="8"/>
      <c r="G47" s="8" t="str">
        <f>IFERROR(VLOOKUP(Compras!$F47,'Materias Primas'!$A$1:$J$59,2,0),"")</f>
        <v/>
      </c>
      <c r="H47" s="32"/>
      <c r="I47" s="8" t="str">
        <f>IFERROR(VLOOKUP(Compras!$F47,'Materias Primas'!$A$1:$J$59,5,0),"")</f>
        <v/>
      </c>
      <c r="J47" s="8" t="e">
        <f>VLOOKUP(Compras!$F47,'Materias Primas'!$A$1:$J$59,3,0)</f>
        <v>#N/A</v>
      </c>
      <c r="K47" s="33" t="str">
        <f>IFERROR(VLOOKUP(Compras!$F47,'Materias Primas'!$A$1:$J$59,7,0),"")</f>
        <v/>
      </c>
      <c r="L47" s="33" t="str">
        <f>IFERROR(Compras!$M47/Compras!$J47,"")</f>
        <v/>
      </c>
      <c r="M47" s="9" t="str">
        <f>IFERROR(Compras!$J47*Compras!$N47/Compras!$H47,"")</f>
        <v/>
      </c>
      <c r="N47" s="9"/>
      <c r="O47" s="9">
        <f t="shared" si="1"/>
        <v>0</v>
      </c>
      <c r="P47" s="9">
        <f t="shared" si="2"/>
        <v>0</v>
      </c>
      <c r="Q47" s="8"/>
      <c r="R47" s="2"/>
      <c r="S47" s="2"/>
      <c r="T47" s="2"/>
      <c r="U47" s="2"/>
      <c r="V47" s="2"/>
      <c r="W47" s="2"/>
      <c r="X47" s="2"/>
      <c r="Y47" s="2"/>
      <c r="Z47" s="2"/>
      <c r="AA47" s="2"/>
      <c r="AB47" s="2"/>
    </row>
    <row r="48" spans="1:28" ht="15.75" customHeight="1" x14ac:dyDescent="0.3">
      <c r="A48" s="29"/>
      <c r="B48" s="30"/>
      <c r="C48" s="8"/>
      <c r="D48" s="8"/>
      <c r="E48" s="31"/>
      <c r="F48" s="8"/>
      <c r="G48" s="8" t="str">
        <f>IFERROR(VLOOKUP(Compras!$F48,'Materias Primas'!$A$1:$J$59,2,0),"")</f>
        <v/>
      </c>
      <c r="H48" s="32"/>
      <c r="I48" s="8" t="str">
        <f>IFERROR(VLOOKUP(Compras!$F48,'Materias Primas'!$A$1:$J$59,5,0),"")</f>
        <v/>
      </c>
      <c r="J48" s="8" t="e">
        <f>VLOOKUP(Compras!$F48,'Materias Primas'!$A$1:$J$59,3,0)</f>
        <v>#N/A</v>
      </c>
      <c r="K48" s="33" t="str">
        <f>IFERROR(VLOOKUP(Compras!$F48,'Materias Primas'!$A$1:$J$59,7,0),"")</f>
        <v/>
      </c>
      <c r="L48" s="33" t="str">
        <f>IFERROR(Compras!$M48/Compras!$J48,"")</f>
        <v/>
      </c>
      <c r="M48" s="9" t="str">
        <f>IFERROR(Compras!$J48*Compras!$N48/Compras!$H48,"")</f>
        <v/>
      </c>
      <c r="N48" s="9"/>
      <c r="O48" s="9">
        <f t="shared" si="1"/>
        <v>0</v>
      </c>
      <c r="P48" s="9">
        <f t="shared" si="2"/>
        <v>0</v>
      </c>
      <c r="Q48" s="8"/>
      <c r="R48" s="2"/>
      <c r="S48" s="2"/>
      <c r="T48" s="2"/>
      <c r="U48" s="2"/>
      <c r="V48" s="2"/>
      <c r="W48" s="2"/>
      <c r="X48" s="2"/>
      <c r="Y48" s="2"/>
      <c r="Z48" s="2"/>
      <c r="AA48" s="2"/>
      <c r="AB48" s="2"/>
    </row>
    <row r="49" spans="1:28" ht="15.75" customHeight="1" x14ac:dyDescent="0.3">
      <c r="A49" s="29"/>
      <c r="B49" s="30"/>
      <c r="C49" s="8"/>
      <c r="D49" s="8"/>
      <c r="E49" s="31"/>
      <c r="F49" s="8"/>
      <c r="G49" s="8" t="str">
        <f>IFERROR(VLOOKUP(Compras!$F49,'Materias Primas'!$A$1:$J$59,2,0),"")</f>
        <v/>
      </c>
      <c r="H49" s="32"/>
      <c r="I49" s="8" t="str">
        <f>IFERROR(VLOOKUP(Compras!$F49,'Materias Primas'!$A$1:$J$59,5,0),"")</f>
        <v/>
      </c>
      <c r="J49" s="8" t="e">
        <f>VLOOKUP(Compras!$F49,'Materias Primas'!$A$1:$J$59,3,0)</f>
        <v>#N/A</v>
      </c>
      <c r="K49" s="33" t="str">
        <f>IFERROR(VLOOKUP(Compras!$F49,'Materias Primas'!$A$1:$J$59,7,0),"")</f>
        <v/>
      </c>
      <c r="L49" s="33" t="str">
        <f>IFERROR(Compras!$M49/Compras!$J49,"")</f>
        <v/>
      </c>
      <c r="M49" s="9" t="str">
        <f>IFERROR(Compras!$J49*Compras!$N49/Compras!$H49,"")</f>
        <v/>
      </c>
      <c r="N49" s="9"/>
      <c r="O49" s="9">
        <f t="shared" si="1"/>
        <v>0</v>
      </c>
      <c r="P49" s="9">
        <f t="shared" si="2"/>
        <v>0</v>
      </c>
      <c r="Q49" s="8"/>
      <c r="R49" s="2"/>
      <c r="S49" s="2"/>
      <c r="T49" s="2"/>
      <c r="U49" s="2"/>
      <c r="V49" s="2"/>
      <c r="W49" s="2"/>
      <c r="X49" s="2"/>
      <c r="Y49" s="2"/>
      <c r="Z49" s="2"/>
      <c r="AA49" s="2"/>
      <c r="AB49" s="2"/>
    </row>
    <row r="50" spans="1:28" ht="15.75" customHeight="1" x14ac:dyDescent="0.3">
      <c r="A50" s="29"/>
      <c r="B50" s="30"/>
      <c r="C50" s="8"/>
      <c r="D50" s="8"/>
      <c r="E50" s="31"/>
      <c r="F50" s="8"/>
      <c r="G50" s="8" t="str">
        <f>IFERROR(VLOOKUP(Compras!$F50,'Materias Primas'!$A$1:$J$59,2,0),"")</f>
        <v/>
      </c>
      <c r="H50" s="32"/>
      <c r="I50" s="8" t="str">
        <f>IFERROR(VLOOKUP(Compras!$F50,'Materias Primas'!$A$1:$J$59,5,0),"")</f>
        <v/>
      </c>
      <c r="J50" s="8" t="e">
        <f>VLOOKUP(Compras!$F50,'Materias Primas'!$A$1:$J$59,3,0)</f>
        <v>#N/A</v>
      </c>
      <c r="K50" s="33" t="str">
        <f>IFERROR(VLOOKUP(Compras!$F50,'Materias Primas'!$A$1:$J$59,7,0),"")</f>
        <v/>
      </c>
      <c r="L50" s="33" t="str">
        <f>IFERROR(Compras!$M50/Compras!$J50,"")</f>
        <v/>
      </c>
      <c r="M50" s="9" t="str">
        <f>IFERROR(Compras!$J50*Compras!$N50/Compras!$H50,"")</f>
        <v/>
      </c>
      <c r="N50" s="9"/>
      <c r="O50" s="9">
        <f t="shared" si="1"/>
        <v>0</v>
      </c>
      <c r="P50" s="9">
        <f t="shared" si="2"/>
        <v>0</v>
      </c>
      <c r="Q50" s="8"/>
      <c r="R50" s="2"/>
      <c r="S50" s="2"/>
      <c r="T50" s="2"/>
      <c r="U50" s="2"/>
      <c r="V50" s="2"/>
      <c r="W50" s="2"/>
      <c r="X50" s="2"/>
      <c r="Y50" s="2"/>
      <c r="Z50" s="2"/>
      <c r="AA50" s="2"/>
      <c r="AB50" s="2"/>
    </row>
    <row r="51" spans="1:28" ht="15.75" customHeight="1" x14ac:dyDescent="0.3">
      <c r="A51" s="29"/>
      <c r="B51" s="30"/>
      <c r="C51" s="8"/>
      <c r="D51" s="8"/>
      <c r="E51" s="31"/>
      <c r="F51" s="8"/>
      <c r="G51" s="8" t="str">
        <f>IFERROR(VLOOKUP(Compras!$F51,'Materias Primas'!$A$1:$J$59,2,0),"")</f>
        <v/>
      </c>
      <c r="H51" s="32"/>
      <c r="I51" s="8" t="str">
        <f>IFERROR(VLOOKUP(Compras!$F51,'Materias Primas'!$A$1:$J$59,5,0),"")</f>
        <v/>
      </c>
      <c r="J51" s="8" t="e">
        <f>VLOOKUP(Compras!$F51,'Materias Primas'!$A$1:$J$59,3,0)</f>
        <v>#N/A</v>
      </c>
      <c r="K51" s="33" t="str">
        <f>IFERROR(VLOOKUP(Compras!$F51,'Materias Primas'!$A$1:$J$59,7,0),"")</f>
        <v/>
      </c>
      <c r="L51" s="33" t="str">
        <f>IFERROR(Compras!$M51/Compras!$J51,"")</f>
        <v/>
      </c>
      <c r="M51" s="9" t="str">
        <f>IFERROR(Compras!$J51*Compras!$N51/Compras!$H51,"")</f>
        <v/>
      </c>
      <c r="N51" s="9"/>
      <c r="O51" s="9">
        <f t="shared" si="1"/>
        <v>0</v>
      </c>
      <c r="P51" s="9">
        <f t="shared" si="2"/>
        <v>0</v>
      </c>
      <c r="Q51" s="8"/>
      <c r="R51" s="2"/>
      <c r="S51" s="2"/>
      <c r="T51" s="2"/>
      <c r="U51" s="2"/>
      <c r="V51" s="2"/>
      <c r="W51" s="2"/>
      <c r="X51" s="2"/>
      <c r="Y51" s="2"/>
      <c r="Z51" s="2"/>
      <c r="AA51" s="2"/>
      <c r="AB51" s="2"/>
    </row>
    <row r="52" spans="1:28" ht="15.75" customHeight="1" x14ac:dyDescent="0.3">
      <c r="A52" s="29"/>
      <c r="B52" s="30"/>
      <c r="C52" s="8"/>
      <c r="D52" s="8"/>
      <c r="E52" s="31"/>
      <c r="F52" s="8"/>
      <c r="G52" s="8" t="str">
        <f>IFERROR(VLOOKUP(Compras!$F52,'Materias Primas'!$A$1:$J$59,2,0),"")</f>
        <v/>
      </c>
      <c r="H52" s="32"/>
      <c r="I52" s="8" t="str">
        <f>IFERROR(VLOOKUP(Compras!$F52,'Materias Primas'!$A$1:$J$59,5,0),"")</f>
        <v/>
      </c>
      <c r="J52" s="8" t="e">
        <f>VLOOKUP(Compras!$F52,'Materias Primas'!$A$1:$J$59,3,0)</f>
        <v>#N/A</v>
      </c>
      <c r="K52" s="33" t="str">
        <f>IFERROR(VLOOKUP(Compras!$F52,'Materias Primas'!$A$1:$J$59,7,0),"")</f>
        <v/>
      </c>
      <c r="L52" s="33" t="str">
        <f>IFERROR(Compras!$M52/Compras!$J52,"")</f>
        <v/>
      </c>
      <c r="M52" s="9" t="str">
        <f>IFERROR(Compras!$J52*Compras!$N52/Compras!$H52,"")</f>
        <v/>
      </c>
      <c r="N52" s="9"/>
      <c r="O52" s="9">
        <f t="shared" si="1"/>
        <v>0</v>
      </c>
      <c r="P52" s="9">
        <f t="shared" si="2"/>
        <v>0</v>
      </c>
      <c r="Q52" s="8"/>
      <c r="R52" s="2"/>
      <c r="S52" s="2"/>
      <c r="T52" s="2"/>
      <c r="U52" s="2"/>
      <c r="V52" s="2"/>
      <c r="W52" s="2"/>
      <c r="X52" s="2"/>
      <c r="Y52" s="2"/>
      <c r="Z52" s="2"/>
      <c r="AA52" s="2"/>
      <c r="AB52" s="2"/>
    </row>
    <row r="53" spans="1:28" ht="15.75" customHeight="1" x14ac:dyDescent="0.3">
      <c r="A53" s="29"/>
      <c r="B53" s="30"/>
      <c r="C53" s="8"/>
      <c r="D53" s="8"/>
      <c r="E53" s="31"/>
      <c r="F53" s="8"/>
      <c r="G53" s="8" t="str">
        <f>IFERROR(VLOOKUP(Compras!$F53,'Materias Primas'!$A$1:$J$59,2,0),"")</f>
        <v/>
      </c>
      <c r="H53" s="32"/>
      <c r="I53" s="8" t="str">
        <f>IFERROR(VLOOKUP(Compras!$F53,'Materias Primas'!$A$1:$J$59,5,0),"")</f>
        <v/>
      </c>
      <c r="J53" s="8" t="e">
        <f>VLOOKUP(Compras!$F53,'Materias Primas'!$A$1:$J$59,3,0)</f>
        <v>#N/A</v>
      </c>
      <c r="K53" s="33" t="str">
        <f>IFERROR(VLOOKUP(Compras!$F53,'Materias Primas'!$A$1:$J$59,7,0),"")</f>
        <v/>
      </c>
      <c r="L53" s="33" t="str">
        <f>IFERROR(Compras!$M53/Compras!$J53,"")</f>
        <v/>
      </c>
      <c r="M53" s="9" t="str">
        <f>IFERROR(Compras!$J53*Compras!$N53/Compras!$H53,"")</f>
        <v/>
      </c>
      <c r="N53" s="9"/>
      <c r="O53" s="9">
        <f t="shared" si="1"/>
        <v>0</v>
      </c>
      <c r="P53" s="9">
        <f t="shared" si="2"/>
        <v>0</v>
      </c>
      <c r="Q53" s="8"/>
      <c r="R53" s="2"/>
      <c r="S53" s="2"/>
      <c r="T53" s="2"/>
      <c r="U53" s="2"/>
      <c r="V53" s="2"/>
      <c r="W53" s="2"/>
      <c r="X53" s="2"/>
      <c r="Y53" s="2"/>
      <c r="Z53" s="2"/>
      <c r="AA53" s="2"/>
      <c r="AB53" s="2"/>
    </row>
    <row r="54" spans="1:28" ht="15.75" customHeight="1" x14ac:dyDescent="0.3">
      <c r="A54" s="29"/>
      <c r="B54" s="30"/>
      <c r="C54" s="8"/>
      <c r="D54" s="8"/>
      <c r="E54" s="31"/>
      <c r="F54" s="8"/>
      <c r="G54" s="8" t="str">
        <f>IFERROR(VLOOKUP(Compras!$F54,'Materias Primas'!$A$1:$J$59,2,0),"")</f>
        <v/>
      </c>
      <c r="H54" s="32"/>
      <c r="I54" s="8" t="str">
        <f>IFERROR(VLOOKUP(Compras!$F54,'Materias Primas'!$A$1:$J$59,5,0),"")</f>
        <v/>
      </c>
      <c r="J54" s="8" t="e">
        <f>VLOOKUP(Compras!$F54,'Materias Primas'!$A$1:$J$59,3,0)</f>
        <v>#N/A</v>
      </c>
      <c r="K54" s="33" t="str">
        <f>IFERROR(VLOOKUP(Compras!$F54,'Materias Primas'!$A$1:$J$59,7,0),"")</f>
        <v/>
      </c>
      <c r="L54" s="33" t="str">
        <f>IFERROR(Compras!$M54/Compras!$J54,"")</f>
        <v/>
      </c>
      <c r="M54" s="9" t="str">
        <f>IFERROR(Compras!$J54*Compras!$N54/Compras!$H54,"")</f>
        <v/>
      </c>
      <c r="N54" s="9"/>
      <c r="O54" s="9">
        <f t="shared" si="1"/>
        <v>0</v>
      </c>
      <c r="P54" s="9">
        <f t="shared" si="2"/>
        <v>0</v>
      </c>
      <c r="Q54" s="8"/>
      <c r="R54" s="2"/>
      <c r="S54" s="2"/>
      <c r="T54" s="2"/>
      <c r="U54" s="2"/>
      <c r="V54" s="2"/>
      <c r="W54" s="2"/>
      <c r="X54" s="2"/>
      <c r="Y54" s="2"/>
      <c r="Z54" s="2"/>
      <c r="AA54" s="2"/>
      <c r="AB54" s="2"/>
    </row>
    <row r="55" spans="1:28" ht="15.75" customHeight="1" x14ac:dyDescent="0.3">
      <c r="A55" s="29"/>
      <c r="B55" s="30"/>
      <c r="C55" s="8"/>
      <c r="D55" s="8"/>
      <c r="E55" s="31"/>
      <c r="F55" s="8"/>
      <c r="G55" s="8" t="str">
        <f>IFERROR(VLOOKUP(Compras!$F55,'Materias Primas'!$A$1:$J$59,2,0),"")</f>
        <v/>
      </c>
      <c r="H55" s="32"/>
      <c r="I55" s="8" t="str">
        <f>IFERROR(VLOOKUP(Compras!$F55,'Materias Primas'!$A$1:$J$59,5,0),"")</f>
        <v/>
      </c>
      <c r="J55" s="8" t="e">
        <f>VLOOKUP(Compras!$F55,'Materias Primas'!$A$1:$J$59,3,0)</f>
        <v>#N/A</v>
      </c>
      <c r="K55" s="33" t="str">
        <f>IFERROR(VLOOKUP(Compras!$F55,'Materias Primas'!$A$1:$J$59,7,0),"")</f>
        <v/>
      </c>
      <c r="L55" s="33" t="str">
        <f>IFERROR(Compras!$M55/Compras!$J55,"")</f>
        <v/>
      </c>
      <c r="M55" s="9" t="str">
        <f>IFERROR(Compras!$J55*Compras!$N55/Compras!$H55,"")</f>
        <v/>
      </c>
      <c r="N55" s="9"/>
      <c r="O55" s="9">
        <f t="shared" si="1"/>
        <v>0</v>
      </c>
      <c r="P55" s="9">
        <f t="shared" si="2"/>
        <v>0</v>
      </c>
      <c r="Q55" s="8"/>
      <c r="R55" s="2"/>
      <c r="S55" s="2"/>
      <c r="T55" s="2"/>
      <c r="U55" s="2"/>
      <c r="V55" s="2"/>
      <c r="W55" s="2"/>
      <c r="X55" s="2"/>
      <c r="Y55" s="2"/>
      <c r="Z55" s="2"/>
      <c r="AA55" s="2"/>
      <c r="AB55" s="2"/>
    </row>
    <row r="56" spans="1:28" ht="15.75" customHeight="1" x14ac:dyDescent="0.3">
      <c r="A56" s="29"/>
      <c r="B56" s="30"/>
      <c r="C56" s="8"/>
      <c r="D56" s="8"/>
      <c r="E56" s="31"/>
      <c r="F56" s="8"/>
      <c r="G56" s="8" t="str">
        <f>IFERROR(VLOOKUP(Compras!$F56,'Materias Primas'!$A$1:$J$59,2,0),"")</f>
        <v/>
      </c>
      <c r="H56" s="32"/>
      <c r="I56" s="8" t="str">
        <f>IFERROR(VLOOKUP(Compras!$F56,'Materias Primas'!$A$1:$J$59,5,0),"")</f>
        <v/>
      </c>
      <c r="J56" s="8" t="e">
        <f>VLOOKUP(Compras!$F56,'Materias Primas'!$A$1:$J$59,3,0)</f>
        <v>#N/A</v>
      </c>
      <c r="K56" s="33" t="str">
        <f>IFERROR(VLOOKUP(Compras!$F56,'Materias Primas'!$A$1:$J$59,7,0),"")</f>
        <v/>
      </c>
      <c r="L56" s="33" t="str">
        <f>IFERROR(Compras!$M56/Compras!$J56,"")</f>
        <v/>
      </c>
      <c r="M56" s="9" t="str">
        <f>IFERROR(Compras!$J56*Compras!$N56/Compras!$H56,"")</f>
        <v/>
      </c>
      <c r="N56" s="9"/>
      <c r="O56" s="9">
        <f t="shared" si="1"/>
        <v>0</v>
      </c>
      <c r="P56" s="9">
        <f t="shared" si="2"/>
        <v>0</v>
      </c>
      <c r="Q56" s="8"/>
      <c r="R56" s="2"/>
      <c r="S56" s="2"/>
      <c r="T56" s="2"/>
      <c r="U56" s="2"/>
      <c r="V56" s="2"/>
      <c r="W56" s="2"/>
      <c r="X56" s="2"/>
      <c r="Y56" s="2"/>
      <c r="Z56" s="2"/>
      <c r="AA56" s="2"/>
      <c r="AB56" s="2"/>
    </row>
    <row r="57" spans="1:28" ht="15.75" customHeight="1" x14ac:dyDescent="0.3">
      <c r="A57" s="29"/>
      <c r="B57" s="30"/>
      <c r="C57" s="8"/>
      <c r="D57" s="8"/>
      <c r="E57" s="31"/>
      <c r="F57" s="8"/>
      <c r="G57" s="8" t="str">
        <f>IFERROR(VLOOKUP(Compras!$F57,'Materias Primas'!$A$1:$J$59,2,0),"")</f>
        <v/>
      </c>
      <c r="H57" s="32"/>
      <c r="I57" s="8" t="str">
        <f>IFERROR(VLOOKUP(Compras!$F57,'Materias Primas'!$A$1:$J$59,5,0),"")</f>
        <v/>
      </c>
      <c r="J57" s="8" t="e">
        <f>VLOOKUP(Compras!$F57,'Materias Primas'!$A$1:$J$59,3,0)</f>
        <v>#N/A</v>
      </c>
      <c r="K57" s="33" t="str">
        <f>IFERROR(VLOOKUP(Compras!$F57,'Materias Primas'!$A$1:$J$59,7,0),"")</f>
        <v/>
      </c>
      <c r="L57" s="33" t="str">
        <f>IFERROR(Compras!$M57/Compras!$J57,"")</f>
        <v/>
      </c>
      <c r="M57" s="9" t="str">
        <f>IFERROR(Compras!$J57*Compras!$N57/Compras!$H57,"")</f>
        <v/>
      </c>
      <c r="N57" s="9"/>
      <c r="O57" s="9">
        <f t="shared" si="1"/>
        <v>0</v>
      </c>
      <c r="P57" s="9">
        <f t="shared" si="2"/>
        <v>0</v>
      </c>
      <c r="Q57" s="8"/>
      <c r="R57" s="2"/>
      <c r="S57" s="2"/>
      <c r="T57" s="2"/>
      <c r="U57" s="2"/>
      <c r="V57" s="2"/>
      <c r="W57" s="2"/>
      <c r="X57" s="2"/>
      <c r="Y57" s="2"/>
      <c r="Z57" s="2"/>
      <c r="AA57" s="2"/>
      <c r="AB57" s="2"/>
    </row>
    <row r="58" spans="1:28" ht="15.75" customHeight="1" x14ac:dyDescent="0.3">
      <c r="A58" s="29"/>
      <c r="B58" s="30"/>
      <c r="C58" s="8"/>
      <c r="D58" s="8"/>
      <c r="E58" s="31"/>
      <c r="F58" s="8"/>
      <c r="G58" s="8" t="str">
        <f>IFERROR(VLOOKUP(Compras!$F58,'Materias Primas'!$A$1:$J$59,2,0),"")</f>
        <v/>
      </c>
      <c r="H58" s="32"/>
      <c r="I58" s="8" t="str">
        <f>IFERROR(VLOOKUP(Compras!$F58,'Materias Primas'!$A$1:$J$59,5,0),"")</f>
        <v/>
      </c>
      <c r="J58" s="8" t="e">
        <f>VLOOKUP(Compras!$F58,'Materias Primas'!$A$1:$J$59,3,0)</f>
        <v>#N/A</v>
      </c>
      <c r="K58" s="33" t="str">
        <f>IFERROR(VLOOKUP(Compras!$F58,'Materias Primas'!$A$1:$J$59,7,0),"")</f>
        <v/>
      </c>
      <c r="L58" s="33" t="str">
        <f>IFERROR(Compras!$M58/Compras!$J58,"")</f>
        <v/>
      </c>
      <c r="M58" s="9" t="str">
        <f>IFERROR(Compras!$J58*Compras!$N58/Compras!$H58,"")</f>
        <v/>
      </c>
      <c r="N58" s="9"/>
      <c r="O58" s="9">
        <f t="shared" si="1"/>
        <v>0</v>
      </c>
      <c r="P58" s="9">
        <f t="shared" si="2"/>
        <v>0</v>
      </c>
      <c r="Q58" s="8"/>
      <c r="R58" s="2"/>
      <c r="S58" s="2"/>
      <c r="T58" s="2"/>
      <c r="U58" s="2"/>
      <c r="V58" s="2"/>
      <c r="W58" s="2"/>
      <c r="X58" s="2"/>
      <c r="Y58" s="2"/>
      <c r="Z58" s="2"/>
      <c r="AA58" s="2"/>
      <c r="AB58" s="2"/>
    </row>
    <row r="59" spans="1:28" ht="15.75" customHeight="1" x14ac:dyDescent="0.3">
      <c r="A59" s="29"/>
      <c r="B59" s="30"/>
      <c r="C59" s="8"/>
      <c r="D59" s="8"/>
      <c r="E59" s="31"/>
      <c r="F59" s="8"/>
      <c r="G59" s="8" t="str">
        <f>IFERROR(VLOOKUP(Compras!$F59,'Materias Primas'!$A$1:$J$59,2,0),"")</f>
        <v/>
      </c>
      <c r="H59" s="32"/>
      <c r="I59" s="8" t="str">
        <f>IFERROR(VLOOKUP(Compras!$F59,'Materias Primas'!$A$1:$J$59,5,0),"")</f>
        <v/>
      </c>
      <c r="J59" s="8" t="e">
        <f>VLOOKUP(Compras!$F59,'Materias Primas'!$A$1:$J$59,3,0)</f>
        <v>#N/A</v>
      </c>
      <c r="K59" s="33" t="str">
        <f>IFERROR(VLOOKUP(Compras!$F59,'Materias Primas'!$A$1:$J$59,7,0),"")</f>
        <v/>
      </c>
      <c r="L59" s="33" t="str">
        <f>IFERROR(Compras!$M59/Compras!$J59,"")</f>
        <v/>
      </c>
      <c r="M59" s="9" t="str">
        <f>IFERROR(Compras!$J59*Compras!$N59/Compras!$H59,"")</f>
        <v/>
      </c>
      <c r="N59" s="9"/>
      <c r="O59" s="9">
        <f t="shared" si="1"/>
        <v>0</v>
      </c>
      <c r="P59" s="9">
        <f t="shared" si="2"/>
        <v>0</v>
      </c>
      <c r="Q59" s="8"/>
      <c r="R59" s="2"/>
      <c r="S59" s="2"/>
      <c r="T59" s="2"/>
      <c r="U59" s="2"/>
      <c r="V59" s="2"/>
      <c r="W59" s="2"/>
      <c r="X59" s="2"/>
      <c r="Y59" s="2"/>
      <c r="Z59" s="2"/>
      <c r="AA59" s="2"/>
      <c r="AB59" s="2"/>
    </row>
    <row r="60" spans="1:28" ht="15.75" customHeight="1" x14ac:dyDescent="0.3">
      <c r="A60" s="29"/>
      <c r="B60" s="30"/>
      <c r="C60" s="8"/>
      <c r="D60" s="8"/>
      <c r="E60" s="31"/>
      <c r="F60" s="8"/>
      <c r="G60" s="8" t="str">
        <f>IFERROR(VLOOKUP(Compras!$F60,'Materias Primas'!$A$1:$J$59,2,0),"")</f>
        <v/>
      </c>
      <c r="H60" s="32"/>
      <c r="I60" s="8" t="str">
        <f>IFERROR(VLOOKUP(Compras!$F60,'Materias Primas'!$A$1:$J$59,5,0),"")</f>
        <v/>
      </c>
      <c r="J60" s="8" t="e">
        <f>VLOOKUP(Compras!$F60,'Materias Primas'!$A$1:$J$59,3,0)</f>
        <v>#N/A</v>
      </c>
      <c r="K60" s="33" t="str">
        <f>IFERROR(VLOOKUP(Compras!$F60,'Materias Primas'!$A$1:$J$59,7,0),"")</f>
        <v/>
      </c>
      <c r="L60" s="33" t="str">
        <f>IFERROR(Compras!$M60/Compras!$J60,"")</f>
        <v/>
      </c>
      <c r="M60" s="9" t="str">
        <f>IFERROR(Compras!$J60*Compras!$N60/Compras!$H60,"")</f>
        <v/>
      </c>
      <c r="N60" s="9"/>
      <c r="O60" s="9">
        <f t="shared" si="1"/>
        <v>0</v>
      </c>
      <c r="P60" s="9">
        <f t="shared" si="2"/>
        <v>0</v>
      </c>
      <c r="Q60" s="8"/>
      <c r="R60" s="2"/>
      <c r="S60" s="2"/>
      <c r="T60" s="2"/>
      <c r="U60" s="2"/>
      <c r="V60" s="2"/>
      <c r="W60" s="2"/>
      <c r="X60" s="2"/>
      <c r="Y60" s="2"/>
      <c r="Z60" s="2"/>
      <c r="AA60" s="2"/>
      <c r="AB60" s="2"/>
    </row>
    <row r="61" spans="1:28" ht="15.75" customHeight="1" x14ac:dyDescent="0.3">
      <c r="A61" s="29"/>
      <c r="B61" s="30"/>
      <c r="C61" s="8"/>
      <c r="D61" s="8"/>
      <c r="E61" s="31"/>
      <c r="F61" s="8"/>
      <c r="G61" s="8" t="str">
        <f>IFERROR(VLOOKUP(Compras!$F61,'Materias Primas'!$A$1:$J$59,2,0),"")</f>
        <v/>
      </c>
      <c r="H61" s="32"/>
      <c r="I61" s="8" t="str">
        <f>IFERROR(VLOOKUP(Compras!$F61,'Materias Primas'!$A$1:$J$59,5,0),"")</f>
        <v/>
      </c>
      <c r="J61" s="8" t="e">
        <f>VLOOKUP(Compras!$F61,'Materias Primas'!$A$1:$J$59,3,0)</f>
        <v>#N/A</v>
      </c>
      <c r="K61" s="33" t="str">
        <f>IFERROR(VLOOKUP(Compras!$F61,'Materias Primas'!$A$1:$J$59,7,0),"")</f>
        <v/>
      </c>
      <c r="L61" s="33" t="str">
        <f>IFERROR(Compras!$M61/Compras!$J61,"")</f>
        <v/>
      </c>
      <c r="M61" s="9" t="str">
        <f>IFERROR(Compras!$J61*Compras!$N61/Compras!$H61,"")</f>
        <v/>
      </c>
      <c r="N61" s="9"/>
      <c r="O61" s="9">
        <f t="shared" si="1"/>
        <v>0</v>
      </c>
      <c r="P61" s="9">
        <f t="shared" si="2"/>
        <v>0</v>
      </c>
      <c r="Q61" s="8"/>
      <c r="R61" s="2"/>
      <c r="S61" s="2"/>
      <c r="T61" s="2"/>
      <c r="U61" s="2"/>
      <c r="V61" s="2"/>
      <c r="W61" s="2"/>
      <c r="X61" s="2"/>
      <c r="Y61" s="2"/>
      <c r="Z61" s="2"/>
      <c r="AA61" s="2"/>
      <c r="AB61" s="2"/>
    </row>
    <row r="62" spans="1:28" ht="15.75" customHeight="1" x14ac:dyDescent="0.3">
      <c r="A62" s="29"/>
      <c r="B62" s="30"/>
      <c r="C62" s="8"/>
      <c r="D62" s="8"/>
      <c r="E62" s="31"/>
      <c r="F62" s="8"/>
      <c r="G62" s="8" t="str">
        <f>IFERROR(VLOOKUP(Compras!$F62,'Materias Primas'!$A$1:$J$59,2,0),"")</f>
        <v/>
      </c>
      <c r="H62" s="32"/>
      <c r="I62" s="8" t="str">
        <f>IFERROR(VLOOKUP(Compras!$F62,'Materias Primas'!$A$1:$J$59,5,0),"")</f>
        <v/>
      </c>
      <c r="J62" s="8" t="e">
        <f>VLOOKUP(Compras!$F62,'Materias Primas'!$A$1:$J$59,3,0)</f>
        <v>#N/A</v>
      </c>
      <c r="K62" s="33" t="str">
        <f>IFERROR(VLOOKUP(Compras!$F62,'Materias Primas'!$A$1:$J$59,7,0),"")</f>
        <v/>
      </c>
      <c r="L62" s="33" t="str">
        <f>IFERROR(Compras!$M62/Compras!$J62,"")</f>
        <v/>
      </c>
      <c r="M62" s="9" t="str">
        <f>IFERROR(Compras!$J62*Compras!$N62/Compras!$H62,"")</f>
        <v/>
      </c>
      <c r="N62" s="9"/>
      <c r="O62" s="9">
        <f t="shared" si="1"/>
        <v>0</v>
      </c>
      <c r="P62" s="9">
        <f t="shared" si="2"/>
        <v>0</v>
      </c>
      <c r="Q62" s="8"/>
      <c r="R62" s="2"/>
      <c r="S62" s="2"/>
      <c r="T62" s="2"/>
      <c r="U62" s="2"/>
      <c r="V62" s="2"/>
      <c r="W62" s="2"/>
      <c r="X62" s="2"/>
      <c r="Y62" s="2"/>
      <c r="Z62" s="2"/>
      <c r="AA62" s="2"/>
      <c r="AB62" s="2"/>
    </row>
    <row r="63" spans="1:28" ht="15.75" customHeight="1" x14ac:dyDescent="0.3">
      <c r="A63" s="29"/>
      <c r="B63" s="30"/>
      <c r="C63" s="8"/>
      <c r="D63" s="8"/>
      <c r="E63" s="31"/>
      <c r="F63" s="8"/>
      <c r="G63" s="8" t="str">
        <f>IFERROR(VLOOKUP(Compras!$F63,'Materias Primas'!$A$1:$J$59,2,0),"")</f>
        <v/>
      </c>
      <c r="H63" s="32"/>
      <c r="I63" s="8" t="str">
        <f>IFERROR(VLOOKUP(Compras!$F63,'Materias Primas'!$A$1:$J$59,5,0),"")</f>
        <v/>
      </c>
      <c r="J63" s="8" t="e">
        <f>VLOOKUP(Compras!$F63,'Materias Primas'!$A$1:$J$59,3,0)</f>
        <v>#N/A</v>
      </c>
      <c r="K63" s="33" t="str">
        <f>IFERROR(VLOOKUP(Compras!$F63,'Materias Primas'!$A$1:$J$59,7,0),"")</f>
        <v/>
      </c>
      <c r="L63" s="33" t="str">
        <f>IFERROR(Compras!$M63/Compras!$J63,"")</f>
        <v/>
      </c>
      <c r="M63" s="9" t="str">
        <f>IFERROR(Compras!$J63*Compras!$N63/Compras!$H63,"")</f>
        <v/>
      </c>
      <c r="N63" s="9"/>
      <c r="O63" s="9">
        <f t="shared" si="1"/>
        <v>0</v>
      </c>
      <c r="P63" s="9">
        <f t="shared" si="2"/>
        <v>0</v>
      </c>
      <c r="Q63" s="8"/>
      <c r="R63" s="2"/>
      <c r="S63" s="2"/>
      <c r="T63" s="2"/>
      <c r="U63" s="2"/>
      <c r="V63" s="2"/>
      <c r="W63" s="2"/>
      <c r="X63" s="2"/>
      <c r="Y63" s="2"/>
      <c r="Z63" s="2"/>
      <c r="AA63" s="2"/>
      <c r="AB63" s="2"/>
    </row>
    <row r="64" spans="1:28" ht="15.75" customHeight="1" x14ac:dyDescent="0.3">
      <c r="A64" s="29"/>
      <c r="B64" s="30"/>
      <c r="C64" s="8"/>
      <c r="D64" s="8"/>
      <c r="E64" s="31"/>
      <c r="F64" s="8"/>
      <c r="G64" s="8" t="str">
        <f>IFERROR(VLOOKUP(Compras!$F64,'Materias Primas'!$A$1:$J$59,2,0),"")</f>
        <v/>
      </c>
      <c r="H64" s="32"/>
      <c r="I64" s="8" t="str">
        <f>IFERROR(VLOOKUP(Compras!$F64,'Materias Primas'!$A$1:$J$59,5,0),"")</f>
        <v/>
      </c>
      <c r="J64" s="8" t="e">
        <f>VLOOKUP(Compras!$F64,'Materias Primas'!$A$1:$J$59,3,0)</f>
        <v>#N/A</v>
      </c>
      <c r="K64" s="33" t="str">
        <f>IFERROR(VLOOKUP(Compras!$F64,'Materias Primas'!$A$1:$J$59,7,0),"")</f>
        <v/>
      </c>
      <c r="L64" s="33" t="str">
        <f>IFERROR(Compras!$M64/Compras!$J64,"")</f>
        <v/>
      </c>
      <c r="M64" s="9" t="str">
        <f>IFERROR(Compras!$J64*Compras!$N64/Compras!$H64,"")</f>
        <v/>
      </c>
      <c r="N64" s="9"/>
      <c r="O64" s="9">
        <f t="shared" si="1"/>
        <v>0</v>
      </c>
      <c r="P64" s="9">
        <f t="shared" si="2"/>
        <v>0</v>
      </c>
      <c r="Q64" s="8"/>
      <c r="R64" s="2"/>
      <c r="S64" s="2"/>
      <c r="T64" s="2"/>
      <c r="U64" s="2"/>
      <c r="V64" s="2"/>
      <c r="W64" s="2"/>
      <c r="X64" s="2"/>
      <c r="Y64" s="2"/>
      <c r="Z64" s="2"/>
      <c r="AA64" s="2"/>
      <c r="AB64" s="2"/>
    </row>
    <row r="65" spans="1:28" ht="15.75" customHeight="1" x14ac:dyDescent="0.3">
      <c r="A65" s="29"/>
      <c r="B65" s="30"/>
      <c r="C65" s="8"/>
      <c r="D65" s="8"/>
      <c r="E65" s="31"/>
      <c r="F65" s="8"/>
      <c r="G65" s="8" t="str">
        <f>IFERROR(VLOOKUP(Compras!$F65,'Materias Primas'!$A$1:$J$59,2,0),"")</f>
        <v/>
      </c>
      <c r="H65" s="32"/>
      <c r="I65" s="8" t="str">
        <f>IFERROR(VLOOKUP(Compras!$F65,'Materias Primas'!$A$1:$J$59,5,0),"")</f>
        <v/>
      </c>
      <c r="J65" s="8" t="e">
        <f>VLOOKUP(Compras!$F65,'Materias Primas'!$A$1:$J$59,3,0)</f>
        <v>#N/A</v>
      </c>
      <c r="K65" s="33" t="str">
        <f>IFERROR(VLOOKUP(Compras!$F65,'Materias Primas'!$A$1:$J$59,7,0),"")</f>
        <v/>
      </c>
      <c r="L65" s="33" t="str">
        <f>IFERROR(Compras!$M65/Compras!$J65,"")</f>
        <v/>
      </c>
      <c r="M65" s="9" t="str">
        <f>IFERROR(Compras!$J65*Compras!$N65/Compras!$H65,"")</f>
        <v/>
      </c>
      <c r="N65" s="9"/>
      <c r="O65" s="9">
        <f t="shared" si="1"/>
        <v>0</v>
      </c>
      <c r="P65" s="9">
        <f t="shared" si="2"/>
        <v>0</v>
      </c>
      <c r="Q65" s="8"/>
      <c r="R65" s="2"/>
      <c r="S65" s="2"/>
      <c r="T65" s="2"/>
      <c r="U65" s="2"/>
      <c r="V65" s="2"/>
      <c r="W65" s="2"/>
      <c r="X65" s="2"/>
      <c r="Y65" s="2"/>
      <c r="Z65" s="2"/>
      <c r="AA65" s="2"/>
      <c r="AB65" s="2"/>
    </row>
    <row r="66" spans="1:28" ht="15.75" customHeight="1" x14ac:dyDescent="0.3">
      <c r="A66" s="29"/>
      <c r="B66" s="30"/>
      <c r="C66" s="8"/>
      <c r="D66" s="8"/>
      <c r="E66" s="31"/>
      <c r="F66" s="8"/>
      <c r="G66" s="8" t="str">
        <f>IFERROR(VLOOKUP(Compras!$F66,'Materias Primas'!$A$1:$J$59,2,0),"")</f>
        <v/>
      </c>
      <c r="H66" s="32"/>
      <c r="I66" s="8" t="str">
        <f>IFERROR(VLOOKUP(Compras!$F66,'Materias Primas'!$A$1:$J$59,5,0),"")</f>
        <v/>
      </c>
      <c r="J66" s="8" t="e">
        <f>VLOOKUP(Compras!$F66,'Materias Primas'!$A$1:$J$59,3,0)</f>
        <v>#N/A</v>
      </c>
      <c r="K66" s="33" t="str">
        <f>IFERROR(VLOOKUP(Compras!$F66,'Materias Primas'!$A$1:$J$59,7,0),"")</f>
        <v/>
      </c>
      <c r="L66" s="33" t="str">
        <f>IFERROR(Compras!$M66/Compras!$J66,"")</f>
        <v/>
      </c>
      <c r="M66" s="9" t="str">
        <f>IFERROR(Compras!$J66*Compras!$N66/Compras!$H66,"")</f>
        <v/>
      </c>
      <c r="N66" s="9"/>
      <c r="O66" s="9">
        <f t="shared" si="1"/>
        <v>0</v>
      </c>
      <c r="P66" s="9">
        <f t="shared" si="2"/>
        <v>0</v>
      </c>
      <c r="Q66" s="8"/>
      <c r="R66" s="2"/>
      <c r="S66" s="2"/>
      <c r="T66" s="2"/>
      <c r="U66" s="2"/>
      <c r="V66" s="2"/>
      <c r="W66" s="2"/>
      <c r="X66" s="2"/>
      <c r="Y66" s="2"/>
      <c r="Z66" s="2"/>
      <c r="AA66" s="2"/>
      <c r="AB66" s="2"/>
    </row>
    <row r="67" spans="1:28" ht="15.75" customHeight="1" x14ac:dyDescent="0.3">
      <c r="A67" s="29"/>
      <c r="B67" s="30"/>
      <c r="C67" s="8"/>
      <c r="D67" s="8"/>
      <c r="E67" s="31"/>
      <c r="F67" s="8"/>
      <c r="G67" s="8" t="str">
        <f>IFERROR(VLOOKUP(Compras!$F67,'Materias Primas'!$A$1:$J$59,2,0),"")</f>
        <v/>
      </c>
      <c r="H67" s="32"/>
      <c r="I67" s="8" t="str">
        <f>IFERROR(VLOOKUP(Compras!$F67,'Materias Primas'!$A$1:$J$59,5,0),"")</f>
        <v/>
      </c>
      <c r="J67" s="8" t="e">
        <f>VLOOKUP(Compras!$F67,'Materias Primas'!$A$1:$J$59,3,0)</f>
        <v>#N/A</v>
      </c>
      <c r="K67" s="33" t="str">
        <f>IFERROR(VLOOKUP(Compras!$F67,'Materias Primas'!$A$1:$J$59,7,0),"")</f>
        <v/>
      </c>
      <c r="L67" s="33" t="str">
        <f>IFERROR(Compras!$M67/Compras!$J67,"")</f>
        <v/>
      </c>
      <c r="M67" s="9" t="str">
        <f>IFERROR(Compras!$J67*Compras!$N67/Compras!$H67,"")</f>
        <v/>
      </c>
      <c r="N67" s="9"/>
      <c r="O67" s="9">
        <f t="shared" si="1"/>
        <v>0</v>
      </c>
      <c r="P67" s="9">
        <f t="shared" si="2"/>
        <v>0</v>
      </c>
      <c r="Q67" s="8"/>
      <c r="R67" s="2"/>
      <c r="S67" s="2"/>
      <c r="T67" s="2"/>
      <c r="U67" s="2"/>
      <c r="V67" s="2"/>
      <c r="W67" s="2"/>
      <c r="X67" s="2"/>
      <c r="Y67" s="2"/>
      <c r="Z67" s="2"/>
      <c r="AA67" s="2"/>
      <c r="AB67" s="2"/>
    </row>
    <row r="68" spans="1:28" ht="15.75" customHeight="1" x14ac:dyDescent="0.3">
      <c r="A68" s="29"/>
      <c r="B68" s="30"/>
      <c r="C68" s="8"/>
      <c r="D68" s="8"/>
      <c r="E68" s="31"/>
      <c r="F68" s="8"/>
      <c r="G68" s="8" t="str">
        <f>IFERROR(VLOOKUP(Compras!$F68,'Materias Primas'!$A$1:$J$59,2,0),"")</f>
        <v/>
      </c>
      <c r="H68" s="32"/>
      <c r="I68" s="8" t="str">
        <f>IFERROR(VLOOKUP(Compras!$F68,'Materias Primas'!$A$1:$J$59,5,0),"")</f>
        <v/>
      </c>
      <c r="J68" s="8" t="e">
        <f>VLOOKUP(Compras!$F68,'Materias Primas'!$A$1:$J$59,3,0)</f>
        <v>#N/A</v>
      </c>
      <c r="K68" s="33" t="str">
        <f>IFERROR(VLOOKUP(Compras!$F68,'Materias Primas'!$A$1:$J$59,7,0),"")</f>
        <v/>
      </c>
      <c r="L68" s="33" t="str">
        <f>IFERROR(Compras!$M68/Compras!$J68,"")</f>
        <v/>
      </c>
      <c r="M68" s="9" t="str">
        <f>IFERROR(Compras!$J68*Compras!$N68/Compras!$H68,"")</f>
        <v/>
      </c>
      <c r="N68" s="9"/>
      <c r="O68" s="9">
        <f t="shared" si="1"/>
        <v>0</v>
      </c>
      <c r="P68" s="9">
        <f t="shared" si="2"/>
        <v>0</v>
      </c>
      <c r="Q68" s="8"/>
      <c r="R68" s="2"/>
      <c r="S68" s="2"/>
      <c r="T68" s="2"/>
      <c r="U68" s="2"/>
      <c r="V68" s="2"/>
      <c r="W68" s="2"/>
      <c r="X68" s="2"/>
      <c r="Y68" s="2"/>
      <c r="Z68" s="2"/>
      <c r="AA68" s="2"/>
      <c r="AB68" s="2"/>
    </row>
    <row r="69" spans="1:28" ht="15.75" customHeight="1" x14ac:dyDescent="0.3">
      <c r="A69" s="29"/>
      <c r="B69" s="30"/>
      <c r="C69" s="8"/>
      <c r="D69" s="8"/>
      <c r="E69" s="31"/>
      <c r="F69" s="8"/>
      <c r="G69" s="8" t="str">
        <f>IFERROR(VLOOKUP(Compras!$F69,'Materias Primas'!$A$1:$J$59,2,0),"")</f>
        <v/>
      </c>
      <c r="H69" s="32"/>
      <c r="I69" s="8" t="str">
        <f>IFERROR(VLOOKUP(Compras!$F69,'Materias Primas'!$A$1:$J$59,5,0),"")</f>
        <v/>
      </c>
      <c r="J69" s="8" t="e">
        <f>VLOOKUP(Compras!$F69,'Materias Primas'!$A$1:$J$59,3,0)</f>
        <v>#N/A</v>
      </c>
      <c r="K69" s="33" t="str">
        <f>IFERROR(VLOOKUP(Compras!$F69,'Materias Primas'!$A$1:$J$59,7,0),"")</f>
        <v/>
      </c>
      <c r="L69" s="33" t="str">
        <f>IFERROR(Compras!$M69/Compras!$J69,"")</f>
        <v/>
      </c>
      <c r="M69" s="9" t="str">
        <f>IFERROR(Compras!$J69*Compras!$N69/Compras!$H69,"")</f>
        <v/>
      </c>
      <c r="N69" s="9"/>
      <c r="O69" s="9">
        <f t="shared" si="1"/>
        <v>0</v>
      </c>
      <c r="P69" s="9">
        <f t="shared" si="2"/>
        <v>0</v>
      </c>
      <c r="Q69" s="8"/>
      <c r="R69" s="2"/>
      <c r="S69" s="2"/>
      <c r="T69" s="2"/>
      <c r="U69" s="2"/>
      <c r="V69" s="2"/>
      <c r="W69" s="2"/>
      <c r="X69" s="2"/>
      <c r="Y69" s="2"/>
      <c r="Z69" s="2"/>
      <c r="AA69" s="2"/>
      <c r="AB69" s="2"/>
    </row>
    <row r="70" spans="1:28" ht="15.75" customHeight="1" x14ac:dyDescent="0.3">
      <c r="A70" s="29"/>
      <c r="B70" s="30"/>
      <c r="C70" s="8"/>
      <c r="D70" s="8"/>
      <c r="E70" s="31"/>
      <c r="F70" s="8"/>
      <c r="G70" s="8" t="str">
        <f>IFERROR(VLOOKUP(Compras!$F70,'Materias Primas'!$A$1:$J$59,2,0),"")</f>
        <v/>
      </c>
      <c r="H70" s="32"/>
      <c r="I70" s="8" t="str">
        <f>IFERROR(VLOOKUP(Compras!$F70,'Materias Primas'!$A$1:$J$59,5,0),"")</f>
        <v/>
      </c>
      <c r="J70" s="8" t="e">
        <f>VLOOKUP(Compras!$F70,'Materias Primas'!$A$1:$J$59,3,0)</f>
        <v>#N/A</v>
      </c>
      <c r="K70" s="33" t="str">
        <f>IFERROR(VLOOKUP(Compras!$F70,'Materias Primas'!$A$1:$J$59,7,0),"")</f>
        <v/>
      </c>
      <c r="L70" s="33" t="str">
        <f>IFERROR(Compras!$M70/Compras!$J70,"")</f>
        <v/>
      </c>
      <c r="M70" s="9" t="str">
        <f>IFERROR(Compras!$J70*Compras!$N70/Compras!$H70,"")</f>
        <v/>
      </c>
      <c r="N70" s="9"/>
      <c r="O70" s="9">
        <f t="shared" si="1"/>
        <v>0</v>
      </c>
      <c r="P70" s="9">
        <f t="shared" si="2"/>
        <v>0</v>
      </c>
      <c r="Q70" s="8"/>
      <c r="R70" s="2"/>
      <c r="S70" s="2"/>
      <c r="T70" s="2"/>
      <c r="U70" s="2"/>
      <c r="V70" s="2"/>
      <c r="W70" s="2"/>
      <c r="X70" s="2"/>
      <c r="Y70" s="2"/>
      <c r="Z70" s="2"/>
      <c r="AA70" s="2"/>
      <c r="AB70" s="2"/>
    </row>
    <row r="71" spans="1:28" ht="15.75" customHeight="1" x14ac:dyDescent="0.3">
      <c r="A71" s="29"/>
      <c r="B71" s="30"/>
      <c r="C71" s="8"/>
      <c r="D71" s="8"/>
      <c r="E71" s="31"/>
      <c r="F71" s="8"/>
      <c r="G71" s="8" t="str">
        <f>IFERROR(VLOOKUP(Compras!$F71,'Materias Primas'!$A$1:$J$59,2,0),"")</f>
        <v/>
      </c>
      <c r="H71" s="32"/>
      <c r="I71" s="8" t="str">
        <f>IFERROR(VLOOKUP(Compras!$F71,'Materias Primas'!$A$1:$J$59,5,0),"")</f>
        <v/>
      </c>
      <c r="J71" s="8" t="e">
        <f>VLOOKUP(Compras!$F71,'Materias Primas'!$A$1:$J$59,3,0)</f>
        <v>#N/A</v>
      </c>
      <c r="K71" s="33" t="str">
        <f>IFERROR(VLOOKUP(Compras!$F71,'Materias Primas'!$A$1:$J$59,7,0),"")</f>
        <v/>
      </c>
      <c r="L71" s="33" t="str">
        <f>IFERROR(Compras!$M71/Compras!$J71,"")</f>
        <v/>
      </c>
      <c r="M71" s="9" t="str">
        <f>IFERROR(Compras!$J71*Compras!$N71/Compras!$H71,"")</f>
        <v/>
      </c>
      <c r="N71" s="9"/>
      <c r="O71" s="9">
        <f t="shared" si="1"/>
        <v>0</v>
      </c>
      <c r="P71" s="9">
        <f t="shared" si="2"/>
        <v>0</v>
      </c>
      <c r="Q71" s="8"/>
      <c r="R71" s="2"/>
      <c r="S71" s="2"/>
      <c r="T71" s="2"/>
      <c r="U71" s="2"/>
      <c r="V71" s="2"/>
      <c r="W71" s="2"/>
      <c r="X71" s="2"/>
      <c r="Y71" s="2"/>
      <c r="Z71" s="2"/>
      <c r="AA71" s="2"/>
      <c r="AB71" s="2"/>
    </row>
    <row r="72" spans="1:28" ht="15.75" customHeight="1" x14ac:dyDescent="0.3">
      <c r="A72" s="29"/>
      <c r="B72" s="30"/>
      <c r="C72" s="8"/>
      <c r="D72" s="8"/>
      <c r="E72" s="31"/>
      <c r="F72" s="8"/>
      <c r="G72" s="8" t="str">
        <f>IFERROR(VLOOKUP(Compras!$F72,'Materias Primas'!$A$1:$J$59,2,0),"")</f>
        <v/>
      </c>
      <c r="H72" s="32"/>
      <c r="I72" s="8" t="str">
        <f>IFERROR(VLOOKUP(Compras!$F72,'Materias Primas'!$A$1:$J$59,5,0),"")</f>
        <v/>
      </c>
      <c r="J72" s="8" t="e">
        <f>VLOOKUP(Compras!$F72,'Materias Primas'!$A$1:$J$59,3,0)</f>
        <v>#N/A</v>
      </c>
      <c r="K72" s="33" t="str">
        <f>IFERROR(VLOOKUP(Compras!$F72,'Materias Primas'!$A$1:$J$59,7,0),"")</f>
        <v/>
      </c>
      <c r="L72" s="33" t="str">
        <f>IFERROR(Compras!$M72/Compras!$J72,"")</f>
        <v/>
      </c>
      <c r="M72" s="9" t="str">
        <f>IFERROR(Compras!$J72*Compras!$N72/Compras!$H72,"")</f>
        <v/>
      </c>
      <c r="N72" s="9"/>
      <c r="O72" s="9">
        <f t="shared" si="1"/>
        <v>0</v>
      </c>
      <c r="P72" s="9">
        <f t="shared" si="2"/>
        <v>0</v>
      </c>
      <c r="Q72" s="8"/>
      <c r="R72" s="2"/>
      <c r="S72" s="2"/>
      <c r="T72" s="2"/>
      <c r="U72" s="2"/>
      <c r="V72" s="2"/>
      <c r="W72" s="2"/>
      <c r="X72" s="2"/>
      <c r="Y72" s="2"/>
      <c r="Z72" s="2"/>
      <c r="AA72" s="2"/>
      <c r="AB72" s="2"/>
    </row>
    <row r="73" spans="1:28" ht="15.75" customHeight="1" x14ac:dyDescent="0.3">
      <c r="A73" s="29"/>
      <c r="B73" s="30"/>
      <c r="C73" s="8"/>
      <c r="D73" s="8"/>
      <c r="E73" s="31"/>
      <c r="F73" s="8"/>
      <c r="G73" s="8" t="str">
        <f>IFERROR(VLOOKUP(Compras!$F73,'Materias Primas'!$A$1:$J$59,2,0),"")</f>
        <v/>
      </c>
      <c r="H73" s="32"/>
      <c r="I73" s="8" t="str">
        <f>IFERROR(VLOOKUP(Compras!$F73,'Materias Primas'!$A$1:$J$59,5,0),"")</f>
        <v/>
      </c>
      <c r="J73" s="8" t="e">
        <f>VLOOKUP(Compras!$F73,'Materias Primas'!$A$1:$J$59,3,0)</f>
        <v>#N/A</v>
      </c>
      <c r="K73" s="33" t="str">
        <f>IFERROR(VLOOKUP(Compras!$F73,'Materias Primas'!$A$1:$J$59,7,0),"")</f>
        <v/>
      </c>
      <c r="L73" s="33" t="str">
        <f>IFERROR(Compras!$M73/Compras!$J73,"")</f>
        <v/>
      </c>
      <c r="M73" s="9" t="str">
        <f>IFERROR(Compras!$J73*Compras!$N73/Compras!$H73,"")</f>
        <v/>
      </c>
      <c r="N73" s="9"/>
      <c r="O73" s="9">
        <f t="shared" si="1"/>
        <v>0</v>
      </c>
      <c r="P73" s="9">
        <f t="shared" si="2"/>
        <v>0</v>
      </c>
      <c r="Q73" s="8"/>
      <c r="R73" s="2"/>
      <c r="S73" s="2"/>
      <c r="T73" s="2"/>
      <c r="U73" s="2"/>
      <c r="V73" s="2"/>
      <c r="W73" s="2"/>
      <c r="X73" s="2"/>
      <c r="Y73" s="2"/>
      <c r="Z73" s="2"/>
      <c r="AA73" s="2"/>
      <c r="AB73" s="2"/>
    </row>
    <row r="74" spans="1:28" ht="15.75" customHeight="1" x14ac:dyDescent="0.3">
      <c r="A74" s="29"/>
      <c r="B74" s="30"/>
      <c r="C74" s="8"/>
      <c r="D74" s="8"/>
      <c r="E74" s="31"/>
      <c r="F74" s="8"/>
      <c r="G74" s="8" t="str">
        <f>IFERROR(VLOOKUP(Compras!$F74,'Materias Primas'!$A$1:$J$59,2,0),"")</f>
        <v/>
      </c>
      <c r="H74" s="32"/>
      <c r="I74" s="8" t="str">
        <f>IFERROR(VLOOKUP(Compras!$F74,'Materias Primas'!$A$1:$J$59,5,0),"")</f>
        <v/>
      </c>
      <c r="J74" s="8" t="e">
        <f>VLOOKUP(Compras!$F74,'Materias Primas'!$A$1:$J$59,3,0)</f>
        <v>#N/A</v>
      </c>
      <c r="K74" s="33" t="str">
        <f>IFERROR(VLOOKUP(Compras!$F74,'Materias Primas'!$A$1:$J$59,7,0),"")</f>
        <v/>
      </c>
      <c r="L74" s="33" t="str">
        <f>IFERROR(Compras!$M74/Compras!$J74,"")</f>
        <v/>
      </c>
      <c r="M74" s="9" t="str">
        <f>IFERROR(Compras!$J74*Compras!$N74/Compras!$H74,"")</f>
        <v/>
      </c>
      <c r="N74" s="9"/>
      <c r="O74" s="9">
        <f t="shared" si="1"/>
        <v>0</v>
      </c>
      <c r="P74" s="9">
        <f t="shared" si="2"/>
        <v>0</v>
      </c>
      <c r="Q74" s="8"/>
      <c r="R74" s="2"/>
      <c r="S74" s="2"/>
      <c r="T74" s="2"/>
      <c r="U74" s="2"/>
      <c r="V74" s="2"/>
      <c r="W74" s="2"/>
      <c r="X74" s="2"/>
      <c r="Y74" s="2"/>
      <c r="Z74" s="2"/>
      <c r="AA74" s="2"/>
      <c r="AB74" s="2"/>
    </row>
    <row r="75" spans="1:28" ht="15.75" customHeight="1" x14ac:dyDescent="0.3">
      <c r="A75" s="29"/>
      <c r="B75" s="30"/>
      <c r="C75" s="8"/>
      <c r="D75" s="8"/>
      <c r="E75" s="31"/>
      <c r="F75" s="8"/>
      <c r="G75" s="8" t="str">
        <f>IFERROR(VLOOKUP(Compras!$F75,'Materias Primas'!$A$1:$J$59,2,0),"")</f>
        <v/>
      </c>
      <c r="H75" s="32"/>
      <c r="I75" s="8" t="str">
        <f>IFERROR(VLOOKUP(Compras!$F75,'Materias Primas'!$A$1:$J$59,5,0),"")</f>
        <v/>
      </c>
      <c r="J75" s="8" t="e">
        <f>VLOOKUP(Compras!$F75,'Materias Primas'!$A$1:$J$59,3,0)</f>
        <v>#N/A</v>
      </c>
      <c r="K75" s="33" t="str">
        <f>IFERROR(VLOOKUP(Compras!$F75,'Materias Primas'!$A$1:$J$59,7,0),"")</f>
        <v/>
      </c>
      <c r="L75" s="33" t="str">
        <f>IFERROR(Compras!$M75/Compras!$J75,"")</f>
        <v/>
      </c>
      <c r="M75" s="9" t="str">
        <f>IFERROR(Compras!$J75*Compras!$N75/Compras!$H75,"")</f>
        <v/>
      </c>
      <c r="N75" s="9"/>
      <c r="O75" s="9">
        <f t="shared" si="1"/>
        <v>0</v>
      </c>
      <c r="P75" s="9">
        <f t="shared" si="2"/>
        <v>0</v>
      </c>
      <c r="Q75" s="8"/>
      <c r="R75" s="2"/>
      <c r="S75" s="2"/>
      <c r="T75" s="2"/>
      <c r="U75" s="2"/>
      <c r="V75" s="2"/>
      <c r="W75" s="2"/>
      <c r="X75" s="2"/>
      <c r="Y75" s="2"/>
      <c r="Z75" s="2"/>
      <c r="AA75" s="2"/>
      <c r="AB75" s="2"/>
    </row>
    <row r="76" spans="1:28" ht="15.75" customHeight="1" x14ac:dyDescent="0.3">
      <c r="A76" s="29"/>
      <c r="B76" s="30"/>
      <c r="C76" s="8"/>
      <c r="D76" s="8"/>
      <c r="E76" s="31"/>
      <c r="F76" s="8"/>
      <c r="G76" s="8" t="str">
        <f>IFERROR(VLOOKUP(Compras!$F76,'Materias Primas'!$A$1:$J$59,2,0),"")</f>
        <v/>
      </c>
      <c r="H76" s="32"/>
      <c r="I76" s="8" t="str">
        <f>IFERROR(VLOOKUP(Compras!$F76,'Materias Primas'!$A$1:$J$59,5,0),"")</f>
        <v/>
      </c>
      <c r="J76" s="8" t="e">
        <f>VLOOKUP(Compras!$F76,'Materias Primas'!$A$1:$J$59,3,0)</f>
        <v>#N/A</v>
      </c>
      <c r="K76" s="33" t="str">
        <f>IFERROR(VLOOKUP(Compras!$F76,'Materias Primas'!$A$1:$J$59,7,0),"")</f>
        <v/>
      </c>
      <c r="L76" s="33" t="str">
        <f>IFERROR(Compras!$M76/Compras!$J76,"")</f>
        <v/>
      </c>
      <c r="M76" s="9" t="str">
        <f>IFERROR(Compras!$J76*Compras!$N76/Compras!$H76,"")</f>
        <v/>
      </c>
      <c r="N76" s="9"/>
      <c r="O76" s="9">
        <f t="shared" si="1"/>
        <v>0</v>
      </c>
      <c r="P76" s="9">
        <f t="shared" si="2"/>
        <v>0</v>
      </c>
      <c r="Q76" s="8"/>
      <c r="R76" s="2"/>
      <c r="S76" s="2"/>
      <c r="T76" s="2"/>
      <c r="U76" s="2"/>
      <c r="V76" s="2"/>
      <c r="W76" s="2"/>
      <c r="X76" s="2"/>
      <c r="Y76" s="2"/>
      <c r="Z76" s="2"/>
      <c r="AA76" s="2"/>
      <c r="AB76" s="2"/>
    </row>
    <row r="77" spans="1:28" ht="15.75" customHeight="1" x14ac:dyDescent="0.3">
      <c r="A77" s="29"/>
      <c r="B77" s="30"/>
      <c r="C77" s="8"/>
      <c r="D77" s="8"/>
      <c r="E77" s="31"/>
      <c r="F77" s="8"/>
      <c r="G77" s="8" t="str">
        <f>IFERROR(VLOOKUP(Compras!$F77,'Materias Primas'!$A$1:$J$59,2,0),"")</f>
        <v/>
      </c>
      <c r="H77" s="32"/>
      <c r="I77" s="8" t="str">
        <f>IFERROR(VLOOKUP(Compras!$F77,'Materias Primas'!$A$1:$J$59,5,0),"")</f>
        <v/>
      </c>
      <c r="J77" s="8" t="e">
        <f>VLOOKUP(Compras!$F77,'Materias Primas'!$A$1:$J$59,3,0)</f>
        <v>#N/A</v>
      </c>
      <c r="K77" s="33" t="str">
        <f>IFERROR(VLOOKUP(Compras!$F77,'Materias Primas'!$A$1:$J$59,7,0),"")</f>
        <v/>
      </c>
      <c r="L77" s="33" t="str">
        <f>IFERROR(Compras!$M77/Compras!$J77,"")</f>
        <v/>
      </c>
      <c r="M77" s="9" t="str">
        <f>IFERROR(Compras!$J77*Compras!$N77/Compras!$H77,"")</f>
        <v/>
      </c>
      <c r="N77" s="9"/>
      <c r="O77" s="9">
        <f t="shared" si="1"/>
        <v>0</v>
      </c>
      <c r="P77" s="9">
        <f t="shared" si="2"/>
        <v>0</v>
      </c>
      <c r="Q77" s="8"/>
      <c r="R77" s="2"/>
      <c r="S77" s="2"/>
      <c r="T77" s="2"/>
      <c r="U77" s="2"/>
      <c r="V77" s="2"/>
      <c r="W77" s="2"/>
      <c r="X77" s="2"/>
      <c r="Y77" s="2"/>
      <c r="Z77" s="2"/>
      <c r="AA77" s="2"/>
      <c r="AB77" s="2"/>
    </row>
    <row r="78" spans="1:28" ht="15.75" customHeight="1" x14ac:dyDescent="0.3">
      <c r="A78" s="29"/>
      <c r="B78" s="30"/>
      <c r="C78" s="8"/>
      <c r="D78" s="8"/>
      <c r="E78" s="31"/>
      <c r="F78" s="8"/>
      <c r="G78" s="8" t="str">
        <f>IFERROR(VLOOKUP(Compras!$F78,'Materias Primas'!$A$1:$J$59,2,0),"")</f>
        <v/>
      </c>
      <c r="H78" s="32"/>
      <c r="I78" s="8" t="str">
        <f>IFERROR(VLOOKUP(Compras!$F78,'Materias Primas'!$A$1:$J$59,5,0),"")</f>
        <v/>
      </c>
      <c r="J78" s="8" t="e">
        <f>VLOOKUP(Compras!$F78,'Materias Primas'!$A$1:$J$59,3,0)</f>
        <v>#N/A</v>
      </c>
      <c r="K78" s="33" t="str">
        <f>IFERROR(VLOOKUP(Compras!$F78,'Materias Primas'!$A$1:$J$59,7,0),"")</f>
        <v/>
      </c>
      <c r="L78" s="33" t="str">
        <f>IFERROR(Compras!$M78/Compras!$J78,"")</f>
        <v/>
      </c>
      <c r="M78" s="9" t="str">
        <f>IFERROR(Compras!$J78*Compras!$N78/Compras!$H78,"")</f>
        <v/>
      </c>
      <c r="N78" s="9"/>
      <c r="O78" s="9">
        <f t="shared" si="1"/>
        <v>0</v>
      </c>
      <c r="P78" s="9">
        <f t="shared" si="2"/>
        <v>0</v>
      </c>
      <c r="Q78" s="8"/>
      <c r="R78" s="2"/>
      <c r="S78" s="2"/>
      <c r="T78" s="2"/>
      <c r="U78" s="2"/>
      <c r="V78" s="2"/>
      <c r="W78" s="2"/>
      <c r="X78" s="2"/>
      <c r="Y78" s="2"/>
      <c r="Z78" s="2"/>
      <c r="AA78" s="2"/>
      <c r="AB78" s="2"/>
    </row>
    <row r="79" spans="1:28" ht="15.75" customHeight="1" x14ac:dyDescent="0.3">
      <c r="A79" s="29"/>
      <c r="B79" s="30"/>
      <c r="C79" s="8"/>
      <c r="D79" s="8"/>
      <c r="E79" s="31"/>
      <c r="F79" s="8"/>
      <c r="G79" s="8" t="str">
        <f>IFERROR(VLOOKUP(Compras!$F79,'Materias Primas'!$A$1:$J$59,2,0),"")</f>
        <v/>
      </c>
      <c r="H79" s="32"/>
      <c r="I79" s="8" t="str">
        <f>IFERROR(VLOOKUP(Compras!$F79,'Materias Primas'!$A$1:$J$59,5,0),"")</f>
        <v/>
      </c>
      <c r="J79" s="8" t="e">
        <f>VLOOKUP(Compras!$F79,'Materias Primas'!$A$1:$J$59,3,0)</f>
        <v>#N/A</v>
      </c>
      <c r="K79" s="33" t="str">
        <f>IFERROR(VLOOKUP(Compras!$F79,'Materias Primas'!$A$1:$J$59,7,0),"")</f>
        <v/>
      </c>
      <c r="L79" s="33" t="str">
        <f>IFERROR(Compras!$M79/Compras!$J79,"")</f>
        <v/>
      </c>
      <c r="M79" s="9" t="str">
        <f>IFERROR(Compras!$J79*Compras!$N79/Compras!$H79,"")</f>
        <v/>
      </c>
      <c r="N79" s="9"/>
      <c r="O79" s="9">
        <f t="shared" si="1"/>
        <v>0</v>
      </c>
      <c r="P79" s="9">
        <f t="shared" si="2"/>
        <v>0</v>
      </c>
      <c r="Q79" s="8"/>
      <c r="R79" s="2"/>
      <c r="S79" s="2"/>
      <c r="T79" s="2"/>
      <c r="U79" s="2"/>
      <c r="V79" s="2"/>
      <c r="W79" s="2"/>
      <c r="X79" s="2"/>
      <c r="Y79" s="2"/>
      <c r="Z79" s="2"/>
      <c r="AA79" s="2"/>
      <c r="AB79" s="2"/>
    </row>
    <row r="80" spans="1:28" ht="15.75" customHeight="1" x14ac:dyDescent="0.3">
      <c r="A80" s="29"/>
      <c r="B80" s="30"/>
      <c r="C80" s="8"/>
      <c r="D80" s="8"/>
      <c r="E80" s="31"/>
      <c r="F80" s="8"/>
      <c r="G80" s="8" t="str">
        <f>IFERROR(VLOOKUP(Compras!$F80,'Materias Primas'!$A$1:$J$59,2,0),"")</f>
        <v/>
      </c>
      <c r="H80" s="32"/>
      <c r="I80" s="8" t="str">
        <f>IFERROR(VLOOKUP(Compras!$F80,'Materias Primas'!$A$1:$J$59,5,0),"")</f>
        <v/>
      </c>
      <c r="J80" s="8" t="e">
        <f>VLOOKUP(Compras!$F80,'Materias Primas'!$A$1:$J$59,3,0)</f>
        <v>#N/A</v>
      </c>
      <c r="K80" s="33" t="str">
        <f>IFERROR(VLOOKUP(Compras!$F80,'Materias Primas'!$A$1:$J$59,7,0),"")</f>
        <v/>
      </c>
      <c r="L80" s="33" t="str">
        <f>IFERROR(Compras!$M80/Compras!$J80,"")</f>
        <v/>
      </c>
      <c r="M80" s="9" t="str">
        <f>IFERROR(Compras!$J80*Compras!$N80/Compras!$H80,"")</f>
        <v/>
      </c>
      <c r="N80" s="9"/>
      <c r="O80" s="9">
        <f t="shared" si="1"/>
        <v>0</v>
      </c>
      <c r="P80" s="9">
        <f t="shared" si="2"/>
        <v>0</v>
      </c>
      <c r="Q80" s="8"/>
      <c r="R80" s="2"/>
      <c r="S80" s="2"/>
      <c r="T80" s="2"/>
      <c r="U80" s="2"/>
      <c r="V80" s="2"/>
      <c r="W80" s="2"/>
      <c r="X80" s="2"/>
      <c r="Y80" s="2"/>
      <c r="Z80" s="2"/>
      <c r="AA80" s="2"/>
      <c r="AB80" s="2"/>
    </row>
    <row r="81" spans="1:28" ht="15.75" customHeight="1" x14ac:dyDescent="0.3">
      <c r="A81" s="29"/>
      <c r="B81" s="30"/>
      <c r="C81" s="8"/>
      <c r="D81" s="8"/>
      <c r="E81" s="31"/>
      <c r="F81" s="8"/>
      <c r="G81" s="8" t="str">
        <f>IFERROR(VLOOKUP(Compras!$F81,'Materias Primas'!$A$1:$J$59,2,0),"")</f>
        <v/>
      </c>
      <c r="H81" s="32"/>
      <c r="I81" s="8" t="str">
        <f>IFERROR(VLOOKUP(Compras!$F81,'Materias Primas'!$A$1:$J$59,5,0),"")</f>
        <v/>
      </c>
      <c r="J81" s="8" t="e">
        <f>VLOOKUP(Compras!$F81,'Materias Primas'!$A$1:$J$59,3,0)</f>
        <v>#N/A</v>
      </c>
      <c r="K81" s="33" t="str">
        <f>IFERROR(VLOOKUP(Compras!$F81,'Materias Primas'!$A$1:$J$59,7,0),"")</f>
        <v/>
      </c>
      <c r="L81" s="33" t="str">
        <f>IFERROR(Compras!$M81/Compras!$J81,"")</f>
        <v/>
      </c>
      <c r="M81" s="9" t="str">
        <f>IFERROR(Compras!$J81*Compras!$N81/Compras!$H81,"")</f>
        <v/>
      </c>
      <c r="N81" s="9"/>
      <c r="O81" s="9">
        <f t="shared" si="1"/>
        <v>0</v>
      </c>
      <c r="P81" s="9">
        <f t="shared" si="2"/>
        <v>0</v>
      </c>
      <c r="Q81" s="8"/>
      <c r="R81" s="2"/>
      <c r="S81" s="2"/>
      <c r="T81" s="2"/>
      <c r="U81" s="2"/>
      <c r="V81" s="2"/>
      <c r="W81" s="2"/>
      <c r="X81" s="2"/>
      <c r="Y81" s="2"/>
      <c r="Z81" s="2"/>
      <c r="AA81" s="2"/>
      <c r="AB81" s="2"/>
    </row>
    <row r="82" spans="1:28" ht="15.75" customHeight="1" x14ac:dyDescent="0.3">
      <c r="A82" s="29"/>
      <c r="B82" s="30"/>
      <c r="C82" s="8"/>
      <c r="D82" s="8"/>
      <c r="E82" s="31"/>
      <c r="F82" s="8"/>
      <c r="G82" s="8" t="str">
        <f>IFERROR(VLOOKUP(Compras!$F82,'Materias Primas'!$A$1:$J$59,2,0),"")</f>
        <v/>
      </c>
      <c r="H82" s="32"/>
      <c r="I82" s="8" t="str">
        <f>IFERROR(VLOOKUP(Compras!$F82,'Materias Primas'!$A$1:$J$59,5,0),"")</f>
        <v/>
      </c>
      <c r="J82" s="8" t="e">
        <f>VLOOKUP(Compras!$F82,'Materias Primas'!$A$1:$J$59,3,0)</f>
        <v>#N/A</v>
      </c>
      <c r="K82" s="33" t="str">
        <f>IFERROR(VLOOKUP(Compras!$F82,'Materias Primas'!$A$1:$J$59,7,0),"")</f>
        <v/>
      </c>
      <c r="L82" s="33" t="str">
        <f>IFERROR(Compras!$M82/Compras!$J82,"")</f>
        <v/>
      </c>
      <c r="M82" s="9" t="str">
        <f>IFERROR(Compras!$J82*Compras!$N82/Compras!$H82,"")</f>
        <v/>
      </c>
      <c r="N82" s="9"/>
      <c r="O82" s="9">
        <f t="shared" si="1"/>
        <v>0</v>
      </c>
      <c r="P82" s="9">
        <f t="shared" si="2"/>
        <v>0</v>
      </c>
      <c r="Q82" s="8"/>
      <c r="R82" s="2"/>
      <c r="S82" s="2"/>
      <c r="T82" s="2"/>
      <c r="U82" s="2"/>
      <c r="V82" s="2"/>
      <c r="W82" s="2"/>
      <c r="X82" s="2"/>
      <c r="Y82" s="2"/>
      <c r="Z82" s="2"/>
      <c r="AA82" s="2"/>
      <c r="AB82" s="2"/>
    </row>
    <row r="83" spans="1:28" ht="15.75" customHeight="1" x14ac:dyDescent="0.3">
      <c r="A83" s="29"/>
      <c r="B83" s="30"/>
      <c r="C83" s="8"/>
      <c r="D83" s="8"/>
      <c r="E83" s="31"/>
      <c r="F83" s="8"/>
      <c r="G83" s="8" t="str">
        <f>IFERROR(VLOOKUP(Compras!$F83,'Materias Primas'!$A$1:$J$59,2,0),"")</f>
        <v/>
      </c>
      <c r="H83" s="32"/>
      <c r="I83" s="8" t="str">
        <f>IFERROR(VLOOKUP(Compras!$F83,'Materias Primas'!$A$1:$J$59,5,0),"")</f>
        <v/>
      </c>
      <c r="J83" s="8" t="e">
        <f>VLOOKUP(Compras!$F83,'Materias Primas'!$A$1:$J$59,3,0)</f>
        <v>#N/A</v>
      </c>
      <c r="K83" s="33" t="str">
        <f>IFERROR(VLOOKUP(Compras!$F83,'Materias Primas'!$A$1:$J$59,7,0),"")</f>
        <v/>
      </c>
      <c r="L83" s="33" t="str">
        <f>IFERROR(Compras!$M83/Compras!$J83,"")</f>
        <v/>
      </c>
      <c r="M83" s="9" t="str">
        <f>IFERROR(Compras!$J83*Compras!$N83/Compras!$H83,"")</f>
        <v/>
      </c>
      <c r="N83" s="9"/>
      <c r="O83" s="9">
        <f t="shared" si="1"/>
        <v>0</v>
      </c>
      <c r="P83" s="9">
        <f t="shared" si="2"/>
        <v>0</v>
      </c>
      <c r="Q83" s="8"/>
      <c r="R83" s="2"/>
      <c r="S83" s="2"/>
      <c r="T83" s="2"/>
      <c r="U83" s="2"/>
      <c r="V83" s="2"/>
      <c r="W83" s="2"/>
      <c r="X83" s="2"/>
      <c r="Y83" s="2"/>
      <c r="Z83" s="2"/>
      <c r="AA83" s="2"/>
      <c r="AB83" s="2"/>
    </row>
    <row r="84" spans="1:28" ht="15.75" customHeight="1" x14ac:dyDescent="0.3">
      <c r="A84" s="29"/>
      <c r="B84" s="30"/>
      <c r="C84" s="8"/>
      <c r="D84" s="8"/>
      <c r="E84" s="31"/>
      <c r="F84" s="8"/>
      <c r="G84" s="8" t="str">
        <f>IFERROR(VLOOKUP(Compras!$F84,'Materias Primas'!$A$1:$J$59,2,0),"")</f>
        <v/>
      </c>
      <c r="H84" s="32"/>
      <c r="I84" s="8" t="str">
        <f>IFERROR(VLOOKUP(Compras!$F84,'Materias Primas'!$A$1:$J$59,5,0),"")</f>
        <v/>
      </c>
      <c r="J84" s="8" t="e">
        <f>VLOOKUP(Compras!$F84,'Materias Primas'!$A$1:$J$59,3,0)</f>
        <v>#N/A</v>
      </c>
      <c r="K84" s="33" t="str">
        <f>IFERROR(VLOOKUP(Compras!$F84,'Materias Primas'!$A$1:$J$59,7,0),"")</f>
        <v/>
      </c>
      <c r="L84" s="33" t="str">
        <f>IFERROR(Compras!$M84/Compras!$J84,"")</f>
        <v/>
      </c>
      <c r="M84" s="9" t="str">
        <f>IFERROR(Compras!$J84*Compras!$N84/Compras!$H84,"")</f>
        <v/>
      </c>
      <c r="N84" s="9"/>
      <c r="O84" s="9">
        <f t="shared" si="1"/>
        <v>0</v>
      </c>
      <c r="P84" s="9">
        <f t="shared" si="2"/>
        <v>0</v>
      </c>
      <c r="Q84" s="8"/>
      <c r="R84" s="2"/>
      <c r="S84" s="2"/>
      <c r="T84" s="2"/>
      <c r="U84" s="2"/>
      <c r="V84" s="2"/>
      <c r="W84" s="2"/>
      <c r="X84" s="2"/>
      <c r="Y84" s="2"/>
      <c r="Z84" s="2"/>
      <c r="AA84" s="2"/>
      <c r="AB84" s="2"/>
    </row>
    <row r="85" spans="1:28" ht="15.75" customHeight="1" x14ac:dyDescent="0.3">
      <c r="A85" s="29"/>
      <c r="B85" s="30"/>
      <c r="C85" s="8"/>
      <c r="D85" s="8"/>
      <c r="E85" s="31"/>
      <c r="F85" s="8"/>
      <c r="G85" s="8" t="str">
        <f>IFERROR(VLOOKUP(Compras!$F85,'Materias Primas'!$A$1:$J$59,2,0),"")</f>
        <v/>
      </c>
      <c r="H85" s="32"/>
      <c r="I85" s="8" t="str">
        <f>IFERROR(VLOOKUP(Compras!$F85,'Materias Primas'!$A$1:$J$59,5,0),"")</f>
        <v/>
      </c>
      <c r="J85" s="8" t="e">
        <f>VLOOKUP(Compras!$F85,'Materias Primas'!$A$1:$J$59,3,0)</f>
        <v>#N/A</v>
      </c>
      <c r="K85" s="33" t="str">
        <f>IFERROR(VLOOKUP(Compras!$F85,'Materias Primas'!$A$1:$J$59,7,0),"")</f>
        <v/>
      </c>
      <c r="L85" s="33" t="str">
        <f>IFERROR(Compras!$M85/Compras!$J85,"")</f>
        <v/>
      </c>
      <c r="M85" s="9" t="str">
        <f>IFERROR(Compras!$J85*Compras!$N85/Compras!$H85,"")</f>
        <v/>
      </c>
      <c r="N85" s="9"/>
      <c r="O85" s="9">
        <f t="shared" si="1"/>
        <v>0</v>
      </c>
      <c r="P85" s="9">
        <f t="shared" si="2"/>
        <v>0</v>
      </c>
      <c r="Q85" s="8"/>
      <c r="R85" s="2"/>
      <c r="S85" s="2"/>
      <c r="T85" s="2"/>
      <c r="U85" s="2"/>
      <c r="V85" s="2"/>
      <c r="W85" s="2"/>
      <c r="X85" s="2"/>
      <c r="Y85" s="2"/>
      <c r="Z85" s="2"/>
      <c r="AA85" s="2"/>
      <c r="AB85" s="2"/>
    </row>
    <row r="86" spans="1:28" ht="15.75" customHeight="1" x14ac:dyDescent="0.3">
      <c r="A86" s="29"/>
      <c r="B86" s="30"/>
      <c r="C86" s="8"/>
      <c r="D86" s="8"/>
      <c r="E86" s="31"/>
      <c r="F86" s="8"/>
      <c r="G86" s="8" t="str">
        <f>IFERROR(VLOOKUP(Compras!$F86,'Materias Primas'!$A$1:$J$59,2,0),"")</f>
        <v/>
      </c>
      <c r="H86" s="32"/>
      <c r="I86" s="8" t="str">
        <f>IFERROR(VLOOKUP(Compras!$F86,'Materias Primas'!$A$1:$J$59,5,0),"")</f>
        <v/>
      </c>
      <c r="J86" s="8" t="e">
        <f>VLOOKUP(Compras!$F86,'Materias Primas'!$A$1:$J$59,3,0)</f>
        <v>#N/A</v>
      </c>
      <c r="K86" s="33" t="str">
        <f>IFERROR(VLOOKUP(Compras!$F86,'Materias Primas'!$A$1:$J$59,7,0),"")</f>
        <v/>
      </c>
      <c r="L86" s="33" t="str">
        <f>IFERROR(Compras!$M86/Compras!$J86,"")</f>
        <v/>
      </c>
      <c r="M86" s="9" t="str">
        <f>IFERROR(Compras!$J86*Compras!$N86/Compras!$H86,"")</f>
        <v/>
      </c>
      <c r="N86" s="9"/>
      <c r="O86" s="9">
        <f t="shared" si="1"/>
        <v>0</v>
      </c>
      <c r="P86" s="9">
        <f t="shared" si="2"/>
        <v>0</v>
      </c>
      <c r="Q86" s="8"/>
      <c r="R86" s="2"/>
      <c r="S86" s="2"/>
      <c r="T86" s="2"/>
      <c r="U86" s="2"/>
      <c r="V86" s="2"/>
      <c r="W86" s="2"/>
      <c r="X86" s="2"/>
      <c r="Y86" s="2"/>
      <c r="Z86" s="2"/>
      <c r="AA86" s="2"/>
      <c r="AB86" s="2"/>
    </row>
    <row r="87" spans="1:28" ht="15.75" customHeight="1" x14ac:dyDescent="0.3">
      <c r="A87" s="29"/>
      <c r="B87" s="30"/>
      <c r="C87" s="8"/>
      <c r="D87" s="8"/>
      <c r="E87" s="31"/>
      <c r="F87" s="8"/>
      <c r="G87" s="8" t="str">
        <f>IFERROR(VLOOKUP(Compras!$F87,'Materias Primas'!$A$1:$J$59,2,0),"")</f>
        <v/>
      </c>
      <c r="H87" s="32"/>
      <c r="I87" s="8" t="str">
        <f>IFERROR(VLOOKUP(Compras!$F87,'Materias Primas'!$A$1:$J$59,5,0),"")</f>
        <v/>
      </c>
      <c r="J87" s="8" t="e">
        <f>VLOOKUP(Compras!$F87,'Materias Primas'!$A$1:$J$59,3,0)</f>
        <v>#N/A</v>
      </c>
      <c r="K87" s="33" t="str">
        <f>IFERROR(VLOOKUP(Compras!$F87,'Materias Primas'!$A$1:$J$59,7,0),"")</f>
        <v/>
      </c>
      <c r="L87" s="33" t="str">
        <f>IFERROR(Compras!$M87/Compras!$J87,"")</f>
        <v/>
      </c>
      <c r="M87" s="9" t="str">
        <f>IFERROR(Compras!$J87*Compras!$N87/Compras!$H87,"")</f>
        <v/>
      </c>
      <c r="N87" s="9"/>
      <c r="O87" s="9">
        <f t="shared" si="1"/>
        <v>0</v>
      </c>
      <c r="P87" s="9">
        <f t="shared" si="2"/>
        <v>0</v>
      </c>
      <c r="Q87" s="8"/>
      <c r="R87" s="2"/>
      <c r="S87" s="2"/>
      <c r="T87" s="2"/>
      <c r="U87" s="2"/>
      <c r="V87" s="2"/>
      <c r="W87" s="2"/>
      <c r="X87" s="2"/>
      <c r="Y87" s="2"/>
      <c r="Z87" s="2"/>
      <c r="AA87" s="2"/>
      <c r="AB87" s="2"/>
    </row>
    <row r="88" spans="1:28" ht="15.75" customHeight="1" x14ac:dyDescent="0.3">
      <c r="A88" s="29"/>
      <c r="B88" s="30"/>
      <c r="C88" s="8"/>
      <c r="D88" s="8"/>
      <c r="E88" s="31"/>
      <c r="F88" s="8"/>
      <c r="G88" s="8" t="str">
        <f>IFERROR(VLOOKUP(Compras!$F88,'Materias Primas'!$A$1:$J$59,2,0),"")</f>
        <v/>
      </c>
      <c r="H88" s="32"/>
      <c r="I88" s="8" t="str">
        <f>IFERROR(VLOOKUP(Compras!$F88,'Materias Primas'!$A$1:$J$59,5,0),"")</f>
        <v/>
      </c>
      <c r="J88" s="8" t="e">
        <f>VLOOKUP(Compras!$F88,'Materias Primas'!$A$1:$J$59,3,0)</f>
        <v>#N/A</v>
      </c>
      <c r="K88" s="33" t="str">
        <f>IFERROR(VLOOKUP(Compras!$F88,'Materias Primas'!$A$1:$J$59,7,0),"")</f>
        <v/>
      </c>
      <c r="L88" s="33" t="str">
        <f>IFERROR(Compras!$M88/Compras!$J88,"")</f>
        <v/>
      </c>
      <c r="M88" s="9" t="str">
        <f>IFERROR(Compras!$J88*Compras!$N88/Compras!$H88,"")</f>
        <v/>
      </c>
      <c r="N88" s="9"/>
      <c r="O88" s="9">
        <f t="shared" si="1"/>
        <v>0</v>
      </c>
      <c r="P88" s="9">
        <f t="shared" si="2"/>
        <v>0</v>
      </c>
      <c r="Q88" s="8"/>
      <c r="R88" s="2"/>
      <c r="S88" s="2"/>
      <c r="T88" s="2"/>
      <c r="U88" s="2"/>
      <c r="V88" s="2"/>
      <c r="W88" s="2"/>
      <c r="X88" s="2"/>
      <c r="Y88" s="2"/>
      <c r="Z88" s="2"/>
      <c r="AA88" s="2"/>
      <c r="AB88" s="2"/>
    </row>
    <row r="89" spans="1:28" ht="15.75" customHeight="1" x14ac:dyDescent="0.3">
      <c r="A89" s="29"/>
      <c r="B89" s="30"/>
      <c r="C89" s="8"/>
      <c r="D89" s="8"/>
      <c r="E89" s="31"/>
      <c r="F89" s="8"/>
      <c r="G89" s="8" t="str">
        <f>IFERROR(VLOOKUP(Compras!$F89,'Materias Primas'!$A$1:$J$59,2,0),"")</f>
        <v/>
      </c>
      <c r="H89" s="32"/>
      <c r="I89" s="8" t="str">
        <f>IFERROR(VLOOKUP(Compras!$F89,'Materias Primas'!$A$1:$J$59,5,0),"")</f>
        <v/>
      </c>
      <c r="J89" s="8" t="e">
        <f>VLOOKUP(Compras!$F89,'Materias Primas'!$A$1:$J$59,3,0)</f>
        <v>#N/A</v>
      </c>
      <c r="K89" s="33" t="str">
        <f>IFERROR(VLOOKUP(Compras!$F89,'Materias Primas'!$A$1:$J$59,7,0),"")</f>
        <v/>
      </c>
      <c r="L89" s="33" t="str">
        <f>IFERROR(Compras!$M89/Compras!$J89,"")</f>
        <v/>
      </c>
      <c r="M89" s="9" t="str">
        <f>IFERROR(Compras!$J89*Compras!$N89/Compras!$H89,"")</f>
        <v/>
      </c>
      <c r="N89" s="9"/>
      <c r="O89" s="9">
        <f t="shared" si="1"/>
        <v>0</v>
      </c>
      <c r="P89" s="9">
        <f t="shared" si="2"/>
        <v>0</v>
      </c>
      <c r="Q89" s="8"/>
      <c r="R89" s="2"/>
      <c r="S89" s="2"/>
      <c r="T89" s="2"/>
      <c r="U89" s="2"/>
      <c r="V89" s="2"/>
      <c r="W89" s="2"/>
      <c r="X89" s="2"/>
      <c r="Y89" s="2"/>
      <c r="Z89" s="2"/>
      <c r="AA89" s="2"/>
      <c r="AB89" s="2"/>
    </row>
    <row r="90" spans="1:28" ht="15.75" customHeight="1" x14ac:dyDescent="0.3">
      <c r="A90" s="29"/>
      <c r="B90" s="30"/>
      <c r="C90" s="8"/>
      <c r="D90" s="8"/>
      <c r="E90" s="31"/>
      <c r="F90" s="8"/>
      <c r="G90" s="8" t="str">
        <f>IFERROR(VLOOKUP(Compras!$F90,'Materias Primas'!$A$1:$J$59,2,0),"")</f>
        <v/>
      </c>
      <c r="H90" s="32"/>
      <c r="I90" s="8" t="str">
        <f>IFERROR(VLOOKUP(Compras!$F90,'Materias Primas'!$A$1:$J$59,5,0),"")</f>
        <v/>
      </c>
      <c r="J90" s="8" t="e">
        <f>VLOOKUP(Compras!$F90,'Materias Primas'!$A$1:$J$59,3,0)</f>
        <v>#N/A</v>
      </c>
      <c r="K90" s="33" t="str">
        <f>IFERROR(VLOOKUP(Compras!$F90,'Materias Primas'!$A$1:$J$59,7,0),"")</f>
        <v/>
      </c>
      <c r="L90" s="33" t="str">
        <f>IFERROR(Compras!$M90/Compras!$J90,"")</f>
        <v/>
      </c>
      <c r="M90" s="9" t="str">
        <f>IFERROR(Compras!$J90*Compras!$N90/Compras!$H90,"")</f>
        <v/>
      </c>
      <c r="N90" s="9"/>
      <c r="O90" s="9">
        <f t="shared" si="1"/>
        <v>0</v>
      </c>
      <c r="P90" s="9">
        <f t="shared" si="2"/>
        <v>0</v>
      </c>
      <c r="Q90" s="8"/>
      <c r="R90" s="2"/>
      <c r="S90" s="2"/>
      <c r="T90" s="2"/>
      <c r="U90" s="2"/>
      <c r="V90" s="2"/>
      <c r="W90" s="2"/>
      <c r="X90" s="2"/>
      <c r="Y90" s="2"/>
      <c r="Z90" s="2"/>
      <c r="AA90" s="2"/>
      <c r="AB90" s="2"/>
    </row>
    <row r="91" spans="1:28" ht="15.75" customHeight="1" x14ac:dyDescent="0.3">
      <c r="A91" s="29"/>
      <c r="B91" s="30"/>
      <c r="C91" s="8"/>
      <c r="D91" s="8"/>
      <c r="E91" s="31"/>
      <c r="F91" s="8"/>
      <c r="G91" s="8" t="str">
        <f>IFERROR(VLOOKUP(Compras!$F91,'Materias Primas'!$A$1:$J$59,2,0),"")</f>
        <v/>
      </c>
      <c r="H91" s="32"/>
      <c r="I91" s="8" t="str">
        <f>IFERROR(VLOOKUP(Compras!$F91,'Materias Primas'!$A$1:$J$59,5,0),"")</f>
        <v/>
      </c>
      <c r="J91" s="8" t="e">
        <f>VLOOKUP(Compras!$F91,'Materias Primas'!$A$1:$J$59,3,0)</f>
        <v>#N/A</v>
      </c>
      <c r="K91" s="33" t="str">
        <f>IFERROR(VLOOKUP(Compras!$F91,'Materias Primas'!$A$1:$J$59,7,0),"")</f>
        <v/>
      </c>
      <c r="L91" s="33" t="str">
        <f>IFERROR(Compras!$M91/Compras!$J91,"")</f>
        <v/>
      </c>
      <c r="M91" s="9" t="str">
        <f>IFERROR(Compras!$J91*Compras!$N91/Compras!$H91,"")</f>
        <v/>
      </c>
      <c r="N91" s="9"/>
      <c r="O91" s="9">
        <f t="shared" si="1"/>
        <v>0</v>
      </c>
      <c r="P91" s="9">
        <f t="shared" si="2"/>
        <v>0</v>
      </c>
      <c r="Q91" s="8"/>
      <c r="R91" s="2"/>
      <c r="S91" s="2"/>
      <c r="T91" s="2"/>
      <c r="U91" s="2"/>
      <c r="V91" s="2"/>
      <c r="W91" s="2"/>
      <c r="X91" s="2"/>
      <c r="Y91" s="2"/>
      <c r="Z91" s="2"/>
      <c r="AA91" s="2"/>
      <c r="AB91" s="2"/>
    </row>
    <row r="92" spans="1:28" ht="15.75" customHeight="1" x14ac:dyDescent="0.3">
      <c r="A92" s="29"/>
      <c r="B92" s="30"/>
      <c r="C92" s="8"/>
      <c r="D92" s="8"/>
      <c r="E92" s="31"/>
      <c r="F92" s="8"/>
      <c r="G92" s="8" t="str">
        <f>IFERROR(VLOOKUP(Compras!$F92,'Materias Primas'!$A$1:$J$59,2,0),"")</f>
        <v/>
      </c>
      <c r="H92" s="32"/>
      <c r="I92" s="8" t="str">
        <f>IFERROR(VLOOKUP(Compras!$F92,'Materias Primas'!$A$1:$J$59,5,0),"")</f>
        <v/>
      </c>
      <c r="J92" s="8" t="e">
        <f>VLOOKUP(Compras!$F92,'Materias Primas'!$A$1:$J$59,3,0)</f>
        <v>#N/A</v>
      </c>
      <c r="K92" s="33" t="str">
        <f>IFERROR(VLOOKUP(Compras!$F92,'Materias Primas'!$A$1:$J$59,7,0),"")</f>
        <v/>
      </c>
      <c r="L92" s="33" t="str">
        <f>IFERROR(Compras!$M92/Compras!$J92,"")</f>
        <v/>
      </c>
      <c r="M92" s="9" t="str">
        <f>IFERROR(Compras!$J92*Compras!$N92/Compras!$H92,"")</f>
        <v/>
      </c>
      <c r="N92" s="9"/>
      <c r="O92" s="9">
        <f t="shared" si="1"/>
        <v>0</v>
      </c>
      <c r="P92" s="9">
        <f t="shared" si="2"/>
        <v>0</v>
      </c>
      <c r="Q92" s="8"/>
      <c r="R92" s="2"/>
      <c r="S92" s="2"/>
      <c r="T92" s="2"/>
      <c r="U92" s="2"/>
      <c r="V92" s="2"/>
      <c r="W92" s="2"/>
      <c r="X92" s="2"/>
      <c r="Y92" s="2"/>
      <c r="Z92" s="2"/>
      <c r="AA92" s="2"/>
      <c r="AB92" s="2"/>
    </row>
    <row r="93" spans="1:28" ht="15.75" customHeight="1" x14ac:dyDescent="0.3">
      <c r="A93" s="29"/>
      <c r="B93" s="30"/>
      <c r="C93" s="8"/>
      <c r="D93" s="8"/>
      <c r="E93" s="31"/>
      <c r="F93" s="8"/>
      <c r="G93" s="8" t="str">
        <f>IFERROR(VLOOKUP(Compras!$F93,'Materias Primas'!$A$1:$J$59,2,0),"")</f>
        <v/>
      </c>
      <c r="H93" s="32"/>
      <c r="I93" s="8" t="str">
        <f>IFERROR(VLOOKUP(Compras!$F93,'Materias Primas'!$A$1:$J$59,5,0),"")</f>
        <v/>
      </c>
      <c r="J93" s="8" t="e">
        <f>VLOOKUP(Compras!$F93,'Materias Primas'!$A$1:$J$59,3,0)</f>
        <v>#N/A</v>
      </c>
      <c r="K93" s="33" t="str">
        <f>IFERROR(VLOOKUP(Compras!$F93,'Materias Primas'!$A$1:$J$59,7,0),"")</f>
        <v/>
      </c>
      <c r="L93" s="33" t="str">
        <f>IFERROR(Compras!$M93/Compras!$J93,"")</f>
        <v/>
      </c>
      <c r="M93" s="9" t="str">
        <f>IFERROR(Compras!$J93*Compras!$N93/Compras!$H93,"")</f>
        <v/>
      </c>
      <c r="N93" s="9"/>
      <c r="O93" s="9">
        <f t="shared" si="1"/>
        <v>0</v>
      </c>
      <c r="P93" s="9">
        <f t="shared" si="2"/>
        <v>0</v>
      </c>
      <c r="Q93" s="8"/>
      <c r="R93" s="2"/>
      <c r="S93" s="2"/>
      <c r="T93" s="2"/>
      <c r="U93" s="2"/>
      <c r="V93" s="2"/>
      <c r="W93" s="2"/>
      <c r="X93" s="2"/>
      <c r="Y93" s="2"/>
      <c r="Z93" s="2"/>
      <c r="AA93" s="2"/>
      <c r="AB93" s="2"/>
    </row>
    <row r="94" spans="1:28" ht="15.75" customHeight="1" x14ac:dyDescent="0.3">
      <c r="A94" s="29"/>
      <c r="B94" s="30"/>
      <c r="C94" s="8"/>
      <c r="D94" s="8"/>
      <c r="E94" s="31"/>
      <c r="F94" s="8"/>
      <c r="G94" s="8" t="str">
        <f>IFERROR(VLOOKUP(Compras!$F94,'Materias Primas'!$A$1:$J$59,2,0),"")</f>
        <v/>
      </c>
      <c r="H94" s="32"/>
      <c r="I94" s="8" t="str">
        <f>IFERROR(VLOOKUP(Compras!$F94,'Materias Primas'!$A$1:$J$59,5,0),"")</f>
        <v/>
      </c>
      <c r="J94" s="8" t="e">
        <f>VLOOKUP(Compras!$F94,'Materias Primas'!$A$1:$J$59,3,0)</f>
        <v>#N/A</v>
      </c>
      <c r="K94" s="33" t="str">
        <f>IFERROR(VLOOKUP(Compras!$F94,'Materias Primas'!$A$1:$J$59,7,0),"")</f>
        <v/>
      </c>
      <c r="L94" s="33" t="str">
        <f>IFERROR(Compras!$M94/Compras!$J94,"")</f>
        <v/>
      </c>
      <c r="M94" s="9" t="str">
        <f>IFERROR(Compras!$J94*Compras!$N94/Compras!$H94,"")</f>
        <v/>
      </c>
      <c r="N94" s="9"/>
      <c r="O94" s="9">
        <f t="shared" si="1"/>
        <v>0</v>
      </c>
      <c r="P94" s="9">
        <f t="shared" si="2"/>
        <v>0</v>
      </c>
      <c r="Q94" s="8"/>
      <c r="R94" s="2"/>
      <c r="S94" s="2"/>
      <c r="T94" s="2"/>
      <c r="U94" s="2"/>
      <c r="V94" s="2"/>
      <c r="W94" s="2"/>
      <c r="X94" s="2"/>
      <c r="Y94" s="2"/>
      <c r="Z94" s="2"/>
      <c r="AA94" s="2"/>
      <c r="AB94" s="2"/>
    </row>
    <row r="95" spans="1:28" ht="15.75" customHeight="1" x14ac:dyDescent="0.3">
      <c r="A95" s="29"/>
      <c r="B95" s="30"/>
      <c r="C95" s="8"/>
      <c r="D95" s="8"/>
      <c r="E95" s="31"/>
      <c r="F95" s="8"/>
      <c r="G95" s="8" t="str">
        <f>IFERROR(VLOOKUP(Compras!$F95,'Materias Primas'!$A$1:$J$59,2,0),"")</f>
        <v/>
      </c>
      <c r="H95" s="32"/>
      <c r="I95" s="8" t="str">
        <f>IFERROR(VLOOKUP(Compras!$F95,'Materias Primas'!$A$1:$J$59,5,0),"")</f>
        <v/>
      </c>
      <c r="J95" s="8" t="e">
        <f>VLOOKUP(Compras!$F95,'Materias Primas'!$A$1:$J$59,3,0)</f>
        <v>#N/A</v>
      </c>
      <c r="K95" s="33" t="str">
        <f>IFERROR(VLOOKUP(Compras!$F95,'Materias Primas'!$A$1:$J$59,7,0),"")</f>
        <v/>
      </c>
      <c r="L95" s="33" t="str">
        <f>IFERROR(Compras!$M95/Compras!$J95,"")</f>
        <v/>
      </c>
      <c r="M95" s="9" t="str">
        <f>IFERROR(Compras!$J95*Compras!$N95/Compras!$H95,"")</f>
        <v/>
      </c>
      <c r="N95" s="9"/>
      <c r="O95" s="9">
        <f t="shared" si="1"/>
        <v>0</v>
      </c>
      <c r="P95" s="9">
        <f t="shared" si="2"/>
        <v>0</v>
      </c>
      <c r="Q95" s="8"/>
      <c r="R95" s="2"/>
      <c r="S95" s="2"/>
      <c r="T95" s="2"/>
      <c r="U95" s="2"/>
      <c r="V95" s="2"/>
      <c r="W95" s="2"/>
      <c r="X95" s="2"/>
      <c r="Y95" s="2"/>
      <c r="Z95" s="2"/>
      <c r="AA95" s="2"/>
      <c r="AB95" s="2"/>
    </row>
    <row r="96" spans="1:28" ht="15.75" customHeight="1" x14ac:dyDescent="0.3">
      <c r="A96" s="29"/>
      <c r="B96" s="30"/>
      <c r="C96" s="8"/>
      <c r="D96" s="8"/>
      <c r="E96" s="31"/>
      <c r="F96" s="8"/>
      <c r="G96" s="8" t="str">
        <f>IFERROR(VLOOKUP(Compras!$F96,'Materias Primas'!$A$1:$J$59,2,0),"")</f>
        <v/>
      </c>
      <c r="H96" s="32"/>
      <c r="I96" s="8" t="str">
        <f>IFERROR(VLOOKUP(Compras!$F96,'Materias Primas'!$A$1:$J$59,5,0),"")</f>
        <v/>
      </c>
      <c r="J96" s="8" t="e">
        <f>VLOOKUP(Compras!$F96,'Materias Primas'!$A$1:$J$59,3,0)</f>
        <v>#N/A</v>
      </c>
      <c r="K96" s="33" t="str">
        <f>IFERROR(VLOOKUP(Compras!$F96,'Materias Primas'!$A$1:$J$59,7,0),"")</f>
        <v/>
      </c>
      <c r="L96" s="33" t="str">
        <f>IFERROR(Compras!$M96/Compras!$J96,"")</f>
        <v/>
      </c>
      <c r="M96" s="9" t="str">
        <f>IFERROR(Compras!$J96*Compras!$N96/Compras!$H96,"")</f>
        <v/>
      </c>
      <c r="N96" s="9"/>
      <c r="O96" s="9">
        <f t="shared" si="1"/>
        <v>0</v>
      </c>
      <c r="P96" s="9">
        <f t="shared" si="2"/>
        <v>0</v>
      </c>
      <c r="Q96" s="8"/>
      <c r="R96" s="2"/>
      <c r="S96" s="2"/>
      <c r="T96" s="2"/>
      <c r="U96" s="2"/>
      <c r="V96" s="2"/>
      <c r="W96" s="2"/>
      <c r="X96" s="2"/>
      <c r="Y96" s="2"/>
      <c r="Z96" s="2"/>
      <c r="AA96" s="2"/>
      <c r="AB96" s="2"/>
    </row>
    <row r="97" spans="1:28" ht="15.75" customHeight="1" x14ac:dyDescent="0.3">
      <c r="A97" s="29"/>
      <c r="B97" s="30"/>
      <c r="C97" s="8"/>
      <c r="D97" s="8"/>
      <c r="E97" s="31"/>
      <c r="F97" s="8"/>
      <c r="G97" s="8" t="str">
        <f>IFERROR(VLOOKUP(Compras!$F97,'Materias Primas'!$A$1:$J$59,2,0),"")</f>
        <v/>
      </c>
      <c r="H97" s="32"/>
      <c r="I97" s="8" t="str">
        <f>IFERROR(VLOOKUP(Compras!$F97,'Materias Primas'!$A$1:$J$59,5,0),"")</f>
        <v/>
      </c>
      <c r="J97" s="8" t="e">
        <f>VLOOKUP(Compras!$F97,'Materias Primas'!$A$1:$J$59,3,0)</f>
        <v>#N/A</v>
      </c>
      <c r="K97" s="33" t="str">
        <f>IFERROR(VLOOKUP(Compras!$F97,'Materias Primas'!$A$1:$J$59,7,0),"")</f>
        <v/>
      </c>
      <c r="L97" s="33" t="str">
        <f>IFERROR(Compras!$M97/Compras!$J97,"")</f>
        <v/>
      </c>
      <c r="M97" s="9" t="str">
        <f>IFERROR(Compras!$J97*Compras!$N97/Compras!$H97,"")</f>
        <v/>
      </c>
      <c r="N97" s="9"/>
      <c r="O97" s="9">
        <f t="shared" si="1"/>
        <v>0</v>
      </c>
      <c r="P97" s="9">
        <f t="shared" si="2"/>
        <v>0</v>
      </c>
      <c r="Q97" s="8"/>
      <c r="R97" s="2"/>
      <c r="S97" s="2"/>
      <c r="T97" s="2"/>
      <c r="U97" s="2"/>
      <c r="V97" s="2"/>
      <c r="W97" s="2"/>
      <c r="X97" s="2"/>
      <c r="Y97" s="2"/>
      <c r="Z97" s="2"/>
      <c r="AA97" s="2"/>
      <c r="AB97" s="2"/>
    </row>
    <row r="98" spans="1:28" ht="15.75" customHeight="1" x14ac:dyDescent="0.3">
      <c r="A98" s="29"/>
      <c r="B98" s="30"/>
      <c r="C98" s="8"/>
      <c r="D98" s="8"/>
      <c r="E98" s="31"/>
      <c r="F98" s="8"/>
      <c r="G98" s="8" t="str">
        <f>IFERROR(VLOOKUP(Compras!$F98,'Materias Primas'!$A$1:$J$59,2,0),"")</f>
        <v/>
      </c>
      <c r="H98" s="32"/>
      <c r="I98" s="8" t="str">
        <f>IFERROR(VLOOKUP(Compras!$F98,'Materias Primas'!$A$1:$J$59,5,0),"")</f>
        <v/>
      </c>
      <c r="J98" s="8" t="e">
        <f>VLOOKUP(Compras!$F98,'Materias Primas'!$A$1:$J$59,3,0)</f>
        <v>#N/A</v>
      </c>
      <c r="K98" s="33" t="str">
        <f>IFERROR(VLOOKUP(Compras!$F98,'Materias Primas'!$A$1:$J$59,7,0),"")</f>
        <v/>
      </c>
      <c r="L98" s="33" t="str">
        <f>IFERROR(Compras!$M98/Compras!$J98,"")</f>
        <v/>
      </c>
      <c r="M98" s="9" t="str">
        <f>IFERROR(Compras!$J98*Compras!$N98/Compras!$H98,"")</f>
        <v/>
      </c>
      <c r="N98" s="9"/>
      <c r="O98" s="9">
        <f t="shared" si="1"/>
        <v>0</v>
      </c>
      <c r="P98" s="9">
        <f t="shared" si="2"/>
        <v>0</v>
      </c>
      <c r="Q98" s="8"/>
      <c r="R98" s="2"/>
      <c r="S98" s="2"/>
      <c r="T98" s="2"/>
      <c r="U98" s="2"/>
      <c r="V98" s="2"/>
      <c r="W98" s="2"/>
      <c r="X98" s="2"/>
      <c r="Y98" s="2"/>
      <c r="Z98" s="2"/>
      <c r="AA98" s="2"/>
      <c r="AB98" s="2"/>
    </row>
    <row r="99" spans="1:28" ht="15.75" customHeight="1" x14ac:dyDescent="0.3">
      <c r="A99" s="29"/>
      <c r="B99" s="30"/>
      <c r="C99" s="8"/>
      <c r="D99" s="8"/>
      <c r="E99" s="31"/>
      <c r="F99" s="8"/>
      <c r="G99" s="8" t="str">
        <f>IFERROR(VLOOKUP(Compras!$F99,'Materias Primas'!$A$1:$J$59,2,0),"")</f>
        <v/>
      </c>
      <c r="H99" s="32"/>
      <c r="I99" s="8" t="str">
        <f>IFERROR(VLOOKUP(Compras!$F99,'Materias Primas'!$A$1:$J$59,5,0),"")</f>
        <v/>
      </c>
      <c r="J99" s="8" t="e">
        <f>VLOOKUP(Compras!$F99,'Materias Primas'!$A$1:$J$59,3,0)</f>
        <v>#N/A</v>
      </c>
      <c r="K99" s="33" t="str">
        <f>IFERROR(VLOOKUP(Compras!$F99,'Materias Primas'!$A$1:$J$59,7,0),"")</f>
        <v/>
      </c>
      <c r="L99" s="33" t="str">
        <f>IFERROR(Compras!$M99/Compras!$J99,"")</f>
        <v/>
      </c>
      <c r="M99" s="9" t="str">
        <f>IFERROR(Compras!$J99*Compras!$N99/Compras!$H99,"")</f>
        <v/>
      </c>
      <c r="N99" s="9"/>
      <c r="O99" s="9">
        <f t="shared" si="1"/>
        <v>0</v>
      </c>
      <c r="P99" s="9">
        <f t="shared" si="2"/>
        <v>0</v>
      </c>
      <c r="Q99" s="8"/>
      <c r="R99" s="2"/>
      <c r="S99" s="2"/>
      <c r="T99" s="2"/>
      <c r="U99" s="2"/>
      <c r="V99" s="2"/>
      <c r="W99" s="2"/>
      <c r="X99" s="2"/>
      <c r="Y99" s="2"/>
      <c r="Z99" s="2"/>
      <c r="AA99" s="2"/>
      <c r="AB99" s="2"/>
    </row>
    <row r="100" spans="1:28" ht="15.75" customHeight="1" x14ac:dyDescent="0.3">
      <c r="A100" s="29"/>
      <c r="B100" s="30"/>
      <c r="C100" s="8"/>
      <c r="D100" s="8"/>
      <c r="E100" s="31"/>
      <c r="F100" s="8"/>
      <c r="G100" s="8" t="str">
        <f>IFERROR(VLOOKUP(Compras!$F100,'Materias Primas'!$A$1:$J$59,2,0),"")</f>
        <v/>
      </c>
      <c r="H100" s="32"/>
      <c r="I100" s="8" t="str">
        <f>IFERROR(VLOOKUP(Compras!$F100,'Materias Primas'!$A$1:$J$59,5,0),"")</f>
        <v/>
      </c>
      <c r="J100" s="8" t="e">
        <f>VLOOKUP(Compras!$F100,'Materias Primas'!$A$1:$J$59,3,0)</f>
        <v>#N/A</v>
      </c>
      <c r="K100" s="33" t="str">
        <f>IFERROR(VLOOKUP(Compras!$F100,'Materias Primas'!$A$1:$J$59,7,0),"")</f>
        <v/>
      </c>
      <c r="L100" s="33" t="str">
        <f>IFERROR(Compras!$M100/Compras!$J100,"")</f>
        <v/>
      </c>
      <c r="M100" s="9" t="str">
        <f>IFERROR(Compras!$J100*Compras!$N100/Compras!$H100,"")</f>
        <v/>
      </c>
      <c r="N100" s="9"/>
      <c r="O100" s="9">
        <f t="shared" si="1"/>
        <v>0</v>
      </c>
      <c r="P100" s="9">
        <f t="shared" si="2"/>
        <v>0</v>
      </c>
      <c r="Q100" s="8"/>
      <c r="R100" s="2"/>
      <c r="S100" s="2"/>
      <c r="T100" s="2"/>
      <c r="U100" s="2"/>
      <c r="V100" s="2"/>
      <c r="W100" s="2"/>
      <c r="X100" s="2"/>
      <c r="Y100" s="2"/>
      <c r="Z100" s="2"/>
      <c r="AA100" s="2"/>
      <c r="AB100" s="2"/>
    </row>
    <row r="101" spans="1:28" ht="15.75" customHeight="1" x14ac:dyDescent="0.3">
      <c r="A101" s="29"/>
      <c r="B101" s="30"/>
      <c r="C101" s="8"/>
      <c r="D101" s="8"/>
      <c r="E101" s="31"/>
      <c r="F101" s="8"/>
      <c r="G101" s="8" t="str">
        <f>IFERROR(VLOOKUP(Compras!$F101,'Materias Primas'!$A$1:$J$59,2,0),"")</f>
        <v/>
      </c>
      <c r="H101" s="32"/>
      <c r="I101" s="8" t="str">
        <f>IFERROR(VLOOKUP(Compras!$F101,'Materias Primas'!$A$1:$J$59,5,0),"")</f>
        <v/>
      </c>
      <c r="J101" s="8" t="e">
        <f>VLOOKUP(Compras!$F101,'Materias Primas'!$A$1:$J$59,3,0)</f>
        <v>#N/A</v>
      </c>
      <c r="K101" s="33" t="str">
        <f>IFERROR(VLOOKUP(Compras!$F101,'Materias Primas'!$A$1:$J$59,7,0),"")</f>
        <v/>
      </c>
      <c r="L101" s="33" t="str">
        <f>IFERROR(Compras!$M101/Compras!$J101,"")</f>
        <v/>
      </c>
      <c r="M101" s="9" t="str">
        <f>IFERROR(Compras!$J101*Compras!$N101/Compras!$H101,"")</f>
        <v/>
      </c>
      <c r="N101" s="9"/>
      <c r="O101" s="9">
        <f t="shared" si="1"/>
        <v>0</v>
      </c>
      <c r="P101" s="9">
        <f t="shared" si="2"/>
        <v>0</v>
      </c>
      <c r="Q101" s="8"/>
      <c r="R101" s="2"/>
      <c r="S101" s="2"/>
      <c r="T101" s="2"/>
      <c r="U101" s="2"/>
      <c r="V101" s="2"/>
      <c r="W101" s="2"/>
      <c r="X101" s="2"/>
      <c r="Y101" s="2"/>
      <c r="Z101" s="2"/>
      <c r="AA101" s="2"/>
      <c r="AB101" s="2"/>
    </row>
    <row r="102" spans="1:28" ht="15.75" customHeight="1" x14ac:dyDescent="0.3">
      <c r="A102" s="29"/>
      <c r="B102" s="30"/>
      <c r="C102" s="8"/>
      <c r="D102" s="8"/>
      <c r="E102" s="31"/>
      <c r="F102" s="8"/>
      <c r="G102" s="8" t="str">
        <f>IFERROR(VLOOKUP(Compras!$F102,'Materias Primas'!$A$1:$J$59,2,0),"")</f>
        <v/>
      </c>
      <c r="H102" s="32"/>
      <c r="I102" s="8" t="str">
        <f>IFERROR(VLOOKUP(Compras!$F102,'Materias Primas'!$A$1:$J$59,5,0),"")</f>
        <v/>
      </c>
      <c r="J102" s="8" t="e">
        <f>VLOOKUP(Compras!$F102,'Materias Primas'!$A$1:$J$59,3,0)</f>
        <v>#N/A</v>
      </c>
      <c r="K102" s="33" t="str">
        <f>IFERROR(VLOOKUP(Compras!$F102,'Materias Primas'!$A$1:$J$59,7,0),"")</f>
        <v/>
      </c>
      <c r="L102" s="33" t="str">
        <f>IFERROR(Compras!$M102/Compras!$J102,"")</f>
        <v/>
      </c>
      <c r="M102" s="9" t="str">
        <f>IFERROR(Compras!$J102*Compras!$N102/Compras!$H102,"")</f>
        <v/>
      </c>
      <c r="N102" s="9"/>
      <c r="O102" s="9">
        <f t="shared" si="1"/>
        <v>0</v>
      </c>
      <c r="P102" s="9">
        <f t="shared" si="2"/>
        <v>0</v>
      </c>
      <c r="Q102" s="8"/>
      <c r="R102" s="2"/>
      <c r="S102" s="2"/>
      <c r="T102" s="2"/>
      <c r="U102" s="2"/>
      <c r="V102" s="2"/>
      <c r="W102" s="2"/>
      <c r="X102" s="2"/>
      <c r="Y102" s="2"/>
      <c r="Z102" s="2"/>
      <c r="AA102" s="2"/>
      <c r="AB102" s="2"/>
    </row>
    <row r="103" spans="1:28" ht="15.75" customHeight="1" x14ac:dyDescent="0.3">
      <c r="A103" s="29"/>
      <c r="B103" s="30"/>
      <c r="C103" s="8"/>
      <c r="D103" s="8"/>
      <c r="E103" s="31"/>
      <c r="F103" s="8"/>
      <c r="G103" s="8" t="str">
        <f>IFERROR(VLOOKUP(Compras!$F103,'Materias Primas'!$A$1:$J$59,2,0),"")</f>
        <v/>
      </c>
      <c r="H103" s="32"/>
      <c r="I103" s="8" t="str">
        <f>IFERROR(VLOOKUP(Compras!$F103,'Materias Primas'!$A$1:$J$59,5,0),"")</f>
        <v/>
      </c>
      <c r="J103" s="8" t="e">
        <f>VLOOKUP(Compras!$F103,'Materias Primas'!$A$1:$J$59,3,0)</f>
        <v>#N/A</v>
      </c>
      <c r="K103" s="33" t="str">
        <f>IFERROR(VLOOKUP(Compras!$F103,'Materias Primas'!$A$1:$J$59,7,0),"")</f>
        <v/>
      </c>
      <c r="L103" s="33" t="str">
        <f>IFERROR(Compras!$M103/Compras!$J103,"")</f>
        <v/>
      </c>
      <c r="M103" s="9" t="str">
        <f>IFERROR(Compras!$J103*Compras!$N103/Compras!$H103,"")</f>
        <v/>
      </c>
      <c r="N103" s="9"/>
      <c r="O103" s="9">
        <f t="shared" si="1"/>
        <v>0</v>
      </c>
      <c r="P103" s="9">
        <f t="shared" si="2"/>
        <v>0</v>
      </c>
      <c r="Q103" s="8"/>
      <c r="R103" s="2"/>
      <c r="S103" s="2"/>
      <c r="T103" s="2"/>
      <c r="U103" s="2"/>
      <c r="V103" s="2"/>
      <c r="W103" s="2"/>
      <c r="X103" s="2"/>
      <c r="Y103" s="2"/>
      <c r="Z103" s="2"/>
      <c r="AA103" s="2"/>
      <c r="AB103" s="2"/>
    </row>
    <row r="104" spans="1:28" ht="15.75" customHeight="1" x14ac:dyDescent="0.3">
      <c r="A104" s="29"/>
      <c r="B104" s="30"/>
      <c r="C104" s="8"/>
      <c r="D104" s="8"/>
      <c r="E104" s="31"/>
      <c r="F104" s="8"/>
      <c r="G104" s="8" t="str">
        <f>IFERROR(VLOOKUP(Compras!$F104,'Materias Primas'!$A$1:$J$59,2,0),"")</f>
        <v/>
      </c>
      <c r="H104" s="32"/>
      <c r="I104" s="8" t="str">
        <f>IFERROR(VLOOKUP(Compras!$F104,'Materias Primas'!$A$1:$J$59,5,0),"")</f>
        <v/>
      </c>
      <c r="J104" s="8" t="e">
        <f>VLOOKUP(Compras!$F104,'Materias Primas'!$A$1:$J$59,3,0)</f>
        <v>#N/A</v>
      </c>
      <c r="K104" s="33" t="str">
        <f>IFERROR(VLOOKUP(Compras!$F104,'Materias Primas'!$A$1:$J$59,7,0),"")</f>
        <v/>
      </c>
      <c r="L104" s="33" t="str">
        <f>IFERROR(Compras!$M104/Compras!$J104,"")</f>
        <v/>
      </c>
      <c r="M104" s="9" t="str">
        <f>IFERROR(Compras!$J104*Compras!$N104/Compras!$H104,"")</f>
        <v/>
      </c>
      <c r="N104" s="9"/>
      <c r="O104" s="9">
        <f t="shared" si="1"/>
        <v>0</v>
      </c>
      <c r="P104" s="9">
        <f t="shared" si="2"/>
        <v>0</v>
      </c>
      <c r="Q104" s="8"/>
      <c r="R104" s="2"/>
      <c r="S104" s="2"/>
      <c r="T104" s="2"/>
      <c r="U104" s="2"/>
      <c r="V104" s="2"/>
      <c r="W104" s="2"/>
      <c r="X104" s="2"/>
      <c r="Y104" s="2"/>
      <c r="Z104" s="2"/>
      <c r="AA104" s="2"/>
      <c r="AB104" s="2"/>
    </row>
    <row r="105" spans="1:28" ht="15.75" customHeight="1" x14ac:dyDescent="0.3">
      <c r="A105" s="29"/>
      <c r="B105" s="30"/>
      <c r="C105" s="8"/>
      <c r="D105" s="8"/>
      <c r="E105" s="31"/>
      <c r="F105" s="8"/>
      <c r="G105" s="8" t="str">
        <f>IFERROR(VLOOKUP(Compras!$F105,'Materias Primas'!$A$1:$J$59,2,0),"")</f>
        <v/>
      </c>
      <c r="H105" s="32"/>
      <c r="I105" s="8" t="str">
        <f>IFERROR(VLOOKUP(Compras!$F105,'Materias Primas'!$A$1:$J$59,5,0),"")</f>
        <v/>
      </c>
      <c r="J105" s="8" t="e">
        <f>VLOOKUP(Compras!$F105,'Materias Primas'!$A$1:$J$59,3,0)</f>
        <v>#N/A</v>
      </c>
      <c r="K105" s="33" t="str">
        <f>IFERROR(VLOOKUP(Compras!$F105,'Materias Primas'!$A$1:$J$59,7,0),"")</f>
        <v/>
      </c>
      <c r="L105" s="33" t="str">
        <f>IFERROR(Compras!$M105/Compras!$J105,"")</f>
        <v/>
      </c>
      <c r="M105" s="9" t="str">
        <f>IFERROR(Compras!$J105*Compras!$N105/Compras!$H105,"")</f>
        <v/>
      </c>
      <c r="N105" s="9"/>
      <c r="O105" s="9">
        <f t="shared" si="1"/>
        <v>0</v>
      </c>
      <c r="P105" s="9">
        <f t="shared" si="2"/>
        <v>0</v>
      </c>
      <c r="Q105" s="8"/>
      <c r="R105" s="2"/>
      <c r="S105" s="2"/>
      <c r="T105" s="2"/>
      <c r="U105" s="2"/>
      <c r="V105" s="2"/>
      <c r="W105" s="2"/>
      <c r="X105" s="2"/>
      <c r="Y105" s="2"/>
      <c r="Z105" s="2"/>
      <c r="AA105" s="2"/>
      <c r="AB105" s="2"/>
    </row>
    <row r="106" spans="1:28" ht="15.75" customHeight="1" x14ac:dyDescent="0.3">
      <c r="A106" s="29"/>
      <c r="B106" s="30"/>
      <c r="C106" s="8"/>
      <c r="D106" s="8"/>
      <c r="E106" s="31"/>
      <c r="F106" s="8"/>
      <c r="G106" s="8" t="str">
        <f>IFERROR(VLOOKUP(Compras!$F106,'Materias Primas'!$A$1:$J$59,2,0),"")</f>
        <v/>
      </c>
      <c r="H106" s="32"/>
      <c r="I106" s="8" t="str">
        <f>IFERROR(VLOOKUP(Compras!$F106,'Materias Primas'!$A$1:$J$59,5,0),"")</f>
        <v/>
      </c>
      <c r="J106" s="8" t="e">
        <f>VLOOKUP(Compras!$F106,'Materias Primas'!$A$1:$J$59,3,0)</f>
        <v>#N/A</v>
      </c>
      <c r="K106" s="33" t="str">
        <f>IFERROR(VLOOKUP(Compras!$F106,'Materias Primas'!$A$1:$J$59,7,0),"")</f>
        <v/>
      </c>
      <c r="L106" s="33" t="str">
        <f>IFERROR(Compras!$M106/Compras!$J106,"")</f>
        <v/>
      </c>
      <c r="M106" s="9" t="str">
        <f>IFERROR(Compras!$J106*Compras!$N106/Compras!$H106,"")</f>
        <v/>
      </c>
      <c r="N106" s="9"/>
      <c r="O106" s="9">
        <f t="shared" si="1"/>
        <v>0</v>
      </c>
      <c r="P106" s="9">
        <f t="shared" si="2"/>
        <v>0</v>
      </c>
      <c r="Q106" s="8"/>
      <c r="R106" s="2"/>
      <c r="S106" s="2"/>
      <c r="T106" s="2"/>
      <c r="U106" s="2"/>
      <c r="V106" s="2"/>
      <c r="W106" s="2"/>
      <c r="X106" s="2"/>
      <c r="Y106" s="2"/>
      <c r="Z106" s="2"/>
      <c r="AA106" s="2"/>
      <c r="AB106" s="2"/>
    </row>
    <row r="107" spans="1:28" ht="15.75" customHeight="1" x14ac:dyDescent="0.3">
      <c r="A107" s="29"/>
      <c r="B107" s="30"/>
      <c r="C107" s="8"/>
      <c r="D107" s="8"/>
      <c r="E107" s="31"/>
      <c r="F107" s="8"/>
      <c r="G107" s="8" t="str">
        <f>IFERROR(VLOOKUP(Compras!$F107,'Materias Primas'!$A$1:$J$59,2,0),"")</f>
        <v/>
      </c>
      <c r="H107" s="32"/>
      <c r="I107" s="8" t="str">
        <f>IFERROR(VLOOKUP(Compras!$F107,'Materias Primas'!$A$1:$J$59,5,0),"")</f>
        <v/>
      </c>
      <c r="J107" s="8" t="e">
        <f>VLOOKUP(Compras!$F107,'Materias Primas'!$A$1:$J$59,3,0)</f>
        <v>#N/A</v>
      </c>
      <c r="K107" s="33" t="str">
        <f>IFERROR(VLOOKUP(Compras!$F107,'Materias Primas'!$A$1:$J$59,7,0),"")</f>
        <v/>
      </c>
      <c r="L107" s="33" t="str">
        <f>IFERROR(Compras!$M107/Compras!$J107,"")</f>
        <v/>
      </c>
      <c r="M107" s="9" t="str">
        <f>IFERROR(Compras!$J107*Compras!$N107/Compras!$H107,"")</f>
        <v/>
      </c>
      <c r="N107" s="9"/>
      <c r="O107" s="9">
        <f t="shared" si="1"/>
        <v>0</v>
      </c>
      <c r="P107" s="9">
        <f t="shared" si="2"/>
        <v>0</v>
      </c>
      <c r="Q107" s="8"/>
      <c r="R107" s="2"/>
      <c r="S107" s="2"/>
      <c r="T107" s="2"/>
      <c r="U107" s="2"/>
      <c r="V107" s="2"/>
      <c r="W107" s="2"/>
      <c r="X107" s="2"/>
      <c r="Y107" s="2"/>
      <c r="Z107" s="2"/>
      <c r="AA107" s="2"/>
      <c r="AB107" s="2"/>
    </row>
    <row r="108" spans="1:28" ht="15.75" customHeight="1" x14ac:dyDescent="0.3">
      <c r="A108" s="29"/>
      <c r="B108" s="30"/>
      <c r="C108" s="8"/>
      <c r="D108" s="8"/>
      <c r="E108" s="31"/>
      <c r="F108" s="8"/>
      <c r="G108" s="8" t="str">
        <f>IFERROR(VLOOKUP(Compras!$F108,'Materias Primas'!$A$1:$J$59,2,0),"")</f>
        <v/>
      </c>
      <c r="H108" s="32"/>
      <c r="I108" s="8" t="str">
        <f>IFERROR(VLOOKUP(Compras!$F108,'Materias Primas'!$A$1:$J$59,5,0),"")</f>
        <v/>
      </c>
      <c r="J108" s="8" t="e">
        <f>VLOOKUP(Compras!$F108,'Materias Primas'!$A$1:$J$59,3,0)</f>
        <v>#N/A</v>
      </c>
      <c r="K108" s="33" t="str">
        <f>IFERROR(VLOOKUP(Compras!$F108,'Materias Primas'!$A$1:$J$59,7,0),"")</f>
        <v/>
      </c>
      <c r="L108" s="33" t="str">
        <f>IFERROR(Compras!$M108/Compras!$J108,"")</f>
        <v/>
      </c>
      <c r="M108" s="9" t="str">
        <f>IFERROR(Compras!$J108*Compras!$N108/Compras!$H108,"")</f>
        <v/>
      </c>
      <c r="N108" s="9"/>
      <c r="O108" s="9">
        <f t="shared" si="1"/>
        <v>0</v>
      </c>
      <c r="P108" s="9">
        <f t="shared" si="2"/>
        <v>0</v>
      </c>
      <c r="Q108" s="8"/>
      <c r="R108" s="2"/>
      <c r="S108" s="2"/>
      <c r="T108" s="2"/>
      <c r="U108" s="2"/>
      <c r="V108" s="2"/>
      <c r="W108" s="2"/>
      <c r="X108" s="2"/>
      <c r="Y108" s="2"/>
      <c r="Z108" s="2"/>
      <c r="AA108" s="2"/>
      <c r="AB108" s="2"/>
    </row>
    <row r="109" spans="1:28" ht="15.75" customHeight="1" x14ac:dyDescent="0.3">
      <c r="A109" s="29"/>
      <c r="B109" s="30"/>
      <c r="C109" s="8"/>
      <c r="D109" s="8"/>
      <c r="E109" s="31"/>
      <c r="F109" s="8"/>
      <c r="G109" s="8" t="str">
        <f>IFERROR(VLOOKUP(Compras!$F109,'Materias Primas'!$A$1:$J$59,2,0),"")</f>
        <v/>
      </c>
      <c r="H109" s="32"/>
      <c r="I109" s="8" t="str">
        <f>IFERROR(VLOOKUP(Compras!$F109,'Materias Primas'!$A$1:$J$59,5,0),"")</f>
        <v/>
      </c>
      <c r="J109" s="8" t="e">
        <f>VLOOKUP(Compras!$F109,'Materias Primas'!$A$1:$J$59,3,0)</f>
        <v>#N/A</v>
      </c>
      <c r="K109" s="33" t="str">
        <f>IFERROR(VLOOKUP(Compras!$F109,'Materias Primas'!$A$1:$J$59,7,0),"")</f>
        <v/>
      </c>
      <c r="L109" s="33" t="str">
        <f>IFERROR(Compras!$M109/Compras!$J109,"")</f>
        <v/>
      </c>
      <c r="M109" s="9" t="str">
        <f>IFERROR(Compras!$J109*Compras!$N109/Compras!$H109,"")</f>
        <v/>
      </c>
      <c r="N109" s="9"/>
      <c r="O109" s="9">
        <f t="shared" si="1"/>
        <v>0</v>
      </c>
      <c r="P109" s="9">
        <f t="shared" si="2"/>
        <v>0</v>
      </c>
      <c r="Q109" s="8"/>
      <c r="R109" s="2"/>
      <c r="S109" s="2"/>
      <c r="T109" s="2"/>
      <c r="U109" s="2"/>
      <c r="V109" s="2"/>
      <c r="W109" s="2"/>
      <c r="X109" s="2"/>
      <c r="Y109" s="2"/>
      <c r="Z109" s="2"/>
      <c r="AA109" s="2"/>
      <c r="AB109" s="2"/>
    </row>
    <row r="110" spans="1:28" ht="15.75" customHeight="1" x14ac:dyDescent="0.3">
      <c r="A110" s="29"/>
      <c r="B110" s="30"/>
      <c r="C110" s="8"/>
      <c r="D110" s="8"/>
      <c r="E110" s="31"/>
      <c r="F110" s="8"/>
      <c r="G110" s="8" t="str">
        <f>IFERROR(VLOOKUP(Compras!$F110,'Materias Primas'!$A$1:$J$59,2,0),"")</f>
        <v/>
      </c>
      <c r="H110" s="32"/>
      <c r="I110" s="8" t="str">
        <f>IFERROR(VLOOKUP(Compras!$F110,'Materias Primas'!$A$1:$J$59,5,0),"")</f>
        <v/>
      </c>
      <c r="J110" s="8" t="e">
        <f>VLOOKUP(Compras!$F110,'Materias Primas'!$A$1:$J$59,3,0)</f>
        <v>#N/A</v>
      </c>
      <c r="K110" s="33" t="str">
        <f>IFERROR(VLOOKUP(Compras!$F110,'Materias Primas'!$A$1:$J$59,7,0),"")</f>
        <v/>
      </c>
      <c r="L110" s="33" t="str">
        <f>IFERROR(Compras!$M110/Compras!$J110,"")</f>
        <v/>
      </c>
      <c r="M110" s="9" t="str">
        <f>IFERROR(Compras!$J110*Compras!$N110/Compras!$H110,"")</f>
        <v/>
      </c>
      <c r="N110" s="9"/>
      <c r="O110" s="9">
        <f t="shared" si="1"/>
        <v>0</v>
      </c>
      <c r="P110" s="9">
        <f t="shared" si="2"/>
        <v>0</v>
      </c>
      <c r="Q110" s="8"/>
      <c r="R110" s="2"/>
      <c r="S110" s="2"/>
      <c r="T110" s="2"/>
      <c r="U110" s="2"/>
      <c r="V110" s="2"/>
      <c r="W110" s="2"/>
      <c r="X110" s="2"/>
      <c r="Y110" s="2"/>
      <c r="Z110" s="2"/>
      <c r="AA110" s="2"/>
      <c r="AB110" s="2"/>
    </row>
    <row r="111" spans="1:28" ht="15.75" customHeight="1" x14ac:dyDescent="0.3">
      <c r="A111" s="29"/>
      <c r="B111" s="30"/>
      <c r="C111" s="8"/>
      <c r="D111" s="8"/>
      <c r="E111" s="31"/>
      <c r="F111" s="8"/>
      <c r="G111" s="8" t="str">
        <f>IFERROR(VLOOKUP(Compras!$F111,'Materias Primas'!$A$1:$J$59,2,0),"")</f>
        <v/>
      </c>
      <c r="H111" s="32"/>
      <c r="I111" s="8" t="str">
        <f>IFERROR(VLOOKUP(Compras!$F111,'Materias Primas'!$A$1:$J$59,5,0),"")</f>
        <v/>
      </c>
      <c r="J111" s="8" t="e">
        <f>VLOOKUP(Compras!$F111,'Materias Primas'!$A$1:$J$59,3,0)</f>
        <v>#N/A</v>
      </c>
      <c r="K111" s="33" t="str">
        <f>IFERROR(VLOOKUP(Compras!$F111,'Materias Primas'!$A$1:$J$59,7,0),"")</f>
        <v/>
      </c>
      <c r="L111" s="33" t="str">
        <f>IFERROR(Compras!$M111/Compras!$J111,"")</f>
        <v/>
      </c>
      <c r="M111" s="9" t="str">
        <f>IFERROR(Compras!$J111*Compras!$N111/Compras!$H111,"")</f>
        <v/>
      </c>
      <c r="N111" s="9"/>
      <c r="O111" s="9">
        <f t="shared" si="1"/>
        <v>0</v>
      </c>
      <c r="P111" s="9">
        <f t="shared" si="2"/>
        <v>0</v>
      </c>
      <c r="Q111" s="8"/>
      <c r="R111" s="2"/>
      <c r="S111" s="2"/>
      <c r="T111" s="2"/>
      <c r="U111" s="2"/>
      <c r="V111" s="2"/>
      <c r="W111" s="2"/>
      <c r="X111" s="2"/>
      <c r="Y111" s="2"/>
      <c r="Z111" s="2"/>
      <c r="AA111" s="2"/>
      <c r="AB111" s="2"/>
    </row>
    <row r="112" spans="1:28" ht="15.75" customHeight="1" x14ac:dyDescent="0.3">
      <c r="A112" s="29"/>
      <c r="B112" s="30"/>
      <c r="C112" s="8"/>
      <c r="D112" s="8"/>
      <c r="E112" s="31"/>
      <c r="F112" s="8"/>
      <c r="G112" s="8" t="str">
        <f>IFERROR(VLOOKUP(Compras!$F112,'Materias Primas'!$A$1:$J$59,2,0),"")</f>
        <v/>
      </c>
      <c r="H112" s="32"/>
      <c r="I112" s="8" t="str">
        <f>IFERROR(VLOOKUP(Compras!$F112,'Materias Primas'!$A$1:$J$59,5,0),"")</f>
        <v/>
      </c>
      <c r="J112" s="8" t="e">
        <f>VLOOKUP(Compras!$F112,'Materias Primas'!$A$1:$J$59,3,0)</f>
        <v>#N/A</v>
      </c>
      <c r="K112" s="33" t="str">
        <f>IFERROR(VLOOKUP(Compras!$F112,'Materias Primas'!$A$1:$J$59,7,0),"")</f>
        <v/>
      </c>
      <c r="L112" s="33" t="str">
        <f>IFERROR(Compras!$M112/Compras!$J112,"")</f>
        <v/>
      </c>
      <c r="M112" s="9" t="str">
        <f>IFERROR(Compras!$J112*Compras!$N112/Compras!$H112,"")</f>
        <v/>
      </c>
      <c r="N112" s="9"/>
      <c r="O112" s="9">
        <f t="shared" si="1"/>
        <v>0</v>
      </c>
      <c r="P112" s="9">
        <f t="shared" si="2"/>
        <v>0</v>
      </c>
      <c r="Q112" s="8"/>
      <c r="R112" s="2"/>
      <c r="S112" s="2"/>
      <c r="T112" s="2"/>
      <c r="U112" s="2"/>
      <c r="V112" s="2"/>
      <c r="W112" s="2"/>
      <c r="X112" s="2"/>
      <c r="Y112" s="2"/>
      <c r="Z112" s="2"/>
      <c r="AA112" s="2"/>
      <c r="AB112" s="2"/>
    </row>
    <row r="113" spans="1:28" ht="15.75" customHeight="1" x14ac:dyDescent="0.3">
      <c r="A113" s="29"/>
      <c r="B113" s="30"/>
      <c r="C113" s="8"/>
      <c r="D113" s="8"/>
      <c r="E113" s="31"/>
      <c r="F113" s="8"/>
      <c r="G113" s="8" t="str">
        <f>IFERROR(VLOOKUP(Compras!$F113,'Materias Primas'!$A$1:$J$59,2,0),"")</f>
        <v/>
      </c>
      <c r="H113" s="32"/>
      <c r="I113" s="8" t="str">
        <f>IFERROR(VLOOKUP(Compras!$F113,'Materias Primas'!$A$1:$J$59,5,0),"")</f>
        <v/>
      </c>
      <c r="J113" s="8" t="e">
        <f>VLOOKUP(Compras!$F113,'Materias Primas'!$A$1:$J$59,3,0)</f>
        <v>#N/A</v>
      </c>
      <c r="K113" s="33" t="str">
        <f>IFERROR(VLOOKUP(Compras!$F113,'Materias Primas'!$A$1:$J$59,7,0),"")</f>
        <v/>
      </c>
      <c r="L113" s="33" t="str">
        <f>IFERROR(Compras!$M113/Compras!$J113,"")</f>
        <v/>
      </c>
      <c r="M113" s="9" t="str">
        <f>IFERROR(Compras!$J113*Compras!$N113/Compras!$H113,"")</f>
        <v/>
      </c>
      <c r="N113" s="9"/>
      <c r="O113" s="9">
        <f t="shared" si="1"/>
        <v>0</v>
      </c>
      <c r="P113" s="9">
        <f t="shared" si="2"/>
        <v>0</v>
      </c>
      <c r="Q113" s="8"/>
      <c r="R113" s="2"/>
      <c r="S113" s="2"/>
      <c r="T113" s="2"/>
      <c r="U113" s="2"/>
      <c r="V113" s="2"/>
      <c r="W113" s="2"/>
      <c r="X113" s="2"/>
      <c r="Y113" s="2"/>
      <c r="Z113" s="2"/>
      <c r="AA113" s="2"/>
      <c r="AB113" s="2"/>
    </row>
    <row r="114" spans="1:28" ht="15.75" customHeight="1" x14ac:dyDescent="0.3">
      <c r="A114" s="29"/>
      <c r="B114" s="30"/>
      <c r="C114" s="8"/>
      <c r="D114" s="8"/>
      <c r="E114" s="31"/>
      <c r="F114" s="8"/>
      <c r="G114" s="8" t="str">
        <f>IFERROR(VLOOKUP(Compras!$F114,'Materias Primas'!$A$1:$J$59,2,0),"")</f>
        <v/>
      </c>
      <c r="H114" s="32"/>
      <c r="I114" s="8" t="str">
        <f>IFERROR(VLOOKUP(Compras!$F114,'Materias Primas'!$A$1:$J$59,5,0),"")</f>
        <v/>
      </c>
      <c r="J114" s="8" t="e">
        <f>VLOOKUP(Compras!$F114,'Materias Primas'!$A$1:$J$59,3,0)</f>
        <v>#N/A</v>
      </c>
      <c r="K114" s="33" t="str">
        <f>IFERROR(VLOOKUP(Compras!$F114,'Materias Primas'!$A$1:$J$59,7,0),"")</f>
        <v/>
      </c>
      <c r="L114" s="33" t="str">
        <f>IFERROR(Compras!$M114/Compras!$J114,"")</f>
        <v/>
      </c>
      <c r="M114" s="9" t="str">
        <f>IFERROR(Compras!$J114*Compras!$N114/Compras!$H114,"")</f>
        <v/>
      </c>
      <c r="N114" s="9"/>
      <c r="O114" s="9">
        <f t="shared" si="1"/>
        <v>0</v>
      </c>
      <c r="P114" s="9">
        <f t="shared" si="2"/>
        <v>0</v>
      </c>
      <c r="Q114" s="8"/>
      <c r="R114" s="2"/>
      <c r="S114" s="2"/>
      <c r="T114" s="2"/>
      <c r="U114" s="2"/>
      <c r="V114" s="2"/>
      <c r="W114" s="2"/>
      <c r="X114" s="2"/>
      <c r="Y114" s="2"/>
      <c r="Z114" s="2"/>
      <c r="AA114" s="2"/>
      <c r="AB114" s="2"/>
    </row>
    <row r="115" spans="1:28" ht="15.75" customHeight="1" x14ac:dyDescent="0.3">
      <c r="A115" s="29"/>
      <c r="B115" s="30"/>
      <c r="C115" s="8"/>
      <c r="D115" s="8"/>
      <c r="E115" s="31"/>
      <c r="F115" s="8"/>
      <c r="G115" s="8" t="str">
        <f>IFERROR(VLOOKUP(Compras!$F115,'Materias Primas'!$A$1:$J$59,2,0),"")</f>
        <v/>
      </c>
      <c r="H115" s="32"/>
      <c r="I115" s="8" t="str">
        <f>IFERROR(VLOOKUP(Compras!$F115,'Materias Primas'!$A$1:$J$59,5,0),"")</f>
        <v/>
      </c>
      <c r="J115" s="8" t="e">
        <f>VLOOKUP(Compras!$F115,'Materias Primas'!$A$1:$J$59,3,0)</f>
        <v>#N/A</v>
      </c>
      <c r="K115" s="33" t="str">
        <f>IFERROR(VLOOKUP(Compras!$F115,'Materias Primas'!$A$1:$J$59,7,0),"")</f>
        <v/>
      </c>
      <c r="L115" s="33" t="str">
        <f>IFERROR(Compras!$M115/Compras!$J115,"")</f>
        <v/>
      </c>
      <c r="M115" s="9" t="str">
        <f>IFERROR(Compras!$J115*Compras!$N115/Compras!$H115,"")</f>
        <v/>
      </c>
      <c r="N115" s="9"/>
      <c r="O115" s="9">
        <f t="shared" si="1"/>
        <v>0</v>
      </c>
      <c r="P115" s="9">
        <f t="shared" si="2"/>
        <v>0</v>
      </c>
      <c r="Q115" s="8"/>
      <c r="R115" s="2"/>
      <c r="S115" s="2"/>
      <c r="T115" s="2"/>
      <c r="U115" s="2"/>
      <c r="V115" s="2"/>
      <c r="W115" s="2"/>
      <c r="X115" s="2"/>
      <c r="Y115" s="2"/>
      <c r="Z115" s="2"/>
      <c r="AA115" s="2"/>
      <c r="AB115" s="2"/>
    </row>
    <row r="116" spans="1:28" ht="15.75" customHeight="1" x14ac:dyDescent="0.3">
      <c r="A116" s="29"/>
      <c r="B116" s="30"/>
      <c r="C116" s="8"/>
      <c r="D116" s="8"/>
      <c r="E116" s="31"/>
      <c r="F116" s="8"/>
      <c r="G116" s="8" t="str">
        <f>IFERROR(VLOOKUP(Compras!$F116,'Materias Primas'!$A$1:$J$59,2,0),"")</f>
        <v/>
      </c>
      <c r="H116" s="32"/>
      <c r="I116" s="8" t="str">
        <f>IFERROR(VLOOKUP(Compras!$F116,'Materias Primas'!$A$1:$J$59,5,0),"")</f>
        <v/>
      </c>
      <c r="J116" s="8" t="e">
        <f>VLOOKUP(Compras!$F116,'Materias Primas'!$A$1:$J$59,3,0)</f>
        <v>#N/A</v>
      </c>
      <c r="K116" s="33" t="str">
        <f>IFERROR(VLOOKUP(Compras!$F116,'Materias Primas'!$A$1:$J$59,7,0),"")</f>
        <v/>
      </c>
      <c r="L116" s="33" t="str">
        <f>IFERROR(Compras!$M116/Compras!$J116,"")</f>
        <v/>
      </c>
      <c r="M116" s="9" t="str">
        <f>IFERROR(Compras!$J116*Compras!$N116/Compras!$H116,"")</f>
        <v/>
      </c>
      <c r="N116" s="9"/>
      <c r="O116" s="9">
        <f t="shared" si="1"/>
        <v>0</v>
      </c>
      <c r="P116" s="9">
        <f t="shared" si="2"/>
        <v>0</v>
      </c>
      <c r="Q116" s="8"/>
      <c r="R116" s="2"/>
      <c r="S116" s="2"/>
      <c r="T116" s="2"/>
      <c r="U116" s="2"/>
      <c r="V116" s="2"/>
      <c r="W116" s="2"/>
      <c r="X116" s="2"/>
      <c r="Y116" s="2"/>
      <c r="Z116" s="2"/>
      <c r="AA116" s="2"/>
      <c r="AB116" s="2"/>
    </row>
    <row r="117" spans="1:28" ht="15.75" customHeight="1" x14ac:dyDescent="0.3">
      <c r="A117" s="29"/>
      <c r="B117" s="30"/>
      <c r="C117" s="8"/>
      <c r="D117" s="8"/>
      <c r="E117" s="31"/>
      <c r="F117" s="8"/>
      <c r="G117" s="8" t="str">
        <f>IFERROR(VLOOKUP(Compras!$F117,'Materias Primas'!$A$1:$J$59,2,0),"")</f>
        <v/>
      </c>
      <c r="H117" s="32"/>
      <c r="I117" s="8" t="str">
        <f>IFERROR(VLOOKUP(Compras!$F117,'Materias Primas'!$A$1:$J$59,5,0),"")</f>
        <v/>
      </c>
      <c r="J117" s="8" t="e">
        <f>VLOOKUP(Compras!$F117,'Materias Primas'!$A$1:$J$59,3,0)</f>
        <v>#N/A</v>
      </c>
      <c r="K117" s="33" t="str">
        <f>IFERROR(VLOOKUP(Compras!$F117,'Materias Primas'!$A$1:$J$59,7,0),"")</f>
        <v/>
      </c>
      <c r="L117" s="33" t="str">
        <f>IFERROR(Compras!$M117/Compras!$J117,"")</f>
        <v/>
      </c>
      <c r="M117" s="9" t="str">
        <f>IFERROR(Compras!$J117*Compras!$N117/Compras!$H117,"")</f>
        <v/>
      </c>
      <c r="N117" s="9"/>
      <c r="O117" s="9">
        <f t="shared" si="1"/>
        <v>0</v>
      </c>
      <c r="P117" s="9">
        <f t="shared" si="2"/>
        <v>0</v>
      </c>
      <c r="Q117" s="8"/>
      <c r="R117" s="2"/>
      <c r="S117" s="2"/>
      <c r="T117" s="2"/>
      <c r="U117" s="2"/>
      <c r="V117" s="2"/>
      <c r="W117" s="2"/>
      <c r="X117" s="2"/>
      <c r="Y117" s="2"/>
      <c r="Z117" s="2"/>
      <c r="AA117" s="2"/>
      <c r="AB117" s="2"/>
    </row>
    <row r="118" spans="1:28" ht="15.75" customHeight="1" x14ac:dyDescent="0.3">
      <c r="A118" s="29"/>
      <c r="B118" s="30"/>
      <c r="C118" s="8"/>
      <c r="D118" s="8"/>
      <c r="E118" s="31"/>
      <c r="F118" s="8"/>
      <c r="G118" s="8" t="str">
        <f>IFERROR(VLOOKUP(Compras!$F118,'Materias Primas'!$A$1:$J$59,2,0),"")</f>
        <v/>
      </c>
      <c r="H118" s="32"/>
      <c r="I118" s="8" t="str">
        <f>IFERROR(VLOOKUP(Compras!$F118,'Materias Primas'!$A$1:$J$59,5,0),"")</f>
        <v/>
      </c>
      <c r="J118" s="8" t="e">
        <f>VLOOKUP(Compras!$F118,'Materias Primas'!$A$1:$J$59,3,0)</f>
        <v>#N/A</v>
      </c>
      <c r="K118" s="33" t="str">
        <f>IFERROR(VLOOKUP(Compras!$F118,'Materias Primas'!$A$1:$J$59,7,0),"")</f>
        <v/>
      </c>
      <c r="L118" s="33" t="str">
        <f>IFERROR(Compras!$M118/Compras!$J118,"")</f>
        <v/>
      </c>
      <c r="M118" s="9" t="str">
        <f>IFERROR(Compras!$J118*Compras!$N118/Compras!$H118,"")</f>
        <v/>
      </c>
      <c r="N118" s="9"/>
      <c r="O118" s="9">
        <f t="shared" si="1"/>
        <v>0</v>
      </c>
      <c r="P118" s="9">
        <f t="shared" si="2"/>
        <v>0</v>
      </c>
      <c r="Q118" s="8"/>
      <c r="R118" s="2"/>
      <c r="S118" s="2"/>
      <c r="T118" s="2"/>
      <c r="U118" s="2"/>
      <c r="V118" s="2"/>
      <c r="W118" s="2"/>
      <c r="X118" s="2"/>
      <c r="Y118" s="2"/>
      <c r="Z118" s="2"/>
      <c r="AA118" s="2"/>
      <c r="AB118" s="2"/>
    </row>
    <row r="119" spans="1:28" ht="15.75" customHeight="1" x14ac:dyDescent="0.3">
      <c r="A119" s="29"/>
      <c r="B119" s="30"/>
      <c r="C119" s="8"/>
      <c r="D119" s="8"/>
      <c r="E119" s="31"/>
      <c r="F119" s="8"/>
      <c r="G119" s="8" t="str">
        <f>IFERROR(VLOOKUP(Compras!$F119,'Materias Primas'!$A$1:$J$59,2,0),"")</f>
        <v/>
      </c>
      <c r="H119" s="32"/>
      <c r="I119" s="8" t="str">
        <f>IFERROR(VLOOKUP(Compras!$F119,'Materias Primas'!$A$1:$J$59,5,0),"")</f>
        <v/>
      </c>
      <c r="J119" s="8" t="e">
        <f>VLOOKUP(Compras!$F119,'Materias Primas'!$A$1:$J$59,3,0)</f>
        <v>#N/A</v>
      </c>
      <c r="K119" s="33" t="str">
        <f>IFERROR(VLOOKUP(Compras!$F119,'Materias Primas'!$A$1:$J$59,7,0),"")</f>
        <v/>
      </c>
      <c r="L119" s="33" t="str">
        <f>IFERROR(Compras!$M119/Compras!$J119,"")</f>
        <v/>
      </c>
      <c r="M119" s="9" t="str">
        <f>IFERROR(Compras!$J119*Compras!$N119/Compras!$H119,"")</f>
        <v/>
      </c>
      <c r="N119" s="9"/>
      <c r="O119" s="9">
        <f t="shared" si="1"/>
        <v>0</v>
      </c>
      <c r="P119" s="9">
        <f t="shared" si="2"/>
        <v>0</v>
      </c>
      <c r="Q119" s="8"/>
      <c r="R119" s="2"/>
      <c r="S119" s="2"/>
      <c r="T119" s="2"/>
      <c r="U119" s="2"/>
      <c r="V119" s="2"/>
      <c r="W119" s="2"/>
      <c r="X119" s="2"/>
      <c r="Y119" s="2"/>
      <c r="Z119" s="2"/>
      <c r="AA119" s="2"/>
      <c r="AB119" s="2"/>
    </row>
    <row r="120" spans="1:28" ht="15.75" customHeight="1" x14ac:dyDescent="0.3">
      <c r="A120" s="29"/>
      <c r="B120" s="30"/>
      <c r="C120" s="8"/>
      <c r="D120" s="8"/>
      <c r="E120" s="31"/>
      <c r="F120" s="8"/>
      <c r="G120" s="8" t="str">
        <f>IFERROR(VLOOKUP(Compras!$F120,'Materias Primas'!$A$1:$J$59,2,0),"")</f>
        <v/>
      </c>
      <c r="H120" s="32"/>
      <c r="I120" s="8" t="str">
        <f>IFERROR(VLOOKUP(Compras!$F120,'Materias Primas'!$A$1:$J$59,5,0),"")</f>
        <v/>
      </c>
      <c r="J120" s="8" t="e">
        <f>VLOOKUP(Compras!$F120,'Materias Primas'!$A$1:$J$59,3,0)</f>
        <v>#N/A</v>
      </c>
      <c r="K120" s="33" t="str">
        <f>IFERROR(VLOOKUP(Compras!$F120,'Materias Primas'!$A$1:$J$59,7,0),"")</f>
        <v/>
      </c>
      <c r="L120" s="33" t="str">
        <f>IFERROR(Compras!$M120/Compras!$J120,"")</f>
        <v/>
      </c>
      <c r="M120" s="9" t="str">
        <f>IFERROR(Compras!$J120*Compras!$N120/Compras!$H120,"")</f>
        <v/>
      </c>
      <c r="N120" s="9"/>
      <c r="O120" s="9">
        <f t="shared" si="1"/>
        <v>0</v>
      </c>
      <c r="P120" s="9">
        <f t="shared" si="2"/>
        <v>0</v>
      </c>
      <c r="Q120" s="8"/>
      <c r="R120" s="2"/>
      <c r="S120" s="2"/>
      <c r="T120" s="2"/>
      <c r="U120" s="2"/>
      <c r="V120" s="2"/>
      <c r="W120" s="2"/>
      <c r="X120" s="2"/>
      <c r="Y120" s="2"/>
      <c r="Z120" s="2"/>
      <c r="AA120" s="2"/>
      <c r="AB120" s="2"/>
    </row>
    <row r="121" spans="1:28" ht="15.75" customHeight="1" x14ac:dyDescent="0.3">
      <c r="A121" s="29"/>
      <c r="B121" s="30"/>
      <c r="C121" s="8"/>
      <c r="D121" s="8"/>
      <c r="E121" s="31"/>
      <c r="F121" s="8"/>
      <c r="G121" s="8" t="str">
        <f>IFERROR(VLOOKUP(Compras!$F121,'Materias Primas'!$A$1:$J$59,2,0),"")</f>
        <v/>
      </c>
      <c r="H121" s="32"/>
      <c r="I121" s="8" t="str">
        <f>IFERROR(VLOOKUP(Compras!$F121,'Materias Primas'!$A$1:$J$59,5,0),"")</f>
        <v/>
      </c>
      <c r="J121" s="8" t="e">
        <f>VLOOKUP(Compras!$F121,'Materias Primas'!$A$1:$J$59,3,0)</f>
        <v>#N/A</v>
      </c>
      <c r="K121" s="33" t="str">
        <f>IFERROR(VLOOKUP(Compras!$F121,'Materias Primas'!$A$1:$J$59,7,0),"")</f>
        <v/>
      </c>
      <c r="L121" s="33" t="str">
        <f>IFERROR(Compras!$M121/Compras!$J121,"")</f>
        <v/>
      </c>
      <c r="M121" s="9" t="str">
        <f>IFERROR(Compras!$J121*Compras!$N121/Compras!$H121,"")</f>
        <v/>
      </c>
      <c r="N121" s="9"/>
      <c r="O121" s="9">
        <f t="shared" si="1"/>
        <v>0</v>
      </c>
      <c r="P121" s="9">
        <f t="shared" si="2"/>
        <v>0</v>
      </c>
      <c r="Q121" s="8"/>
      <c r="R121" s="2"/>
      <c r="S121" s="2"/>
      <c r="T121" s="2"/>
      <c r="U121" s="2"/>
      <c r="V121" s="2"/>
      <c r="W121" s="2"/>
      <c r="X121" s="2"/>
      <c r="Y121" s="2"/>
      <c r="Z121" s="2"/>
      <c r="AA121" s="2"/>
      <c r="AB121" s="2"/>
    </row>
    <row r="122" spans="1:28" ht="15.75" customHeight="1" x14ac:dyDescent="0.3">
      <c r="A122" s="29"/>
      <c r="B122" s="30"/>
      <c r="C122" s="8"/>
      <c r="D122" s="8"/>
      <c r="E122" s="31"/>
      <c r="F122" s="8"/>
      <c r="G122" s="8" t="str">
        <f>IFERROR(VLOOKUP(Compras!$F122,'Materias Primas'!$A$1:$J$59,2,0),"")</f>
        <v/>
      </c>
      <c r="H122" s="32"/>
      <c r="I122" s="8" t="str">
        <f>IFERROR(VLOOKUP(Compras!$F122,'Materias Primas'!$A$1:$J$59,5,0),"")</f>
        <v/>
      </c>
      <c r="J122" s="8" t="e">
        <f>VLOOKUP(Compras!$F122,'Materias Primas'!$A$1:$J$59,3,0)</f>
        <v>#N/A</v>
      </c>
      <c r="K122" s="33" t="str">
        <f>IFERROR(VLOOKUP(Compras!$F122,'Materias Primas'!$A$1:$J$59,7,0),"")</f>
        <v/>
      </c>
      <c r="L122" s="33" t="str">
        <f>IFERROR(Compras!$M122/Compras!$J122,"")</f>
        <v/>
      </c>
      <c r="M122" s="9" t="str">
        <f>IFERROR(Compras!$J122*Compras!$N122/Compras!$H122,"")</f>
        <v/>
      </c>
      <c r="N122" s="9"/>
      <c r="O122" s="9">
        <f t="shared" si="1"/>
        <v>0</v>
      </c>
      <c r="P122" s="9">
        <f t="shared" si="2"/>
        <v>0</v>
      </c>
      <c r="Q122" s="8"/>
      <c r="R122" s="2"/>
      <c r="S122" s="2"/>
      <c r="T122" s="2"/>
      <c r="U122" s="2"/>
      <c r="V122" s="2"/>
      <c r="W122" s="2"/>
      <c r="X122" s="2"/>
      <c r="Y122" s="2"/>
      <c r="Z122" s="2"/>
      <c r="AA122" s="2"/>
      <c r="AB122" s="2"/>
    </row>
    <row r="123" spans="1:28" ht="15.75" customHeight="1" x14ac:dyDescent="0.3">
      <c r="A123" s="29"/>
      <c r="B123" s="30"/>
      <c r="C123" s="8"/>
      <c r="D123" s="8"/>
      <c r="E123" s="31"/>
      <c r="F123" s="8"/>
      <c r="G123" s="8" t="str">
        <f>IFERROR(VLOOKUP(Compras!$F123,'Materias Primas'!$A$1:$J$59,2,0),"")</f>
        <v/>
      </c>
      <c r="H123" s="32"/>
      <c r="I123" s="8" t="str">
        <f>IFERROR(VLOOKUP(Compras!$F123,'Materias Primas'!$A$1:$J$59,5,0),"")</f>
        <v/>
      </c>
      <c r="J123" s="8" t="e">
        <f>VLOOKUP(Compras!$F123,'Materias Primas'!$A$1:$J$59,3,0)</f>
        <v>#N/A</v>
      </c>
      <c r="K123" s="33" t="str">
        <f>IFERROR(VLOOKUP(Compras!$F123,'Materias Primas'!$A$1:$J$59,7,0),"")</f>
        <v/>
      </c>
      <c r="L123" s="33" t="str">
        <f>IFERROR(Compras!$M123/Compras!$J123,"")</f>
        <v/>
      </c>
      <c r="M123" s="9" t="str">
        <f>IFERROR(Compras!$J123*Compras!$N123/Compras!$H123,"")</f>
        <v/>
      </c>
      <c r="N123" s="9"/>
      <c r="O123" s="9">
        <f t="shared" si="1"/>
        <v>0</v>
      </c>
      <c r="P123" s="9">
        <f t="shared" si="2"/>
        <v>0</v>
      </c>
      <c r="Q123" s="8"/>
      <c r="R123" s="2"/>
      <c r="S123" s="2"/>
      <c r="T123" s="2"/>
      <c r="U123" s="2"/>
      <c r="V123" s="2"/>
      <c r="W123" s="2"/>
      <c r="X123" s="2"/>
      <c r="Y123" s="2"/>
      <c r="Z123" s="2"/>
      <c r="AA123" s="2"/>
      <c r="AB123" s="2"/>
    </row>
    <row r="124" spans="1:28" ht="15.75" customHeight="1" x14ac:dyDescent="0.3">
      <c r="A124" s="29"/>
      <c r="B124" s="30"/>
      <c r="C124" s="8"/>
      <c r="D124" s="8"/>
      <c r="E124" s="31"/>
      <c r="F124" s="8"/>
      <c r="G124" s="8" t="str">
        <f>IFERROR(VLOOKUP(Compras!$F124,'Materias Primas'!$A$1:$J$59,2,0),"")</f>
        <v/>
      </c>
      <c r="H124" s="32"/>
      <c r="I124" s="8" t="str">
        <f>IFERROR(VLOOKUP(Compras!$F124,'Materias Primas'!$A$1:$J$59,5,0),"")</f>
        <v/>
      </c>
      <c r="J124" s="8" t="e">
        <f>VLOOKUP(Compras!$F124,'Materias Primas'!$A$1:$J$59,3,0)</f>
        <v>#N/A</v>
      </c>
      <c r="K124" s="33" t="str">
        <f>IFERROR(VLOOKUP(Compras!$F124,'Materias Primas'!$A$1:$J$59,7,0),"")</f>
        <v/>
      </c>
      <c r="L124" s="33" t="str">
        <f>IFERROR(Compras!$M124/Compras!$J124,"")</f>
        <v/>
      </c>
      <c r="M124" s="9" t="str">
        <f>IFERROR(Compras!$J124*Compras!$N124/Compras!$H124,"")</f>
        <v/>
      </c>
      <c r="N124" s="9"/>
      <c r="O124" s="9">
        <f t="shared" si="1"/>
        <v>0</v>
      </c>
      <c r="P124" s="9">
        <f t="shared" si="2"/>
        <v>0</v>
      </c>
      <c r="Q124" s="8"/>
      <c r="R124" s="2"/>
      <c r="S124" s="2"/>
      <c r="T124" s="2"/>
      <c r="U124" s="2"/>
      <c r="V124" s="2"/>
      <c r="W124" s="2"/>
      <c r="X124" s="2"/>
      <c r="Y124" s="2"/>
      <c r="Z124" s="2"/>
      <c r="AA124" s="2"/>
      <c r="AB124" s="2"/>
    </row>
    <row r="125" spans="1:28" ht="15.75" customHeight="1" x14ac:dyDescent="0.3">
      <c r="A125" s="29"/>
      <c r="B125" s="30"/>
      <c r="C125" s="8"/>
      <c r="D125" s="8"/>
      <c r="E125" s="31"/>
      <c r="F125" s="8"/>
      <c r="G125" s="8" t="str">
        <f>IFERROR(VLOOKUP(Compras!$F125,'Materias Primas'!$A$1:$J$59,2,0),"")</f>
        <v/>
      </c>
      <c r="H125" s="32"/>
      <c r="I125" s="8" t="str">
        <f>IFERROR(VLOOKUP(Compras!$F125,'Materias Primas'!$A$1:$J$59,5,0),"")</f>
        <v/>
      </c>
      <c r="J125" s="8" t="e">
        <f>VLOOKUP(Compras!$F125,'Materias Primas'!$A$1:$J$59,3,0)</f>
        <v>#N/A</v>
      </c>
      <c r="K125" s="33" t="str">
        <f>IFERROR(VLOOKUP(Compras!$F125,'Materias Primas'!$A$1:$J$59,7,0),"")</f>
        <v/>
      </c>
      <c r="L125" s="33" t="str">
        <f>IFERROR(Compras!$M125/Compras!$J125,"")</f>
        <v/>
      </c>
      <c r="M125" s="9" t="str">
        <f>IFERROR(Compras!$J125*Compras!$N125/Compras!$H125,"")</f>
        <v/>
      </c>
      <c r="N125" s="9"/>
      <c r="O125" s="9">
        <f t="shared" si="1"/>
        <v>0</v>
      </c>
      <c r="P125" s="9">
        <f t="shared" si="2"/>
        <v>0</v>
      </c>
      <c r="Q125" s="8"/>
      <c r="R125" s="2"/>
      <c r="S125" s="2"/>
      <c r="T125" s="2"/>
      <c r="U125" s="2"/>
      <c r="V125" s="2"/>
      <c r="W125" s="2"/>
      <c r="X125" s="2"/>
      <c r="Y125" s="2"/>
      <c r="Z125" s="2"/>
      <c r="AA125" s="2"/>
      <c r="AB125" s="2"/>
    </row>
    <row r="126" spans="1:28" ht="15.75" customHeight="1" x14ac:dyDescent="0.3">
      <c r="A126" s="29"/>
      <c r="B126" s="30"/>
      <c r="C126" s="8"/>
      <c r="D126" s="8"/>
      <c r="E126" s="31"/>
      <c r="F126" s="8"/>
      <c r="G126" s="8" t="str">
        <f>IFERROR(VLOOKUP(Compras!$F126,'Materias Primas'!$A$1:$J$59,2,0),"")</f>
        <v/>
      </c>
      <c r="H126" s="32"/>
      <c r="I126" s="8" t="str">
        <f>IFERROR(VLOOKUP(Compras!$F126,'Materias Primas'!$A$1:$J$59,5,0),"")</f>
        <v/>
      </c>
      <c r="J126" s="8" t="e">
        <f>VLOOKUP(Compras!$F126,'Materias Primas'!$A$1:$J$59,3,0)</f>
        <v>#N/A</v>
      </c>
      <c r="K126" s="33" t="str">
        <f>IFERROR(VLOOKUP(Compras!$F126,'Materias Primas'!$A$1:$J$59,7,0),"")</f>
        <v/>
      </c>
      <c r="L126" s="33" t="str">
        <f>IFERROR(Compras!$M126/Compras!$J126,"")</f>
        <v/>
      </c>
      <c r="M126" s="9" t="str">
        <f>IFERROR(Compras!$J126*Compras!$N126/Compras!$H126,"")</f>
        <v/>
      </c>
      <c r="N126" s="9"/>
      <c r="O126" s="9">
        <f t="shared" si="1"/>
        <v>0</v>
      </c>
      <c r="P126" s="9">
        <f t="shared" si="2"/>
        <v>0</v>
      </c>
      <c r="Q126" s="8"/>
      <c r="R126" s="2"/>
      <c r="S126" s="2"/>
      <c r="T126" s="2"/>
      <c r="U126" s="2"/>
      <c r="V126" s="2"/>
      <c r="W126" s="2"/>
      <c r="X126" s="2"/>
      <c r="Y126" s="2"/>
      <c r="Z126" s="2"/>
      <c r="AA126" s="2"/>
      <c r="AB126" s="2"/>
    </row>
    <row r="127" spans="1:28" ht="15.75" customHeight="1" x14ac:dyDescent="0.3">
      <c r="A127" s="29"/>
      <c r="B127" s="30"/>
      <c r="C127" s="8"/>
      <c r="D127" s="8"/>
      <c r="E127" s="31"/>
      <c r="F127" s="8"/>
      <c r="G127" s="8" t="str">
        <f>IFERROR(VLOOKUP(Compras!$F127,'Materias Primas'!$A$1:$J$59,2,0),"")</f>
        <v/>
      </c>
      <c r="H127" s="32"/>
      <c r="I127" s="8" t="str">
        <f>IFERROR(VLOOKUP(Compras!$F127,'Materias Primas'!$A$1:$J$59,5,0),"")</f>
        <v/>
      </c>
      <c r="J127" s="8" t="e">
        <f>VLOOKUP(Compras!$F127,'Materias Primas'!$A$1:$J$59,3,0)</f>
        <v>#N/A</v>
      </c>
      <c r="K127" s="33" t="str">
        <f>IFERROR(VLOOKUP(Compras!$F127,'Materias Primas'!$A$1:$J$59,7,0),"")</f>
        <v/>
      </c>
      <c r="L127" s="33" t="str">
        <f>IFERROR(Compras!$M127/Compras!$J127,"")</f>
        <v/>
      </c>
      <c r="M127" s="9" t="str">
        <f>IFERROR(Compras!$J127*Compras!$N127/Compras!$H127,"")</f>
        <v/>
      </c>
      <c r="N127" s="9"/>
      <c r="O127" s="9">
        <f t="shared" si="1"/>
        <v>0</v>
      </c>
      <c r="P127" s="9">
        <f t="shared" si="2"/>
        <v>0</v>
      </c>
      <c r="Q127" s="8"/>
      <c r="R127" s="2"/>
      <c r="S127" s="2"/>
      <c r="T127" s="2"/>
      <c r="U127" s="2"/>
      <c r="V127" s="2"/>
      <c r="W127" s="2"/>
      <c r="X127" s="2"/>
      <c r="Y127" s="2"/>
      <c r="Z127" s="2"/>
      <c r="AA127" s="2"/>
      <c r="AB127" s="2"/>
    </row>
    <row r="128" spans="1:28" ht="15.75" customHeight="1" x14ac:dyDescent="0.3">
      <c r="A128" s="29"/>
      <c r="B128" s="30"/>
      <c r="C128" s="8"/>
      <c r="D128" s="8"/>
      <c r="E128" s="31"/>
      <c r="F128" s="8"/>
      <c r="G128" s="8" t="str">
        <f>IFERROR(VLOOKUP(Compras!$F128,'Materias Primas'!$A$1:$J$59,2,0),"")</f>
        <v/>
      </c>
      <c r="H128" s="32"/>
      <c r="I128" s="8" t="str">
        <f>IFERROR(VLOOKUP(Compras!$F128,'Materias Primas'!$A$1:$J$59,5,0),"")</f>
        <v/>
      </c>
      <c r="J128" s="8" t="e">
        <f>VLOOKUP(Compras!$F128,'Materias Primas'!$A$1:$J$59,3,0)</f>
        <v>#N/A</v>
      </c>
      <c r="K128" s="33" t="str">
        <f>IFERROR(VLOOKUP(Compras!$F128,'Materias Primas'!$A$1:$J$59,7,0),"")</f>
        <v/>
      </c>
      <c r="L128" s="33" t="str">
        <f>IFERROR(Compras!$M128/Compras!$J128,"")</f>
        <v/>
      </c>
      <c r="M128" s="9" t="str">
        <f>IFERROR(Compras!$J128*Compras!$N128/Compras!$H128,"")</f>
        <v/>
      </c>
      <c r="N128" s="9"/>
      <c r="O128" s="9">
        <f t="shared" si="1"/>
        <v>0</v>
      </c>
      <c r="P128" s="9">
        <f t="shared" si="2"/>
        <v>0</v>
      </c>
      <c r="Q128" s="8"/>
      <c r="R128" s="2"/>
      <c r="S128" s="2"/>
      <c r="T128" s="2"/>
      <c r="U128" s="2"/>
      <c r="V128" s="2"/>
      <c r="W128" s="2"/>
      <c r="X128" s="2"/>
      <c r="Y128" s="2"/>
      <c r="Z128" s="2"/>
      <c r="AA128" s="2"/>
      <c r="AB128" s="2"/>
    </row>
    <row r="129" spans="1:28" ht="15.75" customHeight="1" x14ac:dyDescent="0.3">
      <c r="A129" s="29"/>
      <c r="B129" s="30"/>
      <c r="C129" s="8"/>
      <c r="D129" s="8"/>
      <c r="E129" s="31"/>
      <c r="F129" s="8"/>
      <c r="G129" s="8" t="str">
        <f>IFERROR(VLOOKUP(Compras!$F129,'Materias Primas'!$A$1:$J$59,2,0),"")</f>
        <v/>
      </c>
      <c r="H129" s="32"/>
      <c r="I129" s="8" t="str">
        <f>IFERROR(VLOOKUP(Compras!$F129,'Materias Primas'!$A$1:$J$59,5,0),"")</f>
        <v/>
      </c>
      <c r="J129" s="8" t="e">
        <f>VLOOKUP(Compras!$F129,'Materias Primas'!$A$1:$J$59,3,0)</f>
        <v>#N/A</v>
      </c>
      <c r="K129" s="33" t="str">
        <f>IFERROR(VLOOKUP(Compras!$F129,'Materias Primas'!$A$1:$J$59,7,0),"")</f>
        <v/>
      </c>
      <c r="L129" s="33" t="str">
        <f>IFERROR(Compras!$M129/Compras!$J129,"")</f>
        <v/>
      </c>
      <c r="M129" s="9" t="str">
        <f>IFERROR(Compras!$J129*Compras!$N129/Compras!$H129,"")</f>
        <v/>
      </c>
      <c r="N129" s="9"/>
      <c r="O129" s="9">
        <f t="shared" si="1"/>
        <v>0</v>
      </c>
      <c r="P129" s="9">
        <f t="shared" si="2"/>
        <v>0</v>
      </c>
      <c r="Q129" s="8"/>
      <c r="R129" s="2"/>
      <c r="S129" s="2"/>
      <c r="T129" s="2"/>
      <c r="U129" s="2"/>
      <c r="V129" s="2"/>
      <c r="W129" s="2"/>
      <c r="X129" s="2"/>
      <c r="Y129" s="2"/>
      <c r="Z129" s="2"/>
      <c r="AA129" s="2"/>
      <c r="AB129" s="2"/>
    </row>
    <row r="130" spans="1:28" ht="15.75" customHeight="1" x14ac:dyDescent="0.3">
      <c r="A130" s="29"/>
      <c r="B130" s="30"/>
      <c r="C130" s="8"/>
      <c r="D130" s="8"/>
      <c r="E130" s="31"/>
      <c r="F130" s="8"/>
      <c r="G130" s="8" t="str">
        <f>IFERROR(VLOOKUP(Compras!$F130,'Materias Primas'!$A$1:$J$59,2,0),"")</f>
        <v/>
      </c>
      <c r="H130" s="32"/>
      <c r="I130" s="8" t="str">
        <f>IFERROR(VLOOKUP(Compras!$F130,'Materias Primas'!$A$1:$J$59,5,0),"")</f>
        <v/>
      </c>
      <c r="J130" s="8" t="e">
        <f>VLOOKUP(Compras!$F130,'Materias Primas'!$A$1:$J$59,3,0)</f>
        <v>#N/A</v>
      </c>
      <c r="K130" s="33" t="str">
        <f>IFERROR(VLOOKUP(Compras!$F130,'Materias Primas'!$A$1:$J$59,7,0),"")</f>
        <v/>
      </c>
      <c r="L130" s="33" t="str">
        <f>IFERROR(Compras!$M130/Compras!$J130,"")</f>
        <v/>
      </c>
      <c r="M130" s="9" t="str">
        <f>IFERROR(Compras!$J130*Compras!$N130/Compras!$H130,"")</f>
        <v/>
      </c>
      <c r="N130" s="9"/>
      <c r="O130" s="9">
        <f t="shared" si="1"/>
        <v>0</v>
      </c>
      <c r="P130" s="9">
        <f t="shared" si="2"/>
        <v>0</v>
      </c>
      <c r="Q130" s="8"/>
      <c r="R130" s="2"/>
      <c r="S130" s="2"/>
      <c r="T130" s="2"/>
      <c r="U130" s="2"/>
      <c r="V130" s="2"/>
      <c r="W130" s="2"/>
      <c r="X130" s="2"/>
      <c r="Y130" s="2"/>
      <c r="Z130" s="2"/>
      <c r="AA130" s="2"/>
      <c r="AB130" s="2"/>
    </row>
    <row r="131" spans="1:28" ht="15.75" customHeight="1" x14ac:dyDescent="0.3">
      <c r="A131" s="29"/>
      <c r="B131" s="30"/>
      <c r="C131" s="8"/>
      <c r="D131" s="8"/>
      <c r="E131" s="31"/>
      <c r="F131" s="8"/>
      <c r="G131" s="8" t="str">
        <f>IFERROR(VLOOKUP(Compras!$F131,'Materias Primas'!$A$1:$J$59,2,0),"")</f>
        <v/>
      </c>
      <c r="H131" s="32"/>
      <c r="I131" s="8" t="str">
        <f>IFERROR(VLOOKUP(Compras!$F131,'Materias Primas'!$A$1:$J$59,5,0),"")</f>
        <v/>
      </c>
      <c r="J131" s="8" t="e">
        <f>VLOOKUP(Compras!$F131,'Materias Primas'!$A$1:$J$59,3,0)</f>
        <v>#N/A</v>
      </c>
      <c r="K131" s="33" t="str">
        <f>IFERROR(VLOOKUP(Compras!$F131,'Materias Primas'!$A$1:$J$59,7,0),"")</f>
        <v/>
      </c>
      <c r="L131" s="33" t="str">
        <f>IFERROR(Compras!$M131/Compras!$J131,"")</f>
        <v/>
      </c>
      <c r="M131" s="9" t="str">
        <f>IFERROR(Compras!$J131*Compras!$N131/Compras!$H131,"")</f>
        <v/>
      </c>
      <c r="N131" s="9"/>
      <c r="O131" s="9">
        <f t="shared" si="1"/>
        <v>0</v>
      </c>
      <c r="P131" s="9">
        <f t="shared" si="2"/>
        <v>0</v>
      </c>
      <c r="Q131" s="8"/>
      <c r="R131" s="2"/>
      <c r="S131" s="2"/>
      <c r="T131" s="2"/>
      <c r="U131" s="2"/>
      <c r="V131" s="2"/>
      <c r="W131" s="2"/>
      <c r="X131" s="2"/>
      <c r="Y131" s="2"/>
      <c r="Z131" s="2"/>
      <c r="AA131" s="2"/>
      <c r="AB131" s="2"/>
    </row>
    <row r="132" spans="1:28" ht="15.75" customHeight="1" x14ac:dyDescent="0.3">
      <c r="A132" s="29"/>
      <c r="B132" s="30"/>
      <c r="C132" s="8"/>
      <c r="D132" s="8"/>
      <c r="E132" s="31"/>
      <c r="F132" s="8"/>
      <c r="G132" s="8" t="str">
        <f>IFERROR(VLOOKUP(Compras!$F132,'Materias Primas'!$A$1:$J$59,2,0),"")</f>
        <v/>
      </c>
      <c r="H132" s="32"/>
      <c r="I132" s="8" t="str">
        <f>IFERROR(VLOOKUP(Compras!$F132,'Materias Primas'!$A$1:$J$59,5,0),"")</f>
        <v/>
      </c>
      <c r="J132" s="8" t="e">
        <f>VLOOKUP(Compras!$F132,'Materias Primas'!$A$1:$J$59,3,0)</f>
        <v>#N/A</v>
      </c>
      <c r="K132" s="33" t="str">
        <f>IFERROR(VLOOKUP(Compras!$F132,'Materias Primas'!$A$1:$J$59,7,0),"")</f>
        <v/>
      </c>
      <c r="L132" s="33" t="str">
        <f>IFERROR(Compras!$M132/Compras!$J132,"")</f>
        <v/>
      </c>
      <c r="M132" s="9" t="str">
        <f>IFERROR(Compras!$J132*Compras!$N132/Compras!$H132,"")</f>
        <v/>
      </c>
      <c r="N132" s="9"/>
      <c r="O132" s="9">
        <f t="shared" si="1"/>
        <v>0</v>
      </c>
      <c r="P132" s="9">
        <f t="shared" si="2"/>
        <v>0</v>
      </c>
      <c r="Q132" s="8"/>
      <c r="R132" s="2"/>
      <c r="S132" s="2"/>
      <c r="T132" s="2"/>
      <c r="U132" s="2"/>
      <c r="V132" s="2"/>
      <c r="W132" s="2"/>
      <c r="X132" s="2"/>
      <c r="Y132" s="2"/>
      <c r="Z132" s="2"/>
      <c r="AA132" s="2"/>
      <c r="AB132" s="2"/>
    </row>
    <row r="133" spans="1:28" ht="15.75" customHeight="1" x14ac:dyDescent="0.3">
      <c r="A133" s="29"/>
      <c r="B133" s="30"/>
      <c r="C133" s="8"/>
      <c r="D133" s="8"/>
      <c r="E133" s="31"/>
      <c r="F133" s="8"/>
      <c r="G133" s="8" t="str">
        <f>IFERROR(VLOOKUP(Compras!$F133,'Materias Primas'!$A$1:$J$59,2,0),"")</f>
        <v/>
      </c>
      <c r="H133" s="32"/>
      <c r="I133" s="8" t="str">
        <f>IFERROR(VLOOKUP(Compras!$F133,'Materias Primas'!$A$1:$J$59,5,0),"")</f>
        <v/>
      </c>
      <c r="J133" s="8" t="e">
        <f>VLOOKUP(Compras!$F133,'Materias Primas'!$A$1:$J$59,3,0)</f>
        <v>#N/A</v>
      </c>
      <c r="K133" s="33" t="str">
        <f>IFERROR(VLOOKUP(Compras!$F133,'Materias Primas'!$A$1:$J$59,7,0),"")</f>
        <v/>
      </c>
      <c r="L133" s="33" t="str">
        <f>IFERROR(Compras!$M133/Compras!$J133,"")</f>
        <v/>
      </c>
      <c r="M133" s="9" t="str">
        <f>IFERROR(Compras!$J133*Compras!$N133/Compras!$H133,"")</f>
        <v/>
      </c>
      <c r="N133" s="9"/>
      <c r="O133" s="9">
        <f t="shared" si="1"/>
        <v>0</v>
      </c>
      <c r="P133" s="9">
        <f t="shared" si="2"/>
        <v>0</v>
      </c>
      <c r="Q133" s="8"/>
      <c r="R133" s="2"/>
      <c r="S133" s="2"/>
      <c r="T133" s="2"/>
      <c r="U133" s="2"/>
      <c r="V133" s="2"/>
      <c r="W133" s="2"/>
      <c r="X133" s="2"/>
      <c r="Y133" s="2"/>
      <c r="Z133" s="2"/>
      <c r="AA133" s="2"/>
      <c r="AB133" s="2"/>
    </row>
    <row r="134" spans="1:28" ht="15.75" customHeight="1" x14ac:dyDescent="0.3">
      <c r="A134" s="29"/>
      <c r="B134" s="30"/>
      <c r="C134" s="8"/>
      <c r="D134" s="8"/>
      <c r="E134" s="31"/>
      <c r="F134" s="8"/>
      <c r="G134" s="8" t="str">
        <f>IFERROR(VLOOKUP(Compras!$F134,'Materias Primas'!$A$1:$J$59,2,0),"")</f>
        <v/>
      </c>
      <c r="H134" s="32"/>
      <c r="I134" s="8" t="str">
        <f>IFERROR(VLOOKUP(Compras!$F134,'Materias Primas'!$A$1:$J$59,5,0),"")</f>
        <v/>
      </c>
      <c r="J134" s="8" t="e">
        <f>VLOOKUP(Compras!$F134,'Materias Primas'!$A$1:$J$59,3,0)</f>
        <v>#N/A</v>
      </c>
      <c r="K134" s="33" t="str">
        <f>IFERROR(VLOOKUP(Compras!$F134,'Materias Primas'!$A$1:$J$59,7,0),"")</f>
        <v/>
      </c>
      <c r="L134" s="33" t="str">
        <f>IFERROR(Compras!$M134/Compras!$J134,"")</f>
        <v/>
      </c>
      <c r="M134" s="9" t="str">
        <f>IFERROR(Compras!$J134*Compras!$N134/Compras!$H134,"")</f>
        <v/>
      </c>
      <c r="N134" s="9"/>
      <c r="O134" s="9">
        <f t="shared" si="1"/>
        <v>0</v>
      </c>
      <c r="P134" s="9">
        <f t="shared" si="2"/>
        <v>0</v>
      </c>
      <c r="Q134" s="8"/>
      <c r="R134" s="2"/>
      <c r="S134" s="2"/>
      <c r="T134" s="2"/>
      <c r="U134" s="2"/>
      <c r="V134" s="2"/>
      <c r="W134" s="2"/>
      <c r="X134" s="2"/>
      <c r="Y134" s="2"/>
      <c r="Z134" s="2"/>
      <c r="AA134" s="2"/>
      <c r="AB134" s="2"/>
    </row>
    <row r="135" spans="1:28" ht="15.75" customHeight="1" x14ac:dyDescent="0.3">
      <c r="A135" s="29"/>
      <c r="B135" s="30"/>
      <c r="C135" s="8"/>
      <c r="D135" s="8"/>
      <c r="E135" s="31"/>
      <c r="F135" s="8"/>
      <c r="G135" s="8" t="str">
        <f>IFERROR(VLOOKUP(Compras!$F135,'Materias Primas'!$A$1:$J$59,2,0),"")</f>
        <v/>
      </c>
      <c r="H135" s="32"/>
      <c r="I135" s="8" t="str">
        <f>IFERROR(VLOOKUP(Compras!$F135,'Materias Primas'!$A$1:$J$59,5,0),"")</f>
        <v/>
      </c>
      <c r="J135" s="8" t="e">
        <f>VLOOKUP(Compras!$F135,'Materias Primas'!$A$1:$J$59,3,0)</f>
        <v>#N/A</v>
      </c>
      <c r="K135" s="33" t="str">
        <f>IFERROR(VLOOKUP(Compras!$F135,'Materias Primas'!$A$1:$J$59,7,0),"")</f>
        <v/>
      </c>
      <c r="L135" s="33" t="str">
        <f>IFERROR(Compras!$M135/Compras!$J135,"")</f>
        <v/>
      </c>
      <c r="M135" s="9" t="str">
        <f>IFERROR(Compras!$J135*Compras!$N135/Compras!$H135,"")</f>
        <v/>
      </c>
      <c r="N135" s="9"/>
      <c r="O135" s="9">
        <f t="shared" si="1"/>
        <v>0</v>
      </c>
      <c r="P135" s="9">
        <f t="shared" si="2"/>
        <v>0</v>
      </c>
      <c r="Q135" s="8"/>
      <c r="R135" s="2"/>
      <c r="S135" s="2"/>
      <c r="T135" s="2"/>
      <c r="U135" s="2"/>
      <c r="V135" s="2"/>
      <c r="W135" s="2"/>
      <c r="X135" s="2"/>
      <c r="Y135" s="2"/>
      <c r="Z135" s="2"/>
      <c r="AA135" s="2"/>
      <c r="AB135" s="2"/>
    </row>
    <row r="136" spans="1:28" ht="15.75" customHeight="1" x14ac:dyDescent="0.3">
      <c r="A136" s="29"/>
      <c r="B136" s="30"/>
      <c r="C136" s="8"/>
      <c r="D136" s="8"/>
      <c r="E136" s="31"/>
      <c r="F136" s="8"/>
      <c r="G136" s="8" t="str">
        <f>IFERROR(VLOOKUP(Compras!$F136,'Materias Primas'!$A$1:$J$59,2,0),"")</f>
        <v/>
      </c>
      <c r="H136" s="32"/>
      <c r="I136" s="8" t="str">
        <f>IFERROR(VLOOKUP(Compras!$F136,'Materias Primas'!$A$1:$J$59,5,0),"")</f>
        <v/>
      </c>
      <c r="J136" s="8" t="e">
        <f>VLOOKUP(Compras!$F136,'Materias Primas'!$A$1:$J$59,3,0)</f>
        <v>#N/A</v>
      </c>
      <c r="K136" s="33" t="str">
        <f>IFERROR(VLOOKUP(Compras!$F136,'Materias Primas'!$A$1:$J$59,7,0),"")</f>
        <v/>
      </c>
      <c r="L136" s="33" t="str">
        <f>IFERROR(Compras!$M136/Compras!$J136,"")</f>
        <v/>
      </c>
      <c r="M136" s="9" t="str">
        <f>IFERROR(Compras!$J136*Compras!$N136/Compras!$H136,"")</f>
        <v/>
      </c>
      <c r="N136" s="9"/>
      <c r="O136" s="9">
        <f t="shared" si="1"/>
        <v>0</v>
      </c>
      <c r="P136" s="9">
        <f t="shared" si="2"/>
        <v>0</v>
      </c>
      <c r="Q136" s="8"/>
      <c r="R136" s="2"/>
      <c r="S136" s="2"/>
      <c r="T136" s="2"/>
      <c r="U136" s="2"/>
      <c r="V136" s="2"/>
      <c r="W136" s="2"/>
      <c r="X136" s="2"/>
      <c r="Y136" s="2"/>
      <c r="Z136" s="2"/>
      <c r="AA136" s="2"/>
      <c r="AB136" s="2"/>
    </row>
    <row r="137" spans="1:28" ht="15.75" customHeight="1" x14ac:dyDescent="0.3">
      <c r="A137" s="29"/>
      <c r="B137" s="30"/>
      <c r="C137" s="8"/>
      <c r="D137" s="8"/>
      <c r="E137" s="31"/>
      <c r="F137" s="8"/>
      <c r="G137" s="8" t="str">
        <f>IFERROR(VLOOKUP(Compras!$F137,'Materias Primas'!$A$1:$J$59,2,0),"")</f>
        <v/>
      </c>
      <c r="H137" s="32"/>
      <c r="I137" s="8" t="str">
        <f>IFERROR(VLOOKUP(Compras!$F137,'Materias Primas'!$A$1:$J$59,5,0),"")</f>
        <v/>
      </c>
      <c r="J137" s="8" t="e">
        <f>VLOOKUP(Compras!$F137,'Materias Primas'!$A$1:$J$59,3,0)</f>
        <v>#N/A</v>
      </c>
      <c r="K137" s="33" t="str">
        <f>IFERROR(VLOOKUP(Compras!$F137,'Materias Primas'!$A$1:$J$59,7,0),"")</f>
        <v/>
      </c>
      <c r="L137" s="33" t="str">
        <f>IFERROR(Compras!$M137/Compras!$J137,"")</f>
        <v/>
      </c>
      <c r="M137" s="9" t="str">
        <f>IFERROR(Compras!$J137*Compras!$N137/Compras!$H137,"")</f>
        <v/>
      </c>
      <c r="N137" s="9"/>
      <c r="O137" s="9">
        <f t="shared" si="1"/>
        <v>0</v>
      </c>
      <c r="P137" s="9">
        <f t="shared" si="2"/>
        <v>0</v>
      </c>
      <c r="Q137" s="8"/>
      <c r="R137" s="2"/>
      <c r="S137" s="2"/>
      <c r="T137" s="2"/>
      <c r="U137" s="2"/>
      <c r="V137" s="2"/>
      <c r="W137" s="2"/>
      <c r="X137" s="2"/>
      <c r="Y137" s="2"/>
      <c r="Z137" s="2"/>
      <c r="AA137" s="2"/>
      <c r="AB137" s="2"/>
    </row>
    <row r="138" spans="1:28" ht="15.75" customHeight="1" x14ac:dyDescent="0.3">
      <c r="A138" s="29"/>
      <c r="B138" s="30"/>
      <c r="C138" s="8"/>
      <c r="D138" s="8"/>
      <c r="E138" s="31"/>
      <c r="F138" s="8"/>
      <c r="G138" s="8" t="str">
        <f>IFERROR(VLOOKUP(Compras!$F138,'Materias Primas'!$A$1:$J$59,2,0),"")</f>
        <v/>
      </c>
      <c r="H138" s="32"/>
      <c r="I138" s="8" t="str">
        <f>IFERROR(VLOOKUP(Compras!$F138,'Materias Primas'!$A$1:$J$59,5,0),"")</f>
        <v/>
      </c>
      <c r="J138" s="8" t="e">
        <f>VLOOKUP(Compras!$F138,'Materias Primas'!$A$1:$J$59,3,0)</f>
        <v>#N/A</v>
      </c>
      <c r="K138" s="33" t="str">
        <f>IFERROR(VLOOKUP(Compras!$F138,'Materias Primas'!$A$1:$J$59,7,0),"")</f>
        <v/>
      </c>
      <c r="L138" s="33" t="str">
        <f>IFERROR(Compras!$M138/Compras!$J138,"")</f>
        <v/>
      </c>
      <c r="M138" s="9" t="str">
        <f>IFERROR(Compras!$J138*Compras!$N138/Compras!$H138,"")</f>
        <v/>
      </c>
      <c r="N138" s="9"/>
      <c r="O138" s="9">
        <f t="shared" si="1"/>
        <v>0</v>
      </c>
      <c r="P138" s="9">
        <f t="shared" si="2"/>
        <v>0</v>
      </c>
      <c r="Q138" s="8"/>
      <c r="R138" s="2"/>
      <c r="S138" s="2"/>
      <c r="T138" s="2"/>
      <c r="U138" s="2"/>
      <c r="V138" s="2"/>
      <c r="W138" s="2"/>
      <c r="X138" s="2"/>
      <c r="Y138" s="2"/>
      <c r="Z138" s="2"/>
      <c r="AA138" s="2"/>
      <c r="AB138" s="2"/>
    </row>
    <row r="139" spans="1:28" ht="15.75" customHeight="1" x14ac:dyDescent="0.3">
      <c r="A139" s="29"/>
      <c r="B139" s="30"/>
      <c r="C139" s="8"/>
      <c r="D139" s="8"/>
      <c r="E139" s="31"/>
      <c r="F139" s="8"/>
      <c r="G139" s="8" t="str">
        <f>IFERROR(VLOOKUP(Compras!$F139,'Materias Primas'!$A$1:$J$59,2,0),"")</f>
        <v/>
      </c>
      <c r="H139" s="32"/>
      <c r="I139" s="8" t="str">
        <f>IFERROR(VLOOKUP(Compras!$F139,'Materias Primas'!$A$1:$J$59,5,0),"")</f>
        <v/>
      </c>
      <c r="J139" s="8" t="e">
        <f>VLOOKUP(Compras!$F139,'Materias Primas'!$A$1:$J$59,3,0)</f>
        <v>#N/A</v>
      </c>
      <c r="K139" s="33" t="str">
        <f>IFERROR(VLOOKUP(Compras!$F139,'Materias Primas'!$A$1:$J$59,7,0),"")</f>
        <v/>
      </c>
      <c r="L139" s="33" t="str">
        <f>IFERROR(Compras!$M139/Compras!$J139,"")</f>
        <v/>
      </c>
      <c r="M139" s="9" t="str">
        <f>IFERROR(Compras!$J139*Compras!$N139/Compras!$H139,"")</f>
        <v/>
      </c>
      <c r="N139" s="9"/>
      <c r="O139" s="9">
        <f t="shared" si="1"/>
        <v>0</v>
      </c>
      <c r="P139" s="9">
        <f t="shared" si="2"/>
        <v>0</v>
      </c>
      <c r="Q139" s="8"/>
      <c r="R139" s="2"/>
      <c r="S139" s="2"/>
      <c r="T139" s="2"/>
      <c r="U139" s="2"/>
      <c r="V139" s="2"/>
      <c r="W139" s="2"/>
      <c r="X139" s="2"/>
      <c r="Y139" s="2"/>
      <c r="Z139" s="2"/>
      <c r="AA139" s="2"/>
      <c r="AB139" s="2"/>
    </row>
    <row r="140" spans="1:28" ht="15.75" customHeight="1" x14ac:dyDescent="0.3">
      <c r="A140" s="29"/>
      <c r="B140" s="30"/>
      <c r="C140" s="8"/>
      <c r="D140" s="8"/>
      <c r="E140" s="31"/>
      <c r="F140" s="8"/>
      <c r="G140" s="8" t="str">
        <f>IFERROR(VLOOKUP(Compras!$F140,'Materias Primas'!$A$1:$J$59,2,0),"")</f>
        <v/>
      </c>
      <c r="H140" s="32"/>
      <c r="I140" s="8" t="str">
        <f>IFERROR(VLOOKUP(Compras!$F140,'Materias Primas'!$A$1:$J$59,5,0),"")</f>
        <v/>
      </c>
      <c r="J140" s="8" t="e">
        <f>VLOOKUP(Compras!$F140,'Materias Primas'!$A$1:$J$59,3,0)</f>
        <v>#N/A</v>
      </c>
      <c r="K140" s="33" t="str">
        <f>IFERROR(VLOOKUP(Compras!$F140,'Materias Primas'!$A$1:$J$59,7,0),"")</f>
        <v/>
      </c>
      <c r="L140" s="33" t="str">
        <f>IFERROR(Compras!$M140/Compras!$J140,"")</f>
        <v/>
      </c>
      <c r="M140" s="9" t="str">
        <f>IFERROR(Compras!$J140*Compras!$N140/Compras!$H140,"")</f>
        <v/>
      </c>
      <c r="N140" s="9"/>
      <c r="O140" s="9">
        <f t="shared" si="1"/>
        <v>0</v>
      </c>
      <c r="P140" s="9">
        <f t="shared" si="2"/>
        <v>0</v>
      </c>
      <c r="Q140" s="8"/>
      <c r="R140" s="2"/>
      <c r="S140" s="2"/>
      <c r="T140" s="2"/>
      <c r="U140" s="2"/>
      <c r="V140" s="2"/>
      <c r="W140" s="2"/>
      <c r="X140" s="2"/>
      <c r="Y140" s="2"/>
      <c r="Z140" s="2"/>
      <c r="AA140" s="2"/>
      <c r="AB140" s="2"/>
    </row>
    <row r="141" spans="1:28" ht="15.75" customHeight="1" x14ac:dyDescent="0.3">
      <c r="A141" s="29"/>
      <c r="B141" s="30"/>
      <c r="C141" s="8"/>
      <c r="D141" s="8"/>
      <c r="E141" s="31"/>
      <c r="F141" s="8"/>
      <c r="G141" s="8" t="str">
        <f>IFERROR(VLOOKUP(Compras!$F141,'Materias Primas'!$A$1:$J$59,2,0),"")</f>
        <v/>
      </c>
      <c r="H141" s="32"/>
      <c r="I141" s="8" t="str">
        <f>IFERROR(VLOOKUP(Compras!$F141,'Materias Primas'!$A$1:$J$59,5,0),"")</f>
        <v/>
      </c>
      <c r="J141" s="8" t="e">
        <f>VLOOKUP(Compras!$F141,'Materias Primas'!$A$1:$J$59,3,0)</f>
        <v>#N/A</v>
      </c>
      <c r="K141" s="33" t="str">
        <f>IFERROR(VLOOKUP(Compras!$F141,'Materias Primas'!$A$1:$J$59,7,0),"")</f>
        <v/>
      </c>
      <c r="L141" s="33" t="str">
        <f>IFERROR(Compras!$M141/Compras!$J141,"")</f>
        <v/>
      </c>
      <c r="M141" s="9" t="str">
        <f>IFERROR(Compras!$J141*Compras!$N141/Compras!$H141,"")</f>
        <v/>
      </c>
      <c r="N141" s="9"/>
      <c r="O141" s="9">
        <f t="shared" si="1"/>
        <v>0</v>
      </c>
      <c r="P141" s="9">
        <f t="shared" si="2"/>
        <v>0</v>
      </c>
      <c r="Q141" s="8"/>
      <c r="R141" s="2"/>
      <c r="S141" s="2"/>
      <c r="T141" s="2"/>
      <c r="U141" s="2"/>
      <c r="V141" s="2"/>
      <c r="W141" s="2"/>
      <c r="X141" s="2"/>
      <c r="Y141" s="2"/>
      <c r="Z141" s="2"/>
      <c r="AA141" s="2"/>
      <c r="AB141" s="2"/>
    </row>
    <row r="142" spans="1:28" ht="15.75" customHeight="1" x14ac:dyDescent="0.3">
      <c r="A142" s="29"/>
      <c r="B142" s="30"/>
      <c r="C142" s="8"/>
      <c r="D142" s="8"/>
      <c r="E142" s="31"/>
      <c r="F142" s="8"/>
      <c r="G142" s="8" t="str">
        <f>IFERROR(VLOOKUP(Compras!$F142,'Materias Primas'!$A$1:$J$59,2,0),"")</f>
        <v/>
      </c>
      <c r="H142" s="32"/>
      <c r="I142" s="8" t="str">
        <f>IFERROR(VLOOKUP(Compras!$F142,'Materias Primas'!$A$1:$J$59,5,0),"")</f>
        <v/>
      </c>
      <c r="J142" s="8" t="e">
        <f>VLOOKUP(Compras!$F142,'Materias Primas'!$A$1:$J$59,3,0)</f>
        <v>#N/A</v>
      </c>
      <c r="K142" s="33" t="str">
        <f>IFERROR(VLOOKUP(Compras!$F142,'Materias Primas'!$A$1:$J$59,7,0),"")</f>
        <v/>
      </c>
      <c r="L142" s="33" t="str">
        <f>IFERROR(Compras!$M142/Compras!$J142,"")</f>
        <v/>
      </c>
      <c r="M142" s="9" t="str">
        <f>IFERROR(Compras!$J142*Compras!$N142/Compras!$H142,"")</f>
        <v/>
      </c>
      <c r="N142" s="9"/>
      <c r="O142" s="9">
        <f t="shared" si="1"/>
        <v>0</v>
      </c>
      <c r="P142" s="9">
        <f t="shared" si="2"/>
        <v>0</v>
      </c>
      <c r="Q142" s="8"/>
      <c r="R142" s="2"/>
      <c r="S142" s="2"/>
      <c r="T142" s="2"/>
      <c r="U142" s="2"/>
      <c r="V142" s="2"/>
      <c r="W142" s="2"/>
      <c r="X142" s="2"/>
      <c r="Y142" s="2"/>
      <c r="Z142" s="2"/>
      <c r="AA142" s="2"/>
      <c r="AB142" s="2"/>
    </row>
    <row r="143" spans="1:28" ht="15.75" customHeight="1" x14ac:dyDescent="0.3">
      <c r="A143" s="29"/>
      <c r="B143" s="30"/>
      <c r="C143" s="8"/>
      <c r="D143" s="8"/>
      <c r="E143" s="31"/>
      <c r="F143" s="8"/>
      <c r="G143" s="8" t="str">
        <f>IFERROR(VLOOKUP(Compras!$F143,'Materias Primas'!$A$1:$J$59,2,0),"")</f>
        <v/>
      </c>
      <c r="H143" s="32"/>
      <c r="I143" s="8" t="str">
        <f>IFERROR(VLOOKUP(Compras!$F143,'Materias Primas'!$A$1:$J$59,5,0),"")</f>
        <v/>
      </c>
      <c r="J143" s="8" t="e">
        <f>VLOOKUP(Compras!$F143,'Materias Primas'!$A$1:$J$59,3,0)</f>
        <v>#N/A</v>
      </c>
      <c r="K143" s="33" t="str">
        <f>IFERROR(VLOOKUP(Compras!$F143,'Materias Primas'!$A$1:$J$59,7,0),"")</f>
        <v/>
      </c>
      <c r="L143" s="33" t="str">
        <f>IFERROR(Compras!$M143/Compras!$J143,"")</f>
        <v/>
      </c>
      <c r="M143" s="9" t="str">
        <f>IFERROR(Compras!$J143*Compras!$N143/Compras!$H143,"")</f>
        <v/>
      </c>
      <c r="N143" s="9"/>
      <c r="O143" s="9">
        <f t="shared" si="1"/>
        <v>0</v>
      </c>
      <c r="P143" s="9">
        <f t="shared" si="2"/>
        <v>0</v>
      </c>
      <c r="Q143" s="8"/>
      <c r="R143" s="2"/>
      <c r="S143" s="2"/>
      <c r="T143" s="2"/>
      <c r="U143" s="2"/>
      <c r="V143" s="2"/>
      <c r="W143" s="2"/>
      <c r="X143" s="2"/>
      <c r="Y143" s="2"/>
      <c r="Z143" s="2"/>
      <c r="AA143" s="2"/>
      <c r="AB143" s="2"/>
    </row>
    <row r="144" spans="1:28" ht="15.75" customHeight="1" x14ac:dyDescent="0.3">
      <c r="A144" s="29"/>
      <c r="B144" s="30"/>
      <c r="C144" s="8"/>
      <c r="D144" s="8"/>
      <c r="E144" s="31"/>
      <c r="F144" s="8"/>
      <c r="G144" s="8" t="str">
        <f>IFERROR(VLOOKUP(Compras!$F144,'Materias Primas'!$A$1:$J$59,2,0),"")</f>
        <v/>
      </c>
      <c r="H144" s="32"/>
      <c r="I144" s="8" t="str">
        <f>IFERROR(VLOOKUP(Compras!$F144,'Materias Primas'!$A$1:$J$59,5,0),"")</f>
        <v/>
      </c>
      <c r="J144" s="8" t="e">
        <f>VLOOKUP(Compras!$F144,'Materias Primas'!$A$1:$J$59,3,0)</f>
        <v>#N/A</v>
      </c>
      <c r="K144" s="33" t="str">
        <f>IFERROR(VLOOKUP(Compras!$F144,'Materias Primas'!$A$1:$J$59,7,0),"")</f>
        <v/>
      </c>
      <c r="L144" s="33" t="str">
        <f>IFERROR(Compras!$M144/Compras!$J144,"")</f>
        <v/>
      </c>
      <c r="M144" s="9" t="str">
        <f>IFERROR(Compras!$J144*Compras!$N144/Compras!$H144,"")</f>
        <v/>
      </c>
      <c r="N144" s="9"/>
      <c r="O144" s="9">
        <f t="shared" si="1"/>
        <v>0</v>
      </c>
      <c r="P144" s="9">
        <f t="shared" si="2"/>
        <v>0</v>
      </c>
      <c r="Q144" s="8"/>
      <c r="R144" s="2"/>
      <c r="S144" s="2"/>
      <c r="T144" s="2"/>
      <c r="U144" s="2"/>
      <c r="V144" s="2"/>
      <c r="W144" s="2"/>
      <c r="X144" s="2"/>
      <c r="Y144" s="2"/>
      <c r="Z144" s="2"/>
      <c r="AA144" s="2"/>
      <c r="AB144" s="2"/>
    </row>
    <row r="145" spans="1:28" ht="15.75" customHeight="1" x14ac:dyDescent="0.3">
      <c r="A145" s="29"/>
      <c r="B145" s="30"/>
      <c r="C145" s="8"/>
      <c r="D145" s="8"/>
      <c r="E145" s="31"/>
      <c r="F145" s="8"/>
      <c r="G145" s="8" t="str">
        <f>IFERROR(VLOOKUP(Compras!$F145,'Materias Primas'!$A$1:$J$59,2,0),"")</f>
        <v/>
      </c>
      <c r="H145" s="32"/>
      <c r="I145" s="8" t="str">
        <f>IFERROR(VLOOKUP(Compras!$F145,'Materias Primas'!$A$1:$J$59,5,0),"")</f>
        <v/>
      </c>
      <c r="J145" s="8" t="e">
        <f>VLOOKUP(Compras!$F145,'Materias Primas'!$A$1:$J$59,3,0)</f>
        <v>#N/A</v>
      </c>
      <c r="K145" s="33" t="str">
        <f>IFERROR(VLOOKUP(Compras!$F145,'Materias Primas'!$A$1:$J$59,7,0),"")</f>
        <v/>
      </c>
      <c r="L145" s="33" t="str">
        <f>IFERROR(Compras!$M145/Compras!$J145,"")</f>
        <v/>
      </c>
      <c r="M145" s="9" t="str">
        <f>IFERROR(Compras!$J145*Compras!$N145/Compras!$H145,"")</f>
        <v/>
      </c>
      <c r="N145" s="9"/>
      <c r="O145" s="9">
        <f t="shared" si="1"/>
        <v>0</v>
      </c>
      <c r="P145" s="9">
        <f t="shared" si="2"/>
        <v>0</v>
      </c>
      <c r="Q145" s="8"/>
      <c r="R145" s="2"/>
      <c r="S145" s="2"/>
      <c r="T145" s="2"/>
      <c r="U145" s="2"/>
      <c r="V145" s="2"/>
      <c r="W145" s="2"/>
      <c r="X145" s="2"/>
      <c r="Y145" s="2"/>
      <c r="Z145" s="2"/>
      <c r="AA145" s="2"/>
      <c r="AB145" s="2"/>
    </row>
    <row r="146" spans="1:28" ht="15.75" customHeight="1" x14ac:dyDescent="0.3">
      <c r="A146" s="29"/>
      <c r="B146" s="30"/>
      <c r="C146" s="8"/>
      <c r="D146" s="8"/>
      <c r="E146" s="31"/>
      <c r="F146" s="8"/>
      <c r="G146" s="8" t="str">
        <f>IFERROR(VLOOKUP(Compras!$F146,'Materias Primas'!$A$1:$J$59,2,0),"")</f>
        <v/>
      </c>
      <c r="H146" s="32"/>
      <c r="I146" s="8" t="str">
        <f>IFERROR(VLOOKUP(Compras!$F146,'Materias Primas'!$A$1:$J$59,5,0),"")</f>
        <v/>
      </c>
      <c r="J146" s="8" t="e">
        <f>VLOOKUP(Compras!$F146,'Materias Primas'!$A$1:$J$59,3,0)</f>
        <v>#N/A</v>
      </c>
      <c r="K146" s="33" t="str">
        <f>IFERROR(VLOOKUP(Compras!$F146,'Materias Primas'!$A$1:$J$59,7,0),"")</f>
        <v/>
      </c>
      <c r="L146" s="33" t="str">
        <f>IFERROR(Compras!$M146/Compras!$J146,"")</f>
        <v/>
      </c>
      <c r="M146" s="9" t="str">
        <f>IFERROR(Compras!$J146*Compras!$N146/Compras!$H146,"")</f>
        <v/>
      </c>
      <c r="N146" s="9"/>
      <c r="O146" s="9">
        <f t="shared" si="1"/>
        <v>0</v>
      </c>
      <c r="P146" s="9">
        <f t="shared" si="2"/>
        <v>0</v>
      </c>
      <c r="Q146" s="8"/>
      <c r="R146" s="2"/>
      <c r="S146" s="2"/>
      <c r="T146" s="2"/>
      <c r="U146" s="2"/>
      <c r="V146" s="2"/>
      <c r="W146" s="2"/>
      <c r="X146" s="2"/>
      <c r="Y146" s="2"/>
      <c r="Z146" s="2"/>
      <c r="AA146" s="2"/>
      <c r="AB146" s="2"/>
    </row>
    <row r="147" spans="1:28" ht="15.75" customHeight="1" x14ac:dyDescent="0.3">
      <c r="A147" s="29"/>
      <c r="B147" s="30"/>
      <c r="C147" s="8"/>
      <c r="D147" s="8"/>
      <c r="E147" s="31"/>
      <c r="F147" s="8"/>
      <c r="G147" s="8" t="str">
        <f>IFERROR(VLOOKUP(Compras!$F147,'Materias Primas'!$A$1:$J$59,2,0),"")</f>
        <v/>
      </c>
      <c r="H147" s="32"/>
      <c r="I147" s="8" t="str">
        <f>IFERROR(VLOOKUP(Compras!$F147,'Materias Primas'!$A$1:$J$59,5,0),"")</f>
        <v/>
      </c>
      <c r="J147" s="8" t="e">
        <f>VLOOKUP(Compras!$F147,'Materias Primas'!$A$1:$J$59,3,0)</f>
        <v>#N/A</v>
      </c>
      <c r="K147" s="33" t="str">
        <f>IFERROR(VLOOKUP(Compras!$F147,'Materias Primas'!$A$1:$J$59,7,0),"")</f>
        <v/>
      </c>
      <c r="L147" s="33" t="str">
        <f>IFERROR(Compras!$M147/Compras!$J147,"")</f>
        <v/>
      </c>
      <c r="M147" s="9" t="str">
        <f>IFERROR(Compras!$J147*Compras!$N147/Compras!$H147,"")</f>
        <v/>
      </c>
      <c r="N147" s="9"/>
      <c r="O147" s="9">
        <f t="shared" si="1"/>
        <v>0</v>
      </c>
      <c r="P147" s="9">
        <f t="shared" si="2"/>
        <v>0</v>
      </c>
      <c r="Q147" s="8"/>
      <c r="R147" s="2"/>
      <c r="S147" s="2"/>
      <c r="T147" s="2"/>
      <c r="U147" s="2"/>
      <c r="V147" s="2"/>
      <c r="W147" s="2"/>
      <c r="X147" s="2"/>
      <c r="Y147" s="2"/>
      <c r="Z147" s="2"/>
      <c r="AA147" s="2"/>
      <c r="AB147" s="2"/>
    </row>
    <row r="148" spans="1:28" ht="15.75" customHeight="1" x14ac:dyDescent="0.3">
      <c r="A148" s="29"/>
      <c r="B148" s="30"/>
      <c r="C148" s="8"/>
      <c r="D148" s="8"/>
      <c r="E148" s="31"/>
      <c r="F148" s="8"/>
      <c r="G148" s="8" t="str">
        <f>IFERROR(VLOOKUP(Compras!$F148,'Materias Primas'!$A$1:$J$59,2,0),"")</f>
        <v/>
      </c>
      <c r="H148" s="32"/>
      <c r="I148" s="8" t="str">
        <f>IFERROR(VLOOKUP(Compras!$F148,'Materias Primas'!$A$1:$J$59,5,0),"")</f>
        <v/>
      </c>
      <c r="J148" s="8" t="e">
        <f>VLOOKUP(Compras!$F148,'Materias Primas'!$A$1:$J$59,3,0)</f>
        <v>#N/A</v>
      </c>
      <c r="K148" s="33" t="str">
        <f>IFERROR(VLOOKUP(Compras!$F148,'Materias Primas'!$A$1:$J$59,7,0),"")</f>
        <v/>
      </c>
      <c r="L148" s="33" t="str">
        <f>IFERROR(Compras!$M148/Compras!$J148,"")</f>
        <v/>
      </c>
      <c r="M148" s="9" t="str">
        <f>IFERROR(Compras!$J148*Compras!$N148/Compras!$H148,"")</f>
        <v/>
      </c>
      <c r="N148" s="9"/>
      <c r="O148" s="9">
        <f t="shared" si="1"/>
        <v>0</v>
      </c>
      <c r="P148" s="9">
        <f t="shared" si="2"/>
        <v>0</v>
      </c>
      <c r="Q148" s="8"/>
      <c r="R148" s="2"/>
      <c r="S148" s="2"/>
      <c r="T148" s="2"/>
      <c r="U148" s="2"/>
      <c r="V148" s="2"/>
      <c r="W148" s="2"/>
      <c r="X148" s="2"/>
      <c r="Y148" s="2"/>
      <c r="Z148" s="2"/>
      <c r="AA148" s="2"/>
      <c r="AB148" s="2"/>
    </row>
    <row r="149" spans="1:28" ht="15.75" customHeight="1" x14ac:dyDescent="0.3">
      <c r="A149" s="29"/>
      <c r="B149" s="30"/>
      <c r="C149" s="8"/>
      <c r="D149" s="8"/>
      <c r="E149" s="31"/>
      <c r="F149" s="8"/>
      <c r="G149" s="8" t="str">
        <f>IFERROR(VLOOKUP(Compras!$F149,'Materias Primas'!$A$1:$J$59,2,0),"")</f>
        <v/>
      </c>
      <c r="H149" s="32"/>
      <c r="I149" s="8" t="str">
        <f>IFERROR(VLOOKUP(Compras!$F149,'Materias Primas'!$A$1:$J$59,5,0),"")</f>
        <v/>
      </c>
      <c r="J149" s="8" t="e">
        <f>VLOOKUP(Compras!$F149,'Materias Primas'!$A$1:$J$59,3,0)</f>
        <v>#N/A</v>
      </c>
      <c r="K149" s="33" t="str">
        <f>IFERROR(VLOOKUP(Compras!$F149,'Materias Primas'!$A$1:$J$59,7,0),"")</f>
        <v/>
      </c>
      <c r="L149" s="33" t="str">
        <f>IFERROR(Compras!$M149/Compras!$J149,"")</f>
        <v/>
      </c>
      <c r="M149" s="9" t="str">
        <f>IFERROR(Compras!$J149*Compras!$N149/Compras!$H149,"")</f>
        <v/>
      </c>
      <c r="N149" s="9"/>
      <c r="O149" s="9">
        <f t="shared" si="1"/>
        <v>0</v>
      </c>
      <c r="P149" s="9">
        <f t="shared" si="2"/>
        <v>0</v>
      </c>
      <c r="Q149" s="8"/>
      <c r="R149" s="2"/>
      <c r="S149" s="2"/>
      <c r="T149" s="2"/>
      <c r="U149" s="2"/>
      <c r="V149" s="2"/>
      <c r="W149" s="2"/>
      <c r="X149" s="2"/>
      <c r="Y149" s="2"/>
      <c r="Z149" s="2"/>
      <c r="AA149" s="2"/>
      <c r="AB149" s="2"/>
    </row>
    <row r="150" spans="1:28" ht="15.75" customHeight="1" x14ac:dyDescent="0.3">
      <c r="A150" s="29"/>
      <c r="B150" s="30"/>
      <c r="C150" s="8"/>
      <c r="D150" s="8"/>
      <c r="E150" s="31"/>
      <c r="F150" s="8"/>
      <c r="G150" s="8" t="str">
        <f>IFERROR(VLOOKUP(Compras!$F150,'Materias Primas'!$A$1:$J$59,2,0),"")</f>
        <v/>
      </c>
      <c r="H150" s="32"/>
      <c r="I150" s="8" t="str">
        <f>IFERROR(VLOOKUP(Compras!$F150,'Materias Primas'!$A$1:$J$59,5,0),"")</f>
        <v/>
      </c>
      <c r="J150" s="8" t="e">
        <f>VLOOKUP(Compras!$F150,'Materias Primas'!$A$1:$J$59,3,0)</f>
        <v>#N/A</v>
      </c>
      <c r="K150" s="33" t="str">
        <f>IFERROR(VLOOKUP(Compras!$F150,'Materias Primas'!$A$1:$J$59,7,0),"")</f>
        <v/>
      </c>
      <c r="L150" s="33" t="str">
        <f>IFERROR(Compras!$M150/Compras!$J150,"")</f>
        <v/>
      </c>
      <c r="M150" s="9" t="str">
        <f>IFERROR(Compras!$J150*Compras!$N150/Compras!$H150,"")</f>
        <v/>
      </c>
      <c r="N150" s="9"/>
      <c r="O150" s="9">
        <f t="shared" si="1"/>
        <v>0</v>
      </c>
      <c r="P150" s="9">
        <f t="shared" si="2"/>
        <v>0</v>
      </c>
      <c r="Q150" s="8"/>
      <c r="R150" s="2"/>
      <c r="S150" s="2"/>
      <c r="T150" s="2"/>
      <c r="U150" s="2"/>
      <c r="V150" s="2"/>
      <c r="W150" s="2"/>
      <c r="X150" s="2"/>
      <c r="Y150" s="2"/>
      <c r="Z150" s="2"/>
      <c r="AA150" s="2"/>
      <c r="AB150" s="2"/>
    </row>
    <row r="151" spans="1:28" ht="15.75" customHeight="1" x14ac:dyDescent="0.3">
      <c r="A151" s="29"/>
      <c r="B151" s="30"/>
      <c r="C151" s="8"/>
      <c r="D151" s="8"/>
      <c r="E151" s="31"/>
      <c r="F151" s="8"/>
      <c r="G151" s="8" t="str">
        <f>IFERROR(VLOOKUP(Compras!$F151,'Materias Primas'!$A$1:$J$59,2,0),"")</f>
        <v/>
      </c>
      <c r="H151" s="32"/>
      <c r="I151" s="8" t="str">
        <f>IFERROR(VLOOKUP(Compras!$F151,'Materias Primas'!$A$1:$J$59,5,0),"")</f>
        <v/>
      </c>
      <c r="J151" s="8" t="e">
        <f>VLOOKUP(Compras!$F151,'Materias Primas'!$A$1:$J$59,3,0)</f>
        <v>#N/A</v>
      </c>
      <c r="K151" s="33" t="str">
        <f>IFERROR(VLOOKUP(Compras!$F151,'Materias Primas'!$A$1:$J$59,7,0),"")</f>
        <v/>
      </c>
      <c r="L151" s="33" t="str">
        <f>IFERROR(Compras!$M151/Compras!$J151,"")</f>
        <v/>
      </c>
      <c r="M151" s="9" t="str">
        <f>IFERROR(Compras!$J151*Compras!$N151/Compras!$H151,"")</f>
        <v/>
      </c>
      <c r="N151" s="9"/>
      <c r="O151" s="9">
        <f t="shared" si="1"/>
        <v>0</v>
      </c>
      <c r="P151" s="9">
        <f t="shared" si="2"/>
        <v>0</v>
      </c>
      <c r="Q151" s="8"/>
      <c r="R151" s="2"/>
      <c r="S151" s="2"/>
      <c r="T151" s="2"/>
      <c r="U151" s="2"/>
      <c r="V151" s="2"/>
      <c r="W151" s="2"/>
      <c r="X151" s="2"/>
      <c r="Y151" s="2"/>
      <c r="Z151" s="2"/>
      <c r="AA151" s="2"/>
      <c r="AB151" s="2"/>
    </row>
    <row r="152" spans="1:28" ht="15.75" customHeight="1" x14ac:dyDescent="0.3">
      <c r="A152" s="29"/>
      <c r="B152" s="30"/>
      <c r="C152" s="8"/>
      <c r="D152" s="8"/>
      <c r="E152" s="31"/>
      <c r="F152" s="8"/>
      <c r="G152" s="8" t="str">
        <f>IFERROR(VLOOKUP(Compras!$F152,'Materias Primas'!$A$1:$J$59,2,0),"")</f>
        <v/>
      </c>
      <c r="H152" s="32"/>
      <c r="I152" s="8" t="str">
        <f>IFERROR(VLOOKUP(Compras!$F152,'Materias Primas'!$A$1:$J$59,5,0),"")</f>
        <v/>
      </c>
      <c r="J152" s="8" t="e">
        <f>VLOOKUP(Compras!$F152,'Materias Primas'!$A$1:$J$59,3,0)</f>
        <v>#N/A</v>
      </c>
      <c r="K152" s="33" t="str">
        <f>IFERROR(VLOOKUP(Compras!$F152,'Materias Primas'!$A$1:$J$59,7,0),"")</f>
        <v/>
      </c>
      <c r="L152" s="33" t="str">
        <f>IFERROR(Compras!$M152/Compras!$J152,"")</f>
        <v/>
      </c>
      <c r="M152" s="9" t="str">
        <f>IFERROR(Compras!$J152*Compras!$N152/Compras!$H152,"")</f>
        <v/>
      </c>
      <c r="N152" s="9"/>
      <c r="O152" s="9">
        <f t="shared" si="1"/>
        <v>0</v>
      </c>
      <c r="P152" s="9">
        <f t="shared" si="2"/>
        <v>0</v>
      </c>
      <c r="Q152" s="8"/>
      <c r="R152" s="2"/>
      <c r="S152" s="2"/>
      <c r="T152" s="2"/>
      <c r="U152" s="2"/>
      <c r="V152" s="2"/>
      <c r="W152" s="2"/>
      <c r="X152" s="2"/>
      <c r="Y152" s="2"/>
      <c r="Z152" s="2"/>
      <c r="AA152" s="2"/>
      <c r="AB152" s="2"/>
    </row>
    <row r="153" spans="1:28" ht="15.75" customHeight="1" x14ac:dyDescent="0.3">
      <c r="A153" s="29"/>
      <c r="B153" s="30"/>
      <c r="C153" s="8"/>
      <c r="D153" s="8"/>
      <c r="E153" s="31"/>
      <c r="F153" s="8"/>
      <c r="G153" s="8" t="str">
        <f>IFERROR(VLOOKUP(Compras!$F153,'Materias Primas'!$A$1:$J$59,2,0),"")</f>
        <v/>
      </c>
      <c r="H153" s="32"/>
      <c r="I153" s="8" t="str">
        <f>IFERROR(VLOOKUP(Compras!$F153,'Materias Primas'!$A$1:$J$59,5,0),"")</f>
        <v/>
      </c>
      <c r="J153" s="8" t="e">
        <f>VLOOKUP(Compras!$F153,'Materias Primas'!$A$1:$J$59,3,0)</f>
        <v>#N/A</v>
      </c>
      <c r="K153" s="33" t="str">
        <f>IFERROR(VLOOKUP(Compras!$F153,'Materias Primas'!$A$1:$J$59,7,0),"")</f>
        <v/>
      </c>
      <c r="L153" s="33" t="str">
        <f>IFERROR(Compras!$M153/Compras!$J153,"")</f>
        <v/>
      </c>
      <c r="M153" s="9" t="str">
        <f>IFERROR(Compras!$J153*Compras!$N153/Compras!$H153,"")</f>
        <v/>
      </c>
      <c r="N153" s="9"/>
      <c r="O153" s="9">
        <f t="shared" si="1"/>
        <v>0</v>
      </c>
      <c r="P153" s="9">
        <f t="shared" si="2"/>
        <v>0</v>
      </c>
      <c r="Q153" s="8"/>
      <c r="R153" s="2"/>
      <c r="S153" s="2"/>
      <c r="T153" s="2"/>
      <c r="U153" s="2"/>
      <c r="V153" s="2"/>
      <c r="W153" s="2"/>
      <c r="X153" s="2"/>
      <c r="Y153" s="2"/>
      <c r="Z153" s="2"/>
      <c r="AA153" s="2"/>
      <c r="AB153" s="2"/>
    </row>
    <row r="154" spans="1:28" ht="15.75" customHeight="1" x14ac:dyDescent="0.3">
      <c r="A154" s="29"/>
      <c r="B154" s="30"/>
      <c r="C154" s="8"/>
      <c r="D154" s="8"/>
      <c r="E154" s="31"/>
      <c r="F154" s="8"/>
      <c r="G154" s="8" t="str">
        <f>IFERROR(VLOOKUP(Compras!$F154,'Materias Primas'!$A$1:$J$59,2,0),"")</f>
        <v/>
      </c>
      <c r="H154" s="32"/>
      <c r="I154" s="8" t="str">
        <f>IFERROR(VLOOKUP(Compras!$F154,'Materias Primas'!$A$1:$J$59,5,0),"")</f>
        <v/>
      </c>
      <c r="J154" s="8" t="e">
        <f>VLOOKUP(Compras!$F154,'Materias Primas'!$A$1:$J$59,3,0)</f>
        <v>#N/A</v>
      </c>
      <c r="K154" s="33" t="str">
        <f>IFERROR(VLOOKUP(Compras!$F154,'Materias Primas'!$A$1:$J$59,7,0),"")</f>
        <v/>
      </c>
      <c r="L154" s="33" t="str">
        <f>IFERROR(Compras!$M154/Compras!$J154,"")</f>
        <v/>
      </c>
      <c r="M154" s="9" t="str">
        <f>IFERROR(Compras!$J154*Compras!$N154/Compras!$H154,"")</f>
        <v/>
      </c>
      <c r="N154" s="9"/>
      <c r="O154" s="9">
        <f t="shared" si="1"/>
        <v>0</v>
      </c>
      <c r="P154" s="9">
        <f t="shared" si="2"/>
        <v>0</v>
      </c>
      <c r="Q154" s="8"/>
      <c r="R154" s="2"/>
      <c r="S154" s="2"/>
      <c r="T154" s="2"/>
      <c r="U154" s="2"/>
      <c r="V154" s="2"/>
      <c r="W154" s="2"/>
      <c r="X154" s="2"/>
      <c r="Y154" s="2"/>
      <c r="Z154" s="2"/>
      <c r="AA154" s="2"/>
      <c r="AB154" s="2"/>
    </row>
    <row r="155" spans="1:28" ht="15.75" customHeight="1" x14ac:dyDescent="0.3">
      <c r="A155" s="29"/>
      <c r="B155" s="30"/>
      <c r="C155" s="8"/>
      <c r="D155" s="8"/>
      <c r="E155" s="31"/>
      <c r="F155" s="8"/>
      <c r="G155" s="8" t="str">
        <f>IFERROR(VLOOKUP(Compras!$F155,'Materias Primas'!$A$1:$J$59,2,0),"")</f>
        <v/>
      </c>
      <c r="H155" s="32"/>
      <c r="I155" s="8" t="str">
        <f>IFERROR(VLOOKUP(Compras!$F155,'Materias Primas'!$A$1:$J$59,5,0),"")</f>
        <v/>
      </c>
      <c r="J155" s="8" t="e">
        <f>VLOOKUP(Compras!$F155,'Materias Primas'!$A$1:$J$59,3,0)</f>
        <v>#N/A</v>
      </c>
      <c r="K155" s="33" t="str">
        <f>IFERROR(VLOOKUP(Compras!$F155,'Materias Primas'!$A$1:$J$59,7,0),"")</f>
        <v/>
      </c>
      <c r="L155" s="33" t="str">
        <f>IFERROR(Compras!$M155/Compras!$J155,"")</f>
        <v/>
      </c>
      <c r="M155" s="9" t="str">
        <f>IFERROR(Compras!$J155*Compras!$N155/Compras!$H155,"")</f>
        <v/>
      </c>
      <c r="N155" s="9"/>
      <c r="O155" s="9">
        <f t="shared" si="1"/>
        <v>0</v>
      </c>
      <c r="P155" s="9">
        <f t="shared" si="2"/>
        <v>0</v>
      </c>
      <c r="Q155" s="8"/>
      <c r="R155" s="2"/>
      <c r="S155" s="2"/>
      <c r="T155" s="2"/>
      <c r="U155" s="2"/>
      <c r="V155" s="2"/>
      <c r="W155" s="2"/>
      <c r="X155" s="2"/>
      <c r="Y155" s="2"/>
      <c r="Z155" s="2"/>
      <c r="AA155" s="2"/>
      <c r="AB155" s="2"/>
    </row>
    <row r="156" spans="1:28" ht="15.75" customHeight="1" x14ac:dyDescent="0.3">
      <c r="A156" s="8"/>
      <c r="B156" s="8"/>
      <c r="C156" s="8"/>
      <c r="D156" s="8"/>
      <c r="E156" s="8"/>
      <c r="F156" s="8"/>
      <c r="G156" s="8"/>
      <c r="H156" s="8"/>
      <c r="I156" s="8"/>
      <c r="J156" s="8"/>
      <c r="K156" s="8"/>
      <c r="L156" s="8"/>
      <c r="M156" s="9"/>
      <c r="N156" s="9">
        <f>SUBTOTAL(109,Compras!$N$11:$N$155)</f>
        <v>91570</v>
      </c>
      <c r="O156" s="9">
        <f>SUBTOTAL(109,Compras!$O$11:$O$155)</f>
        <v>14622</v>
      </c>
      <c r="P156" s="9">
        <f>SUBTOTAL(109,Compras!$P$11:$P$155)</f>
        <v>76948</v>
      </c>
      <c r="Q156" s="9"/>
      <c r="R156" s="2"/>
      <c r="S156" s="2"/>
      <c r="T156" s="2"/>
      <c r="U156" s="2"/>
      <c r="V156" s="2"/>
      <c r="W156" s="2"/>
      <c r="X156" s="2"/>
      <c r="Y156" s="2"/>
      <c r="Z156" s="2"/>
      <c r="AA156" s="2"/>
      <c r="AB156" s="2"/>
    </row>
    <row r="157" spans="1:28" ht="15.75" customHeight="1" x14ac:dyDescent="0.3">
      <c r="A157" s="2"/>
      <c r="B157" s="2"/>
      <c r="C157" s="2"/>
      <c r="D157" s="2"/>
      <c r="E157" s="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x14ac:dyDescent="0.3">
      <c r="A158" s="2"/>
      <c r="B158" s="2"/>
      <c r="C158" s="2"/>
      <c r="D158" s="2"/>
      <c r="E158" s="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x14ac:dyDescent="0.3">
      <c r="A159" s="2"/>
      <c r="B159" s="2"/>
      <c r="C159" s="2"/>
      <c r="D159" s="2"/>
      <c r="E159" s="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x14ac:dyDescent="0.3">
      <c r="A160" s="2"/>
      <c r="B160" s="2"/>
      <c r="C160" s="2"/>
      <c r="D160" s="2"/>
      <c r="E160" s="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x14ac:dyDescent="0.3">
      <c r="A161" s="2"/>
      <c r="B161" s="2"/>
      <c r="C161" s="2"/>
      <c r="D161" s="2"/>
      <c r="E161" s="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x14ac:dyDescent="0.3">
      <c r="A162" s="2"/>
      <c r="B162" s="2"/>
      <c r="C162" s="2"/>
      <c r="D162" s="2"/>
      <c r="E162" s="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x14ac:dyDescent="0.3">
      <c r="A163" s="2"/>
      <c r="B163" s="2"/>
      <c r="C163" s="2"/>
      <c r="D163" s="2"/>
      <c r="E163" s="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x14ac:dyDescent="0.3">
      <c r="A164" s="2"/>
      <c r="B164" s="2"/>
      <c r="C164" s="2"/>
      <c r="D164" s="2"/>
      <c r="E164" s="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x14ac:dyDescent="0.3">
      <c r="A165" s="2"/>
      <c r="B165" s="2"/>
      <c r="C165" s="2"/>
      <c r="D165" s="2"/>
      <c r="E165" s="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x14ac:dyDescent="0.3">
      <c r="A166" s="2"/>
      <c r="B166" s="2"/>
      <c r="C166" s="2"/>
      <c r="D166" s="2"/>
      <c r="E166" s="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x14ac:dyDescent="0.3">
      <c r="A167" s="2"/>
      <c r="B167" s="2"/>
      <c r="C167" s="2"/>
      <c r="D167" s="2"/>
      <c r="E167" s="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x14ac:dyDescent="0.3">
      <c r="A168" s="2"/>
      <c r="B168" s="2"/>
      <c r="C168" s="2"/>
      <c r="D168" s="2"/>
      <c r="E168" s="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x14ac:dyDescent="0.3">
      <c r="A169" s="2"/>
      <c r="B169" s="2"/>
      <c r="C169" s="2"/>
      <c r="D169" s="2"/>
      <c r="E169" s="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x14ac:dyDescent="0.3">
      <c r="A170" s="2"/>
      <c r="B170" s="2"/>
      <c r="C170" s="2"/>
      <c r="D170" s="2"/>
      <c r="E170" s="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x14ac:dyDescent="0.3">
      <c r="A171" s="2"/>
      <c r="B171" s="2"/>
      <c r="C171" s="2"/>
      <c r="D171" s="2"/>
      <c r="E171" s="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x14ac:dyDescent="0.3">
      <c r="A172" s="2"/>
      <c r="B172" s="2"/>
      <c r="C172" s="2"/>
      <c r="D172" s="2"/>
      <c r="E172" s="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x14ac:dyDescent="0.3">
      <c r="A173" s="2"/>
      <c r="B173" s="2"/>
      <c r="C173" s="2"/>
      <c r="D173" s="2"/>
      <c r="E173" s="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x14ac:dyDescent="0.3">
      <c r="A174" s="2"/>
      <c r="B174" s="2"/>
      <c r="C174" s="2"/>
      <c r="D174" s="2"/>
      <c r="E174" s="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x14ac:dyDescent="0.3">
      <c r="A175" s="2"/>
      <c r="B175" s="2"/>
      <c r="C175" s="2"/>
      <c r="D175" s="2"/>
      <c r="E175" s="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x14ac:dyDescent="0.3">
      <c r="A176" s="2"/>
      <c r="B176" s="2"/>
      <c r="C176" s="2"/>
      <c r="D176" s="2"/>
      <c r="E176" s="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x14ac:dyDescent="0.3">
      <c r="A177" s="2"/>
      <c r="B177" s="2"/>
      <c r="C177" s="2"/>
      <c r="D177" s="2"/>
      <c r="E177" s="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x14ac:dyDescent="0.3">
      <c r="A178" s="2"/>
      <c r="B178" s="2"/>
      <c r="C178" s="2"/>
      <c r="D178" s="2"/>
      <c r="E178" s="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x14ac:dyDescent="0.3">
      <c r="A179" s="2"/>
      <c r="B179" s="2"/>
      <c r="C179" s="2"/>
      <c r="D179" s="2"/>
      <c r="E179" s="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x14ac:dyDescent="0.3">
      <c r="A180" s="2"/>
      <c r="B180" s="2"/>
      <c r="C180" s="2"/>
      <c r="D180" s="2"/>
      <c r="E180" s="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x14ac:dyDescent="0.3">
      <c r="A181" s="2"/>
      <c r="B181" s="2"/>
      <c r="C181" s="2"/>
      <c r="D181" s="2"/>
      <c r="E181" s="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x14ac:dyDescent="0.3">
      <c r="A182" s="2"/>
      <c r="B182" s="2"/>
      <c r="C182" s="2"/>
      <c r="D182" s="2"/>
      <c r="E182" s="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x14ac:dyDescent="0.3">
      <c r="A183" s="2"/>
      <c r="B183" s="2"/>
      <c r="C183" s="2"/>
      <c r="D183" s="2"/>
      <c r="E183" s="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x14ac:dyDescent="0.3">
      <c r="A184" s="2"/>
      <c r="B184" s="2"/>
      <c r="C184" s="2"/>
      <c r="D184" s="2"/>
      <c r="E184" s="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x14ac:dyDescent="0.3">
      <c r="A185" s="2"/>
      <c r="B185" s="2"/>
      <c r="C185" s="2"/>
      <c r="D185" s="2"/>
      <c r="E185" s="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x14ac:dyDescent="0.3">
      <c r="A186" s="2"/>
      <c r="B186" s="2"/>
      <c r="C186" s="2"/>
      <c r="D186" s="2"/>
      <c r="E186" s="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x14ac:dyDescent="0.3">
      <c r="A187" s="2"/>
      <c r="B187" s="2"/>
      <c r="C187" s="2"/>
      <c r="D187" s="2"/>
      <c r="E187" s="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x14ac:dyDescent="0.3">
      <c r="A188" s="2"/>
      <c r="B188" s="2"/>
      <c r="C188" s="2"/>
      <c r="D188" s="2"/>
      <c r="E188" s="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x14ac:dyDescent="0.3">
      <c r="A189" s="2"/>
      <c r="B189" s="2"/>
      <c r="C189" s="2"/>
      <c r="D189" s="2"/>
      <c r="E189" s="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x14ac:dyDescent="0.3">
      <c r="A190" s="2"/>
      <c r="B190" s="2"/>
      <c r="C190" s="2"/>
      <c r="D190" s="2"/>
      <c r="E190" s="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x14ac:dyDescent="0.3">
      <c r="A191" s="2"/>
      <c r="B191" s="2"/>
      <c r="C191" s="2"/>
      <c r="D191" s="2"/>
      <c r="E191" s="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x14ac:dyDescent="0.3">
      <c r="A192" s="2"/>
      <c r="B192" s="2"/>
      <c r="C192" s="2"/>
      <c r="D192" s="2"/>
      <c r="E192" s="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x14ac:dyDescent="0.3">
      <c r="A193" s="2"/>
      <c r="B193" s="2"/>
      <c r="C193" s="2"/>
      <c r="D193" s="2"/>
      <c r="E193" s="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x14ac:dyDescent="0.3">
      <c r="A194" s="2"/>
      <c r="B194" s="2"/>
      <c r="C194" s="2"/>
      <c r="D194" s="2"/>
      <c r="E194" s="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x14ac:dyDescent="0.3">
      <c r="A195" s="2"/>
      <c r="B195" s="2"/>
      <c r="C195" s="2"/>
      <c r="D195" s="2"/>
      <c r="E195" s="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x14ac:dyDescent="0.3">
      <c r="A196" s="2"/>
      <c r="B196" s="2"/>
      <c r="C196" s="2"/>
      <c r="D196" s="2"/>
      <c r="E196" s="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x14ac:dyDescent="0.3">
      <c r="A197" s="2"/>
      <c r="B197" s="2"/>
      <c r="C197" s="2"/>
      <c r="D197" s="2"/>
      <c r="E197" s="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x14ac:dyDescent="0.3">
      <c r="A198" s="2"/>
      <c r="B198" s="2"/>
      <c r="C198" s="2"/>
      <c r="D198" s="2"/>
      <c r="E198" s="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x14ac:dyDescent="0.3">
      <c r="A199" s="2"/>
      <c r="B199" s="2"/>
      <c r="C199" s="2"/>
      <c r="D199" s="2"/>
      <c r="E199" s="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x14ac:dyDescent="0.3">
      <c r="A200" s="2"/>
      <c r="B200" s="2"/>
      <c r="C200" s="2"/>
      <c r="D200" s="2"/>
      <c r="E200" s="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x14ac:dyDescent="0.3">
      <c r="A201" s="2"/>
      <c r="B201" s="2"/>
      <c r="C201" s="2"/>
      <c r="D201" s="2"/>
      <c r="E201" s="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x14ac:dyDescent="0.3">
      <c r="A202" s="2"/>
      <c r="B202" s="2"/>
      <c r="C202" s="2"/>
      <c r="D202" s="2"/>
      <c r="E202" s="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x14ac:dyDescent="0.3">
      <c r="A203" s="2"/>
      <c r="B203" s="2"/>
      <c r="C203" s="2"/>
      <c r="D203" s="2"/>
      <c r="E203" s="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x14ac:dyDescent="0.3">
      <c r="A204" s="2"/>
      <c r="B204" s="2"/>
      <c r="C204" s="2"/>
      <c r="D204" s="2"/>
      <c r="E204" s="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x14ac:dyDescent="0.3">
      <c r="A205" s="2"/>
      <c r="B205" s="2"/>
      <c r="C205" s="2"/>
      <c r="D205" s="2"/>
      <c r="E205" s="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x14ac:dyDescent="0.3">
      <c r="A206" s="2"/>
      <c r="B206" s="2"/>
      <c r="C206" s="2"/>
      <c r="D206" s="2"/>
      <c r="E206" s="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x14ac:dyDescent="0.3">
      <c r="A207" s="2"/>
      <c r="B207" s="2"/>
      <c r="C207" s="2"/>
      <c r="D207" s="2"/>
      <c r="E207" s="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x14ac:dyDescent="0.3">
      <c r="A208" s="2"/>
      <c r="B208" s="2"/>
      <c r="C208" s="2"/>
      <c r="D208" s="2"/>
      <c r="E208" s="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x14ac:dyDescent="0.3">
      <c r="A209" s="2"/>
      <c r="B209" s="2"/>
      <c r="C209" s="2"/>
      <c r="D209" s="2"/>
      <c r="E209" s="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x14ac:dyDescent="0.3">
      <c r="A210" s="2"/>
      <c r="B210" s="2"/>
      <c r="C210" s="2"/>
      <c r="D210" s="2"/>
      <c r="E210" s="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x14ac:dyDescent="0.3">
      <c r="A211" s="2"/>
      <c r="B211" s="2"/>
      <c r="C211" s="2"/>
      <c r="D211" s="2"/>
      <c r="E211" s="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x14ac:dyDescent="0.3">
      <c r="A212" s="2"/>
      <c r="B212" s="2"/>
      <c r="C212" s="2"/>
      <c r="D212" s="2"/>
      <c r="E212" s="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x14ac:dyDescent="0.3">
      <c r="A213" s="2"/>
      <c r="B213" s="2"/>
      <c r="C213" s="2"/>
      <c r="D213" s="2"/>
      <c r="E213" s="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x14ac:dyDescent="0.3">
      <c r="A214" s="2"/>
      <c r="B214" s="2"/>
      <c r="C214" s="2"/>
      <c r="D214" s="2"/>
      <c r="E214" s="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x14ac:dyDescent="0.3">
      <c r="A215" s="2"/>
      <c r="B215" s="2"/>
      <c r="C215" s="2"/>
      <c r="D215" s="2"/>
      <c r="E215" s="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x14ac:dyDescent="0.3">
      <c r="A216" s="2"/>
      <c r="B216" s="2"/>
      <c r="C216" s="2"/>
      <c r="D216" s="2"/>
      <c r="E216" s="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x14ac:dyDescent="0.3">
      <c r="A217" s="2"/>
      <c r="B217" s="2"/>
      <c r="C217" s="2"/>
      <c r="D217" s="2"/>
      <c r="E217" s="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x14ac:dyDescent="0.3">
      <c r="A218" s="2"/>
      <c r="B218" s="2"/>
      <c r="C218" s="2"/>
      <c r="D218" s="2"/>
      <c r="E218" s="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x14ac:dyDescent="0.3">
      <c r="A219" s="2"/>
      <c r="B219" s="2"/>
      <c r="C219" s="2"/>
      <c r="D219" s="2"/>
      <c r="E219" s="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x14ac:dyDescent="0.3">
      <c r="A220" s="2"/>
      <c r="B220" s="2"/>
      <c r="C220" s="2"/>
      <c r="D220" s="2"/>
      <c r="E220" s="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x14ac:dyDescent="0.3">
      <c r="A221" s="2"/>
      <c r="B221" s="2"/>
      <c r="C221" s="2"/>
      <c r="D221" s="2"/>
      <c r="E221" s="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x14ac:dyDescent="0.3">
      <c r="A222" s="2"/>
      <c r="B222" s="2"/>
      <c r="C222" s="2"/>
      <c r="D222" s="2"/>
      <c r="E222" s="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x14ac:dyDescent="0.3">
      <c r="A223" s="2"/>
      <c r="B223" s="2"/>
      <c r="C223" s="2"/>
      <c r="D223" s="2"/>
      <c r="E223" s="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x14ac:dyDescent="0.3">
      <c r="A224" s="2"/>
      <c r="B224" s="2"/>
      <c r="C224" s="2"/>
      <c r="D224" s="2"/>
      <c r="E224" s="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x14ac:dyDescent="0.3">
      <c r="A225" s="2"/>
      <c r="B225" s="2"/>
      <c r="C225" s="2"/>
      <c r="D225" s="2"/>
      <c r="E225" s="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x14ac:dyDescent="0.3">
      <c r="A226" s="2"/>
      <c r="B226" s="2"/>
      <c r="C226" s="2"/>
      <c r="D226" s="2"/>
      <c r="E226" s="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x14ac:dyDescent="0.3">
      <c r="A227" s="2"/>
      <c r="B227" s="2"/>
      <c r="C227" s="2"/>
      <c r="D227" s="2"/>
      <c r="E227" s="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x14ac:dyDescent="0.3">
      <c r="A228" s="2"/>
      <c r="B228" s="2"/>
      <c r="C228" s="2"/>
      <c r="D228" s="2"/>
      <c r="E228" s="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x14ac:dyDescent="0.3">
      <c r="A229" s="2"/>
      <c r="B229" s="2"/>
      <c r="C229" s="2"/>
      <c r="D229" s="2"/>
      <c r="E229" s="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x14ac:dyDescent="0.3">
      <c r="A230" s="2"/>
      <c r="B230" s="2"/>
      <c r="C230" s="2"/>
      <c r="D230" s="2"/>
      <c r="E230" s="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x14ac:dyDescent="0.3">
      <c r="A231" s="2"/>
      <c r="B231" s="2"/>
      <c r="C231" s="2"/>
      <c r="D231" s="2"/>
      <c r="E231" s="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x14ac:dyDescent="0.3">
      <c r="A232" s="2"/>
      <c r="B232" s="2"/>
      <c r="C232" s="2"/>
      <c r="D232" s="2"/>
      <c r="E232" s="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x14ac:dyDescent="0.3">
      <c r="A233" s="2"/>
      <c r="B233" s="2"/>
      <c r="C233" s="2"/>
      <c r="D233" s="2"/>
      <c r="E233" s="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x14ac:dyDescent="0.3">
      <c r="A234" s="2"/>
      <c r="B234" s="2"/>
      <c r="C234" s="2"/>
      <c r="D234" s="2"/>
      <c r="E234" s="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x14ac:dyDescent="0.3">
      <c r="A235" s="2"/>
      <c r="B235" s="2"/>
      <c r="C235" s="2"/>
      <c r="D235" s="2"/>
      <c r="E235" s="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x14ac:dyDescent="0.3">
      <c r="A236" s="2"/>
      <c r="B236" s="2"/>
      <c r="C236" s="2"/>
      <c r="D236" s="2"/>
      <c r="E236" s="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x14ac:dyDescent="0.3">
      <c r="A237" s="2"/>
      <c r="B237" s="2"/>
      <c r="C237" s="2"/>
      <c r="D237" s="2"/>
      <c r="E237" s="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x14ac:dyDescent="0.3">
      <c r="A238" s="2"/>
      <c r="B238" s="2"/>
      <c r="C238" s="2"/>
      <c r="D238" s="2"/>
      <c r="E238" s="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x14ac:dyDescent="0.3">
      <c r="A239" s="2"/>
      <c r="B239" s="2"/>
      <c r="C239" s="2"/>
      <c r="D239" s="2"/>
      <c r="E239" s="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x14ac:dyDescent="0.3">
      <c r="A240" s="2"/>
      <c r="B240" s="2"/>
      <c r="C240" s="2"/>
      <c r="D240" s="2"/>
      <c r="E240" s="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x14ac:dyDescent="0.3">
      <c r="A241" s="2"/>
      <c r="B241" s="2"/>
      <c r="C241" s="2"/>
      <c r="D241" s="2"/>
      <c r="E241" s="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x14ac:dyDescent="0.3">
      <c r="A242" s="2"/>
      <c r="B242" s="2"/>
      <c r="C242" s="2"/>
      <c r="D242" s="2"/>
      <c r="E242" s="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x14ac:dyDescent="0.3">
      <c r="A243" s="2"/>
      <c r="B243" s="2"/>
      <c r="C243" s="2"/>
      <c r="D243" s="2"/>
      <c r="E243" s="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x14ac:dyDescent="0.3">
      <c r="A244" s="2"/>
      <c r="B244" s="2"/>
      <c r="C244" s="2"/>
      <c r="D244" s="2"/>
      <c r="E244" s="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x14ac:dyDescent="0.3">
      <c r="A245" s="2"/>
      <c r="B245" s="2"/>
      <c r="C245" s="2"/>
      <c r="D245" s="2"/>
      <c r="E245" s="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x14ac:dyDescent="0.3">
      <c r="A246" s="2"/>
      <c r="B246" s="2"/>
      <c r="C246" s="2"/>
      <c r="D246" s="2"/>
      <c r="E246" s="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x14ac:dyDescent="0.3">
      <c r="A247" s="2"/>
      <c r="B247" s="2"/>
      <c r="C247" s="2"/>
      <c r="D247" s="2"/>
      <c r="E247" s="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x14ac:dyDescent="0.3">
      <c r="A248" s="2"/>
      <c r="B248" s="2"/>
      <c r="C248" s="2"/>
      <c r="D248" s="2"/>
      <c r="E248" s="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x14ac:dyDescent="0.3">
      <c r="A249" s="2"/>
      <c r="B249" s="2"/>
      <c r="C249" s="2"/>
      <c r="D249" s="2"/>
      <c r="E249" s="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x14ac:dyDescent="0.3">
      <c r="A250" s="2"/>
      <c r="B250" s="2"/>
      <c r="C250" s="2"/>
      <c r="D250" s="2"/>
      <c r="E250" s="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x14ac:dyDescent="0.3">
      <c r="A251" s="2"/>
      <c r="B251" s="2"/>
      <c r="C251" s="2"/>
      <c r="D251" s="2"/>
      <c r="E251" s="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x14ac:dyDescent="0.3">
      <c r="A252" s="2"/>
      <c r="B252" s="2"/>
      <c r="C252" s="2"/>
      <c r="D252" s="2"/>
      <c r="E252" s="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x14ac:dyDescent="0.3">
      <c r="A253" s="2"/>
      <c r="B253" s="2"/>
      <c r="C253" s="2"/>
      <c r="D253" s="2"/>
      <c r="E253" s="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x14ac:dyDescent="0.3">
      <c r="A254" s="2"/>
      <c r="B254" s="2"/>
      <c r="C254" s="2"/>
      <c r="D254" s="2"/>
      <c r="E254" s="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x14ac:dyDescent="0.3">
      <c r="A255" s="2"/>
      <c r="B255" s="2"/>
      <c r="C255" s="2"/>
      <c r="D255" s="2"/>
      <c r="E255" s="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x14ac:dyDescent="0.3">
      <c r="A256" s="2"/>
      <c r="B256" s="2"/>
      <c r="C256" s="2"/>
      <c r="D256" s="2"/>
      <c r="E256" s="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x14ac:dyDescent="0.3">
      <c r="A257" s="2"/>
      <c r="B257" s="2"/>
      <c r="C257" s="2"/>
      <c r="D257" s="2"/>
      <c r="E257" s="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x14ac:dyDescent="0.3">
      <c r="A258" s="2"/>
      <c r="B258" s="2"/>
      <c r="C258" s="2"/>
      <c r="D258" s="2"/>
      <c r="E258" s="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x14ac:dyDescent="0.3">
      <c r="A259" s="2"/>
      <c r="B259" s="2"/>
      <c r="C259" s="2"/>
      <c r="D259" s="2"/>
      <c r="E259" s="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x14ac:dyDescent="0.3">
      <c r="A260" s="2"/>
      <c r="B260" s="2"/>
      <c r="C260" s="2"/>
      <c r="D260" s="2"/>
      <c r="E260" s="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x14ac:dyDescent="0.3">
      <c r="A261" s="2"/>
      <c r="B261" s="2"/>
      <c r="C261" s="2"/>
      <c r="D261" s="2"/>
      <c r="E261" s="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x14ac:dyDescent="0.3">
      <c r="A262" s="2"/>
      <c r="B262" s="2"/>
      <c r="C262" s="2"/>
      <c r="D262" s="2"/>
      <c r="E262" s="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x14ac:dyDescent="0.3">
      <c r="A263" s="2"/>
      <c r="B263" s="2"/>
      <c r="C263" s="2"/>
      <c r="D263" s="2"/>
      <c r="E263" s="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x14ac:dyDescent="0.3">
      <c r="A264" s="2"/>
      <c r="B264" s="2"/>
      <c r="C264" s="2"/>
      <c r="D264" s="2"/>
      <c r="E264" s="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x14ac:dyDescent="0.3">
      <c r="A265" s="2"/>
      <c r="B265" s="2"/>
      <c r="C265" s="2"/>
      <c r="D265" s="2"/>
      <c r="E265" s="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x14ac:dyDescent="0.3">
      <c r="A266" s="2"/>
      <c r="B266" s="2"/>
      <c r="C266" s="2"/>
      <c r="D266" s="2"/>
      <c r="E266" s="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x14ac:dyDescent="0.3">
      <c r="A267" s="2"/>
      <c r="B267" s="2"/>
      <c r="C267" s="2"/>
      <c r="D267" s="2"/>
      <c r="E267" s="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x14ac:dyDescent="0.3">
      <c r="A268" s="2"/>
      <c r="B268" s="2"/>
      <c r="C268" s="2"/>
      <c r="D268" s="2"/>
      <c r="E268" s="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x14ac:dyDescent="0.3">
      <c r="A269" s="2"/>
      <c r="B269" s="2"/>
      <c r="C269" s="2"/>
      <c r="D269" s="2"/>
      <c r="E269" s="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x14ac:dyDescent="0.3">
      <c r="A270" s="2"/>
      <c r="B270" s="2"/>
      <c r="C270" s="2"/>
      <c r="D270" s="2"/>
      <c r="E270" s="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x14ac:dyDescent="0.3">
      <c r="A271" s="2"/>
      <c r="B271" s="2"/>
      <c r="C271" s="2"/>
      <c r="D271" s="2"/>
      <c r="E271" s="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x14ac:dyDescent="0.3">
      <c r="A272" s="2"/>
      <c r="B272" s="2"/>
      <c r="C272" s="2"/>
      <c r="D272" s="2"/>
      <c r="E272" s="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x14ac:dyDescent="0.3">
      <c r="A273" s="2"/>
      <c r="B273" s="2"/>
      <c r="C273" s="2"/>
      <c r="D273" s="2"/>
      <c r="E273" s="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x14ac:dyDescent="0.3">
      <c r="A274" s="2"/>
      <c r="B274" s="2"/>
      <c r="C274" s="2"/>
      <c r="D274" s="2"/>
      <c r="E274" s="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x14ac:dyDescent="0.3">
      <c r="A275" s="2"/>
      <c r="B275" s="2"/>
      <c r="C275" s="2"/>
      <c r="D275" s="2"/>
      <c r="E275" s="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x14ac:dyDescent="0.3">
      <c r="A276" s="2"/>
      <c r="B276" s="2"/>
      <c r="C276" s="2"/>
      <c r="D276" s="2"/>
      <c r="E276" s="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x14ac:dyDescent="0.3">
      <c r="A277" s="2"/>
      <c r="B277" s="2"/>
      <c r="C277" s="2"/>
      <c r="D277" s="2"/>
      <c r="E277" s="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x14ac:dyDescent="0.3">
      <c r="A278" s="2"/>
      <c r="B278" s="2"/>
      <c r="C278" s="2"/>
      <c r="D278" s="2"/>
      <c r="E278" s="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x14ac:dyDescent="0.3">
      <c r="A279" s="2"/>
      <c r="B279" s="2"/>
      <c r="C279" s="2"/>
      <c r="D279" s="2"/>
      <c r="E279" s="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x14ac:dyDescent="0.3">
      <c r="A280" s="2"/>
      <c r="B280" s="2"/>
      <c r="C280" s="2"/>
      <c r="D280" s="2"/>
      <c r="E280" s="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x14ac:dyDescent="0.3">
      <c r="A281" s="2"/>
      <c r="B281" s="2"/>
      <c r="C281" s="2"/>
      <c r="D281" s="2"/>
      <c r="E281" s="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x14ac:dyDescent="0.3">
      <c r="A282" s="2"/>
      <c r="B282" s="2"/>
      <c r="C282" s="2"/>
      <c r="D282" s="2"/>
      <c r="E282" s="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x14ac:dyDescent="0.3">
      <c r="A283" s="2"/>
      <c r="B283" s="2"/>
      <c r="C283" s="2"/>
      <c r="D283" s="2"/>
      <c r="E283" s="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x14ac:dyDescent="0.3">
      <c r="A284" s="2"/>
      <c r="B284" s="2"/>
      <c r="C284" s="2"/>
      <c r="D284" s="2"/>
      <c r="E284" s="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x14ac:dyDescent="0.3">
      <c r="A285" s="2"/>
      <c r="B285" s="2"/>
      <c r="C285" s="2"/>
      <c r="D285" s="2"/>
      <c r="E285" s="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x14ac:dyDescent="0.3">
      <c r="A286" s="2"/>
      <c r="B286" s="2"/>
      <c r="C286" s="2"/>
      <c r="D286" s="2"/>
      <c r="E286" s="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x14ac:dyDescent="0.3">
      <c r="A287" s="2"/>
      <c r="B287" s="2"/>
      <c r="C287" s="2"/>
      <c r="D287" s="2"/>
      <c r="E287" s="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x14ac:dyDescent="0.3">
      <c r="A288" s="2"/>
      <c r="B288" s="2"/>
      <c r="C288" s="2"/>
      <c r="D288" s="2"/>
      <c r="E288" s="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x14ac:dyDescent="0.3">
      <c r="A289" s="2"/>
      <c r="B289" s="2"/>
      <c r="C289" s="2"/>
      <c r="D289" s="2"/>
      <c r="E289" s="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x14ac:dyDescent="0.3">
      <c r="A290" s="2"/>
      <c r="B290" s="2"/>
      <c r="C290" s="2"/>
      <c r="D290" s="2"/>
      <c r="E290" s="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x14ac:dyDescent="0.3">
      <c r="A291" s="2"/>
      <c r="B291" s="2"/>
      <c r="C291" s="2"/>
      <c r="D291" s="2"/>
      <c r="E291" s="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x14ac:dyDescent="0.3">
      <c r="A292" s="2"/>
      <c r="B292" s="2"/>
      <c r="C292" s="2"/>
      <c r="D292" s="2"/>
      <c r="E292" s="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x14ac:dyDescent="0.3">
      <c r="A293" s="2"/>
      <c r="B293" s="2"/>
      <c r="C293" s="2"/>
      <c r="D293" s="2"/>
      <c r="E293" s="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x14ac:dyDescent="0.3">
      <c r="A294" s="2"/>
      <c r="B294" s="2"/>
      <c r="C294" s="2"/>
      <c r="D294" s="2"/>
      <c r="E294" s="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x14ac:dyDescent="0.3">
      <c r="A295" s="2"/>
      <c r="B295" s="2"/>
      <c r="C295" s="2"/>
      <c r="D295" s="2"/>
      <c r="E295" s="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x14ac:dyDescent="0.3">
      <c r="A296" s="2"/>
      <c r="B296" s="2"/>
      <c r="C296" s="2"/>
      <c r="D296" s="2"/>
      <c r="E296" s="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x14ac:dyDescent="0.3">
      <c r="A297" s="2"/>
      <c r="B297" s="2"/>
      <c r="C297" s="2"/>
      <c r="D297" s="2"/>
      <c r="E297" s="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x14ac:dyDescent="0.3">
      <c r="A298" s="2"/>
      <c r="B298" s="2"/>
      <c r="C298" s="2"/>
      <c r="D298" s="2"/>
      <c r="E298" s="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x14ac:dyDescent="0.3">
      <c r="A299" s="2"/>
      <c r="B299" s="2"/>
      <c r="C299" s="2"/>
      <c r="D299" s="2"/>
      <c r="E299" s="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x14ac:dyDescent="0.3">
      <c r="A300" s="2"/>
      <c r="B300" s="2"/>
      <c r="C300" s="2"/>
      <c r="D300" s="2"/>
      <c r="E300" s="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x14ac:dyDescent="0.3">
      <c r="A301" s="2"/>
      <c r="B301" s="2"/>
      <c r="C301" s="2"/>
      <c r="D301" s="2"/>
      <c r="E301" s="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x14ac:dyDescent="0.3">
      <c r="A302" s="2"/>
      <c r="B302" s="2"/>
      <c r="C302" s="2"/>
      <c r="D302" s="2"/>
      <c r="E302" s="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x14ac:dyDescent="0.3">
      <c r="A303" s="2"/>
      <c r="B303" s="2"/>
      <c r="C303" s="2"/>
      <c r="D303" s="2"/>
      <c r="E303" s="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x14ac:dyDescent="0.3">
      <c r="A304" s="2"/>
      <c r="B304" s="2"/>
      <c r="C304" s="2"/>
      <c r="D304" s="2"/>
      <c r="E304" s="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x14ac:dyDescent="0.3">
      <c r="A305" s="2"/>
      <c r="B305" s="2"/>
      <c r="C305" s="2"/>
      <c r="D305" s="2"/>
      <c r="E305" s="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x14ac:dyDescent="0.3">
      <c r="A306" s="2"/>
      <c r="B306" s="2"/>
      <c r="C306" s="2"/>
      <c r="D306" s="2"/>
      <c r="E306" s="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x14ac:dyDescent="0.3">
      <c r="A307" s="2"/>
      <c r="B307" s="2"/>
      <c r="C307" s="2"/>
      <c r="D307" s="2"/>
      <c r="E307" s="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x14ac:dyDescent="0.3">
      <c r="A308" s="2"/>
      <c r="B308" s="2"/>
      <c r="C308" s="2"/>
      <c r="D308" s="2"/>
      <c r="E308" s="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x14ac:dyDescent="0.3">
      <c r="A309" s="2"/>
      <c r="B309" s="2"/>
      <c r="C309" s="2"/>
      <c r="D309" s="2"/>
      <c r="E309" s="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x14ac:dyDescent="0.3">
      <c r="A310" s="2"/>
      <c r="B310" s="2"/>
      <c r="C310" s="2"/>
      <c r="D310" s="2"/>
      <c r="E310" s="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x14ac:dyDescent="0.3">
      <c r="A311" s="2"/>
      <c r="B311" s="2"/>
      <c r="C311" s="2"/>
      <c r="D311" s="2"/>
      <c r="E311" s="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x14ac:dyDescent="0.3">
      <c r="A312" s="2"/>
      <c r="B312" s="2"/>
      <c r="C312" s="2"/>
      <c r="D312" s="2"/>
      <c r="E312" s="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x14ac:dyDescent="0.3">
      <c r="A313" s="2"/>
      <c r="B313" s="2"/>
      <c r="C313" s="2"/>
      <c r="D313" s="2"/>
      <c r="E313" s="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x14ac:dyDescent="0.3">
      <c r="A314" s="2"/>
      <c r="B314" s="2"/>
      <c r="C314" s="2"/>
      <c r="D314" s="2"/>
      <c r="E314" s="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x14ac:dyDescent="0.3">
      <c r="A315" s="2"/>
      <c r="B315" s="2"/>
      <c r="C315" s="2"/>
      <c r="D315" s="2"/>
      <c r="E315" s="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x14ac:dyDescent="0.3">
      <c r="A316" s="2"/>
      <c r="B316" s="2"/>
      <c r="C316" s="2"/>
      <c r="D316" s="2"/>
      <c r="E316" s="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x14ac:dyDescent="0.3">
      <c r="A317" s="2"/>
      <c r="B317" s="2"/>
      <c r="C317" s="2"/>
      <c r="D317" s="2"/>
      <c r="E317" s="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x14ac:dyDescent="0.3">
      <c r="A318" s="2"/>
      <c r="B318" s="2"/>
      <c r="C318" s="2"/>
      <c r="D318" s="2"/>
      <c r="E318" s="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x14ac:dyDescent="0.3">
      <c r="A319" s="2"/>
      <c r="B319" s="2"/>
      <c r="C319" s="2"/>
      <c r="D319" s="2"/>
      <c r="E319" s="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x14ac:dyDescent="0.3">
      <c r="A320" s="2"/>
      <c r="B320" s="2"/>
      <c r="C320" s="2"/>
      <c r="D320" s="2"/>
      <c r="E320" s="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x14ac:dyDescent="0.3">
      <c r="A321" s="2"/>
      <c r="B321" s="2"/>
      <c r="C321" s="2"/>
      <c r="D321" s="2"/>
      <c r="E321" s="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x14ac:dyDescent="0.3">
      <c r="A322" s="2"/>
      <c r="B322" s="2"/>
      <c r="C322" s="2"/>
      <c r="D322" s="2"/>
      <c r="E322" s="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x14ac:dyDescent="0.3">
      <c r="A323" s="2"/>
      <c r="B323" s="2"/>
      <c r="C323" s="2"/>
      <c r="D323" s="2"/>
      <c r="E323" s="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x14ac:dyDescent="0.3">
      <c r="A324" s="2"/>
      <c r="B324" s="2"/>
      <c r="C324" s="2"/>
      <c r="D324" s="2"/>
      <c r="E324" s="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x14ac:dyDescent="0.3">
      <c r="A325" s="2"/>
      <c r="B325" s="2"/>
      <c r="C325" s="2"/>
      <c r="D325" s="2"/>
      <c r="E325" s="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x14ac:dyDescent="0.3">
      <c r="A326" s="2"/>
      <c r="B326" s="2"/>
      <c r="C326" s="2"/>
      <c r="D326" s="2"/>
      <c r="E326" s="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x14ac:dyDescent="0.3">
      <c r="A327" s="2"/>
      <c r="B327" s="2"/>
      <c r="C327" s="2"/>
      <c r="D327" s="2"/>
      <c r="E327" s="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x14ac:dyDescent="0.3">
      <c r="A328" s="2"/>
      <c r="B328" s="2"/>
      <c r="C328" s="2"/>
      <c r="D328" s="2"/>
      <c r="E328" s="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x14ac:dyDescent="0.3">
      <c r="A329" s="2"/>
      <c r="B329" s="2"/>
      <c r="C329" s="2"/>
      <c r="D329" s="2"/>
      <c r="E329" s="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x14ac:dyDescent="0.3">
      <c r="A330" s="2"/>
      <c r="B330" s="2"/>
      <c r="C330" s="2"/>
      <c r="D330" s="2"/>
      <c r="E330" s="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x14ac:dyDescent="0.3">
      <c r="A331" s="2"/>
      <c r="B331" s="2"/>
      <c r="C331" s="2"/>
      <c r="D331" s="2"/>
      <c r="E331" s="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x14ac:dyDescent="0.3">
      <c r="A332" s="2"/>
      <c r="B332" s="2"/>
      <c r="C332" s="2"/>
      <c r="D332" s="2"/>
      <c r="E332" s="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x14ac:dyDescent="0.3">
      <c r="A333" s="2"/>
      <c r="B333" s="2"/>
      <c r="C333" s="2"/>
      <c r="D333" s="2"/>
      <c r="E333" s="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x14ac:dyDescent="0.3">
      <c r="A334" s="2"/>
      <c r="B334" s="2"/>
      <c r="C334" s="2"/>
      <c r="D334" s="2"/>
      <c r="E334" s="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x14ac:dyDescent="0.3">
      <c r="A335" s="2"/>
      <c r="B335" s="2"/>
      <c r="C335" s="2"/>
      <c r="D335" s="2"/>
      <c r="E335" s="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x14ac:dyDescent="0.3">
      <c r="A336" s="2"/>
      <c r="B336" s="2"/>
      <c r="C336" s="2"/>
      <c r="D336" s="2"/>
      <c r="E336" s="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x14ac:dyDescent="0.3">
      <c r="A337" s="2"/>
      <c r="B337" s="2"/>
      <c r="C337" s="2"/>
      <c r="D337" s="2"/>
      <c r="E337" s="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x14ac:dyDescent="0.3">
      <c r="A338" s="2"/>
      <c r="B338" s="2"/>
      <c r="C338" s="2"/>
      <c r="D338" s="2"/>
      <c r="E338" s="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x14ac:dyDescent="0.3">
      <c r="A339" s="2"/>
      <c r="B339" s="2"/>
      <c r="C339" s="2"/>
      <c r="D339" s="2"/>
      <c r="E339" s="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x14ac:dyDescent="0.3">
      <c r="A340" s="2"/>
      <c r="B340" s="2"/>
      <c r="C340" s="2"/>
      <c r="D340" s="2"/>
      <c r="E340" s="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x14ac:dyDescent="0.3">
      <c r="A341" s="2"/>
      <c r="B341" s="2"/>
      <c r="C341" s="2"/>
      <c r="D341" s="2"/>
      <c r="E341" s="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x14ac:dyDescent="0.3">
      <c r="A342" s="2"/>
      <c r="B342" s="2"/>
      <c r="C342" s="2"/>
      <c r="D342" s="2"/>
      <c r="E342" s="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x14ac:dyDescent="0.3">
      <c r="A343" s="2"/>
      <c r="B343" s="2"/>
      <c r="C343" s="2"/>
      <c r="D343" s="2"/>
      <c r="E343" s="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x14ac:dyDescent="0.3">
      <c r="A344" s="2"/>
      <c r="B344" s="2"/>
      <c r="C344" s="2"/>
      <c r="D344" s="2"/>
      <c r="E344" s="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x14ac:dyDescent="0.3">
      <c r="A345" s="2"/>
      <c r="B345" s="2"/>
      <c r="C345" s="2"/>
      <c r="D345" s="2"/>
      <c r="E345" s="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x14ac:dyDescent="0.3">
      <c r="A346" s="2"/>
      <c r="B346" s="2"/>
      <c r="C346" s="2"/>
      <c r="D346" s="2"/>
      <c r="E346" s="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x14ac:dyDescent="0.3">
      <c r="A347" s="2"/>
      <c r="B347" s="2"/>
      <c r="C347" s="2"/>
      <c r="D347" s="2"/>
      <c r="E347" s="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x14ac:dyDescent="0.3">
      <c r="A348" s="2"/>
      <c r="B348" s="2"/>
      <c r="C348" s="2"/>
      <c r="D348" s="2"/>
      <c r="E348" s="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x14ac:dyDescent="0.3">
      <c r="A349" s="2"/>
      <c r="B349" s="2"/>
      <c r="C349" s="2"/>
      <c r="D349" s="2"/>
      <c r="E349" s="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x14ac:dyDescent="0.3">
      <c r="A350" s="2"/>
      <c r="B350" s="2"/>
      <c r="C350" s="2"/>
      <c r="D350" s="2"/>
      <c r="E350" s="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x14ac:dyDescent="0.3">
      <c r="A351" s="2"/>
      <c r="B351" s="2"/>
      <c r="C351" s="2"/>
      <c r="D351" s="2"/>
      <c r="E351" s="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x14ac:dyDescent="0.3">
      <c r="A352" s="2"/>
      <c r="B352" s="2"/>
      <c r="C352" s="2"/>
      <c r="D352" s="2"/>
      <c r="E352" s="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x14ac:dyDescent="0.3">
      <c r="A353" s="2"/>
      <c r="B353" s="2"/>
      <c r="C353" s="2"/>
      <c r="D353" s="2"/>
      <c r="E353" s="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x14ac:dyDescent="0.3">
      <c r="A354" s="2"/>
      <c r="B354" s="2"/>
      <c r="C354" s="2"/>
      <c r="D354" s="2"/>
      <c r="E354" s="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x14ac:dyDescent="0.3">
      <c r="A355" s="2"/>
      <c r="B355" s="2"/>
      <c r="C355" s="2"/>
      <c r="D355" s="2"/>
      <c r="E355" s="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x14ac:dyDescent="0.3">
      <c r="A356" s="2"/>
      <c r="B356" s="2"/>
      <c r="C356" s="2"/>
      <c r="D356" s="2"/>
      <c r="E356" s="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x14ac:dyDescent="0.3">
      <c r="A357" s="2"/>
      <c r="B357" s="2"/>
      <c r="C357" s="2"/>
      <c r="D357" s="2"/>
      <c r="E357" s="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x14ac:dyDescent="0.3">
      <c r="A358" s="2"/>
      <c r="B358" s="2"/>
      <c r="C358" s="2"/>
      <c r="D358" s="2"/>
      <c r="E358" s="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x14ac:dyDescent="0.3">
      <c r="A359" s="2"/>
      <c r="B359" s="2"/>
      <c r="C359" s="2"/>
      <c r="D359" s="2"/>
      <c r="E359" s="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x14ac:dyDescent="0.3">
      <c r="A360" s="2"/>
      <c r="B360" s="2"/>
      <c r="C360" s="2"/>
      <c r="D360" s="2"/>
      <c r="E360" s="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x14ac:dyDescent="0.3">
      <c r="A361" s="2"/>
      <c r="B361" s="2"/>
      <c r="C361" s="2"/>
      <c r="D361" s="2"/>
      <c r="E361" s="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x14ac:dyDescent="0.3">
      <c r="A362" s="2"/>
      <c r="B362" s="2"/>
      <c r="C362" s="2"/>
      <c r="D362" s="2"/>
      <c r="E362" s="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x14ac:dyDescent="0.3">
      <c r="A363" s="2"/>
      <c r="B363" s="2"/>
      <c r="C363" s="2"/>
      <c r="D363" s="2"/>
      <c r="E363" s="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x14ac:dyDescent="0.3">
      <c r="A364" s="2"/>
      <c r="B364" s="2"/>
      <c r="C364" s="2"/>
      <c r="D364" s="2"/>
      <c r="E364" s="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x14ac:dyDescent="0.3">
      <c r="A365" s="2"/>
      <c r="B365" s="2"/>
      <c r="C365" s="2"/>
      <c r="D365" s="2"/>
      <c r="E365" s="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x14ac:dyDescent="0.3">
      <c r="A366" s="2"/>
      <c r="B366" s="2"/>
      <c r="C366" s="2"/>
      <c r="D366" s="2"/>
      <c r="E366" s="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x14ac:dyDescent="0.3">
      <c r="A367" s="2"/>
      <c r="B367" s="2"/>
      <c r="C367" s="2"/>
      <c r="D367" s="2"/>
      <c r="E367" s="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x14ac:dyDescent="0.3">
      <c r="A368" s="2"/>
      <c r="B368" s="2"/>
      <c r="C368" s="2"/>
      <c r="D368" s="2"/>
      <c r="E368" s="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x14ac:dyDescent="0.3">
      <c r="A369" s="2"/>
      <c r="B369" s="2"/>
      <c r="C369" s="2"/>
      <c r="D369" s="2"/>
      <c r="E369" s="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x14ac:dyDescent="0.3">
      <c r="A370" s="2"/>
      <c r="B370" s="2"/>
      <c r="C370" s="2"/>
      <c r="D370" s="2"/>
      <c r="E370" s="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x14ac:dyDescent="0.3">
      <c r="A371" s="2"/>
      <c r="B371" s="2"/>
      <c r="C371" s="2"/>
      <c r="D371" s="2"/>
      <c r="E371" s="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x14ac:dyDescent="0.3">
      <c r="A372" s="2"/>
      <c r="B372" s="2"/>
      <c r="C372" s="2"/>
      <c r="D372" s="2"/>
      <c r="E372" s="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x14ac:dyDescent="0.3">
      <c r="A373" s="2"/>
      <c r="B373" s="2"/>
      <c r="C373" s="2"/>
      <c r="D373" s="2"/>
      <c r="E373" s="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x14ac:dyDescent="0.3">
      <c r="A374" s="2"/>
      <c r="B374" s="2"/>
      <c r="C374" s="2"/>
      <c r="D374" s="2"/>
      <c r="E374" s="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3">
      <c r="A375" s="2"/>
      <c r="B375" s="2"/>
      <c r="C375" s="2"/>
      <c r="D375" s="2"/>
      <c r="E375" s="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x14ac:dyDescent="0.3">
      <c r="A376" s="2"/>
      <c r="B376" s="2"/>
      <c r="C376" s="2"/>
      <c r="D376" s="2"/>
      <c r="E376" s="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x14ac:dyDescent="0.3">
      <c r="A377" s="2"/>
      <c r="B377" s="2"/>
      <c r="C377" s="2"/>
      <c r="D377" s="2"/>
      <c r="E377" s="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x14ac:dyDescent="0.3">
      <c r="A378" s="2"/>
      <c r="B378" s="2"/>
      <c r="C378" s="2"/>
      <c r="D378" s="2"/>
      <c r="E378" s="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x14ac:dyDescent="0.3">
      <c r="A379" s="2"/>
      <c r="B379" s="2"/>
      <c r="C379" s="2"/>
      <c r="D379" s="2"/>
      <c r="E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x14ac:dyDescent="0.3">
      <c r="A380" s="2"/>
      <c r="B380" s="2"/>
      <c r="C380" s="2"/>
      <c r="D380" s="2"/>
      <c r="E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x14ac:dyDescent="0.3">
      <c r="A381" s="2"/>
      <c r="B381" s="2"/>
      <c r="C381" s="2"/>
      <c r="D381" s="2"/>
      <c r="E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x14ac:dyDescent="0.3">
      <c r="A382" s="2"/>
      <c r="B382" s="2"/>
      <c r="C382" s="2"/>
      <c r="D382" s="2"/>
      <c r="E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x14ac:dyDescent="0.3">
      <c r="A383" s="2"/>
      <c r="B383" s="2"/>
      <c r="C383" s="2"/>
      <c r="D383" s="2"/>
      <c r="E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x14ac:dyDescent="0.3">
      <c r="A384" s="2"/>
      <c r="B384" s="2"/>
      <c r="C384" s="2"/>
      <c r="D384" s="2"/>
      <c r="E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x14ac:dyDescent="0.3">
      <c r="A385" s="2"/>
      <c r="B385" s="2"/>
      <c r="C385" s="2"/>
      <c r="D385" s="2"/>
      <c r="E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x14ac:dyDescent="0.3">
      <c r="A386" s="2"/>
      <c r="B386" s="2"/>
      <c r="C386" s="2"/>
      <c r="D386" s="2"/>
      <c r="E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x14ac:dyDescent="0.3">
      <c r="A387" s="2"/>
      <c r="B387" s="2"/>
      <c r="C387" s="2"/>
      <c r="D387" s="2"/>
      <c r="E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x14ac:dyDescent="0.3">
      <c r="A388" s="2"/>
      <c r="B388" s="2"/>
      <c r="C388" s="2"/>
      <c r="D388" s="2"/>
      <c r="E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x14ac:dyDescent="0.3">
      <c r="A389" s="2"/>
      <c r="B389" s="2"/>
      <c r="C389" s="2"/>
      <c r="D389" s="2"/>
      <c r="E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x14ac:dyDescent="0.3">
      <c r="A390" s="2"/>
      <c r="B390" s="2"/>
      <c r="C390" s="2"/>
      <c r="D390" s="2"/>
      <c r="E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x14ac:dyDescent="0.3">
      <c r="A391" s="2"/>
      <c r="B391" s="2"/>
      <c r="C391" s="2"/>
      <c r="D391" s="2"/>
      <c r="E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x14ac:dyDescent="0.3">
      <c r="A392" s="2"/>
      <c r="B392" s="2"/>
      <c r="C392" s="2"/>
      <c r="D392" s="2"/>
      <c r="E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x14ac:dyDescent="0.3">
      <c r="A393" s="2"/>
      <c r="B393" s="2"/>
      <c r="C393" s="2"/>
      <c r="D393" s="2"/>
      <c r="E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x14ac:dyDescent="0.3">
      <c r="A394" s="2"/>
      <c r="B394" s="2"/>
      <c r="C394" s="2"/>
      <c r="D394" s="2"/>
      <c r="E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x14ac:dyDescent="0.3">
      <c r="A395" s="2"/>
      <c r="B395" s="2"/>
      <c r="C395" s="2"/>
      <c r="D395" s="2"/>
      <c r="E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x14ac:dyDescent="0.3">
      <c r="A396" s="2"/>
      <c r="B396" s="2"/>
      <c r="C396" s="2"/>
      <c r="D396" s="2"/>
      <c r="E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x14ac:dyDescent="0.3">
      <c r="A397" s="2"/>
      <c r="B397" s="2"/>
      <c r="C397" s="2"/>
      <c r="D397" s="2"/>
      <c r="E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x14ac:dyDescent="0.3">
      <c r="A398" s="2"/>
      <c r="B398" s="2"/>
      <c r="C398" s="2"/>
      <c r="D398" s="2"/>
      <c r="E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x14ac:dyDescent="0.3">
      <c r="A399" s="2"/>
      <c r="B399" s="2"/>
      <c r="C399" s="2"/>
      <c r="D399" s="2"/>
      <c r="E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x14ac:dyDescent="0.3">
      <c r="A400" s="2"/>
      <c r="B400" s="2"/>
      <c r="C400" s="2"/>
      <c r="D400" s="2"/>
      <c r="E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x14ac:dyDescent="0.3">
      <c r="A401" s="2"/>
      <c r="B401" s="2"/>
      <c r="C401" s="2"/>
      <c r="D401" s="2"/>
      <c r="E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x14ac:dyDescent="0.3">
      <c r="A402" s="2"/>
      <c r="B402" s="2"/>
      <c r="C402" s="2"/>
      <c r="D402" s="2"/>
      <c r="E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x14ac:dyDescent="0.3">
      <c r="A403" s="2"/>
      <c r="B403" s="2"/>
      <c r="C403" s="2"/>
      <c r="D403" s="2"/>
      <c r="E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x14ac:dyDescent="0.3">
      <c r="A404" s="2"/>
      <c r="B404" s="2"/>
      <c r="C404" s="2"/>
      <c r="D404" s="2"/>
      <c r="E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x14ac:dyDescent="0.3">
      <c r="A405" s="2"/>
      <c r="B405" s="2"/>
      <c r="C405" s="2"/>
      <c r="D405" s="2"/>
      <c r="E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x14ac:dyDescent="0.3">
      <c r="A406" s="2"/>
      <c r="B406" s="2"/>
      <c r="C406" s="2"/>
      <c r="D406" s="2"/>
      <c r="E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x14ac:dyDescent="0.3">
      <c r="A407" s="2"/>
      <c r="B407" s="2"/>
      <c r="C407" s="2"/>
      <c r="D407" s="2"/>
      <c r="E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x14ac:dyDescent="0.3">
      <c r="A408" s="2"/>
      <c r="B408" s="2"/>
      <c r="C408" s="2"/>
      <c r="D408" s="2"/>
      <c r="E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x14ac:dyDescent="0.3">
      <c r="A409" s="2"/>
      <c r="B409" s="2"/>
      <c r="C409" s="2"/>
      <c r="D409" s="2"/>
      <c r="E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x14ac:dyDescent="0.3">
      <c r="A410" s="2"/>
      <c r="B410" s="2"/>
      <c r="C410" s="2"/>
      <c r="D410" s="2"/>
      <c r="E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x14ac:dyDescent="0.3">
      <c r="A411" s="2"/>
      <c r="B411" s="2"/>
      <c r="C411" s="2"/>
      <c r="D411" s="2"/>
      <c r="E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x14ac:dyDescent="0.3">
      <c r="A412" s="2"/>
      <c r="B412" s="2"/>
      <c r="C412" s="2"/>
      <c r="D412" s="2"/>
      <c r="E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x14ac:dyDescent="0.3">
      <c r="A413" s="2"/>
      <c r="B413" s="2"/>
      <c r="C413" s="2"/>
      <c r="D413" s="2"/>
      <c r="E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x14ac:dyDescent="0.3">
      <c r="A414" s="2"/>
      <c r="B414" s="2"/>
      <c r="C414" s="2"/>
      <c r="D414" s="2"/>
      <c r="E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x14ac:dyDescent="0.3">
      <c r="A415" s="2"/>
      <c r="B415" s="2"/>
      <c r="C415" s="2"/>
      <c r="D415" s="2"/>
      <c r="E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x14ac:dyDescent="0.3">
      <c r="A416" s="2"/>
      <c r="B416" s="2"/>
      <c r="C416" s="2"/>
      <c r="D416" s="2"/>
      <c r="E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x14ac:dyDescent="0.3">
      <c r="A417" s="2"/>
      <c r="B417" s="2"/>
      <c r="C417" s="2"/>
      <c r="D417" s="2"/>
      <c r="E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x14ac:dyDescent="0.3">
      <c r="A418" s="2"/>
      <c r="B418" s="2"/>
      <c r="C418" s="2"/>
      <c r="D418" s="2"/>
      <c r="E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x14ac:dyDescent="0.3">
      <c r="A419" s="2"/>
      <c r="B419" s="2"/>
      <c r="C419" s="2"/>
      <c r="D419" s="2"/>
      <c r="E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x14ac:dyDescent="0.3">
      <c r="A420" s="2"/>
      <c r="B420" s="2"/>
      <c r="C420" s="2"/>
      <c r="D420" s="2"/>
      <c r="E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x14ac:dyDescent="0.3">
      <c r="A421" s="2"/>
      <c r="B421" s="2"/>
      <c r="C421" s="2"/>
      <c r="D421" s="2"/>
      <c r="E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x14ac:dyDescent="0.3">
      <c r="A422" s="2"/>
      <c r="B422" s="2"/>
      <c r="C422" s="2"/>
      <c r="D422" s="2"/>
      <c r="E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x14ac:dyDescent="0.3">
      <c r="A423" s="2"/>
      <c r="B423" s="2"/>
      <c r="C423" s="2"/>
      <c r="D423" s="2"/>
      <c r="E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x14ac:dyDescent="0.3">
      <c r="A424" s="2"/>
      <c r="B424" s="2"/>
      <c r="C424" s="2"/>
      <c r="D424" s="2"/>
      <c r="E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x14ac:dyDescent="0.3">
      <c r="A425" s="2"/>
      <c r="B425" s="2"/>
      <c r="C425" s="2"/>
      <c r="D425" s="2"/>
      <c r="E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x14ac:dyDescent="0.3">
      <c r="A426" s="2"/>
      <c r="B426" s="2"/>
      <c r="C426" s="2"/>
      <c r="D426" s="2"/>
      <c r="E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x14ac:dyDescent="0.3">
      <c r="A427" s="2"/>
      <c r="B427" s="2"/>
      <c r="C427" s="2"/>
      <c r="D427" s="2"/>
      <c r="E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x14ac:dyDescent="0.3">
      <c r="A428" s="2"/>
      <c r="B428" s="2"/>
      <c r="C428" s="2"/>
      <c r="D428" s="2"/>
      <c r="E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x14ac:dyDescent="0.3">
      <c r="A429" s="2"/>
      <c r="B429" s="2"/>
      <c r="C429" s="2"/>
      <c r="D429" s="2"/>
      <c r="E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x14ac:dyDescent="0.3">
      <c r="A430" s="2"/>
      <c r="B430" s="2"/>
      <c r="C430" s="2"/>
      <c r="D430" s="2"/>
      <c r="E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x14ac:dyDescent="0.3">
      <c r="A431" s="2"/>
      <c r="B431" s="2"/>
      <c r="C431" s="2"/>
      <c r="D431" s="2"/>
      <c r="E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x14ac:dyDescent="0.3">
      <c r="A432" s="2"/>
      <c r="B432" s="2"/>
      <c r="C432" s="2"/>
      <c r="D432" s="2"/>
      <c r="E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x14ac:dyDescent="0.3">
      <c r="A433" s="2"/>
      <c r="B433" s="2"/>
      <c r="C433" s="2"/>
      <c r="D433" s="2"/>
      <c r="E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x14ac:dyDescent="0.3">
      <c r="A434" s="2"/>
      <c r="B434" s="2"/>
      <c r="C434" s="2"/>
      <c r="D434" s="2"/>
      <c r="E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x14ac:dyDescent="0.3">
      <c r="A435" s="2"/>
      <c r="B435" s="2"/>
      <c r="C435" s="2"/>
      <c r="D435" s="2"/>
      <c r="E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x14ac:dyDescent="0.3">
      <c r="A436" s="2"/>
      <c r="B436" s="2"/>
      <c r="C436" s="2"/>
      <c r="D436" s="2"/>
      <c r="E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x14ac:dyDescent="0.3">
      <c r="A437" s="2"/>
      <c r="B437" s="2"/>
      <c r="C437" s="2"/>
      <c r="D437" s="2"/>
      <c r="E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x14ac:dyDescent="0.3">
      <c r="A438" s="2"/>
      <c r="B438" s="2"/>
      <c r="C438" s="2"/>
      <c r="D438" s="2"/>
      <c r="E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x14ac:dyDescent="0.3">
      <c r="A439" s="2"/>
      <c r="B439" s="2"/>
      <c r="C439" s="2"/>
      <c r="D439" s="2"/>
      <c r="E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x14ac:dyDescent="0.3">
      <c r="A440" s="2"/>
      <c r="B440" s="2"/>
      <c r="C440" s="2"/>
      <c r="D440" s="2"/>
      <c r="E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x14ac:dyDescent="0.3">
      <c r="A441" s="2"/>
      <c r="B441" s="2"/>
      <c r="C441" s="2"/>
      <c r="D441" s="2"/>
      <c r="E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x14ac:dyDescent="0.3">
      <c r="A442" s="2"/>
      <c r="B442" s="2"/>
      <c r="C442" s="2"/>
      <c r="D442" s="2"/>
      <c r="E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x14ac:dyDescent="0.3">
      <c r="A443" s="2"/>
      <c r="B443" s="2"/>
      <c r="C443" s="2"/>
      <c r="D443" s="2"/>
      <c r="E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x14ac:dyDescent="0.3">
      <c r="A444" s="2"/>
      <c r="B444" s="2"/>
      <c r="C444" s="2"/>
      <c r="D444" s="2"/>
      <c r="E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x14ac:dyDescent="0.3">
      <c r="A445" s="2"/>
      <c r="B445" s="2"/>
      <c r="C445" s="2"/>
      <c r="D445" s="2"/>
      <c r="E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x14ac:dyDescent="0.3">
      <c r="A446" s="2"/>
      <c r="B446" s="2"/>
      <c r="C446" s="2"/>
      <c r="D446" s="2"/>
      <c r="E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x14ac:dyDescent="0.3">
      <c r="A447" s="2"/>
      <c r="B447" s="2"/>
      <c r="C447" s="2"/>
      <c r="D447" s="2"/>
      <c r="E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x14ac:dyDescent="0.3">
      <c r="A448" s="2"/>
      <c r="B448" s="2"/>
      <c r="C448" s="2"/>
      <c r="D448" s="2"/>
      <c r="E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x14ac:dyDescent="0.3">
      <c r="A449" s="2"/>
      <c r="B449" s="2"/>
      <c r="C449" s="2"/>
      <c r="D449" s="2"/>
      <c r="E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x14ac:dyDescent="0.3">
      <c r="A450" s="2"/>
      <c r="B450" s="2"/>
      <c r="C450" s="2"/>
      <c r="D450" s="2"/>
      <c r="E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x14ac:dyDescent="0.3">
      <c r="A451" s="2"/>
      <c r="B451" s="2"/>
      <c r="C451" s="2"/>
      <c r="D451" s="2"/>
      <c r="E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x14ac:dyDescent="0.3">
      <c r="A452" s="2"/>
      <c r="B452" s="2"/>
      <c r="C452" s="2"/>
      <c r="D452" s="2"/>
      <c r="E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x14ac:dyDescent="0.3">
      <c r="A453" s="2"/>
      <c r="B453" s="2"/>
      <c r="C453" s="2"/>
      <c r="D453" s="2"/>
      <c r="E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x14ac:dyDescent="0.3">
      <c r="A454" s="2"/>
      <c r="B454" s="2"/>
      <c r="C454" s="2"/>
      <c r="D454" s="2"/>
      <c r="E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x14ac:dyDescent="0.3">
      <c r="A455" s="2"/>
      <c r="B455" s="2"/>
      <c r="C455" s="2"/>
      <c r="D455" s="2"/>
      <c r="E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x14ac:dyDescent="0.3">
      <c r="A456" s="2"/>
      <c r="B456" s="2"/>
      <c r="C456" s="2"/>
      <c r="D456" s="2"/>
      <c r="E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x14ac:dyDescent="0.3">
      <c r="A457" s="2"/>
      <c r="B457" s="2"/>
      <c r="C457" s="2"/>
      <c r="D457" s="2"/>
      <c r="E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x14ac:dyDescent="0.3">
      <c r="A458" s="2"/>
      <c r="B458" s="2"/>
      <c r="C458" s="2"/>
      <c r="D458" s="2"/>
      <c r="E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x14ac:dyDescent="0.3">
      <c r="A459" s="2"/>
      <c r="B459" s="2"/>
      <c r="C459" s="2"/>
      <c r="D459" s="2"/>
      <c r="E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x14ac:dyDescent="0.3">
      <c r="A460" s="2"/>
      <c r="B460" s="2"/>
      <c r="C460" s="2"/>
      <c r="D460" s="2"/>
      <c r="E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x14ac:dyDescent="0.3">
      <c r="A461" s="2"/>
      <c r="B461" s="2"/>
      <c r="C461" s="2"/>
      <c r="D461" s="2"/>
      <c r="E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x14ac:dyDescent="0.3">
      <c r="A462" s="2"/>
      <c r="B462" s="2"/>
      <c r="C462" s="2"/>
      <c r="D462" s="2"/>
      <c r="E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x14ac:dyDescent="0.3">
      <c r="A463" s="2"/>
      <c r="B463" s="2"/>
      <c r="C463" s="2"/>
      <c r="D463" s="2"/>
      <c r="E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x14ac:dyDescent="0.3">
      <c r="A464" s="2"/>
      <c r="B464" s="2"/>
      <c r="C464" s="2"/>
      <c r="D464" s="2"/>
      <c r="E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x14ac:dyDescent="0.3">
      <c r="A465" s="2"/>
      <c r="B465" s="2"/>
      <c r="C465" s="2"/>
      <c r="D465" s="2"/>
      <c r="E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x14ac:dyDescent="0.3">
      <c r="A466" s="2"/>
      <c r="B466" s="2"/>
      <c r="C466" s="2"/>
      <c r="D466" s="2"/>
      <c r="E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x14ac:dyDescent="0.3">
      <c r="A467" s="2"/>
      <c r="B467" s="2"/>
      <c r="C467" s="2"/>
      <c r="D467" s="2"/>
      <c r="E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x14ac:dyDescent="0.3">
      <c r="A468" s="2"/>
      <c r="B468" s="2"/>
      <c r="C468" s="2"/>
      <c r="D468" s="2"/>
      <c r="E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x14ac:dyDescent="0.3">
      <c r="A469" s="2"/>
      <c r="B469" s="2"/>
      <c r="C469" s="2"/>
      <c r="D469" s="2"/>
      <c r="E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x14ac:dyDescent="0.3">
      <c r="A470" s="2"/>
      <c r="B470" s="2"/>
      <c r="C470" s="2"/>
      <c r="D470" s="2"/>
      <c r="E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x14ac:dyDescent="0.3">
      <c r="A471" s="2"/>
      <c r="B471" s="2"/>
      <c r="C471" s="2"/>
      <c r="D471" s="2"/>
      <c r="E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x14ac:dyDescent="0.3">
      <c r="A472" s="2"/>
      <c r="B472" s="2"/>
      <c r="C472" s="2"/>
      <c r="D472" s="2"/>
      <c r="E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x14ac:dyDescent="0.3">
      <c r="A473" s="2"/>
      <c r="B473" s="2"/>
      <c r="C473" s="2"/>
      <c r="D473" s="2"/>
      <c r="E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x14ac:dyDescent="0.3">
      <c r="A474" s="2"/>
      <c r="B474" s="2"/>
      <c r="C474" s="2"/>
      <c r="D474" s="2"/>
      <c r="E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x14ac:dyDescent="0.3">
      <c r="A475" s="2"/>
      <c r="B475" s="2"/>
      <c r="C475" s="2"/>
      <c r="D475" s="2"/>
      <c r="E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x14ac:dyDescent="0.3">
      <c r="A476" s="2"/>
      <c r="B476" s="2"/>
      <c r="C476" s="2"/>
      <c r="D476" s="2"/>
      <c r="E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x14ac:dyDescent="0.3">
      <c r="A477" s="2"/>
      <c r="B477" s="2"/>
      <c r="C477" s="2"/>
      <c r="D477" s="2"/>
      <c r="E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x14ac:dyDescent="0.3">
      <c r="A478" s="2"/>
      <c r="B478" s="2"/>
      <c r="C478" s="2"/>
      <c r="D478" s="2"/>
      <c r="E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x14ac:dyDescent="0.3">
      <c r="A479" s="2"/>
      <c r="B479" s="2"/>
      <c r="C479" s="2"/>
      <c r="D479" s="2"/>
      <c r="E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x14ac:dyDescent="0.3">
      <c r="A480" s="2"/>
      <c r="B480" s="2"/>
      <c r="C480" s="2"/>
      <c r="D480" s="2"/>
      <c r="E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x14ac:dyDescent="0.3">
      <c r="A481" s="2"/>
      <c r="B481" s="2"/>
      <c r="C481" s="2"/>
      <c r="D481" s="2"/>
      <c r="E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x14ac:dyDescent="0.3">
      <c r="A482" s="2"/>
      <c r="B482" s="2"/>
      <c r="C482" s="2"/>
      <c r="D482" s="2"/>
      <c r="E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x14ac:dyDescent="0.3">
      <c r="A483" s="2"/>
      <c r="B483" s="2"/>
      <c r="C483" s="2"/>
      <c r="D483" s="2"/>
      <c r="E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x14ac:dyDescent="0.3">
      <c r="A484" s="2"/>
      <c r="B484" s="2"/>
      <c r="C484" s="2"/>
      <c r="D484" s="2"/>
      <c r="E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x14ac:dyDescent="0.3">
      <c r="A485" s="2"/>
      <c r="B485" s="2"/>
      <c r="C485" s="2"/>
      <c r="D485" s="2"/>
      <c r="E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x14ac:dyDescent="0.3">
      <c r="A486" s="2"/>
      <c r="B486" s="2"/>
      <c r="C486" s="2"/>
      <c r="D486" s="2"/>
      <c r="E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x14ac:dyDescent="0.3">
      <c r="A487" s="2"/>
      <c r="B487" s="2"/>
      <c r="C487" s="2"/>
      <c r="D487" s="2"/>
      <c r="E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x14ac:dyDescent="0.3">
      <c r="A488" s="2"/>
      <c r="B488" s="2"/>
      <c r="C488" s="2"/>
      <c r="D488" s="2"/>
      <c r="E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x14ac:dyDescent="0.3">
      <c r="A489" s="2"/>
      <c r="B489" s="2"/>
      <c r="C489" s="2"/>
      <c r="D489" s="2"/>
      <c r="E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x14ac:dyDescent="0.3">
      <c r="A490" s="2"/>
      <c r="B490" s="2"/>
      <c r="C490" s="2"/>
      <c r="D490" s="2"/>
      <c r="E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x14ac:dyDescent="0.3">
      <c r="A491" s="2"/>
      <c r="B491" s="2"/>
      <c r="C491" s="2"/>
      <c r="D491" s="2"/>
      <c r="E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x14ac:dyDescent="0.3">
      <c r="A492" s="2"/>
      <c r="B492" s="2"/>
      <c r="C492" s="2"/>
      <c r="D492" s="2"/>
      <c r="E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x14ac:dyDescent="0.3">
      <c r="A493" s="2"/>
      <c r="B493" s="2"/>
      <c r="C493" s="2"/>
      <c r="D493" s="2"/>
      <c r="E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x14ac:dyDescent="0.3">
      <c r="A494" s="2"/>
      <c r="B494" s="2"/>
      <c r="C494" s="2"/>
      <c r="D494" s="2"/>
      <c r="E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x14ac:dyDescent="0.3">
      <c r="A495" s="2"/>
      <c r="B495" s="2"/>
      <c r="C495" s="2"/>
      <c r="D495" s="2"/>
      <c r="E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x14ac:dyDescent="0.3">
      <c r="A496" s="2"/>
      <c r="B496" s="2"/>
      <c r="C496" s="2"/>
      <c r="D496" s="2"/>
      <c r="E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x14ac:dyDescent="0.3">
      <c r="A497" s="2"/>
      <c r="B497" s="2"/>
      <c r="C497" s="2"/>
      <c r="D497" s="2"/>
      <c r="E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x14ac:dyDescent="0.3">
      <c r="A498" s="2"/>
      <c r="B498" s="2"/>
      <c r="C498" s="2"/>
      <c r="D498" s="2"/>
      <c r="E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x14ac:dyDescent="0.3">
      <c r="A499" s="2"/>
      <c r="B499" s="2"/>
      <c r="C499" s="2"/>
      <c r="D499" s="2"/>
      <c r="E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x14ac:dyDescent="0.3">
      <c r="A500" s="2"/>
      <c r="B500" s="2"/>
      <c r="C500" s="2"/>
      <c r="D500" s="2"/>
      <c r="E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x14ac:dyDescent="0.3">
      <c r="A501" s="2"/>
      <c r="B501" s="2"/>
      <c r="C501" s="2"/>
      <c r="D501" s="2"/>
      <c r="E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x14ac:dyDescent="0.3">
      <c r="A502" s="2"/>
      <c r="B502" s="2"/>
      <c r="C502" s="2"/>
      <c r="D502" s="2"/>
      <c r="E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x14ac:dyDescent="0.3">
      <c r="A503" s="2"/>
      <c r="B503" s="2"/>
      <c r="C503" s="2"/>
      <c r="D503" s="2"/>
      <c r="E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x14ac:dyDescent="0.3">
      <c r="A504" s="2"/>
      <c r="B504" s="2"/>
      <c r="C504" s="2"/>
      <c r="D504" s="2"/>
      <c r="E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x14ac:dyDescent="0.3">
      <c r="A505" s="2"/>
      <c r="B505" s="2"/>
      <c r="C505" s="2"/>
      <c r="D505" s="2"/>
      <c r="E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x14ac:dyDescent="0.3">
      <c r="A506" s="2"/>
      <c r="B506" s="2"/>
      <c r="C506" s="2"/>
      <c r="D506" s="2"/>
      <c r="E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x14ac:dyDescent="0.3">
      <c r="A507" s="2"/>
      <c r="B507" s="2"/>
      <c r="C507" s="2"/>
      <c r="D507" s="2"/>
      <c r="E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x14ac:dyDescent="0.3">
      <c r="A508" s="2"/>
      <c r="B508" s="2"/>
      <c r="C508" s="2"/>
      <c r="D508" s="2"/>
      <c r="E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x14ac:dyDescent="0.3">
      <c r="A509" s="2"/>
      <c r="B509" s="2"/>
      <c r="C509" s="2"/>
      <c r="D509" s="2"/>
      <c r="E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x14ac:dyDescent="0.3">
      <c r="A510" s="2"/>
      <c r="B510" s="2"/>
      <c r="C510" s="2"/>
      <c r="D510" s="2"/>
      <c r="E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x14ac:dyDescent="0.3">
      <c r="A511" s="2"/>
      <c r="B511" s="2"/>
      <c r="C511" s="2"/>
      <c r="D511" s="2"/>
      <c r="E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x14ac:dyDescent="0.3">
      <c r="A512" s="2"/>
      <c r="B512" s="2"/>
      <c r="C512" s="2"/>
      <c r="D512" s="2"/>
      <c r="E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x14ac:dyDescent="0.3">
      <c r="A513" s="2"/>
      <c r="B513" s="2"/>
      <c r="C513" s="2"/>
      <c r="D513" s="2"/>
      <c r="E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x14ac:dyDescent="0.3">
      <c r="A514" s="2"/>
      <c r="B514" s="2"/>
      <c r="C514" s="2"/>
      <c r="D514" s="2"/>
      <c r="E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x14ac:dyDescent="0.3">
      <c r="A515" s="2"/>
      <c r="B515" s="2"/>
      <c r="C515" s="2"/>
      <c r="D515" s="2"/>
      <c r="E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x14ac:dyDescent="0.3">
      <c r="A516" s="2"/>
      <c r="B516" s="2"/>
      <c r="C516" s="2"/>
      <c r="D516" s="2"/>
      <c r="E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x14ac:dyDescent="0.3">
      <c r="A517" s="2"/>
      <c r="B517" s="2"/>
      <c r="C517" s="2"/>
      <c r="D517" s="2"/>
      <c r="E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x14ac:dyDescent="0.3">
      <c r="A518" s="2"/>
      <c r="B518" s="2"/>
      <c r="C518" s="2"/>
      <c r="D518" s="2"/>
      <c r="E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x14ac:dyDescent="0.3">
      <c r="A519" s="2"/>
      <c r="B519" s="2"/>
      <c r="C519" s="2"/>
      <c r="D519" s="2"/>
      <c r="E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x14ac:dyDescent="0.3">
      <c r="A520" s="2"/>
      <c r="B520" s="2"/>
      <c r="C520" s="2"/>
      <c r="D520" s="2"/>
      <c r="E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x14ac:dyDescent="0.3">
      <c r="A521" s="2"/>
      <c r="B521" s="2"/>
      <c r="C521" s="2"/>
      <c r="D521" s="2"/>
      <c r="E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x14ac:dyDescent="0.3">
      <c r="A522" s="2"/>
      <c r="B522" s="2"/>
      <c r="C522" s="2"/>
      <c r="D522" s="2"/>
      <c r="E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x14ac:dyDescent="0.3">
      <c r="A523" s="2"/>
      <c r="B523" s="2"/>
      <c r="C523" s="2"/>
      <c r="D523" s="2"/>
      <c r="E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x14ac:dyDescent="0.3">
      <c r="A524" s="2"/>
      <c r="B524" s="2"/>
      <c r="C524" s="2"/>
      <c r="D524" s="2"/>
      <c r="E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x14ac:dyDescent="0.3">
      <c r="A525" s="2"/>
      <c r="B525" s="2"/>
      <c r="C525" s="2"/>
      <c r="D525" s="2"/>
      <c r="E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x14ac:dyDescent="0.3">
      <c r="A526" s="2"/>
      <c r="B526" s="2"/>
      <c r="C526" s="2"/>
      <c r="D526" s="2"/>
      <c r="E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x14ac:dyDescent="0.3">
      <c r="A527" s="2"/>
      <c r="B527" s="2"/>
      <c r="C527" s="2"/>
      <c r="D527" s="2"/>
      <c r="E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x14ac:dyDescent="0.3">
      <c r="A528" s="2"/>
      <c r="B528" s="2"/>
      <c r="C528" s="2"/>
      <c r="D528" s="2"/>
      <c r="E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x14ac:dyDescent="0.3">
      <c r="A529" s="2"/>
      <c r="B529" s="2"/>
      <c r="C529" s="2"/>
      <c r="D529" s="2"/>
      <c r="E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x14ac:dyDescent="0.3">
      <c r="A530" s="2"/>
      <c r="B530" s="2"/>
      <c r="C530" s="2"/>
      <c r="D530" s="2"/>
      <c r="E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x14ac:dyDescent="0.3">
      <c r="A531" s="2"/>
      <c r="B531" s="2"/>
      <c r="C531" s="2"/>
      <c r="D531" s="2"/>
      <c r="E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x14ac:dyDescent="0.3">
      <c r="A532" s="2"/>
      <c r="B532" s="2"/>
      <c r="C532" s="2"/>
      <c r="D532" s="2"/>
      <c r="E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x14ac:dyDescent="0.3">
      <c r="A533" s="2"/>
      <c r="B533" s="2"/>
      <c r="C533" s="2"/>
      <c r="D533" s="2"/>
      <c r="E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x14ac:dyDescent="0.3">
      <c r="A534" s="2"/>
      <c r="B534" s="2"/>
      <c r="C534" s="2"/>
      <c r="D534" s="2"/>
      <c r="E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x14ac:dyDescent="0.3">
      <c r="A535" s="2"/>
      <c r="B535" s="2"/>
      <c r="C535" s="2"/>
      <c r="D535" s="2"/>
      <c r="E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x14ac:dyDescent="0.3">
      <c r="A536" s="2"/>
      <c r="B536" s="2"/>
      <c r="C536" s="2"/>
      <c r="D536" s="2"/>
      <c r="E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x14ac:dyDescent="0.3">
      <c r="A537" s="2"/>
      <c r="B537" s="2"/>
      <c r="C537" s="2"/>
      <c r="D537" s="2"/>
      <c r="E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x14ac:dyDescent="0.3">
      <c r="A538" s="2"/>
      <c r="B538" s="2"/>
      <c r="C538" s="2"/>
      <c r="D538" s="2"/>
      <c r="E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x14ac:dyDescent="0.3">
      <c r="A539" s="2"/>
      <c r="B539" s="2"/>
      <c r="C539" s="2"/>
      <c r="D539" s="2"/>
      <c r="E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x14ac:dyDescent="0.3">
      <c r="A540" s="2"/>
      <c r="B540" s="2"/>
      <c r="C540" s="2"/>
      <c r="D540" s="2"/>
      <c r="E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x14ac:dyDescent="0.3">
      <c r="A541" s="2"/>
      <c r="B541" s="2"/>
      <c r="C541" s="2"/>
      <c r="D541" s="2"/>
      <c r="E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x14ac:dyDescent="0.3">
      <c r="A542" s="2"/>
      <c r="B542" s="2"/>
      <c r="C542" s="2"/>
      <c r="D542" s="2"/>
      <c r="E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x14ac:dyDescent="0.3">
      <c r="A543" s="2"/>
      <c r="B543" s="2"/>
      <c r="C543" s="2"/>
      <c r="D543" s="2"/>
      <c r="E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x14ac:dyDescent="0.3">
      <c r="A544" s="2"/>
      <c r="B544" s="2"/>
      <c r="C544" s="2"/>
      <c r="D544" s="2"/>
      <c r="E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x14ac:dyDescent="0.3">
      <c r="A545" s="2"/>
      <c r="B545" s="2"/>
      <c r="C545" s="2"/>
      <c r="D545" s="2"/>
      <c r="E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x14ac:dyDescent="0.3">
      <c r="A546" s="2"/>
      <c r="B546" s="2"/>
      <c r="C546" s="2"/>
      <c r="D546" s="2"/>
      <c r="E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x14ac:dyDescent="0.3">
      <c r="A547" s="2"/>
      <c r="B547" s="2"/>
      <c r="C547" s="2"/>
      <c r="D547" s="2"/>
      <c r="E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x14ac:dyDescent="0.3">
      <c r="A548" s="2"/>
      <c r="B548" s="2"/>
      <c r="C548" s="2"/>
      <c r="D548" s="2"/>
      <c r="E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x14ac:dyDescent="0.3">
      <c r="A549" s="2"/>
      <c r="B549" s="2"/>
      <c r="C549" s="2"/>
      <c r="D549" s="2"/>
      <c r="E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x14ac:dyDescent="0.3">
      <c r="A550" s="2"/>
      <c r="B550" s="2"/>
      <c r="C550" s="2"/>
      <c r="D550" s="2"/>
      <c r="E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x14ac:dyDescent="0.3">
      <c r="A551" s="2"/>
      <c r="B551" s="2"/>
      <c r="C551" s="2"/>
      <c r="D551" s="2"/>
      <c r="E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x14ac:dyDescent="0.3">
      <c r="A552" s="2"/>
      <c r="B552" s="2"/>
      <c r="C552" s="2"/>
      <c r="D552" s="2"/>
      <c r="E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x14ac:dyDescent="0.3">
      <c r="A553" s="2"/>
      <c r="B553" s="2"/>
      <c r="C553" s="2"/>
      <c r="D553" s="2"/>
      <c r="E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x14ac:dyDescent="0.3">
      <c r="A554" s="2"/>
      <c r="B554" s="2"/>
      <c r="C554" s="2"/>
      <c r="D554" s="2"/>
      <c r="E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x14ac:dyDescent="0.3">
      <c r="A555" s="2"/>
      <c r="B555" s="2"/>
      <c r="C555" s="2"/>
      <c r="D555" s="2"/>
      <c r="E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x14ac:dyDescent="0.3">
      <c r="A556" s="2"/>
      <c r="B556" s="2"/>
      <c r="C556" s="2"/>
      <c r="D556" s="2"/>
      <c r="E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x14ac:dyDescent="0.3">
      <c r="A557" s="2"/>
      <c r="B557" s="2"/>
      <c r="C557" s="2"/>
      <c r="D557" s="2"/>
      <c r="E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x14ac:dyDescent="0.3">
      <c r="A558" s="2"/>
      <c r="B558" s="2"/>
      <c r="C558" s="2"/>
      <c r="D558" s="2"/>
      <c r="E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x14ac:dyDescent="0.3">
      <c r="A559" s="2"/>
      <c r="B559" s="2"/>
      <c r="C559" s="2"/>
      <c r="D559" s="2"/>
      <c r="E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x14ac:dyDescent="0.3">
      <c r="A560" s="2"/>
      <c r="B560" s="2"/>
      <c r="C560" s="2"/>
      <c r="D560" s="2"/>
      <c r="E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x14ac:dyDescent="0.3">
      <c r="A561" s="2"/>
      <c r="B561" s="2"/>
      <c r="C561" s="2"/>
      <c r="D561" s="2"/>
      <c r="E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x14ac:dyDescent="0.3">
      <c r="A562" s="2"/>
      <c r="B562" s="2"/>
      <c r="C562" s="2"/>
      <c r="D562" s="2"/>
      <c r="E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x14ac:dyDescent="0.3">
      <c r="A563" s="2"/>
      <c r="B563" s="2"/>
      <c r="C563" s="2"/>
      <c r="D563" s="2"/>
      <c r="E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x14ac:dyDescent="0.3">
      <c r="A564" s="2"/>
      <c r="B564" s="2"/>
      <c r="C564" s="2"/>
      <c r="D564" s="2"/>
      <c r="E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x14ac:dyDescent="0.3">
      <c r="A565" s="2"/>
      <c r="B565" s="2"/>
      <c r="C565" s="2"/>
      <c r="D565" s="2"/>
      <c r="E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x14ac:dyDescent="0.3">
      <c r="A566" s="2"/>
      <c r="B566" s="2"/>
      <c r="C566" s="2"/>
      <c r="D566" s="2"/>
      <c r="E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x14ac:dyDescent="0.3">
      <c r="A567" s="2"/>
      <c r="B567" s="2"/>
      <c r="C567" s="2"/>
      <c r="D567" s="2"/>
      <c r="E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x14ac:dyDescent="0.3">
      <c r="A568" s="2"/>
      <c r="B568" s="2"/>
      <c r="C568" s="2"/>
      <c r="D568" s="2"/>
      <c r="E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x14ac:dyDescent="0.3">
      <c r="A569" s="2"/>
      <c r="B569" s="2"/>
      <c r="C569" s="2"/>
      <c r="D569" s="2"/>
      <c r="E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x14ac:dyDescent="0.3">
      <c r="A570" s="2"/>
      <c r="B570" s="2"/>
      <c r="C570" s="2"/>
      <c r="D570" s="2"/>
      <c r="E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x14ac:dyDescent="0.3">
      <c r="A571" s="2"/>
      <c r="B571" s="2"/>
      <c r="C571" s="2"/>
      <c r="D571" s="2"/>
      <c r="E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x14ac:dyDescent="0.3">
      <c r="A572" s="2"/>
      <c r="B572" s="2"/>
      <c r="C572" s="2"/>
      <c r="D572" s="2"/>
      <c r="E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x14ac:dyDescent="0.3">
      <c r="A573" s="2"/>
      <c r="B573" s="2"/>
      <c r="C573" s="2"/>
      <c r="D573" s="2"/>
      <c r="E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x14ac:dyDescent="0.3">
      <c r="A574" s="2"/>
      <c r="B574" s="2"/>
      <c r="C574" s="2"/>
      <c r="D574" s="2"/>
      <c r="E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x14ac:dyDescent="0.3">
      <c r="A575" s="2"/>
      <c r="B575" s="2"/>
      <c r="C575" s="2"/>
      <c r="D575" s="2"/>
      <c r="E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x14ac:dyDescent="0.3">
      <c r="A576" s="2"/>
      <c r="B576" s="2"/>
      <c r="C576" s="2"/>
      <c r="D576" s="2"/>
      <c r="E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x14ac:dyDescent="0.3">
      <c r="A577" s="2"/>
      <c r="B577" s="2"/>
      <c r="C577" s="2"/>
      <c r="D577" s="2"/>
      <c r="E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x14ac:dyDescent="0.3">
      <c r="A578" s="2"/>
      <c r="B578" s="2"/>
      <c r="C578" s="2"/>
      <c r="D578" s="2"/>
      <c r="E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x14ac:dyDescent="0.3">
      <c r="A579" s="2"/>
      <c r="B579" s="2"/>
      <c r="C579" s="2"/>
      <c r="D579" s="2"/>
      <c r="E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x14ac:dyDescent="0.3">
      <c r="A580" s="2"/>
      <c r="B580" s="2"/>
      <c r="C580" s="2"/>
      <c r="D580" s="2"/>
      <c r="E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x14ac:dyDescent="0.3">
      <c r="A581" s="2"/>
      <c r="B581" s="2"/>
      <c r="C581" s="2"/>
      <c r="D581" s="2"/>
      <c r="E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x14ac:dyDescent="0.3">
      <c r="A582" s="2"/>
      <c r="B582" s="2"/>
      <c r="C582" s="2"/>
      <c r="D582" s="2"/>
      <c r="E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x14ac:dyDescent="0.3">
      <c r="A583" s="2"/>
      <c r="B583" s="2"/>
      <c r="C583" s="2"/>
      <c r="D583" s="2"/>
      <c r="E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x14ac:dyDescent="0.3">
      <c r="A584" s="2"/>
      <c r="B584" s="2"/>
      <c r="C584" s="2"/>
      <c r="D584" s="2"/>
      <c r="E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x14ac:dyDescent="0.3">
      <c r="A585" s="2"/>
      <c r="B585" s="2"/>
      <c r="C585" s="2"/>
      <c r="D585" s="2"/>
      <c r="E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x14ac:dyDescent="0.3">
      <c r="A586" s="2"/>
      <c r="B586" s="2"/>
      <c r="C586" s="2"/>
      <c r="D586" s="2"/>
      <c r="E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x14ac:dyDescent="0.3">
      <c r="A587" s="2"/>
      <c r="B587" s="2"/>
      <c r="C587" s="2"/>
      <c r="D587" s="2"/>
      <c r="E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x14ac:dyDescent="0.3">
      <c r="A588" s="2"/>
      <c r="B588" s="2"/>
      <c r="C588" s="2"/>
      <c r="D588" s="2"/>
      <c r="E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x14ac:dyDescent="0.3">
      <c r="A589" s="2"/>
      <c r="B589" s="2"/>
      <c r="C589" s="2"/>
      <c r="D589" s="2"/>
      <c r="E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x14ac:dyDescent="0.3">
      <c r="A590" s="2"/>
      <c r="B590" s="2"/>
      <c r="C590" s="2"/>
      <c r="D590" s="2"/>
      <c r="E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x14ac:dyDescent="0.3">
      <c r="A591" s="2"/>
      <c r="B591" s="2"/>
      <c r="C591" s="2"/>
      <c r="D591" s="2"/>
      <c r="E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x14ac:dyDescent="0.3">
      <c r="A592" s="2"/>
      <c r="B592" s="2"/>
      <c r="C592" s="2"/>
      <c r="D592" s="2"/>
      <c r="E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x14ac:dyDescent="0.3">
      <c r="A593" s="2"/>
      <c r="B593" s="2"/>
      <c r="C593" s="2"/>
      <c r="D593" s="2"/>
      <c r="E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x14ac:dyDescent="0.3">
      <c r="A594" s="2"/>
      <c r="B594" s="2"/>
      <c r="C594" s="2"/>
      <c r="D594" s="2"/>
      <c r="E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x14ac:dyDescent="0.3">
      <c r="A595" s="2"/>
      <c r="B595" s="2"/>
      <c r="C595" s="2"/>
      <c r="D595" s="2"/>
      <c r="E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x14ac:dyDescent="0.3">
      <c r="A596" s="2"/>
      <c r="B596" s="2"/>
      <c r="C596" s="2"/>
      <c r="D596" s="2"/>
      <c r="E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x14ac:dyDescent="0.3">
      <c r="A597" s="2"/>
      <c r="B597" s="2"/>
      <c r="C597" s="2"/>
      <c r="D597" s="2"/>
      <c r="E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x14ac:dyDescent="0.3">
      <c r="A598" s="2"/>
      <c r="B598" s="2"/>
      <c r="C598" s="2"/>
      <c r="D598" s="2"/>
      <c r="E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x14ac:dyDescent="0.3">
      <c r="A599" s="2"/>
      <c r="B599" s="2"/>
      <c r="C599" s="2"/>
      <c r="D599" s="2"/>
      <c r="E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x14ac:dyDescent="0.3">
      <c r="A600" s="2"/>
      <c r="B600" s="2"/>
      <c r="C600" s="2"/>
      <c r="D600" s="2"/>
      <c r="E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x14ac:dyDescent="0.3">
      <c r="A601" s="2"/>
      <c r="B601" s="2"/>
      <c r="C601" s="2"/>
      <c r="D601" s="2"/>
      <c r="E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x14ac:dyDescent="0.3">
      <c r="A602" s="2"/>
      <c r="B602" s="2"/>
      <c r="C602" s="2"/>
      <c r="D602" s="2"/>
      <c r="E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x14ac:dyDescent="0.3">
      <c r="A603" s="2"/>
      <c r="B603" s="2"/>
      <c r="C603" s="2"/>
      <c r="D603" s="2"/>
      <c r="E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x14ac:dyDescent="0.3">
      <c r="A604" s="2"/>
      <c r="B604" s="2"/>
      <c r="C604" s="2"/>
      <c r="D604" s="2"/>
      <c r="E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x14ac:dyDescent="0.3">
      <c r="A605" s="2"/>
      <c r="B605" s="2"/>
      <c r="C605" s="2"/>
      <c r="D605" s="2"/>
      <c r="E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x14ac:dyDescent="0.3">
      <c r="A606" s="2"/>
      <c r="B606" s="2"/>
      <c r="C606" s="2"/>
      <c r="D606" s="2"/>
      <c r="E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x14ac:dyDescent="0.3">
      <c r="A607" s="2"/>
      <c r="B607" s="2"/>
      <c r="C607" s="2"/>
      <c r="D607" s="2"/>
      <c r="E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x14ac:dyDescent="0.3">
      <c r="A608" s="2"/>
      <c r="B608" s="2"/>
      <c r="C608" s="2"/>
      <c r="D608" s="2"/>
      <c r="E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x14ac:dyDescent="0.3">
      <c r="A609" s="2"/>
      <c r="B609" s="2"/>
      <c r="C609" s="2"/>
      <c r="D609" s="2"/>
      <c r="E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x14ac:dyDescent="0.3">
      <c r="A610" s="2"/>
      <c r="B610" s="2"/>
      <c r="C610" s="2"/>
      <c r="D610" s="2"/>
      <c r="E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x14ac:dyDescent="0.3">
      <c r="A611" s="2"/>
      <c r="B611" s="2"/>
      <c r="C611" s="2"/>
      <c r="D611" s="2"/>
      <c r="E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x14ac:dyDescent="0.3">
      <c r="A612" s="2"/>
      <c r="B612" s="2"/>
      <c r="C612" s="2"/>
      <c r="D612" s="2"/>
      <c r="E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x14ac:dyDescent="0.3">
      <c r="A613" s="2"/>
      <c r="B613" s="2"/>
      <c r="C613" s="2"/>
      <c r="D613" s="2"/>
      <c r="E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x14ac:dyDescent="0.3">
      <c r="A614" s="2"/>
      <c r="B614" s="2"/>
      <c r="C614" s="2"/>
      <c r="D614" s="2"/>
      <c r="E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x14ac:dyDescent="0.3">
      <c r="A615" s="2"/>
      <c r="B615" s="2"/>
      <c r="C615" s="2"/>
      <c r="D615" s="2"/>
      <c r="E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x14ac:dyDescent="0.3">
      <c r="A616" s="2"/>
      <c r="B616" s="2"/>
      <c r="C616" s="2"/>
      <c r="D616" s="2"/>
      <c r="E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x14ac:dyDescent="0.3">
      <c r="A617" s="2"/>
      <c r="B617" s="2"/>
      <c r="C617" s="2"/>
      <c r="D617" s="2"/>
      <c r="E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x14ac:dyDescent="0.3">
      <c r="A618" s="2"/>
      <c r="B618" s="2"/>
      <c r="C618" s="2"/>
      <c r="D618" s="2"/>
      <c r="E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x14ac:dyDescent="0.3">
      <c r="A619" s="2"/>
      <c r="B619" s="2"/>
      <c r="C619" s="2"/>
      <c r="D619" s="2"/>
      <c r="E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x14ac:dyDescent="0.3">
      <c r="A620" s="2"/>
      <c r="B620" s="2"/>
      <c r="C620" s="2"/>
      <c r="D620" s="2"/>
      <c r="E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x14ac:dyDescent="0.3">
      <c r="A621" s="2"/>
      <c r="B621" s="2"/>
      <c r="C621" s="2"/>
      <c r="D621" s="2"/>
      <c r="E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x14ac:dyDescent="0.3">
      <c r="A622" s="2"/>
      <c r="B622" s="2"/>
      <c r="C622" s="2"/>
      <c r="D622" s="2"/>
      <c r="E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x14ac:dyDescent="0.3">
      <c r="A623" s="2"/>
      <c r="B623" s="2"/>
      <c r="C623" s="2"/>
      <c r="D623" s="2"/>
      <c r="E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x14ac:dyDescent="0.3">
      <c r="A624" s="2"/>
      <c r="B624" s="2"/>
      <c r="C624" s="2"/>
      <c r="D624" s="2"/>
      <c r="E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x14ac:dyDescent="0.3">
      <c r="A625" s="2"/>
      <c r="B625" s="2"/>
      <c r="C625" s="2"/>
      <c r="D625" s="2"/>
      <c r="E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x14ac:dyDescent="0.3">
      <c r="A626" s="2"/>
      <c r="B626" s="2"/>
      <c r="C626" s="2"/>
      <c r="D626" s="2"/>
      <c r="E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x14ac:dyDescent="0.3">
      <c r="A627" s="2"/>
      <c r="B627" s="2"/>
      <c r="C627" s="2"/>
      <c r="D627" s="2"/>
      <c r="E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x14ac:dyDescent="0.3">
      <c r="A628" s="2"/>
      <c r="B628" s="2"/>
      <c r="C628" s="2"/>
      <c r="D628" s="2"/>
      <c r="E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x14ac:dyDescent="0.3">
      <c r="A629" s="2"/>
      <c r="B629" s="2"/>
      <c r="C629" s="2"/>
      <c r="D629" s="2"/>
      <c r="E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x14ac:dyDescent="0.3">
      <c r="A630" s="2"/>
      <c r="B630" s="2"/>
      <c r="C630" s="2"/>
      <c r="D630" s="2"/>
      <c r="E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x14ac:dyDescent="0.3">
      <c r="A631" s="2"/>
      <c r="B631" s="2"/>
      <c r="C631" s="2"/>
      <c r="D631" s="2"/>
      <c r="E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x14ac:dyDescent="0.3">
      <c r="A632" s="2"/>
      <c r="B632" s="2"/>
      <c r="C632" s="2"/>
      <c r="D632" s="2"/>
      <c r="E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x14ac:dyDescent="0.3">
      <c r="A633" s="2"/>
      <c r="B633" s="2"/>
      <c r="C633" s="2"/>
      <c r="D633" s="2"/>
      <c r="E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x14ac:dyDescent="0.3">
      <c r="A634" s="2"/>
      <c r="B634" s="2"/>
      <c r="C634" s="2"/>
      <c r="D634" s="2"/>
      <c r="E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x14ac:dyDescent="0.3">
      <c r="A635" s="2"/>
      <c r="B635" s="2"/>
      <c r="C635" s="2"/>
      <c r="D635" s="2"/>
      <c r="E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x14ac:dyDescent="0.3">
      <c r="A636" s="2"/>
      <c r="B636" s="2"/>
      <c r="C636" s="2"/>
      <c r="D636" s="2"/>
      <c r="E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x14ac:dyDescent="0.3">
      <c r="A637" s="2"/>
      <c r="B637" s="2"/>
      <c r="C637" s="2"/>
      <c r="D637" s="2"/>
      <c r="E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x14ac:dyDescent="0.3">
      <c r="A638" s="2"/>
      <c r="B638" s="2"/>
      <c r="C638" s="2"/>
      <c r="D638" s="2"/>
      <c r="E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x14ac:dyDescent="0.3">
      <c r="A639" s="2"/>
      <c r="B639" s="2"/>
      <c r="C639" s="2"/>
      <c r="D639" s="2"/>
      <c r="E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x14ac:dyDescent="0.3">
      <c r="A640" s="2"/>
      <c r="B640" s="2"/>
      <c r="C640" s="2"/>
      <c r="D640" s="2"/>
      <c r="E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x14ac:dyDescent="0.3">
      <c r="A641" s="2"/>
      <c r="B641" s="2"/>
      <c r="C641" s="2"/>
      <c r="D641" s="2"/>
      <c r="E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x14ac:dyDescent="0.3">
      <c r="A642" s="2"/>
      <c r="B642" s="2"/>
      <c r="C642" s="2"/>
      <c r="D642" s="2"/>
      <c r="E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x14ac:dyDescent="0.3">
      <c r="A643" s="2"/>
      <c r="B643" s="2"/>
      <c r="C643" s="2"/>
      <c r="D643" s="2"/>
      <c r="E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x14ac:dyDescent="0.3">
      <c r="A644" s="2"/>
      <c r="B644" s="2"/>
      <c r="C644" s="2"/>
      <c r="D644" s="2"/>
      <c r="E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x14ac:dyDescent="0.3">
      <c r="A645" s="2"/>
      <c r="B645" s="2"/>
      <c r="C645" s="2"/>
      <c r="D645" s="2"/>
      <c r="E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x14ac:dyDescent="0.3">
      <c r="A646" s="2"/>
      <c r="B646" s="2"/>
      <c r="C646" s="2"/>
      <c r="D646" s="2"/>
      <c r="E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x14ac:dyDescent="0.3">
      <c r="A647" s="2"/>
      <c r="B647" s="2"/>
      <c r="C647" s="2"/>
      <c r="D647" s="2"/>
      <c r="E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x14ac:dyDescent="0.3">
      <c r="A648" s="2"/>
      <c r="B648" s="2"/>
      <c r="C648" s="2"/>
      <c r="D648" s="2"/>
      <c r="E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x14ac:dyDescent="0.3">
      <c r="A649" s="2"/>
      <c r="B649" s="2"/>
      <c r="C649" s="2"/>
      <c r="D649" s="2"/>
      <c r="E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x14ac:dyDescent="0.3">
      <c r="A650" s="2"/>
      <c r="B650" s="2"/>
      <c r="C650" s="2"/>
      <c r="D650" s="2"/>
      <c r="E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x14ac:dyDescent="0.3">
      <c r="A651" s="2"/>
      <c r="B651" s="2"/>
      <c r="C651" s="2"/>
      <c r="D651" s="2"/>
      <c r="E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x14ac:dyDescent="0.3">
      <c r="A652" s="2"/>
      <c r="B652" s="2"/>
      <c r="C652" s="2"/>
      <c r="D652" s="2"/>
      <c r="E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x14ac:dyDescent="0.3">
      <c r="A653" s="2"/>
      <c r="B653" s="2"/>
      <c r="C653" s="2"/>
      <c r="D653" s="2"/>
      <c r="E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x14ac:dyDescent="0.3">
      <c r="A654" s="2"/>
      <c r="B654" s="2"/>
      <c r="C654" s="2"/>
      <c r="D654" s="2"/>
      <c r="E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x14ac:dyDescent="0.3">
      <c r="A655" s="2"/>
      <c r="B655" s="2"/>
      <c r="C655" s="2"/>
      <c r="D655" s="2"/>
      <c r="E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x14ac:dyDescent="0.3">
      <c r="A656" s="2"/>
      <c r="B656" s="2"/>
      <c r="C656" s="2"/>
      <c r="D656" s="2"/>
      <c r="E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x14ac:dyDescent="0.3">
      <c r="A657" s="2"/>
      <c r="B657" s="2"/>
      <c r="C657" s="2"/>
      <c r="D657" s="2"/>
      <c r="E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x14ac:dyDescent="0.3">
      <c r="A658" s="2"/>
      <c r="B658" s="2"/>
      <c r="C658" s="2"/>
      <c r="D658" s="2"/>
      <c r="E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x14ac:dyDescent="0.3">
      <c r="A659" s="2"/>
      <c r="B659" s="2"/>
      <c r="C659" s="2"/>
      <c r="D659" s="2"/>
      <c r="E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x14ac:dyDescent="0.3">
      <c r="A660" s="2"/>
      <c r="B660" s="2"/>
      <c r="C660" s="2"/>
      <c r="D660" s="2"/>
      <c r="E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x14ac:dyDescent="0.3">
      <c r="A661" s="2"/>
      <c r="B661" s="2"/>
      <c r="C661" s="2"/>
      <c r="D661" s="2"/>
      <c r="E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x14ac:dyDescent="0.3">
      <c r="A662" s="2"/>
      <c r="B662" s="2"/>
      <c r="C662" s="2"/>
      <c r="D662" s="2"/>
      <c r="E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x14ac:dyDescent="0.3">
      <c r="A663" s="2"/>
      <c r="B663" s="2"/>
      <c r="C663" s="2"/>
      <c r="D663" s="2"/>
      <c r="E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x14ac:dyDescent="0.3">
      <c r="A664" s="2"/>
      <c r="B664" s="2"/>
      <c r="C664" s="2"/>
      <c r="D664" s="2"/>
      <c r="E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x14ac:dyDescent="0.3">
      <c r="A665" s="2"/>
      <c r="B665" s="2"/>
      <c r="C665" s="2"/>
      <c r="D665" s="2"/>
      <c r="E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x14ac:dyDescent="0.3">
      <c r="A666" s="2"/>
      <c r="B666" s="2"/>
      <c r="C666" s="2"/>
      <c r="D666" s="2"/>
      <c r="E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x14ac:dyDescent="0.3">
      <c r="A667" s="2"/>
      <c r="B667" s="2"/>
      <c r="C667" s="2"/>
      <c r="D667" s="2"/>
      <c r="E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x14ac:dyDescent="0.3">
      <c r="A668" s="2"/>
      <c r="B668" s="2"/>
      <c r="C668" s="2"/>
      <c r="D668" s="2"/>
      <c r="E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x14ac:dyDescent="0.3">
      <c r="A669" s="2"/>
      <c r="B669" s="2"/>
      <c r="C669" s="2"/>
      <c r="D669" s="2"/>
      <c r="E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x14ac:dyDescent="0.3">
      <c r="A670" s="2"/>
      <c r="B670" s="2"/>
      <c r="C670" s="2"/>
      <c r="D670" s="2"/>
      <c r="E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x14ac:dyDescent="0.3">
      <c r="A671" s="2"/>
      <c r="B671" s="2"/>
      <c r="C671" s="2"/>
      <c r="D671" s="2"/>
      <c r="E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x14ac:dyDescent="0.3">
      <c r="A672" s="2"/>
      <c r="B672" s="2"/>
      <c r="C672" s="2"/>
      <c r="D672" s="2"/>
      <c r="E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x14ac:dyDescent="0.3">
      <c r="A673" s="2"/>
      <c r="B673" s="2"/>
      <c r="C673" s="2"/>
      <c r="D673" s="2"/>
      <c r="E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x14ac:dyDescent="0.3">
      <c r="A674" s="2"/>
      <c r="B674" s="2"/>
      <c r="C674" s="2"/>
      <c r="D674" s="2"/>
      <c r="E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x14ac:dyDescent="0.3">
      <c r="A675" s="2"/>
      <c r="B675" s="2"/>
      <c r="C675" s="2"/>
      <c r="D675" s="2"/>
      <c r="E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x14ac:dyDescent="0.3">
      <c r="A676" s="2"/>
      <c r="B676" s="2"/>
      <c r="C676" s="2"/>
      <c r="D676" s="2"/>
      <c r="E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x14ac:dyDescent="0.3">
      <c r="A677" s="2"/>
      <c r="B677" s="2"/>
      <c r="C677" s="2"/>
      <c r="D677" s="2"/>
      <c r="E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x14ac:dyDescent="0.3">
      <c r="A678" s="2"/>
      <c r="B678" s="2"/>
      <c r="C678" s="2"/>
      <c r="D678" s="2"/>
      <c r="E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x14ac:dyDescent="0.3">
      <c r="A679" s="2"/>
      <c r="B679" s="2"/>
      <c r="C679" s="2"/>
      <c r="D679" s="2"/>
      <c r="E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x14ac:dyDescent="0.3">
      <c r="A680" s="2"/>
      <c r="B680" s="2"/>
      <c r="C680" s="2"/>
      <c r="D680" s="2"/>
      <c r="E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x14ac:dyDescent="0.3">
      <c r="A681" s="2"/>
      <c r="B681" s="2"/>
      <c r="C681" s="2"/>
      <c r="D681" s="2"/>
      <c r="E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x14ac:dyDescent="0.3">
      <c r="A682" s="2"/>
      <c r="B682" s="2"/>
      <c r="C682" s="2"/>
      <c r="D682" s="2"/>
      <c r="E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x14ac:dyDescent="0.3">
      <c r="A683" s="2"/>
      <c r="B683" s="2"/>
      <c r="C683" s="2"/>
      <c r="D683" s="2"/>
      <c r="E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x14ac:dyDescent="0.3">
      <c r="A684" s="2"/>
      <c r="B684" s="2"/>
      <c r="C684" s="2"/>
      <c r="D684" s="2"/>
      <c r="E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x14ac:dyDescent="0.3">
      <c r="A685" s="2"/>
      <c r="B685" s="2"/>
      <c r="C685" s="2"/>
      <c r="D685" s="2"/>
      <c r="E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x14ac:dyDescent="0.3">
      <c r="A686" s="2"/>
      <c r="B686" s="2"/>
      <c r="C686" s="2"/>
      <c r="D686" s="2"/>
      <c r="E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x14ac:dyDescent="0.3">
      <c r="A687" s="2"/>
      <c r="B687" s="2"/>
      <c r="C687" s="2"/>
      <c r="D687" s="2"/>
      <c r="E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x14ac:dyDescent="0.3">
      <c r="A688" s="2"/>
      <c r="B688" s="2"/>
      <c r="C688" s="2"/>
      <c r="D688" s="2"/>
      <c r="E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x14ac:dyDescent="0.3">
      <c r="A689" s="2"/>
      <c r="B689" s="2"/>
      <c r="C689" s="2"/>
      <c r="D689" s="2"/>
      <c r="E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x14ac:dyDescent="0.3">
      <c r="A690" s="2"/>
      <c r="B690" s="2"/>
      <c r="C690" s="2"/>
      <c r="D690" s="2"/>
      <c r="E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x14ac:dyDescent="0.3">
      <c r="A691" s="2"/>
      <c r="B691" s="2"/>
      <c r="C691" s="2"/>
      <c r="D691" s="2"/>
      <c r="E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x14ac:dyDescent="0.3">
      <c r="A692" s="2"/>
      <c r="B692" s="2"/>
      <c r="C692" s="2"/>
      <c r="D692" s="2"/>
      <c r="E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x14ac:dyDescent="0.3">
      <c r="A693" s="2"/>
      <c r="B693" s="2"/>
      <c r="C693" s="2"/>
      <c r="D693" s="2"/>
      <c r="E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x14ac:dyDescent="0.3">
      <c r="A694" s="2"/>
      <c r="B694" s="2"/>
      <c r="C694" s="2"/>
      <c r="D694" s="2"/>
      <c r="E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x14ac:dyDescent="0.3">
      <c r="A695" s="2"/>
      <c r="B695" s="2"/>
      <c r="C695" s="2"/>
      <c r="D695" s="2"/>
      <c r="E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x14ac:dyDescent="0.3">
      <c r="A696" s="2"/>
      <c r="B696" s="2"/>
      <c r="C696" s="2"/>
      <c r="D696" s="2"/>
      <c r="E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x14ac:dyDescent="0.3">
      <c r="A697" s="2"/>
      <c r="B697" s="2"/>
      <c r="C697" s="2"/>
      <c r="D697" s="2"/>
      <c r="E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x14ac:dyDescent="0.3">
      <c r="A698" s="2"/>
      <c r="B698" s="2"/>
      <c r="C698" s="2"/>
      <c r="D698" s="2"/>
      <c r="E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x14ac:dyDescent="0.3">
      <c r="A699" s="2"/>
      <c r="B699" s="2"/>
      <c r="C699" s="2"/>
      <c r="D699" s="2"/>
      <c r="E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x14ac:dyDescent="0.3">
      <c r="A700" s="2"/>
      <c r="B700" s="2"/>
      <c r="C700" s="2"/>
      <c r="D700" s="2"/>
      <c r="E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x14ac:dyDescent="0.3">
      <c r="A701" s="2"/>
      <c r="B701" s="2"/>
      <c r="C701" s="2"/>
      <c r="D701" s="2"/>
      <c r="E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x14ac:dyDescent="0.3">
      <c r="A702" s="2"/>
      <c r="B702" s="2"/>
      <c r="C702" s="2"/>
      <c r="D702" s="2"/>
      <c r="E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x14ac:dyDescent="0.3">
      <c r="A703" s="2"/>
      <c r="B703" s="2"/>
      <c r="C703" s="2"/>
      <c r="D703" s="2"/>
      <c r="E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x14ac:dyDescent="0.3">
      <c r="A704" s="2"/>
      <c r="B704" s="2"/>
      <c r="C704" s="2"/>
      <c r="D704" s="2"/>
      <c r="E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x14ac:dyDescent="0.3">
      <c r="A705" s="2"/>
      <c r="B705" s="2"/>
      <c r="C705" s="2"/>
      <c r="D705" s="2"/>
      <c r="E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x14ac:dyDescent="0.3">
      <c r="A706" s="2"/>
      <c r="B706" s="2"/>
      <c r="C706" s="2"/>
      <c r="D706" s="2"/>
      <c r="E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x14ac:dyDescent="0.3">
      <c r="A707" s="2"/>
      <c r="B707" s="2"/>
      <c r="C707" s="2"/>
      <c r="D707" s="2"/>
      <c r="E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x14ac:dyDescent="0.3">
      <c r="A708" s="2"/>
      <c r="B708" s="2"/>
      <c r="C708" s="2"/>
      <c r="D708" s="2"/>
      <c r="E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x14ac:dyDescent="0.3">
      <c r="A709" s="2"/>
      <c r="B709" s="2"/>
      <c r="C709" s="2"/>
      <c r="D709" s="2"/>
      <c r="E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x14ac:dyDescent="0.3">
      <c r="A710" s="2"/>
      <c r="B710" s="2"/>
      <c r="C710" s="2"/>
      <c r="D710" s="2"/>
      <c r="E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x14ac:dyDescent="0.3">
      <c r="A711" s="2"/>
      <c r="B711" s="2"/>
      <c r="C711" s="2"/>
      <c r="D711" s="2"/>
      <c r="E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x14ac:dyDescent="0.3">
      <c r="A712" s="2"/>
      <c r="B712" s="2"/>
      <c r="C712" s="2"/>
      <c r="D712" s="2"/>
      <c r="E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x14ac:dyDescent="0.3">
      <c r="A713" s="2"/>
      <c r="B713" s="2"/>
      <c r="C713" s="2"/>
      <c r="D713" s="2"/>
      <c r="E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x14ac:dyDescent="0.3">
      <c r="A714" s="2"/>
      <c r="B714" s="2"/>
      <c r="C714" s="2"/>
      <c r="D714" s="2"/>
      <c r="E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x14ac:dyDescent="0.3">
      <c r="A715" s="2"/>
      <c r="B715" s="2"/>
      <c r="C715" s="2"/>
      <c r="D715" s="2"/>
      <c r="E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x14ac:dyDescent="0.3">
      <c r="A716" s="2"/>
      <c r="B716" s="2"/>
      <c r="C716" s="2"/>
      <c r="D716" s="2"/>
      <c r="E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x14ac:dyDescent="0.3">
      <c r="A717" s="2"/>
      <c r="B717" s="2"/>
      <c r="C717" s="2"/>
      <c r="D717" s="2"/>
      <c r="E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x14ac:dyDescent="0.3">
      <c r="A718" s="2"/>
      <c r="B718" s="2"/>
      <c r="C718" s="2"/>
      <c r="D718" s="2"/>
      <c r="E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x14ac:dyDescent="0.3">
      <c r="A719" s="2"/>
      <c r="B719" s="2"/>
      <c r="C719" s="2"/>
      <c r="D719" s="2"/>
      <c r="E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x14ac:dyDescent="0.3">
      <c r="A720" s="2"/>
      <c r="B720" s="2"/>
      <c r="C720" s="2"/>
      <c r="D720" s="2"/>
      <c r="E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x14ac:dyDescent="0.3">
      <c r="A721" s="2"/>
      <c r="B721" s="2"/>
      <c r="C721" s="2"/>
      <c r="D721" s="2"/>
      <c r="E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x14ac:dyDescent="0.3">
      <c r="A722" s="2"/>
      <c r="B722" s="2"/>
      <c r="C722" s="2"/>
      <c r="D722" s="2"/>
      <c r="E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x14ac:dyDescent="0.3">
      <c r="A723" s="2"/>
      <c r="B723" s="2"/>
      <c r="C723" s="2"/>
      <c r="D723" s="2"/>
      <c r="E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x14ac:dyDescent="0.3">
      <c r="A724" s="2"/>
      <c r="B724" s="2"/>
      <c r="C724" s="2"/>
      <c r="D724" s="2"/>
      <c r="E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x14ac:dyDescent="0.3">
      <c r="A725" s="2"/>
      <c r="B725" s="2"/>
      <c r="C725" s="2"/>
      <c r="D725" s="2"/>
      <c r="E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x14ac:dyDescent="0.3">
      <c r="A726" s="2"/>
      <c r="B726" s="2"/>
      <c r="C726" s="2"/>
      <c r="D726" s="2"/>
      <c r="E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x14ac:dyDescent="0.3">
      <c r="A727" s="2"/>
      <c r="B727" s="2"/>
      <c r="C727" s="2"/>
      <c r="D727" s="2"/>
      <c r="E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x14ac:dyDescent="0.3">
      <c r="A728" s="2"/>
      <c r="B728" s="2"/>
      <c r="C728" s="2"/>
      <c r="D728" s="2"/>
      <c r="E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x14ac:dyDescent="0.3">
      <c r="A729" s="2"/>
      <c r="B729" s="2"/>
      <c r="C729" s="2"/>
      <c r="D729" s="2"/>
      <c r="E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x14ac:dyDescent="0.3">
      <c r="A730" s="2"/>
      <c r="B730" s="2"/>
      <c r="C730" s="2"/>
      <c r="D730" s="2"/>
      <c r="E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x14ac:dyDescent="0.3">
      <c r="A731" s="2"/>
      <c r="B731" s="2"/>
      <c r="C731" s="2"/>
      <c r="D731" s="2"/>
      <c r="E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x14ac:dyDescent="0.3">
      <c r="A732" s="2"/>
      <c r="B732" s="2"/>
      <c r="C732" s="2"/>
      <c r="D732" s="2"/>
      <c r="E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x14ac:dyDescent="0.3">
      <c r="A733" s="2"/>
      <c r="B733" s="2"/>
      <c r="C733" s="2"/>
      <c r="D733" s="2"/>
      <c r="E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x14ac:dyDescent="0.3">
      <c r="A734" s="2"/>
      <c r="B734" s="2"/>
      <c r="C734" s="2"/>
      <c r="D734" s="2"/>
      <c r="E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x14ac:dyDescent="0.3">
      <c r="A735" s="2"/>
      <c r="B735" s="2"/>
      <c r="C735" s="2"/>
      <c r="D735" s="2"/>
      <c r="E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x14ac:dyDescent="0.3">
      <c r="A736" s="2"/>
      <c r="B736" s="2"/>
      <c r="C736" s="2"/>
      <c r="D736" s="2"/>
      <c r="E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x14ac:dyDescent="0.3">
      <c r="A737" s="2"/>
      <c r="B737" s="2"/>
      <c r="C737" s="2"/>
      <c r="D737" s="2"/>
      <c r="E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x14ac:dyDescent="0.3">
      <c r="A738" s="2"/>
      <c r="B738" s="2"/>
      <c r="C738" s="2"/>
      <c r="D738" s="2"/>
      <c r="E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x14ac:dyDescent="0.3">
      <c r="A739" s="2"/>
      <c r="B739" s="2"/>
      <c r="C739" s="2"/>
      <c r="D739" s="2"/>
      <c r="E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x14ac:dyDescent="0.3">
      <c r="A740" s="2"/>
      <c r="B740" s="2"/>
      <c r="C740" s="2"/>
      <c r="D740" s="2"/>
      <c r="E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x14ac:dyDescent="0.3">
      <c r="A741" s="2"/>
      <c r="B741" s="2"/>
      <c r="C741" s="2"/>
      <c r="D741" s="2"/>
      <c r="E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x14ac:dyDescent="0.3">
      <c r="A742" s="2"/>
      <c r="B742" s="2"/>
      <c r="C742" s="2"/>
      <c r="D742" s="2"/>
      <c r="E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x14ac:dyDescent="0.3">
      <c r="A743" s="2"/>
      <c r="B743" s="2"/>
      <c r="C743" s="2"/>
      <c r="D743" s="2"/>
      <c r="E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x14ac:dyDescent="0.3">
      <c r="A744" s="2"/>
      <c r="B744" s="2"/>
      <c r="C744" s="2"/>
      <c r="D744" s="2"/>
      <c r="E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x14ac:dyDescent="0.3">
      <c r="A745" s="2"/>
      <c r="B745" s="2"/>
      <c r="C745" s="2"/>
      <c r="D745" s="2"/>
      <c r="E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x14ac:dyDescent="0.3">
      <c r="A746" s="2"/>
      <c r="B746" s="2"/>
      <c r="C746" s="2"/>
      <c r="D746" s="2"/>
      <c r="E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x14ac:dyDescent="0.3">
      <c r="A747" s="2"/>
      <c r="B747" s="2"/>
      <c r="C747" s="2"/>
      <c r="D747" s="2"/>
      <c r="E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x14ac:dyDescent="0.3">
      <c r="A748" s="2"/>
      <c r="B748" s="2"/>
      <c r="C748" s="2"/>
      <c r="D748" s="2"/>
      <c r="E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x14ac:dyDescent="0.3">
      <c r="A749" s="2"/>
      <c r="B749" s="2"/>
      <c r="C749" s="2"/>
      <c r="D749" s="2"/>
      <c r="E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x14ac:dyDescent="0.3">
      <c r="A750" s="2"/>
      <c r="B750" s="2"/>
      <c r="C750" s="2"/>
      <c r="D750" s="2"/>
      <c r="E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x14ac:dyDescent="0.3">
      <c r="A751" s="2"/>
      <c r="B751" s="2"/>
      <c r="C751" s="2"/>
      <c r="D751" s="2"/>
      <c r="E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x14ac:dyDescent="0.3">
      <c r="A752" s="2"/>
      <c r="B752" s="2"/>
      <c r="C752" s="2"/>
      <c r="D752" s="2"/>
      <c r="E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x14ac:dyDescent="0.3">
      <c r="A753" s="2"/>
      <c r="B753" s="2"/>
      <c r="C753" s="2"/>
      <c r="D753" s="2"/>
      <c r="E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x14ac:dyDescent="0.3">
      <c r="A754" s="2"/>
      <c r="B754" s="2"/>
      <c r="C754" s="2"/>
      <c r="D754" s="2"/>
      <c r="E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x14ac:dyDescent="0.3">
      <c r="A755" s="2"/>
      <c r="B755" s="2"/>
      <c r="C755" s="2"/>
      <c r="D755" s="2"/>
      <c r="E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x14ac:dyDescent="0.3">
      <c r="A756" s="2"/>
      <c r="B756" s="2"/>
      <c r="C756" s="2"/>
      <c r="D756" s="2"/>
      <c r="E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x14ac:dyDescent="0.3">
      <c r="A757" s="2"/>
      <c r="B757" s="2"/>
      <c r="C757" s="2"/>
      <c r="D757" s="2"/>
      <c r="E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x14ac:dyDescent="0.3">
      <c r="A758" s="2"/>
      <c r="B758" s="2"/>
      <c r="C758" s="2"/>
      <c r="D758" s="2"/>
      <c r="E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x14ac:dyDescent="0.3">
      <c r="A759" s="2"/>
      <c r="B759" s="2"/>
      <c r="C759" s="2"/>
      <c r="D759" s="2"/>
      <c r="E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x14ac:dyDescent="0.3">
      <c r="A760" s="2"/>
      <c r="B760" s="2"/>
      <c r="C760" s="2"/>
      <c r="D760" s="2"/>
      <c r="E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x14ac:dyDescent="0.3">
      <c r="A761" s="2"/>
      <c r="B761" s="2"/>
      <c r="C761" s="2"/>
      <c r="D761" s="2"/>
      <c r="E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x14ac:dyDescent="0.3">
      <c r="A762" s="2"/>
      <c r="B762" s="2"/>
      <c r="C762" s="2"/>
      <c r="D762" s="2"/>
      <c r="E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x14ac:dyDescent="0.3">
      <c r="A763" s="2"/>
      <c r="B763" s="2"/>
      <c r="C763" s="2"/>
      <c r="D763" s="2"/>
      <c r="E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x14ac:dyDescent="0.3">
      <c r="A764" s="2"/>
      <c r="B764" s="2"/>
      <c r="C764" s="2"/>
      <c r="D764" s="2"/>
      <c r="E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x14ac:dyDescent="0.3">
      <c r="A765" s="2"/>
      <c r="B765" s="2"/>
      <c r="C765" s="2"/>
      <c r="D765" s="2"/>
      <c r="E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x14ac:dyDescent="0.3">
      <c r="A766" s="2"/>
      <c r="B766" s="2"/>
      <c r="C766" s="2"/>
      <c r="D766" s="2"/>
      <c r="E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x14ac:dyDescent="0.3">
      <c r="A767" s="2"/>
      <c r="B767" s="2"/>
      <c r="C767" s="2"/>
      <c r="D767" s="2"/>
      <c r="E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x14ac:dyDescent="0.3">
      <c r="A768" s="2"/>
      <c r="B768" s="2"/>
      <c r="C768" s="2"/>
      <c r="D768" s="2"/>
      <c r="E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x14ac:dyDescent="0.3">
      <c r="A769" s="2"/>
      <c r="B769" s="2"/>
      <c r="C769" s="2"/>
      <c r="D769" s="2"/>
      <c r="E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x14ac:dyDescent="0.3">
      <c r="A770" s="2"/>
      <c r="B770" s="2"/>
      <c r="C770" s="2"/>
      <c r="D770" s="2"/>
      <c r="E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x14ac:dyDescent="0.3">
      <c r="A771" s="2"/>
      <c r="B771" s="2"/>
      <c r="C771" s="2"/>
      <c r="D771" s="2"/>
      <c r="E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x14ac:dyDescent="0.3">
      <c r="A772" s="2"/>
      <c r="B772" s="2"/>
      <c r="C772" s="2"/>
      <c r="D772" s="2"/>
      <c r="E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x14ac:dyDescent="0.3">
      <c r="A773" s="2"/>
      <c r="B773" s="2"/>
      <c r="C773" s="2"/>
      <c r="D773" s="2"/>
      <c r="E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x14ac:dyDescent="0.3">
      <c r="A774" s="2"/>
      <c r="B774" s="2"/>
      <c r="C774" s="2"/>
      <c r="D774" s="2"/>
      <c r="E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x14ac:dyDescent="0.3">
      <c r="A775" s="2"/>
      <c r="B775" s="2"/>
      <c r="C775" s="2"/>
      <c r="D775" s="2"/>
      <c r="E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x14ac:dyDescent="0.3">
      <c r="A776" s="2"/>
      <c r="B776" s="2"/>
      <c r="C776" s="2"/>
      <c r="D776" s="2"/>
      <c r="E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x14ac:dyDescent="0.3">
      <c r="A777" s="2"/>
      <c r="B777" s="2"/>
      <c r="C777" s="2"/>
      <c r="D777" s="2"/>
      <c r="E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x14ac:dyDescent="0.3">
      <c r="A778" s="2"/>
      <c r="B778" s="2"/>
      <c r="C778" s="2"/>
      <c r="D778" s="2"/>
      <c r="E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x14ac:dyDescent="0.3">
      <c r="A779" s="2"/>
      <c r="B779" s="2"/>
      <c r="C779" s="2"/>
      <c r="D779" s="2"/>
      <c r="E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x14ac:dyDescent="0.3">
      <c r="A780" s="2"/>
      <c r="B780" s="2"/>
      <c r="C780" s="2"/>
      <c r="D780" s="2"/>
      <c r="E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x14ac:dyDescent="0.3">
      <c r="A781" s="2"/>
      <c r="B781" s="2"/>
      <c r="C781" s="2"/>
      <c r="D781" s="2"/>
      <c r="E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x14ac:dyDescent="0.3">
      <c r="A782" s="2"/>
      <c r="B782" s="2"/>
      <c r="C782" s="2"/>
      <c r="D782" s="2"/>
      <c r="E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x14ac:dyDescent="0.3">
      <c r="A783" s="2"/>
      <c r="B783" s="2"/>
      <c r="C783" s="2"/>
      <c r="D783" s="2"/>
      <c r="E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x14ac:dyDescent="0.3">
      <c r="A784" s="2"/>
      <c r="B784" s="2"/>
      <c r="C784" s="2"/>
      <c r="D784" s="2"/>
      <c r="E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x14ac:dyDescent="0.3">
      <c r="A785" s="2"/>
      <c r="B785" s="2"/>
      <c r="C785" s="2"/>
      <c r="D785" s="2"/>
      <c r="E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x14ac:dyDescent="0.3">
      <c r="A786" s="2"/>
      <c r="B786" s="2"/>
      <c r="C786" s="2"/>
      <c r="D786" s="2"/>
      <c r="E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x14ac:dyDescent="0.3">
      <c r="A787" s="2"/>
      <c r="B787" s="2"/>
      <c r="C787" s="2"/>
      <c r="D787" s="2"/>
      <c r="E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x14ac:dyDescent="0.3">
      <c r="A788" s="2"/>
      <c r="B788" s="2"/>
      <c r="C788" s="2"/>
      <c r="D788" s="2"/>
      <c r="E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x14ac:dyDescent="0.3">
      <c r="A789" s="2"/>
      <c r="B789" s="2"/>
      <c r="C789" s="2"/>
      <c r="D789" s="2"/>
      <c r="E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x14ac:dyDescent="0.3">
      <c r="A790" s="2"/>
      <c r="B790" s="2"/>
      <c r="C790" s="2"/>
      <c r="D790" s="2"/>
      <c r="E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x14ac:dyDescent="0.3">
      <c r="A791" s="2"/>
      <c r="B791" s="2"/>
      <c r="C791" s="2"/>
      <c r="D791" s="2"/>
      <c r="E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x14ac:dyDescent="0.3">
      <c r="A792" s="2"/>
      <c r="B792" s="2"/>
      <c r="C792" s="2"/>
      <c r="D792" s="2"/>
      <c r="E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x14ac:dyDescent="0.3">
      <c r="A793" s="2"/>
      <c r="B793" s="2"/>
      <c r="C793" s="2"/>
      <c r="D793" s="2"/>
      <c r="E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x14ac:dyDescent="0.3">
      <c r="A794" s="2"/>
      <c r="B794" s="2"/>
      <c r="C794" s="2"/>
      <c r="D794" s="2"/>
      <c r="E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x14ac:dyDescent="0.3">
      <c r="A795" s="2"/>
      <c r="B795" s="2"/>
      <c r="C795" s="2"/>
      <c r="D795" s="2"/>
      <c r="E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x14ac:dyDescent="0.3">
      <c r="A796" s="2"/>
      <c r="B796" s="2"/>
      <c r="C796" s="2"/>
      <c r="D796" s="2"/>
      <c r="E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x14ac:dyDescent="0.3">
      <c r="A797" s="2"/>
      <c r="B797" s="2"/>
      <c r="C797" s="2"/>
      <c r="D797" s="2"/>
      <c r="E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x14ac:dyDescent="0.3">
      <c r="A798" s="2"/>
      <c r="B798" s="2"/>
      <c r="C798" s="2"/>
      <c r="D798" s="2"/>
      <c r="E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x14ac:dyDescent="0.3">
      <c r="A799" s="2"/>
      <c r="B799" s="2"/>
      <c r="C799" s="2"/>
      <c r="D799" s="2"/>
      <c r="E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x14ac:dyDescent="0.3">
      <c r="A800" s="2"/>
      <c r="B800" s="2"/>
      <c r="C800" s="2"/>
      <c r="D800" s="2"/>
      <c r="E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x14ac:dyDescent="0.3">
      <c r="A801" s="2"/>
      <c r="B801" s="2"/>
      <c r="C801" s="2"/>
      <c r="D801" s="2"/>
      <c r="E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x14ac:dyDescent="0.3">
      <c r="A802" s="2"/>
      <c r="B802" s="2"/>
      <c r="C802" s="2"/>
      <c r="D802" s="2"/>
      <c r="E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x14ac:dyDescent="0.3">
      <c r="A803" s="2"/>
      <c r="B803" s="2"/>
      <c r="C803" s="2"/>
      <c r="D803" s="2"/>
      <c r="E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x14ac:dyDescent="0.3">
      <c r="A804" s="2"/>
      <c r="B804" s="2"/>
      <c r="C804" s="2"/>
      <c r="D804" s="2"/>
      <c r="E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x14ac:dyDescent="0.3">
      <c r="A805" s="2"/>
      <c r="B805" s="2"/>
      <c r="C805" s="2"/>
      <c r="D805" s="2"/>
      <c r="E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x14ac:dyDescent="0.3">
      <c r="A806" s="2"/>
      <c r="B806" s="2"/>
      <c r="C806" s="2"/>
      <c r="D806" s="2"/>
      <c r="E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x14ac:dyDescent="0.3">
      <c r="A807" s="2"/>
      <c r="B807" s="2"/>
      <c r="C807" s="2"/>
      <c r="D807" s="2"/>
      <c r="E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x14ac:dyDescent="0.3">
      <c r="A808" s="2"/>
      <c r="B808" s="2"/>
      <c r="C808" s="2"/>
      <c r="D808" s="2"/>
      <c r="E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x14ac:dyDescent="0.3">
      <c r="A809" s="2"/>
      <c r="B809" s="2"/>
      <c r="C809" s="2"/>
      <c r="D809" s="2"/>
      <c r="E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x14ac:dyDescent="0.3">
      <c r="A810" s="2"/>
      <c r="B810" s="2"/>
      <c r="C810" s="2"/>
      <c r="D810" s="2"/>
      <c r="E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x14ac:dyDescent="0.3">
      <c r="A811" s="2"/>
      <c r="B811" s="2"/>
      <c r="C811" s="2"/>
      <c r="D811" s="2"/>
      <c r="E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x14ac:dyDescent="0.3">
      <c r="A812" s="2"/>
      <c r="B812" s="2"/>
      <c r="C812" s="2"/>
      <c r="D812" s="2"/>
      <c r="E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x14ac:dyDescent="0.3">
      <c r="A813" s="2"/>
      <c r="B813" s="2"/>
      <c r="C813" s="2"/>
      <c r="D813" s="2"/>
      <c r="E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x14ac:dyDescent="0.3">
      <c r="A814" s="2"/>
      <c r="B814" s="2"/>
      <c r="C814" s="2"/>
      <c r="D814" s="2"/>
      <c r="E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x14ac:dyDescent="0.3">
      <c r="A815" s="2"/>
      <c r="B815" s="2"/>
      <c r="C815" s="2"/>
      <c r="D815" s="2"/>
      <c r="E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x14ac:dyDescent="0.3">
      <c r="A816" s="2"/>
      <c r="B816" s="2"/>
      <c r="C816" s="2"/>
      <c r="D816" s="2"/>
      <c r="E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x14ac:dyDescent="0.3">
      <c r="A817" s="2"/>
      <c r="B817" s="2"/>
      <c r="C817" s="2"/>
      <c r="D817" s="2"/>
      <c r="E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x14ac:dyDescent="0.3">
      <c r="A818" s="2"/>
      <c r="B818" s="2"/>
      <c r="C818" s="2"/>
      <c r="D818" s="2"/>
      <c r="E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x14ac:dyDescent="0.3">
      <c r="A819" s="2"/>
      <c r="B819" s="2"/>
      <c r="C819" s="2"/>
      <c r="D819" s="2"/>
      <c r="E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x14ac:dyDescent="0.3">
      <c r="A820" s="2"/>
      <c r="B820" s="2"/>
      <c r="C820" s="2"/>
      <c r="D820" s="2"/>
      <c r="E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x14ac:dyDescent="0.3">
      <c r="A821" s="2"/>
      <c r="B821" s="2"/>
      <c r="C821" s="2"/>
      <c r="D821" s="2"/>
      <c r="E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x14ac:dyDescent="0.3">
      <c r="A822" s="2"/>
      <c r="B822" s="2"/>
      <c r="C822" s="2"/>
      <c r="D822" s="2"/>
      <c r="E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x14ac:dyDescent="0.3">
      <c r="A823" s="2"/>
      <c r="B823" s="2"/>
      <c r="C823" s="2"/>
      <c r="D823" s="2"/>
      <c r="E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x14ac:dyDescent="0.3">
      <c r="A824" s="2"/>
      <c r="B824" s="2"/>
      <c r="C824" s="2"/>
      <c r="D824" s="2"/>
      <c r="E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x14ac:dyDescent="0.3">
      <c r="A825" s="2"/>
      <c r="B825" s="2"/>
      <c r="C825" s="2"/>
      <c r="D825" s="2"/>
      <c r="E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x14ac:dyDescent="0.3">
      <c r="A826" s="2"/>
      <c r="B826" s="2"/>
      <c r="C826" s="2"/>
      <c r="D826" s="2"/>
      <c r="E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x14ac:dyDescent="0.3">
      <c r="A827" s="2"/>
      <c r="B827" s="2"/>
      <c r="C827" s="2"/>
      <c r="D827" s="2"/>
      <c r="E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x14ac:dyDescent="0.3">
      <c r="A828" s="2"/>
      <c r="B828" s="2"/>
      <c r="C828" s="2"/>
      <c r="D828" s="2"/>
      <c r="E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x14ac:dyDescent="0.3">
      <c r="A829" s="2"/>
      <c r="B829" s="2"/>
      <c r="C829" s="2"/>
      <c r="D829" s="2"/>
      <c r="E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x14ac:dyDescent="0.3">
      <c r="A830" s="2"/>
      <c r="B830" s="2"/>
      <c r="C830" s="2"/>
      <c r="D830" s="2"/>
      <c r="E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x14ac:dyDescent="0.3">
      <c r="A831" s="2"/>
      <c r="B831" s="2"/>
      <c r="C831" s="2"/>
      <c r="D831" s="2"/>
      <c r="E831" s="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x14ac:dyDescent="0.3">
      <c r="A832" s="2"/>
      <c r="B832" s="2"/>
      <c r="C832" s="2"/>
      <c r="D832" s="2"/>
      <c r="E832" s="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x14ac:dyDescent="0.3">
      <c r="A833" s="2"/>
      <c r="B833" s="2"/>
      <c r="C833" s="2"/>
      <c r="D833" s="2"/>
      <c r="E833" s="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x14ac:dyDescent="0.3">
      <c r="A834" s="2"/>
      <c r="B834" s="2"/>
      <c r="C834" s="2"/>
      <c r="D834" s="2"/>
      <c r="E834" s="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x14ac:dyDescent="0.3">
      <c r="A835" s="2"/>
      <c r="B835" s="2"/>
      <c r="C835" s="2"/>
      <c r="D835" s="2"/>
      <c r="E835" s="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x14ac:dyDescent="0.3">
      <c r="A836" s="2"/>
      <c r="B836" s="2"/>
      <c r="C836" s="2"/>
      <c r="D836" s="2"/>
      <c r="E836" s="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x14ac:dyDescent="0.3">
      <c r="A837" s="2"/>
      <c r="B837" s="2"/>
      <c r="C837" s="2"/>
      <c r="D837" s="2"/>
      <c r="E837" s="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x14ac:dyDescent="0.3">
      <c r="A838" s="2"/>
      <c r="B838" s="2"/>
      <c r="C838" s="2"/>
      <c r="D838" s="2"/>
      <c r="E838" s="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x14ac:dyDescent="0.3">
      <c r="A839" s="2"/>
      <c r="B839" s="2"/>
      <c r="C839" s="2"/>
      <c r="D839" s="2"/>
      <c r="E839" s="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x14ac:dyDescent="0.3">
      <c r="A840" s="2"/>
      <c r="B840" s="2"/>
      <c r="C840" s="2"/>
      <c r="D840" s="2"/>
      <c r="E840" s="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x14ac:dyDescent="0.3">
      <c r="A841" s="2"/>
      <c r="B841" s="2"/>
      <c r="C841" s="2"/>
      <c r="D841" s="2"/>
      <c r="E841" s="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x14ac:dyDescent="0.3">
      <c r="A842" s="2"/>
      <c r="B842" s="2"/>
      <c r="C842" s="2"/>
      <c r="D842" s="2"/>
      <c r="E842" s="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x14ac:dyDescent="0.3">
      <c r="A843" s="2"/>
      <c r="B843" s="2"/>
      <c r="C843" s="2"/>
      <c r="D843" s="2"/>
      <c r="E843" s="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x14ac:dyDescent="0.3">
      <c r="A844" s="2"/>
      <c r="B844" s="2"/>
      <c r="C844" s="2"/>
      <c r="D844" s="2"/>
      <c r="E844" s="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x14ac:dyDescent="0.3">
      <c r="A845" s="2"/>
      <c r="B845" s="2"/>
      <c r="C845" s="2"/>
      <c r="D845" s="2"/>
      <c r="E845" s="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x14ac:dyDescent="0.3">
      <c r="A846" s="2"/>
      <c r="B846" s="2"/>
      <c r="C846" s="2"/>
      <c r="D846" s="2"/>
      <c r="E846" s="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x14ac:dyDescent="0.3">
      <c r="A847" s="2"/>
      <c r="B847" s="2"/>
      <c r="C847" s="2"/>
      <c r="D847" s="2"/>
      <c r="E847" s="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x14ac:dyDescent="0.3">
      <c r="A848" s="2"/>
      <c r="B848" s="2"/>
      <c r="C848" s="2"/>
      <c r="D848" s="2"/>
      <c r="E848" s="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x14ac:dyDescent="0.3">
      <c r="A849" s="2"/>
      <c r="B849" s="2"/>
      <c r="C849" s="2"/>
      <c r="D849" s="2"/>
      <c r="E849" s="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x14ac:dyDescent="0.3">
      <c r="A850" s="2"/>
      <c r="B850" s="2"/>
      <c r="C850" s="2"/>
      <c r="D850" s="2"/>
      <c r="E850" s="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x14ac:dyDescent="0.3">
      <c r="A851" s="2"/>
      <c r="B851" s="2"/>
      <c r="C851" s="2"/>
      <c r="D851" s="2"/>
      <c r="E851" s="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x14ac:dyDescent="0.3">
      <c r="A852" s="2"/>
      <c r="B852" s="2"/>
      <c r="C852" s="2"/>
      <c r="D852" s="2"/>
      <c r="E852" s="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x14ac:dyDescent="0.3">
      <c r="A853" s="2"/>
      <c r="B853" s="2"/>
      <c r="C853" s="2"/>
      <c r="D853" s="2"/>
      <c r="E853" s="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x14ac:dyDescent="0.3">
      <c r="A854" s="2"/>
      <c r="B854" s="2"/>
      <c r="C854" s="2"/>
      <c r="D854" s="2"/>
      <c r="E854" s="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x14ac:dyDescent="0.3">
      <c r="A855" s="2"/>
      <c r="B855" s="2"/>
      <c r="C855" s="2"/>
      <c r="D855" s="2"/>
      <c r="E855" s="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x14ac:dyDescent="0.3">
      <c r="A856" s="2"/>
      <c r="B856" s="2"/>
      <c r="C856" s="2"/>
      <c r="D856" s="2"/>
      <c r="E856" s="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x14ac:dyDescent="0.3">
      <c r="A857" s="2"/>
      <c r="B857" s="2"/>
      <c r="C857" s="2"/>
      <c r="D857" s="2"/>
      <c r="E857" s="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x14ac:dyDescent="0.3">
      <c r="A858" s="2"/>
      <c r="B858" s="2"/>
      <c r="C858" s="2"/>
      <c r="D858" s="2"/>
      <c r="E858" s="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x14ac:dyDescent="0.3">
      <c r="A859" s="2"/>
      <c r="B859" s="2"/>
      <c r="C859" s="2"/>
      <c r="D859" s="2"/>
      <c r="E859" s="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x14ac:dyDescent="0.3">
      <c r="A860" s="2"/>
      <c r="B860" s="2"/>
      <c r="C860" s="2"/>
      <c r="D860" s="2"/>
      <c r="E860" s="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x14ac:dyDescent="0.3">
      <c r="A861" s="2"/>
      <c r="B861" s="2"/>
      <c r="C861" s="2"/>
      <c r="D861" s="2"/>
      <c r="E861" s="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x14ac:dyDescent="0.3">
      <c r="A862" s="2"/>
      <c r="B862" s="2"/>
      <c r="C862" s="2"/>
      <c r="D862" s="2"/>
      <c r="E862" s="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x14ac:dyDescent="0.3">
      <c r="A863" s="2"/>
      <c r="B863" s="2"/>
      <c r="C863" s="2"/>
      <c r="D863" s="2"/>
      <c r="E863" s="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x14ac:dyDescent="0.3">
      <c r="A864" s="2"/>
      <c r="B864" s="2"/>
      <c r="C864" s="2"/>
      <c r="D864" s="2"/>
      <c r="E864" s="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x14ac:dyDescent="0.3">
      <c r="A865" s="2"/>
      <c r="B865" s="2"/>
      <c r="C865" s="2"/>
      <c r="D865" s="2"/>
      <c r="E865" s="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x14ac:dyDescent="0.3">
      <c r="A866" s="2"/>
      <c r="B866" s="2"/>
      <c r="C866" s="2"/>
      <c r="D866" s="2"/>
      <c r="E866" s="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x14ac:dyDescent="0.3">
      <c r="A867" s="2"/>
      <c r="B867" s="2"/>
      <c r="C867" s="2"/>
      <c r="D867" s="2"/>
      <c r="E867" s="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x14ac:dyDescent="0.3">
      <c r="A868" s="2"/>
      <c r="B868" s="2"/>
      <c r="C868" s="2"/>
      <c r="D868" s="2"/>
      <c r="E868" s="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x14ac:dyDescent="0.3">
      <c r="A869" s="2"/>
      <c r="B869" s="2"/>
      <c r="C869" s="2"/>
      <c r="D869" s="2"/>
      <c r="E869" s="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x14ac:dyDescent="0.3">
      <c r="A870" s="2"/>
      <c r="B870" s="2"/>
      <c r="C870" s="2"/>
      <c r="D870" s="2"/>
      <c r="E870" s="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x14ac:dyDescent="0.3">
      <c r="A871" s="2"/>
      <c r="B871" s="2"/>
      <c r="C871" s="2"/>
      <c r="D871" s="2"/>
      <c r="E871" s="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x14ac:dyDescent="0.3">
      <c r="A872" s="2"/>
      <c r="B872" s="2"/>
      <c r="C872" s="2"/>
      <c r="D872" s="2"/>
      <c r="E872" s="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x14ac:dyDescent="0.3">
      <c r="A873" s="2"/>
      <c r="B873" s="2"/>
      <c r="C873" s="2"/>
      <c r="D873" s="2"/>
      <c r="E873" s="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x14ac:dyDescent="0.3">
      <c r="A874" s="2"/>
      <c r="B874" s="2"/>
      <c r="C874" s="2"/>
      <c r="D874" s="2"/>
      <c r="E874" s="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x14ac:dyDescent="0.3">
      <c r="A875" s="2"/>
      <c r="B875" s="2"/>
      <c r="C875" s="2"/>
      <c r="D875" s="2"/>
      <c r="E875" s="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x14ac:dyDescent="0.3">
      <c r="A876" s="2"/>
      <c r="B876" s="2"/>
      <c r="C876" s="2"/>
      <c r="D876" s="2"/>
      <c r="E876" s="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x14ac:dyDescent="0.3">
      <c r="A877" s="2"/>
      <c r="B877" s="2"/>
      <c r="C877" s="2"/>
      <c r="D877" s="2"/>
      <c r="E877" s="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x14ac:dyDescent="0.3">
      <c r="A878" s="2"/>
      <c r="B878" s="2"/>
      <c r="C878" s="2"/>
      <c r="D878" s="2"/>
      <c r="E878" s="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x14ac:dyDescent="0.3">
      <c r="A879" s="2"/>
      <c r="B879" s="2"/>
      <c r="C879" s="2"/>
      <c r="D879" s="2"/>
      <c r="E879" s="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x14ac:dyDescent="0.3">
      <c r="A880" s="2"/>
      <c r="B880" s="2"/>
      <c r="C880" s="2"/>
      <c r="D880" s="2"/>
      <c r="E880" s="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x14ac:dyDescent="0.3">
      <c r="A881" s="2"/>
      <c r="B881" s="2"/>
      <c r="C881" s="2"/>
      <c r="D881" s="2"/>
      <c r="E881" s="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x14ac:dyDescent="0.3">
      <c r="A882" s="2"/>
      <c r="B882" s="2"/>
      <c r="C882" s="2"/>
      <c r="D882" s="2"/>
      <c r="E882" s="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x14ac:dyDescent="0.3">
      <c r="A883" s="2"/>
      <c r="B883" s="2"/>
      <c r="C883" s="2"/>
      <c r="D883" s="2"/>
      <c r="E883" s="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x14ac:dyDescent="0.3">
      <c r="A884" s="2"/>
      <c r="B884" s="2"/>
      <c r="C884" s="2"/>
      <c r="D884" s="2"/>
      <c r="E884" s="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x14ac:dyDescent="0.3">
      <c r="A885" s="2"/>
      <c r="B885" s="2"/>
      <c r="C885" s="2"/>
      <c r="D885" s="2"/>
      <c r="E885" s="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x14ac:dyDescent="0.3">
      <c r="A886" s="2"/>
      <c r="B886" s="2"/>
      <c r="C886" s="2"/>
      <c r="D886" s="2"/>
      <c r="E886" s="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x14ac:dyDescent="0.3">
      <c r="A887" s="2"/>
      <c r="B887" s="2"/>
      <c r="C887" s="2"/>
      <c r="D887" s="2"/>
      <c r="E887" s="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x14ac:dyDescent="0.3">
      <c r="A888" s="2"/>
      <c r="B888" s="2"/>
      <c r="C888" s="2"/>
      <c r="D888" s="2"/>
      <c r="E888" s="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x14ac:dyDescent="0.3">
      <c r="A889" s="2"/>
      <c r="B889" s="2"/>
      <c r="C889" s="2"/>
      <c r="D889" s="2"/>
      <c r="E889" s="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x14ac:dyDescent="0.3">
      <c r="A890" s="2"/>
      <c r="B890" s="2"/>
      <c r="C890" s="2"/>
      <c r="D890" s="2"/>
      <c r="E890" s="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x14ac:dyDescent="0.3">
      <c r="A891" s="2"/>
      <c r="B891" s="2"/>
      <c r="C891" s="2"/>
      <c r="D891" s="2"/>
      <c r="E891" s="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x14ac:dyDescent="0.3">
      <c r="A892" s="2"/>
      <c r="B892" s="2"/>
      <c r="C892" s="2"/>
      <c r="D892" s="2"/>
      <c r="E892" s="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x14ac:dyDescent="0.3">
      <c r="A893" s="2"/>
      <c r="B893" s="2"/>
      <c r="C893" s="2"/>
      <c r="D893" s="2"/>
      <c r="E893" s="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x14ac:dyDescent="0.3">
      <c r="A894" s="2"/>
      <c r="B894" s="2"/>
      <c r="C894" s="2"/>
      <c r="D894" s="2"/>
      <c r="E894" s="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x14ac:dyDescent="0.3">
      <c r="A895" s="2"/>
      <c r="B895" s="2"/>
      <c r="C895" s="2"/>
      <c r="D895" s="2"/>
      <c r="E895" s="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x14ac:dyDescent="0.3">
      <c r="A896" s="2"/>
      <c r="B896" s="2"/>
      <c r="C896" s="2"/>
      <c r="D896" s="2"/>
      <c r="E896" s="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x14ac:dyDescent="0.3">
      <c r="A897" s="2"/>
      <c r="B897" s="2"/>
      <c r="C897" s="2"/>
      <c r="D897" s="2"/>
      <c r="E897" s="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x14ac:dyDescent="0.3">
      <c r="A898" s="2"/>
      <c r="B898" s="2"/>
      <c r="C898" s="2"/>
      <c r="D898" s="2"/>
      <c r="E898" s="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x14ac:dyDescent="0.3">
      <c r="A899" s="2"/>
      <c r="B899" s="2"/>
      <c r="C899" s="2"/>
      <c r="D899" s="2"/>
      <c r="E899" s="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x14ac:dyDescent="0.3">
      <c r="A900" s="2"/>
      <c r="B900" s="2"/>
      <c r="C900" s="2"/>
      <c r="D900" s="2"/>
      <c r="E900" s="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x14ac:dyDescent="0.3">
      <c r="A901" s="2"/>
      <c r="B901" s="2"/>
      <c r="C901" s="2"/>
      <c r="D901" s="2"/>
      <c r="E901" s="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x14ac:dyDescent="0.3">
      <c r="A902" s="2"/>
      <c r="B902" s="2"/>
      <c r="C902" s="2"/>
      <c r="D902" s="2"/>
      <c r="E902" s="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x14ac:dyDescent="0.3">
      <c r="A903" s="2"/>
      <c r="B903" s="2"/>
      <c r="C903" s="2"/>
      <c r="D903" s="2"/>
      <c r="E903" s="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x14ac:dyDescent="0.3">
      <c r="A904" s="2"/>
      <c r="B904" s="2"/>
      <c r="C904" s="2"/>
      <c r="D904" s="2"/>
      <c r="E904" s="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x14ac:dyDescent="0.3">
      <c r="A905" s="2"/>
      <c r="B905" s="2"/>
      <c r="C905" s="2"/>
      <c r="D905" s="2"/>
      <c r="E905" s="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x14ac:dyDescent="0.3">
      <c r="A906" s="2"/>
      <c r="B906" s="2"/>
      <c r="C906" s="2"/>
      <c r="D906" s="2"/>
      <c r="E906" s="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x14ac:dyDescent="0.3">
      <c r="A907" s="2"/>
      <c r="B907" s="2"/>
      <c r="C907" s="2"/>
      <c r="D907" s="2"/>
      <c r="E907" s="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x14ac:dyDescent="0.3">
      <c r="A908" s="2"/>
      <c r="B908" s="2"/>
      <c r="C908" s="2"/>
      <c r="D908" s="2"/>
      <c r="E908" s="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x14ac:dyDescent="0.3">
      <c r="A909" s="2"/>
      <c r="B909" s="2"/>
      <c r="C909" s="2"/>
      <c r="D909" s="2"/>
      <c r="E909" s="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x14ac:dyDescent="0.3">
      <c r="A910" s="2"/>
      <c r="B910" s="2"/>
      <c r="C910" s="2"/>
      <c r="D910" s="2"/>
      <c r="E910" s="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x14ac:dyDescent="0.3">
      <c r="A911" s="2"/>
      <c r="B911" s="2"/>
      <c r="C911" s="2"/>
      <c r="D911" s="2"/>
      <c r="E911" s="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x14ac:dyDescent="0.3">
      <c r="A912" s="2"/>
      <c r="B912" s="2"/>
      <c r="C912" s="2"/>
      <c r="D912" s="2"/>
      <c r="E912" s="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x14ac:dyDescent="0.3">
      <c r="A913" s="2"/>
      <c r="B913" s="2"/>
      <c r="C913" s="2"/>
      <c r="D913" s="2"/>
      <c r="E913" s="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x14ac:dyDescent="0.3">
      <c r="A914" s="2"/>
      <c r="B914" s="2"/>
      <c r="C914" s="2"/>
      <c r="D914" s="2"/>
      <c r="E914" s="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x14ac:dyDescent="0.3">
      <c r="A915" s="2"/>
      <c r="B915" s="2"/>
      <c r="C915" s="2"/>
      <c r="D915" s="2"/>
      <c r="E915" s="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x14ac:dyDescent="0.3">
      <c r="A916" s="2"/>
      <c r="B916" s="2"/>
      <c r="C916" s="2"/>
      <c r="D916" s="2"/>
      <c r="E916" s="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x14ac:dyDescent="0.3">
      <c r="A917" s="2"/>
      <c r="B917" s="2"/>
      <c r="C917" s="2"/>
      <c r="D917" s="2"/>
      <c r="E917" s="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x14ac:dyDescent="0.3">
      <c r="A918" s="2"/>
      <c r="B918" s="2"/>
      <c r="C918" s="2"/>
      <c r="D918" s="2"/>
      <c r="E918" s="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x14ac:dyDescent="0.3">
      <c r="A919" s="2"/>
      <c r="B919" s="2"/>
      <c r="C919" s="2"/>
      <c r="D919" s="2"/>
      <c r="E919" s="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x14ac:dyDescent="0.3">
      <c r="A920" s="2"/>
      <c r="B920" s="2"/>
      <c r="C920" s="2"/>
      <c r="D920" s="2"/>
      <c r="E920" s="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x14ac:dyDescent="0.3">
      <c r="A921" s="2"/>
      <c r="B921" s="2"/>
      <c r="C921" s="2"/>
      <c r="D921" s="2"/>
      <c r="E921" s="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x14ac:dyDescent="0.3">
      <c r="A922" s="2"/>
      <c r="B922" s="2"/>
      <c r="C922" s="2"/>
      <c r="D922" s="2"/>
      <c r="E922" s="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x14ac:dyDescent="0.3">
      <c r="A923" s="2"/>
      <c r="B923" s="2"/>
      <c r="C923" s="2"/>
      <c r="D923" s="2"/>
      <c r="E923" s="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x14ac:dyDescent="0.3">
      <c r="A924" s="2"/>
      <c r="B924" s="2"/>
      <c r="C924" s="2"/>
      <c r="D924" s="2"/>
      <c r="E924" s="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x14ac:dyDescent="0.3">
      <c r="A925" s="2"/>
      <c r="B925" s="2"/>
      <c r="C925" s="2"/>
      <c r="D925" s="2"/>
      <c r="E925" s="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x14ac:dyDescent="0.3">
      <c r="A926" s="2"/>
      <c r="B926" s="2"/>
      <c r="C926" s="2"/>
      <c r="D926" s="2"/>
      <c r="E926" s="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x14ac:dyDescent="0.3">
      <c r="A927" s="2"/>
      <c r="B927" s="2"/>
      <c r="C927" s="2"/>
      <c r="D927" s="2"/>
      <c r="E927" s="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x14ac:dyDescent="0.3">
      <c r="A928" s="2"/>
      <c r="B928" s="2"/>
      <c r="C928" s="2"/>
      <c r="D928" s="2"/>
      <c r="E928" s="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x14ac:dyDescent="0.3">
      <c r="A929" s="2"/>
      <c r="B929" s="2"/>
      <c r="C929" s="2"/>
      <c r="D929" s="2"/>
      <c r="E929" s="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x14ac:dyDescent="0.3">
      <c r="A930" s="2"/>
      <c r="B930" s="2"/>
      <c r="C930" s="2"/>
      <c r="D930" s="2"/>
      <c r="E930" s="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x14ac:dyDescent="0.3">
      <c r="A931" s="2"/>
      <c r="B931" s="2"/>
      <c r="C931" s="2"/>
      <c r="D931" s="2"/>
      <c r="E931" s="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x14ac:dyDescent="0.3">
      <c r="A932" s="2"/>
      <c r="B932" s="2"/>
      <c r="C932" s="2"/>
      <c r="D932" s="2"/>
      <c r="E932" s="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x14ac:dyDescent="0.3">
      <c r="A933" s="2"/>
      <c r="B933" s="2"/>
      <c r="C933" s="2"/>
      <c r="D933" s="2"/>
      <c r="E933" s="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x14ac:dyDescent="0.3">
      <c r="A934" s="2"/>
      <c r="B934" s="2"/>
      <c r="C934" s="2"/>
      <c r="D934" s="2"/>
      <c r="E934" s="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x14ac:dyDescent="0.3">
      <c r="A935" s="2"/>
      <c r="B935" s="2"/>
      <c r="C935" s="2"/>
      <c r="D935" s="2"/>
      <c r="E935" s="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x14ac:dyDescent="0.3">
      <c r="A936" s="2"/>
      <c r="B936" s="2"/>
      <c r="C936" s="2"/>
      <c r="D936" s="2"/>
      <c r="E936" s="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x14ac:dyDescent="0.3">
      <c r="A937" s="2"/>
      <c r="B937" s="2"/>
      <c r="C937" s="2"/>
      <c r="D937" s="2"/>
      <c r="E937" s="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x14ac:dyDescent="0.3">
      <c r="A938" s="2"/>
      <c r="B938" s="2"/>
      <c r="C938" s="2"/>
      <c r="D938" s="2"/>
      <c r="E938" s="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x14ac:dyDescent="0.3">
      <c r="A939" s="2"/>
      <c r="B939" s="2"/>
      <c r="C939" s="2"/>
      <c r="D939" s="2"/>
      <c r="E939" s="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x14ac:dyDescent="0.3">
      <c r="A940" s="2"/>
      <c r="B940" s="2"/>
      <c r="C940" s="2"/>
      <c r="D940" s="2"/>
      <c r="E940" s="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x14ac:dyDescent="0.3">
      <c r="A941" s="2"/>
      <c r="B941" s="2"/>
      <c r="C941" s="2"/>
      <c r="D941" s="2"/>
      <c r="E941" s="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x14ac:dyDescent="0.3">
      <c r="A942" s="2"/>
      <c r="B942" s="2"/>
      <c r="C942" s="2"/>
      <c r="D942" s="2"/>
      <c r="E942" s="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x14ac:dyDescent="0.3">
      <c r="A943" s="2"/>
      <c r="B943" s="2"/>
      <c r="C943" s="2"/>
      <c r="D943" s="2"/>
      <c r="E943" s="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x14ac:dyDescent="0.3">
      <c r="A944" s="2"/>
      <c r="B944" s="2"/>
      <c r="C944" s="2"/>
      <c r="D944" s="2"/>
      <c r="E944" s="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x14ac:dyDescent="0.3">
      <c r="A945" s="2"/>
      <c r="B945" s="2"/>
      <c r="C945" s="2"/>
      <c r="D945" s="2"/>
      <c r="E945" s="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x14ac:dyDescent="0.3">
      <c r="A946" s="2"/>
      <c r="B946" s="2"/>
      <c r="C946" s="2"/>
      <c r="D946" s="2"/>
      <c r="E946" s="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x14ac:dyDescent="0.3">
      <c r="A947" s="2"/>
      <c r="B947" s="2"/>
      <c r="C947" s="2"/>
      <c r="D947" s="2"/>
      <c r="E947" s="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x14ac:dyDescent="0.3">
      <c r="A948" s="2"/>
      <c r="B948" s="2"/>
      <c r="C948" s="2"/>
      <c r="D948" s="2"/>
      <c r="E948" s="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x14ac:dyDescent="0.3">
      <c r="A949" s="2"/>
      <c r="B949" s="2"/>
      <c r="C949" s="2"/>
      <c r="D949" s="2"/>
      <c r="E949" s="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x14ac:dyDescent="0.3">
      <c r="A950" s="2"/>
      <c r="B950" s="2"/>
      <c r="C950" s="2"/>
      <c r="D950" s="2"/>
      <c r="E950" s="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x14ac:dyDescent="0.3">
      <c r="A951" s="2"/>
      <c r="B951" s="2"/>
      <c r="C951" s="2"/>
      <c r="D951" s="2"/>
      <c r="E951" s="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x14ac:dyDescent="0.3">
      <c r="A952" s="2"/>
      <c r="B952" s="2"/>
      <c r="C952" s="2"/>
      <c r="D952" s="2"/>
      <c r="E952" s="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x14ac:dyDescent="0.3">
      <c r="A953" s="2"/>
      <c r="B953" s="2"/>
      <c r="C953" s="2"/>
      <c r="D953" s="2"/>
      <c r="E953" s="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x14ac:dyDescent="0.3">
      <c r="A954" s="2"/>
      <c r="B954" s="2"/>
      <c r="C954" s="2"/>
      <c r="D954" s="2"/>
      <c r="E954" s="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x14ac:dyDescent="0.3">
      <c r="A955" s="2"/>
      <c r="B955" s="2"/>
      <c r="C955" s="2"/>
      <c r="D955" s="2"/>
      <c r="E955" s="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x14ac:dyDescent="0.3">
      <c r="A956" s="2"/>
      <c r="B956" s="2"/>
      <c r="C956" s="2"/>
      <c r="D956" s="2"/>
      <c r="E956" s="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x14ac:dyDescent="0.3">
      <c r="A957" s="2"/>
      <c r="B957" s="2"/>
      <c r="C957" s="2"/>
      <c r="D957" s="2"/>
      <c r="E957" s="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x14ac:dyDescent="0.3">
      <c r="A958" s="2"/>
      <c r="B958" s="2"/>
      <c r="C958" s="2"/>
      <c r="D958" s="2"/>
      <c r="E958" s="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x14ac:dyDescent="0.3">
      <c r="A959" s="2"/>
      <c r="B959" s="2"/>
      <c r="C959" s="2"/>
      <c r="D959" s="2"/>
      <c r="E959" s="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x14ac:dyDescent="0.3">
      <c r="A960" s="2"/>
      <c r="B960" s="2"/>
      <c r="C960" s="2"/>
      <c r="D960" s="2"/>
      <c r="E960" s="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x14ac:dyDescent="0.3">
      <c r="A961" s="2"/>
      <c r="B961" s="2"/>
      <c r="C961" s="2"/>
      <c r="D961" s="2"/>
      <c r="E961" s="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x14ac:dyDescent="0.3">
      <c r="A962" s="2"/>
      <c r="B962" s="2"/>
      <c r="C962" s="2"/>
      <c r="D962" s="2"/>
      <c r="E962" s="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x14ac:dyDescent="0.3">
      <c r="A963" s="2"/>
      <c r="B963" s="2"/>
      <c r="C963" s="2"/>
      <c r="D963" s="2"/>
      <c r="E963" s="2"/>
      <c r="G963" s="2"/>
      <c r="H963" s="2"/>
      <c r="I963" s="2"/>
      <c r="J963" s="2"/>
      <c r="K963" s="2"/>
      <c r="L963" s="2"/>
      <c r="M963" s="2"/>
      <c r="N963" s="2"/>
      <c r="O963" s="2"/>
      <c r="P963" s="2"/>
      <c r="Q963" s="2"/>
      <c r="R963" s="2"/>
      <c r="S963" s="2"/>
      <c r="T963" s="2"/>
      <c r="U963" s="2"/>
      <c r="V963" s="2"/>
      <c r="W963" s="2"/>
      <c r="X963" s="2"/>
      <c r="Y963" s="2"/>
      <c r="Z963" s="2"/>
      <c r="AA963" s="2"/>
      <c r="AB963" s="2"/>
    </row>
    <row r="964" spans="1:28" ht="15.75" customHeight="1" x14ac:dyDescent="0.3">
      <c r="A964" s="2"/>
      <c r="B964" s="2"/>
      <c r="C964" s="2"/>
      <c r="D964" s="2"/>
      <c r="E964" s="2"/>
      <c r="G964" s="2"/>
      <c r="H964" s="2"/>
      <c r="I964" s="2"/>
      <c r="J964" s="2"/>
      <c r="K964" s="2"/>
      <c r="L964" s="2"/>
      <c r="M964" s="2"/>
      <c r="N964" s="2"/>
      <c r="O964" s="2"/>
      <c r="P964" s="2"/>
      <c r="Q964" s="2"/>
      <c r="R964" s="2"/>
      <c r="S964" s="2"/>
      <c r="T964" s="2"/>
      <c r="U964" s="2"/>
      <c r="V964" s="2"/>
      <c r="W964" s="2"/>
      <c r="X964" s="2"/>
      <c r="Y964" s="2"/>
      <c r="Z964" s="2"/>
      <c r="AA964" s="2"/>
      <c r="AB964" s="2"/>
    </row>
    <row r="965" spans="1:28" ht="15.75" customHeight="1" x14ac:dyDescent="0.3">
      <c r="A965" s="2"/>
      <c r="B965" s="2"/>
      <c r="C965" s="2"/>
      <c r="D965" s="2"/>
      <c r="E965" s="2"/>
      <c r="G965" s="2"/>
      <c r="H965" s="2"/>
      <c r="I965" s="2"/>
      <c r="J965" s="2"/>
      <c r="K965" s="2"/>
      <c r="L965" s="2"/>
      <c r="M965" s="2"/>
      <c r="N965" s="2"/>
      <c r="O965" s="2"/>
      <c r="P965" s="2"/>
      <c r="Q965" s="2"/>
      <c r="R965" s="2"/>
      <c r="S965" s="2"/>
      <c r="T965" s="2"/>
      <c r="U965" s="2"/>
      <c r="V965" s="2"/>
      <c r="W965" s="2"/>
      <c r="X965" s="2"/>
      <c r="Y965" s="2"/>
      <c r="Z965" s="2"/>
      <c r="AA965" s="2"/>
      <c r="AB965" s="2"/>
    </row>
    <row r="966" spans="1:28" ht="15.75" customHeight="1" x14ac:dyDescent="0.3">
      <c r="A966" s="2"/>
      <c r="B966" s="2"/>
      <c r="C966" s="2"/>
      <c r="D966" s="2"/>
      <c r="E966" s="2"/>
      <c r="G966" s="2"/>
      <c r="H966" s="2"/>
      <c r="I966" s="2"/>
      <c r="J966" s="2"/>
      <c r="K966" s="2"/>
      <c r="L966" s="2"/>
      <c r="M966" s="2"/>
      <c r="N966" s="2"/>
      <c r="O966" s="2"/>
      <c r="P966" s="2"/>
      <c r="Q966" s="2"/>
      <c r="R966" s="2"/>
      <c r="S966" s="2"/>
      <c r="T966" s="2"/>
      <c r="U966" s="2"/>
      <c r="V966" s="2"/>
      <c r="W966" s="2"/>
      <c r="X966" s="2"/>
      <c r="Y966" s="2"/>
      <c r="Z966" s="2"/>
      <c r="AA966" s="2"/>
      <c r="AB966" s="2"/>
    </row>
    <row r="967" spans="1:28" ht="15.75" customHeight="1" x14ac:dyDescent="0.3">
      <c r="A967" s="2"/>
      <c r="B967" s="2"/>
      <c r="C967" s="2"/>
      <c r="D967" s="2"/>
      <c r="E967" s="2"/>
      <c r="G967" s="2"/>
      <c r="H967" s="2"/>
      <c r="I967" s="2"/>
      <c r="J967" s="2"/>
      <c r="K967" s="2"/>
      <c r="L967" s="2"/>
      <c r="M967" s="2"/>
      <c r="N967" s="2"/>
      <c r="O967" s="2"/>
      <c r="P967" s="2"/>
      <c r="Q967" s="2"/>
      <c r="R967" s="2"/>
      <c r="S967" s="2"/>
      <c r="T967" s="2"/>
      <c r="U967" s="2"/>
      <c r="V967" s="2"/>
      <c r="W967" s="2"/>
      <c r="X967" s="2"/>
      <c r="Y967" s="2"/>
      <c r="Z967" s="2"/>
      <c r="AA967" s="2"/>
      <c r="AB967" s="2"/>
    </row>
    <row r="968" spans="1:28" ht="15.75" customHeight="1" x14ac:dyDescent="0.3">
      <c r="A968" s="2"/>
      <c r="B968" s="2"/>
      <c r="C968" s="2"/>
      <c r="D968" s="2"/>
      <c r="E968" s="2"/>
      <c r="G968" s="2"/>
      <c r="H968" s="2"/>
      <c r="I968" s="2"/>
      <c r="J968" s="2"/>
      <c r="K968" s="2"/>
      <c r="L968" s="2"/>
      <c r="M968" s="2"/>
      <c r="N968" s="2"/>
      <c r="O968" s="2"/>
      <c r="P968" s="2"/>
      <c r="Q968" s="2"/>
      <c r="R968" s="2"/>
      <c r="S968" s="2"/>
      <c r="T968" s="2"/>
      <c r="U968" s="2"/>
      <c r="V968" s="2"/>
      <c r="W968" s="2"/>
      <c r="X968" s="2"/>
      <c r="Y968" s="2"/>
      <c r="Z968" s="2"/>
      <c r="AA968" s="2"/>
      <c r="AB968" s="2"/>
    </row>
    <row r="969" spans="1:28" ht="15.75" customHeight="1" x14ac:dyDescent="0.3">
      <c r="A969" s="2"/>
      <c r="B969" s="2"/>
      <c r="C969" s="2"/>
      <c r="D969" s="2"/>
      <c r="E969" s="2"/>
      <c r="G969" s="2"/>
      <c r="H969" s="2"/>
      <c r="I969" s="2"/>
      <c r="J969" s="2"/>
      <c r="K969" s="2"/>
      <c r="L969" s="2"/>
      <c r="M969" s="2"/>
      <c r="N969" s="2"/>
      <c r="O969" s="2"/>
      <c r="P969" s="2"/>
      <c r="Q969" s="2"/>
      <c r="R969" s="2"/>
      <c r="S969" s="2"/>
      <c r="T969" s="2"/>
      <c r="U969" s="2"/>
      <c r="V969" s="2"/>
      <c r="W969" s="2"/>
      <c r="X969" s="2"/>
      <c r="Y969" s="2"/>
      <c r="Z969" s="2"/>
      <c r="AA969" s="2"/>
      <c r="AB969" s="2"/>
    </row>
    <row r="970" spans="1:28" ht="15.75" customHeight="1" x14ac:dyDescent="0.3">
      <c r="A970" s="2"/>
      <c r="B970" s="2"/>
      <c r="C970" s="2"/>
      <c r="D970" s="2"/>
      <c r="E970" s="2"/>
      <c r="G970" s="2"/>
      <c r="H970" s="2"/>
      <c r="I970" s="2"/>
      <c r="J970" s="2"/>
      <c r="K970" s="2"/>
      <c r="L970" s="2"/>
      <c r="M970" s="2"/>
      <c r="N970" s="2"/>
      <c r="O970" s="2"/>
      <c r="P970" s="2"/>
      <c r="Q970" s="2"/>
      <c r="R970" s="2"/>
      <c r="S970" s="2"/>
      <c r="T970" s="2"/>
      <c r="U970" s="2"/>
      <c r="V970" s="2"/>
      <c r="W970" s="2"/>
      <c r="X970" s="2"/>
      <c r="Y970" s="2"/>
      <c r="Z970" s="2"/>
      <c r="AA970" s="2"/>
      <c r="AB970" s="2"/>
    </row>
    <row r="971" spans="1:28" ht="15.75" customHeight="1" x14ac:dyDescent="0.3">
      <c r="A971" s="2"/>
      <c r="B971" s="2"/>
      <c r="C971" s="2"/>
      <c r="D971" s="2"/>
      <c r="E971" s="2"/>
      <c r="G971" s="2"/>
      <c r="H971" s="2"/>
      <c r="I971" s="2"/>
      <c r="J971" s="2"/>
      <c r="K971" s="2"/>
      <c r="L971" s="2"/>
      <c r="M971" s="2"/>
      <c r="N971" s="2"/>
      <c r="O971" s="2"/>
      <c r="P971" s="2"/>
      <c r="Q971" s="2"/>
      <c r="R971" s="2"/>
      <c r="S971" s="2"/>
      <c r="T971" s="2"/>
      <c r="U971" s="2"/>
      <c r="V971" s="2"/>
      <c r="W971" s="2"/>
      <c r="X971" s="2"/>
      <c r="Y971" s="2"/>
      <c r="Z971" s="2"/>
      <c r="AA971" s="2"/>
      <c r="AB971" s="2"/>
    </row>
    <row r="972" spans="1:28" ht="15.75" customHeight="1" x14ac:dyDescent="0.3">
      <c r="A972" s="2"/>
      <c r="B972" s="2"/>
      <c r="C972" s="2"/>
      <c r="D972" s="2"/>
      <c r="E972" s="2"/>
      <c r="G972" s="2"/>
      <c r="H972" s="2"/>
      <c r="I972" s="2"/>
      <c r="J972" s="2"/>
      <c r="K972" s="2"/>
      <c r="L972" s="2"/>
      <c r="M972" s="2"/>
      <c r="N972" s="2"/>
      <c r="O972" s="2"/>
      <c r="P972" s="2"/>
      <c r="Q972" s="2"/>
      <c r="R972" s="2"/>
      <c r="S972" s="2"/>
      <c r="T972" s="2"/>
      <c r="U972" s="2"/>
      <c r="V972" s="2"/>
      <c r="W972" s="2"/>
      <c r="X972" s="2"/>
      <c r="Y972" s="2"/>
      <c r="Z972" s="2"/>
      <c r="AA972" s="2"/>
      <c r="AB972" s="2"/>
    </row>
    <row r="973" spans="1:28" ht="15.75" customHeight="1" x14ac:dyDescent="0.3">
      <c r="A973" s="2"/>
      <c r="B973" s="2"/>
      <c r="C973" s="2"/>
      <c r="D973" s="2"/>
      <c r="E973" s="2"/>
      <c r="G973" s="2"/>
      <c r="H973" s="2"/>
      <c r="I973" s="2"/>
      <c r="J973" s="2"/>
      <c r="K973" s="2"/>
      <c r="L973" s="2"/>
      <c r="M973" s="2"/>
      <c r="N973" s="2"/>
      <c r="O973" s="2"/>
      <c r="P973" s="2"/>
      <c r="Q973" s="2"/>
      <c r="R973" s="2"/>
      <c r="S973" s="2"/>
      <c r="T973" s="2"/>
      <c r="U973" s="2"/>
      <c r="V973" s="2"/>
      <c r="W973" s="2"/>
      <c r="X973" s="2"/>
      <c r="Y973" s="2"/>
      <c r="Z973" s="2"/>
      <c r="AA973" s="2"/>
      <c r="AB973" s="2"/>
    </row>
    <row r="974" spans="1:28" ht="15.75" customHeight="1" x14ac:dyDescent="0.3">
      <c r="A974" s="2"/>
      <c r="B974" s="2"/>
      <c r="C974" s="2"/>
      <c r="D974" s="2"/>
      <c r="E974" s="2"/>
      <c r="G974" s="2"/>
      <c r="H974" s="2"/>
      <c r="I974" s="2"/>
      <c r="J974" s="2"/>
      <c r="K974" s="2"/>
      <c r="L974" s="2"/>
      <c r="M974" s="2"/>
      <c r="N974" s="2"/>
      <c r="O974" s="2"/>
      <c r="P974" s="2"/>
      <c r="Q974" s="2"/>
      <c r="R974" s="2"/>
      <c r="S974" s="2"/>
      <c r="T974" s="2"/>
      <c r="U974" s="2"/>
      <c r="V974" s="2"/>
      <c r="W974" s="2"/>
      <c r="X974" s="2"/>
      <c r="Y974" s="2"/>
      <c r="Z974" s="2"/>
      <c r="AA974" s="2"/>
      <c r="AB974" s="2"/>
    </row>
    <row r="975" spans="1:28" ht="15.75" customHeight="1" x14ac:dyDescent="0.3">
      <c r="A975" s="2"/>
      <c r="B975" s="2"/>
      <c r="C975" s="2"/>
      <c r="D975" s="2"/>
      <c r="E975" s="2"/>
      <c r="G975" s="2"/>
      <c r="H975" s="2"/>
      <c r="I975" s="2"/>
      <c r="J975" s="2"/>
      <c r="K975" s="2"/>
      <c r="L975" s="2"/>
      <c r="M975" s="2"/>
      <c r="N975" s="2"/>
      <c r="O975" s="2"/>
      <c r="P975" s="2"/>
      <c r="Q975" s="2"/>
      <c r="R975" s="2"/>
      <c r="S975" s="2"/>
      <c r="T975" s="2"/>
      <c r="U975" s="2"/>
      <c r="V975" s="2"/>
      <c r="W975" s="2"/>
      <c r="X975" s="2"/>
      <c r="Y975" s="2"/>
      <c r="Z975" s="2"/>
      <c r="AA975" s="2"/>
      <c r="AB975" s="2"/>
    </row>
    <row r="976" spans="1:28" ht="15.75" customHeight="1" x14ac:dyDescent="0.3">
      <c r="A976" s="2"/>
      <c r="B976" s="2"/>
      <c r="C976" s="2"/>
      <c r="D976" s="2"/>
      <c r="E976" s="2"/>
      <c r="G976" s="2"/>
      <c r="H976" s="2"/>
      <c r="I976" s="2"/>
      <c r="J976" s="2"/>
      <c r="K976" s="2"/>
      <c r="L976" s="2"/>
      <c r="M976" s="2"/>
      <c r="N976" s="2"/>
      <c r="O976" s="2"/>
      <c r="P976" s="2"/>
      <c r="Q976" s="2"/>
      <c r="R976" s="2"/>
      <c r="S976" s="2"/>
      <c r="T976" s="2"/>
      <c r="U976" s="2"/>
      <c r="V976" s="2"/>
      <c r="W976" s="2"/>
      <c r="X976" s="2"/>
      <c r="Y976" s="2"/>
      <c r="Z976" s="2"/>
      <c r="AA976" s="2"/>
      <c r="AB976" s="2"/>
    </row>
    <row r="977" spans="1:28" ht="15.75" customHeight="1" x14ac:dyDescent="0.3">
      <c r="A977" s="2"/>
      <c r="B977" s="2"/>
      <c r="C977" s="2"/>
      <c r="D977" s="2"/>
      <c r="E977" s="2"/>
      <c r="G977" s="2"/>
      <c r="H977" s="2"/>
      <c r="I977" s="2"/>
      <c r="J977" s="2"/>
      <c r="K977" s="2"/>
      <c r="L977" s="2"/>
      <c r="M977" s="2"/>
      <c r="N977" s="2"/>
      <c r="O977" s="2"/>
      <c r="P977" s="2"/>
      <c r="Q977" s="2"/>
      <c r="R977" s="2"/>
      <c r="S977" s="2"/>
      <c r="T977" s="2"/>
      <c r="U977" s="2"/>
      <c r="V977" s="2"/>
      <c r="W977" s="2"/>
      <c r="X977" s="2"/>
      <c r="Y977" s="2"/>
      <c r="Z977" s="2"/>
      <c r="AA977" s="2"/>
      <c r="AB977" s="2"/>
    </row>
    <row r="978" spans="1:28" ht="15.75" customHeight="1" x14ac:dyDescent="0.3">
      <c r="A978" s="2"/>
      <c r="B978" s="2"/>
      <c r="C978" s="2"/>
      <c r="D978" s="2"/>
      <c r="E978" s="2"/>
      <c r="G978" s="2"/>
      <c r="H978" s="2"/>
      <c r="I978" s="2"/>
      <c r="J978" s="2"/>
      <c r="K978" s="2"/>
      <c r="L978" s="2"/>
      <c r="M978" s="2"/>
      <c r="N978" s="2"/>
      <c r="O978" s="2"/>
      <c r="P978" s="2"/>
      <c r="Q978" s="2"/>
      <c r="R978" s="2"/>
      <c r="S978" s="2"/>
      <c r="T978" s="2"/>
      <c r="U978" s="2"/>
      <c r="V978" s="2"/>
      <c r="W978" s="2"/>
      <c r="X978" s="2"/>
      <c r="Y978" s="2"/>
      <c r="Z978" s="2"/>
      <c r="AA978" s="2"/>
      <c r="AB978" s="2"/>
    </row>
    <row r="979" spans="1:28" ht="15.75" customHeight="1" x14ac:dyDescent="0.3">
      <c r="A979" s="2"/>
      <c r="B979" s="2"/>
      <c r="C979" s="2"/>
      <c r="D979" s="2"/>
      <c r="E979" s="2"/>
      <c r="G979" s="2"/>
      <c r="H979" s="2"/>
      <c r="I979" s="2"/>
      <c r="J979" s="2"/>
      <c r="K979" s="2"/>
      <c r="L979" s="2"/>
      <c r="M979" s="2"/>
      <c r="N979" s="2"/>
      <c r="O979" s="2"/>
      <c r="P979" s="2"/>
      <c r="Q979" s="2"/>
      <c r="R979" s="2"/>
      <c r="S979" s="2"/>
      <c r="T979" s="2"/>
      <c r="U979" s="2"/>
      <c r="V979" s="2"/>
      <c r="W979" s="2"/>
      <c r="X979" s="2"/>
      <c r="Y979" s="2"/>
      <c r="Z979" s="2"/>
      <c r="AA979" s="2"/>
      <c r="AB979" s="2"/>
    </row>
    <row r="980" spans="1:28" ht="15.75" customHeight="1" x14ac:dyDescent="0.3">
      <c r="A980" s="2"/>
      <c r="B980" s="2"/>
      <c r="C980" s="2"/>
      <c r="D980" s="2"/>
      <c r="E980" s="2"/>
      <c r="G980" s="2"/>
      <c r="H980" s="2"/>
      <c r="I980" s="2"/>
      <c r="J980" s="2"/>
      <c r="K980" s="2"/>
      <c r="L980" s="2"/>
      <c r="M980" s="2"/>
      <c r="N980" s="2"/>
      <c r="O980" s="2"/>
      <c r="P980" s="2"/>
      <c r="Q980" s="2"/>
      <c r="R980" s="2"/>
      <c r="S980" s="2"/>
      <c r="T980" s="2"/>
      <c r="U980" s="2"/>
      <c r="V980" s="2"/>
      <c r="W980" s="2"/>
      <c r="X980" s="2"/>
      <c r="Y980" s="2"/>
      <c r="Z980" s="2"/>
      <c r="AA980" s="2"/>
      <c r="AB980" s="2"/>
    </row>
    <row r="981" spans="1:28" ht="15.75" customHeight="1" x14ac:dyDescent="0.3">
      <c r="A981" s="2"/>
      <c r="B981" s="2"/>
      <c r="C981" s="2"/>
      <c r="D981" s="2"/>
      <c r="E981" s="2"/>
      <c r="G981" s="2"/>
      <c r="H981" s="2"/>
      <c r="I981" s="2"/>
      <c r="J981" s="2"/>
      <c r="K981" s="2"/>
      <c r="L981" s="2"/>
      <c r="M981" s="2"/>
      <c r="N981" s="2"/>
      <c r="O981" s="2"/>
      <c r="P981" s="2"/>
      <c r="Q981" s="2"/>
      <c r="R981" s="2"/>
      <c r="S981" s="2"/>
      <c r="T981" s="2"/>
      <c r="U981" s="2"/>
      <c r="V981" s="2"/>
      <c r="W981" s="2"/>
      <c r="X981" s="2"/>
      <c r="Y981" s="2"/>
      <c r="Z981" s="2"/>
      <c r="AA981" s="2"/>
      <c r="AB981" s="2"/>
    </row>
    <row r="982" spans="1:28" ht="15.75" customHeight="1" x14ac:dyDescent="0.3">
      <c r="A982" s="2"/>
      <c r="B982" s="2"/>
      <c r="C982" s="2"/>
      <c r="D982" s="2"/>
      <c r="E982" s="2"/>
      <c r="G982" s="2"/>
      <c r="H982" s="2"/>
      <c r="I982" s="2"/>
      <c r="J982" s="2"/>
      <c r="K982" s="2"/>
      <c r="L982" s="2"/>
      <c r="M982" s="2"/>
      <c r="N982" s="2"/>
      <c r="O982" s="2"/>
      <c r="P982" s="2"/>
      <c r="Q982" s="2"/>
      <c r="R982" s="2"/>
      <c r="S982" s="2"/>
      <c r="T982" s="2"/>
      <c r="U982" s="2"/>
      <c r="V982" s="2"/>
      <c r="W982" s="2"/>
      <c r="X982" s="2"/>
      <c r="Y982" s="2"/>
      <c r="Z982" s="2"/>
      <c r="AA982" s="2"/>
      <c r="AB982" s="2"/>
    </row>
    <row r="983" spans="1:28" ht="15.75" customHeight="1" x14ac:dyDescent="0.3">
      <c r="A983" s="2"/>
      <c r="B983" s="2"/>
      <c r="C983" s="2"/>
      <c r="D983" s="2"/>
      <c r="E983" s="2"/>
      <c r="G983" s="2"/>
      <c r="H983" s="2"/>
      <c r="I983" s="2"/>
      <c r="J983" s="2"/>
      <c r="K983" s="2"/>
      <c r="L983" s="2"/>
      <c r="M983" s="2"/>
      <c r="N983" s="2"/>
      <c r="O983" s="2"/>
      <c r="P983" s="2"/>
      <c r="Q983" s="2"/>
      <c r="R983" s="2"/>
      <c r="S983" s="2"/>
      <c r="T983" s="2"/>
      <c r="U983" s="2"/>
      <c r="V983" s="2"/>
      <c r="W983" s="2"/>
      <c r="X983" s="2"/>
      <c r="Y983" s="2"/>
      <c r="Z983" s="2"/>
      <c r="AA983" s="2"/>
      <c r="AB983" s="2"/>
    </row>
    <row r="984" spans="1:28" ht="15.75" customHeight="1" x14ac:dyDescent="0.3">
      <c r="A984" s="2"/>
      <c r="B984" s="2"/>
      <c r="C984" s="2"/>
      <c r="D984" s="2"/>
      <c r="E984" s="2"/>
      <c r="G984" s="2"/>
      <c r="H984" s="2"/>
      <c r="I984" s="2"/>
      <c r="J984" s="2"/>
      <c r="K984" s="2"/>
      <c r="L984" s="2"/>
      <c r="M984" s="2"/>
      <c r="N984" s="2"/>
      <c r="O984" s="2"/>
      <c r="P984" s="2"/>
      <c r="Q984" s="2"/>
      <c r="R984" s="2"/>
      <c r="S984" s="2"/>
      <c r="T984" s="2"/>
      <c r="U984" s="2"/>
      <c r="V984" s="2"/>
      <c r="W984" s="2"/>
      <c r="X984" s="2"/>
      <c r="Y984" s="2"/>
      <c r="Z984" s="2"/>
      <c r="AA984" s="2"/>
      <c r="AB984" s="2"/>
    </row>
    <row r="985" spans="1:28" ht="15.75" customHeight="1" x14ac:dyDescent="0.3">
      <c r="A985" s="2"/>
      <c r="B985" s="2"/>
      <c r="C985" s="2"/>
      <c r="D985" s="2"/>
      <c r="E985" s="2"/>
      <c r="G985" s="2"/>
      <c r="H985" s="2"/>
      <c r="I985" s="2"/>
      <c r="J985" s="2"/>
      <c r="K985" s="2"/>
      <c r="L985" s="2"/>
      <c r="M985" s="2"/>
      <c r="N985" s="2"/>
      <c r="O985" s="2"/>
      <c r="P985" s="2"/>
      <c r="Q985" s="2"/>
      <c r="R985" s="2"/>
      <c r="S985" s="2"/>
      <c r="T985" s="2"/>
      <c r="U985" s="2"/>
      <c r="V985" s="2"/>
      <c r="W985" s="2"/>
      <c r="X985" s="2"/>
      <c r="Y985" s="2"/>
      <c r="Z985" s="2"/>
      <c r="AA985" s="2"/>
      <c r="AB985" s="2"/>
    </row>
    <row r="986" spans="1:28" ht="15.75" customHeight="1" x14ac:dyDescent="0.3">
      <c r="A986" s="2"/>
      <c r="B986" s="2"/>
      <c r="C986" s="2"/>
      <c r="D986" s="2"/>
      <c r="E986" s="2"/>
      <c r="G986" s="2"/>
      <c r="H986" s="2"/>
      <c r="I986" s="2"/>
      <c r="J986" s="2"/>
      <c r="K986" s="2"/>
      <c r="L986" s="2"/>
      <c r="M986" s="2"/>
      <c r="N986" s="2"/>
      <c r="O986" s="2"/>
      <c r="P986" s="2"/>
      <c r="Q986" s="2"/>
      <c r="R986" s="2"/>
      <c r="S986" s="2"/>
      <c r="T986" s="2"/>
      <c r="U986" s="2"/>
      <c r="V986" s="2"/>
      <c r="W986" s="2"/>
      <c r="X986" s="2"/>
      <c r="Y986" s="2"/>
      <c r="Z986" s="2"/>
      <c r="AA986" s="2"/>
      <c r="AB986" s="2"/>
    </row>
    <row r="987" spans="1:28" ht="15.75" customHeight="1" x14ac:dyDescent="0.3">
      <c r="A987" s="2"/>
      <c r="B987" s="2"/>
      <c r="C987" s="2"/>
      <c r="D987" s="2"/>
      <c r="E987" s="2"/>
      <c r="G987" s="2"/>
      <c r="H987" s="2"/>
      <c r="I987" s="2"/>
      <c r="J987" s="2"/>
      <c r="K987" s="2"/>
      <c r="L987" s="2"/>
      <c r="M987" s="2"/>
      <c r="N987" s="2"/>
      <c r="O987" s="2"/>
      <c r="P987" s="2"/>
      <c r="Q987" s="2"/>
      <c r="R987" s="2"/>
      <c r="S987" s="2"/>
      <c r="T987" s="2"/>
      <c r="U987" s="2"/>
      <c r="V987" s="2"/>
      <c r="W987" s="2"/>
      <c r="X987" s="2"/>
      <c r="Y987" s="2"/>
      <c r="Z987" s="2"/>
      <c r="AA987" s="2"/>
      <c r="AB987" s="2"/>
    </row>
    <row r="988" spans="1:28" ht="15.75" customHeight="1" x14ac:dyDescent="0.3">
      <c r="A988" s="2"/>
      <c r="B988" s="2"/>
      <c r="C988" s="2"/>
      <c r="D988" s="2"/>
      <c r="E988" s="2"/>
      <c r="G988" s="2"/>
      <c r="H988" s="2"/>
      <c r="I988" s="2"/>
      <c r="J988" s="2"/>
      <c r="K988" s="2"/>
      <c r="L988" s="2"/>
      <c r="M988" s="2"/>
      <c r="N988" s="2"/>
      <c r="O988" s="2"/>
      <c r="P988" s="2"/>
      <c r="Q988" s="2"/>
      <c r="R988" s="2"/>
      <c r="S988" s="2"/>
      <c r="T988" s="2"/>
      <c r="U988" s="2"/>
      <c r="V988" s="2"/>
      <c r="W988" s="2"/>
      <c r="X988" s="2"/>
      <c r="Y988" s="2"/>
      <c r="Z988" s="2"/>
      <c r="AA988" s="2"/>
      <c r="AB988" s="2"/>
    </row>
    <row r="989" spans="1:28" ht="15.75" customHeight="1" x14ac:dyDescent="0.3">
      <c r="A989" s="2"/>
      <c r="B989" s="2"/>
      <c r="C989" s="2"/>
      <c r="D989" s="2"/>
      <c r="E989" s="2"/>
      <c r="G989" s="2"/>
      <c r="H989" s="2"/>
      <c r="I989" s="2"/>
      <c r="J989" s="2"/>
      <c r="K989" s="2"/>
      <c r="L989" s="2"/>
      <c r="M989" s="2"/>
      <c r="N989" s="2"/>
      <c r="O989" s="2"/>
      <c r="P989" s="2"/>
      <c r="Q989" s="2"/>
      <c r="R989" s="2"/>
      <c r="S989" s="2"/>
      <c r="T989" s="2"/>
      <c r="U989" s="2"/>
      <c r="V989" s="2"/>
      <c r="W989" s="2"/>
      <c r="X989" s="2"/>
      <c r="Y989" s="2"/>
      <c r="Z989" s="2"/>
      <c r="AA989" s="2"/>
      <c r="AB989" s="2"/>
    </row>
    <row r="990" spans="1:28" ht="15.75" customHeight="1" x14ac:dyDescent="0.3">
      <c r="A990" s="2"/>
      <c r="B990" s="2"/>
      <c r="C990" s="2"/>
      <c r="D990" s="2"/>
      <c r="E990" s="2"/>
      <c r="G990" s="2"/>
      <c r="H990" s="2"/>
      <c r="I990" s="2"/>
      <c r="J990" s="2"/>
      <c r="K990" s="2"/>
      <c r="L990" s="2"/>
      <c r="M990" s="2"/>
      <c r="N990" s="2"/>
      <c r="O990" s="2"/>
      <c r="P990" s="2"/>
      <c r="Q990" s="2"/>
      <c r="R990" s="2"/>
      <c r="S990" s="2"/>
      <c r="T990" s="2"/>
      <c r="U990" s="2"/>
      <c r="V990" s="2"/>
      <c r="W990" s="2"/>
      <c r="X990" s="2"/>
      <c r="Y990" s="2"/>
      <c r="Z990" s="2"/>
      <c r="AA990" s="2"/>
      <c r="AB990" s="2"/>
    </row>
    <row r="991" spans="1:28" ht="15.75" customHeight="1" x14ac:dyDescent="0.3">
      <c r="A991" s="2"/>
      <c r="B991" s="2"/>
      <c r="C991" s="2"/>
      <c r="D991" s="2"/>
      <c r="E991" s="2"/>
      <c r="G991" s="2"/>
      <c r="H991" s="2"/>
      <c r="I991" s="2"/>
      <c r="J991" s="2"/>
      <c r="K991" s="2"/>
      <c r="L991" s="2"/>
      <c r="M991" s="2"/>
      <c r="N991" s="2"/>
      <c r="O991" s="2"/>
      <c r="P991" s="2"/>
      <c r="Q991" s="2"/>
      <c r="R991" s="2"/>
      <c r="S991" s="2"/>
      <c r="T991" s="2"/>
      <c r="U991" s="2"/>
      <c r="V991" s="2"/>
      <c r="W991" s="2"/>
      <c r="X991" s="2"/>
      <c r="Y991" s="2"/>
      <c r="Z991" s="2"/>
      <c r="AA991" s="2"/>
      <c r="AB991" s="2"/>
    </row>
    <row r="992" spans="1:28" ht="15.75" customHeight="1" x14ac:dyDescent="0.3">
      <c r="A992" s="2"/>
      <c r="B992" s="2"/>
      <c r="C992" s="2"/>
      <c r="D992" s="2"/>
      <c r="E992" s="2"/>
      <c r="G992" s="2"/>
      <c r="H992" s="2"/>
      <c r="I992" s="2"/>
      <c r="J992" s="2"/>
      <c r="K992" s="2"/>
      <c r="L992" s="2"/>
      <c r="M992" s="2"/>
      <c r="N992" s="2"/>
      <c r="O992" s="2"/>
      <c r="P992" s="2"/>
      <c r="Q992" s="2"/>
      <c r="R992" s="2"/>
      <c r="S992" s="2"/>
      <c r="T992" s="2"/>
      <c r="U992" s="2"/>
      <c r="V992" s="2"/>
      <c r="W992" s="2"/>
      <c r="X992" s="2"/>
      <c r="Y992" s="2"/>
      <c r="Z992" s="2"/>
      <c r="AA992" s="2"/>
      <c r="AB992" s="2"/>
    </row>
    <row r="993" spans="1:28" ht="15.75" customHeight="1" x14ac:dyDescent="0.3">
      <c r="A993" s="2"/>
      <c r="B993" s="2"/>
      <c r="C993" s="2"/>
      <c r="D993" s="2"/>
      <c r="E993" s="2"/>
      <c r="G993" s="2"/>
      <c r="H993" s="2"/>
      <c r="I993" s="2"/>
      <c r="J993" s="2"/>
      <c r="K993" s="2"/>
      <c r="L993" s="2"/>
      <c r="M993" s="2"/>
      <c r="N993" s="2"/>
      <c r="O993" s="2"/>
      <c r="P993" s="2"/>
      <c r="Q993" s="2"/>
      <c r="R993" s="2"/>
      <c r="S993" s="2"/>
      <c r="T993" s="2"/>
      <c r="U993" s="2"/>
      <c r="V993" s="2"/>
      <c r="W993" s="2"/>
      <c r="X993" s="2"/>
      <c r="Y993" s="2"/>
      <c r="Z993" s="2"/>
      <c r="AA993" s="2"/>
      <c r="AB993" s="2"/>
    </row>
    <row r="994" spans="1:28" ht="15.75" customHeight="1" x14ac:dyDescent="0.3">
      <c r="A994" s="2"/>
      <c r="B994" s="2"/>
      <c r="C994" s="2"/>
      <c r="D994" s="2"/>
      <c r="E994" s="2"/>
      <c r="G994" s="2"/>
      <c r="H994" s="2"/>
      <c r="I994" s="2"/>
      <c r="J994" s="2"/>
      <c r="K994" s="2"/>
      <c r="L994" s="2"/>
      <c r="M994" s="2"/>
      <c r="N994" s="2"/>
      <c r="O994" s="2"/>
      <c r="P994" s="2"/>
      <c r="Q994" s="2"/>
      <c r="R994" s="2"/>
      <c r="S994" s="2"/>
      <c r="T994" s="2"/>
      <c r="U994" s="2"/>
      <c r="V994" s="2"/>
      <c r="W994" s="2"/>
      <c r="X994" s="2"/>
      <c r="Y994" s="2"/>
      <c r="Z994" s="2"/>
      <c r="AA994" s="2"/>
      <c r="AB994" s="2"/>
    </row>
    <row r="995" spans="1:28" ht="15.75" customHeight="1" x14ac:dyDescent="0.3">
      <c r="A995" s="2"/>
      <c r="B995" s="2"/>
      <c r="C995" s="2"/>
      <c r="D995" s="2"/>
      <c r="E995" s="2"/>
      <c r="G995" s="2"/>
      <c r="H995" s="2"/>
      <c r="I995" s="2"/>
      <c r="J995" s="2"/>
      <c r="K995" s="2"/>
      <c r="L995" s="2"/>
      <c r="M995" s="2"/>
      <c r="N995" s="2"/>
      <c r="O995" s="2"/>
      <c r="P995" s="2"/>
      <c r="Q995" s="2"/>
      <c r="R995" s="2"/>
      <c r="S995" s="2"/>
      <c r="T995" s="2"/>
      <c r="U995" s="2"/>
      <c r="V995" s="2"/>
      <c r="W995" s="2"/>
      <c r="X995" s="2"/>
      <c r="Y995" s="2"/>
      <c r="Z995" s="2"/>
      <c r="AA995" s="2"/>
      <c r="AB995" s="2"/>
    </row>
    <row r="996" spans="1:28" ht="15.75" customHeight="1" x14ac:dyDescent="0.3">
      <c r="A996" s="2"/>
      <c r="B996" s="2"/>
      <c r="C996" s="2"/>
      <c r="D996" s="2"/>
      <c r="E996" s="2"/>
      <c r="G996" s="2"/>
      <c r="H996" s="2"/>
      <c r="I996" s="2"/>
      <c r="J996" s="2"/>
      <c r="K996" s="2"/>
      <c r="L996" s="2"/>
      <c r="M996" s="2"/>
      <c r="N996" s="2"/>
      <c r="O996" s="2"/>
      <c r="P996" s="2"/>
      <c r="Q996" s="2"/>
      <c r="R996" s="2"/>
      <c r="S996" s="2"/>
      <c r="T996" s="2"/>
      <c r="U996" s="2"/>
      <c r="V996" s="2"/>
      <c r="W996" s="2"/>
      <c r="X996" s="2"/>
      <c r="Y996" s="2"/>
      <c r="Z996" s="2"/>
      <c r="AA996" s="2"/>
      <c r="AB996" s="2"/>
    </row>
    <row r="997" spans="1:28" ht="15.75" customHeight="1" x14ac:dyDescent="0.3">
      <c r="A997" s="2"/>
      <c r="B997" s="2"/>
      <c r="C997" s="2"/>
      <c r="D997" s="2"/>
      <c r="E997" s="2"/>
      <c r="G997" s="2"/>
      <c r="H997" s="2"/>
      <c r="I997" s="2"/>
      <c r="J997" s="2"/>
      <c r="K997" s="2"/>
      <c r="L997" s="2"/>
      <c r="M997" s="2"/>
      <c r="N997" s="2"/>
      <c r="O997" s="2"/>
      <c r="P997" s="2"/>
      <c r="Q997" s="2"/>
      <c r="R997" s="2"/>
      <c r="S997" s="2"/>
      <c r="T997" s="2"/>
      <c r="U997" s="2"/>
      <c r="V997" s="2"/>
      <c r="W997" s="2"/>
      <c r="X997" s="2"/>
      <c r="Y997" s="2"/>
      <c r="Z997" s="2"/>
      <c r="AA997" s="2"/>
      <c r="AB997" s="2"/>
    </row>
    <row r="998" spans="1:28" ht="15.75" customHeight="1" x14ac:dyDescent="0.3">
      <c r="A998" s="2"/>
      <c r="B998" s="2"/>
      <c r="C998" s="2"/>
      <c r="D998" s="2"/>
      <c r="E998" s="2"/>
      <c r="G998" s="2"/>
      <c r="H998" s="2"/>
      <c r="I998" s="2"/>
      <c r="J998" s="2"/>
      <c r="K998" s="2"/>
      <c r="L998" s="2"/>
      <c r="M998" s="2"/>
      <c r="N998" s="2"/>
      <c r="O998" s="2"/>
      <c r="P998" s="2"/>
      <c r="Q998" s="2"/>
      <c r="R998" s="2"/>
      <c r="S998" s="2"/>
      <c r="T998" s="2"/>
      <c r="U998" s="2"/>
      <c r="V998" s="2"/>
      <c r="W998" s="2"/>
      <c r="X998" s="2"/>
      <c r="Y998" s="2"/>
      <c r="Z998" s="2"/>
      <c r="AA998" s="2"/>
      <c r="AB998" s="2"/>
    </row>
    <row r="999" spans="1:28" ht="15.75" customHeight="1" x14ac:dyDescent="0.3">
      <c r="A999" s="2"/>
      <c r="B999" s="2"/>
      <c r="C999" s="2"/>
      <c r="D999" s="2"/>
      <c r="E999" s="2"/>
      <c r="G999" s="2"/>
      <c r="H999" s="2"/>
      <c r="I999" s="2"/>
      <c r="J999" s="2"/>
      <c r="K999" s="2"/>
      <c r="L999" s="2"/>
      <c r="M999" s="2"/>
      <c r="N999" s="2"/>
      <c r="O999" s="2"/>
      <c r="P999" s="2"/>
      <c r="Q999" s="2"/>
      <c r="R999" s="2"/>
      <c r="S999" s="2"/>
      <c r="T999" s="2"/>
      <c r="U999" s="2"/>
      <c r="V999" s="2"/>
      <c r="W999" s="2"/>
      <c r="X999" s="2"/>
      <c r="Y999" s="2"/>
      <c r="Z999" s="2"/>
      <c r="AA999" s="2"/>
      <c r="AB999" s="2"/>
    </row>
    <row r="1000" spans="1:28" ht="15.75" customHeight="1" x14ac:dyDescent="0.3">
      <c r="A1000" s="2"/>
      <c r="B1000" s="2"/>
      <c r="C1000" s="2"/>
      <c r="D1000" s="2"/>
      <c r="E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5.75" customHeight="1" x14ac:dyDescent="0.3">
      <c r="A1001" s="2"/>
      <c r="B1001" s="2"/>
      <c r="C1001" s="2"/>
      <c r="D1001" s="2"/>
      <c r="E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5.75" customHeight="1" x14ac:dyDescent="0.3">
      <c r="A1002" s="2"/>
      <c r="B1002" s="2"/>
      <c r="C1002" s="2"/>
      <c r="D1002" s="2"/>
      <c r="E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5.75" customHeight="1" x14ac:dyDescent="0.3">
      <c r="A1003" s="2"/>
      <c r="B1003" s="2"/>
      <c r="C1003" s="2"/>
      <c r="D1003" s="2"/>
      <c r="E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5.75" customHeight="1" x14ac:dyDescent="0.3">
      <c r="A1004" s="2"/>
      <c r="B1004" s="2"/>
      <c r="C1004" s="2"/>
      <c r="D1004" s="2"/>
      <c r="E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1:28" ht="15.75" customHeight="1" x14ac:dyDescent="0.3">
      <c r="A1005" s="2"/>
      <c r="B1005" s="2"/>
      <c r="C1005" s="2"/>
      <c r="D1005" s="2"/>
      <c r="E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spans="1:28" ht="15.75" customHeight="1" x14ac:dyDescent="0.3">
      <c r="A1006" s="2"/>
      <c r="B1006" s="2"/>
      <c r="C1006" s="2"/>
      <c r="D1006" s="2"/>
      <c r="E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spans="1:28" ht="15.75" customHeight="1" x14ac:dyDescent="0.3">
      <c r="A1007" s="2"/>
      <c r="B1007" s="2"/>
      <c r="C1007" s="2"/>
      <c r="D1007" s="2"/>
      <c r="E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spans="1:28" ht="15.75" customHeight="1" x14ac:dyDescent="0.3">
      <c r="A1008" s="2"/>
      <c r="B1008" s="2"/>
      <c r="C1008" s="2"/>
      <c r="D1008" s="2"/>
      <c r="E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spans="1:28" ht="15.75" customHeight="1" x14ac:dyDescent="0.3">
      <c r="A1009" s="2"/>
      <c r="B1009" s="2"/>
      <c r="C1009" s="2"/>
      <c r="D1009" s="2"/>
      <c r="E1009" s="2"/>
      <c r="G1009" s="2"/>
      <c r="H1009" s="2"/>
      <c r="I1009" s="2"/>
      <c r="J1009" s="2"/>
      <c r="K1009" s="2"/>
      <c r="L1009" s="2"/>
      <c r="M1009" s="2"/>
      <c r="N1009" s="2"/>
      <c r="O1009" s="2"/>
      <c r="P1009" s="2"/>
      <c r="Q1009" s="2"/>
      <c r="R1009" s="2"/>
      <c r="S1009" s="2"/>
      <c r="T1009" s="2"/>
      <c r="U1009" s="2"/>
      <c r="V1009" s="2"/>
      <c r="W1009" s="2"/>
      <c r="X1009" s="2"/>
      <c r="Y1009" s="2"/>
      <c r="Z1009" s="2"/>
      <c r="AA1009" s="2"/>
      <c r="AB1009" s="2"/>
    </row>
  </sheetData>
  <dataValidations count="4">
    <dataValidation type="list" allowBlank="1" showErrorMessage="1" sqref="C2:C155" xr:uid="{00000000-0002-0000-0800-000000000000}">
      <formula1>"Compra,Ajust Inv"</formula1>
    </dataValidation>
    <dataValidation type="custom" allowBlank="1" showDropDown="1" sqref="B2:B155" xr:uid="{00000000-0002-0000-0800-000001000000}">
      <formula1>OR(NOT(ISERROR(DATEVALUE(B2))), AND(ISNUMBER(B2), LEFT(CELL("format", B2))="D"))</formula1>
    </dataValidation>
    <dataValidation type="list" allowBlank="1" showErrorMessage="1" sqref="D2:D155 F2:F155" xr:uid="{00000000-0002-0000-0800-000002000000}">
      <formula1>#REF!</formula1>
    </dataValidation>
    <dataValidation type="custom" allowBlank="1" showDropDown="1" sqref="A2:A155 E2:E155 H2:H155 K2:N155" xr:uid="{00000000-0002-0000-0800-000003000000}">
      <formula1>AND(ISNUMBER(A2),(NOT(OR(NOT(ISERROR(DATEVALUE(A2))), AND(ISNUMBER(A2), LEFT(CELL("format", A2))="D")))))</formula1>
    </dataValidation>
  </dataValidations>
  <pageMargins left="0.7" right="0.7" top="0.75" bottom="0.75" header="0" footer="0"/>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4768-3962-4A88-8A34-8012C4907D1D}">
  <dimension ref="C5:G21"/>
  <sheetViews>
    <sheetView workbookViewId="0">
      <selection activeCell="C5" sqref="C5:G21"/>
    </sheetView>
  </sheetViews>
  <sheetFormatPr baseColWidth="10" defaultRowHeight="14.4" x14ac:dyDescent="0.3"/>
  <cols>
    <col min="4" max="4" width="20.77734375" customWidth="1"/>
    <col min="6" max="6" width="8.5546875" bestFit="1" customWidth="1"/>
  </cols>
  <sheetData>
    <row r="5" spans="3:7" x14ac:dyDescent="0.3">
      <c r="C5" s="89" t="s">
        <v>211</v>
      </c>
      <c r="D5" s="94">
        <v>13</v>
      </c>
      <c r="E5" s="89" t="s">
        <v>401</v>
      </c>
      <c r="F5" s="96">
        <v>46125</v>
      </c>
      <c r="G5" s="97"/>
    </row>
    <row r="8" spans="3:7" x14ac:dyDescent="0.3">
      <c r="C8" s="89" t="s">
        <v>225</v>
      </c>
      <c r="D8" s="89" t="s">
        <v>1</v>
      </c>
      <c r="E8" s="89" t="s">
        <v>377</v>
      </c>
      <c r="F8" s="89" t="s">
        <v>56</v>
      </c>
      <c r="G8" s="89" t="s">
        <v>378</v>
      </c>
    </row>
    <row r="9" spans="3:7" x14ac:dyDescent="0.3">
      <c r="C9" s="90">
        <v>1</v>
      </c>
      <c r="D9" s="91" t="s">
        <v>397</v>
      </c>
      <c r="E9" s="92">
        <v>5000</v>
      </c>
      <c r="F9" s="90">
        <v>3</v>
      </c>
      <c r="G9" s="93">
        <f>E9*F9</f>
        <v>15000</v>
      </c>
    </row>
    <row r="10" spans="3:7" x14ac:dyDescent="0.3">
      <c r="C10" s="90">
        <v>2</v>
      </c>
      <c r="D10" s="91" t="s">
        <v>398</v>
      </c>
      <c r="E10" s="92">
        <v>3500</v>
      </c>
      <c r="F10" s="90">
        <v>2</v>
      </c>
      <c r="G10" s="93">
        <f t="shared" ref="G10:G12" si="0">E10*F10</f>
        <v>7000</v>
      </c>
    </row>
    <row r="11" spans="3:7" x14ac:dyDescent="0.3">
      <c r="C11" s="90">
        <v>3</v>
      </c>
      <c r="D11" s="91" t="s">
        <v>399</v>
      </c>
      <c r="E11" s="92">
        <v>8700</v>
      </c>
      <c r="F11" s="90">
        <v>2</v>
      </c>
      <c r="G11" s="93">
        <f t="shared" si="0"/>
        <v>17400</v>
      </c>
    </row>
    <row r="12" spans="3:7" x14ac:dyDescent="0.3">
      <c r="C12" s="90">
        <v>4</v>
      </c>
      <c r="D12" s="91" t="s">
        <v>400</v>
      </c>
      <c r="E12" s="92">
        <v>12500</v>
      </c>
      <c r="F12" s="90">
        <v>1</v>
      </c>
      <c r="G12" s="93">
        <f t="shared" si="0"/>
        <v>12500</v>
      </c>
    </row>
    <row r="13" spans="3:7" x14ac:dyDescent="0.3">
      <c r="C13" s="90">
        <v>5</v>
      </c>
      <c r="D13" s="90"/>
      <c r="E13" s="90"/>
      <c r="F13" s="90"/>
      <c r="G13" s="90"/>
    </row>
    <row r="14" spans="3:7" x14ac:dyDescent="0.3">
      <c r="C14" s="90">
        <v>6</v>
      </c>
      <c r="D14" s="90"/>
      <c r="E14" s="90"/>
      <c r="F14" s="90"/>
      <c r="G14" s="90"/>
    </row>
    <row r="15" spans="3:7" x14ac:dyDescent="0.3">
      <c r="C15" s="90">
        <v>7</v>
      </c>
      <c r="D15" s="90"/>
      <c r="E15" s="90"/>
      <c r="F15" s="90"/>
      <c r="G15" s="90"/>
    </row>
    <row r="16" spans="3:7" x14ac:dyDescent="0.3">
      <c r="C16" s="90">
        <v>8</v>
      </c>
      <c r="D16" s="90"/>
      <c r="E16" s="90"/>
      <c r="F16" s="90"/>
      <c r="G16" s="90"/>
    </row>
    <row r="17" spans="3:7" x14ac:dyDescent="0.3">
      <c r="C17" s="90">
        <v>9</v>
      </c>
      <c r="D17" s="90"/>
      <c r="E17" s="90"/>
      <c r="F17" s="90"/>
      <c r="G17" s="90"/>
    </row>
    <row r="18" spans="3:7" x14ac:dyDescent="0.3">
      <c r="C18" s="90">
        <v>10</v>
      </c>
      <c r="D18" s="90"/>
      <c r="E18" s="90"/>
      <c r="F18" s="90"/>
      <c r="G18" s="90"/>
    </row>
    <row r="19" spans="3:7" x14ac:dyDescent="0.3">
      <c r="F19" s="89" t="s">
        <v>230</v>
      </c>
      <c r="G19" s="95">
        <f>SUM(G9:G18)</f>
        <v>51900</v>
      </c>
    </row>
    <row r="20" spans="3:7" x14ac:dyDescent="0.3">
      <c r="F20" s="89" t="s">
        <v>229</v>
      </c>
      <c r="G20" s="95">
        <f>G19*0.19</f>
        <v>9861</v>
      </c>
    </row>
    <row r="21" spans="3:7" x14ac:dyDescent="0.3">
      <c r="F21" s="89" t="s">
        <v>216</v>
      </c>
      <c r="G21" s="95">
        <f>G19+G20</f>
        <v>61761</v>
      </c>
    </row>
  </sheetData>
  <mergeCells count="1">
    <mergeCell ref="F5:G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AE1000"/>
  <sheetViews>
    <sheetView showGridLines="0" workbookViewId="0">
      <pane ySplit="1" topLeftCell="A2" activePane="bottomLeft" state="frozen"/>
      <selection pane="bottomLeft" activeCell="D7" sqref="D7"/>
    </sheetView>
  </sheetViews>
  <sheetFormatPr baseColWidth="10" defaultColWidth="14.44140625" defaultRowHeight="15" customHeight="1" x14ac:dyDescent="0.3"/>
  <cols>
    <col min="1" max="1" width="6.109375" customWidth="1"/>
    <col min="2" max="2" width="14.109375" customWidth="1"/>
    <col min="3" max="3" width="15.5546875" customWidth="1"/>
    <col min="4" max="4" width="18.44140625" customWidth="1"/>
    <col min="5" max="5" width="31" customWidth="1"/>
    <col min="6" max="7" width="17" customWidth="1"/>
    <col min="8" max="9" width="13.6640625" customWidth="1"/>
    <col min="10" max="10" width="10.109375" customWidth="1"/>
    <col min="11" max="15" width="7" customWidth="1"/>
    <col min="16" max="16" width="6.6640625" customWidth="1"/>
    <col min="17" max="18" width="8.33203125" customWidth="1"/>
    <col min="19" max="19" width="7.6640625" customWidth="1"/>
    <col min="20" max="20" width="5.6640625" customWidth="1"/>
    <col min="21" max="21" width="6.33203125" customWidth="1"/>
    <col min="22" max="22" width="5.5546875" customWidth="1"/>
    <col min="23" max="23" width="7" customWidth="1"/>
    <col min="24" max="25" width="5.5546875" customWidth="1"/>
    <col min="26" max="26" width="7" customWidth="1"/>
    <col min="27" max="27" width="5.6640625" customWidth="1"/>
    <col min="28" max="28" width="8.88671875" hidden="1" customWidth="1"/>
    <col min="29" max="29" width="6" customWidth="1"/>
    <col min="30" max="31" width="11.44140625" customWidth="1"/>
  </cols>
  <sheetData>
    <row r="1" spans="1:31" ht="15.75" customHeight="1" x14ac:dyDescent="0.3">
      <c r="A1" s="1" t="s">
        <v>211</v>
      </c>
      <c r="B1" s="1" t="s">
        <v>225</v>
      </c>
      <c r="C1" s="1" t="s">
        <v>224</v>
      </c>
      <c r="D1" s="1" t="s">
        <v>1</v>
      </c>
      <c r="E1" s="1" t="s">
        <v>129</v>
      </c>
      <c r="F1" s="13" t="s">
        <v>245</v>
      </c>
      <c r="G1" s="13" t="s">
        <v>288</v>
      </c>
      <c r="H1" s="13" t="s">
        <v>289</v>
      </c>
      <c r="I1" s="1" t="s">
        <v>290</v>
      </c>
      <c r="K1" s="12"/>
      <c r="L1" s="12"/>
      <c r="M1" s="12"/>
      <c r="N1" s="12"/>
      <c r="O1" s="12"/>
      <c r="P1" s="12"/>
      <c r="Q1" s="12"/>
      <c r="R1" s="12"/>
      <c r="S1" s="12"/>
      <c r="T1" s="12"/>
      <c r="U1" s="12"/>
      <c r="V1" s="12"/>
      <c r="W1" s="12"/>
      <c r="X1" s="12"/>
      <c r="Y1" s="12"/>
      <c r="Z1" s="12"/>
      <c r="AA1" s="12"/>
      <c r="AB1" s="12"/>
      <c r="AC1" s="12"/>
      <c r="AD1" s="2"/>
      <c r="AE1" s="2"/>
    </row>
    <row r="2" spans="1:31" ht="15.75" customHeight="1" x14ac:dyDescent="0.3">
      <c r="A2" s="16">
        <v>1</v>
      </c>
      <c r="B2" s="5">
        <v>0</v>
      </c>
      <c r="C2" s="68">
        <v>45901</v>
      </c>
      <c r="D2" s="5" t="s">
        <v>7</v>
      </c>
      <c r="E2" s="5" t="str">
        <f>IFERROR(VLOOKUP(D2,Productos[#All],2,0),"")</f>
        <v>Toalla 160x80 Az</v>
      </c>
      <c r="F2" s="5">
        <v>2</v>
      </c>
      <c r="G2" s="5">
        <f>SUMIFS(Receta[[#All],[CU]],Receta[[#All],[Código]],D2,Receta[[#All],[M P]],"MO*")</f>
        <v>1820</v>
      </c>
      <c r="H2" s="5">
        <f t="shared" ref="H2:H204" si="0">F2*G2</f>
        <v>3640</v>
      </c>
      <c r="I2" s="5" t="s">
        <v>207</v>
      </c>
      <c r="J2" s="12"/>
      <c r="K2" s="61"/>
      <c r="L2" s="63"/>
      <c r="M2" s="63"/>
      <c r="N2" s="12"/>
      <c r="O2" s="64"/>
      <c r="P2" s="65"/>
      <c r="Q2" s="64"/>
      <c r="R2" s="64"/>
      <c r="S2" s="65"/>
      <c r="T2" s="12"/>
      <c r="U2" s="61"/>
      <c r="V2" s="64"/>
      <c r="W2" s="64"/>
      <c r="X2" s="64"/>
      <c r="Y2" s="64"/>
      <c r="Z2" s="64"/>
      <c r="AA2" s="64"/>
      <c r="AB2" s="65"/>
      <c r="AC2" s="12"/>
      <c r="AD2" s="2"/>
      <c r="AE2" s="2"/>
    </row>
    <row r="3" spans="1:31" ht="15.75" customHeight="1" x14ac:dyDescent="0.3">
      <c r="A3" s="16">
        <v>1</v>
      </c>
      <c r="B3" s="5">
        <v>0</v>
      </c>
      <c r="C3" s="68">
        <v>45901</v>
      </c>
      <c r="D3" s="5" t="s">
        <v>10</v>
      </c>
      <c r="E3" s="5" t="str">
        <f>IFERROR(VLOOKUP(D3,Productos[#All],2,0),"")</f>
        <v>Toalla 160x80 Ro</v>
      </c>
      <c r="F3" s="5">
        <v>2</v>
      </c>
      <c r="G3" s="5">
        <f>SUMIFS(Receta[[#All],[CU]],Receta[[#All],[Código]],D3,Receta[[#All],[M P]],"MO*")</f>
        <v>1820</v>
      </c>
      <c r="H3" s="5">
        <f t="shared" si="0"/>
        <v>3640</v>
      </c>
      <c r="I3" s="5" t="s">
        <v>207</v>
      </c>
      <c r="J3" s="12"/>
      <c r="K3" s="61"/>
      <c r="L3" s="63"/>
      <c r="M3" s="63"/>
      <c r="N3" s="12"/>
      <c r="O3" s="64"/>
      <c r="P3" s="65"/>
      <c r="Q3" s="64"/>
      <c r="R3" s="64"/>
      <c r="S3" s="65"/>
      <c r="T3" s="12"/>
      <c r="U3" s="61"/>
      <c r="V3" s="12"/>
      <c r="W3" s="64"/>
      <c r="X3" s="12"/>
      <c r="Y3" s="12"/>
      <c r="Z3" s="64"/>
      <c r="AA3" s="12"/>
      <c r="AB3" s="65"/>
      <c r="AC3" s="12"/>
      <c r="AD3" s="2"/>
      <c r="AE3" s="2"/>
    </row>
    <row r="4" spans="1:31" ht="15.75" customHeight="1" x14ac:dyDescent="0.3">
      <c r="A4" s="16">
        <v>1</v>
      </c>
      <c r="B4" s="5">
        <v>0</v>
      </c>
      <c r="C4" s="68">
        <v>45901</v>
      </c>
      <c r="D4" s="5" t="s">
        <v>12</v>
      </c>
      <c r="E4" s="5" t="str">
        <f>IFERROR(VLOOKUP(D4,Productos[#All],2,0),"")</f>
        <v>Toalla 160x80 Am</v>
      </c>
      <c r="F4" s="5">
        <v>2</v>
      </c>
      <c r="G4" s="5">
        <f>SUMIFS(Receta[[#All],[CU]],Receta[[#All],[Código]],D4,Receta[[#All],[M P]],"MO*")</f>
        <v>1820</v>
      </c>
      <c r="H4" s="5">
        <f t="shared" si="0"/>
        <v>3640</v>
      </c>
      <c r="I4" s="5" t="s">
        <v>207</v>
      </c>
      <c r="J4" s="12"/>
      <c r="K4" s="61"/>
      <c r="L4" s="63"/>
      <c r="M4" s="63"/>
      <c r="N4" s="12"/>
      <c r="O4" s="64"/>
      <c r="P4" s="65"/>
      <c r="Q4" s="64"/>
      <c r="R4" s="64"/>
      <c r="S4" s="65"/>
      <c r="T4" s="12"/>
      <c r="U4" s="61"/>
      <c r="V4" s="12"/>
      <c r="W4" s="64"/>
      <c r="X4" s="12"/>
      <c r="Y4" s="12"/>
      <c r="Z4" s="64"/>
      <c r="AA4" s="12"/>
      <c r="AB4" s="65"/>
      <c r="AC4" s="12"/>
      <c r="AD4" s="2"/>
      <c r="AE4" s="2"/>
    </row>
    <row r="5" spans="1:31" ht="15.75" customHeight="1" x14ac:dyDescent="0.3">
      <c r="A5" s="16">
        <v>1</v>
      </c>
      <c r="B5" s="5">
        <v>0</v>
      </c>
      <c r="C5" s="68">
        <v>45901</v>
      </c>
      <c r="D5" s="5" t="s">
        <v>14</v>
      </c>
      <c r="E5" s="5" t="str">
        <f>IFERROR(VLOOKUP(D5,Productos[#All],2,0),"")</f>
        <v>Toalla 160x80 Vp</v>
      </c>
      <c r="F5" s="5">
        <v>1</v>
      </c>
      <c r="G5" s="5">
        <f>SUMIFS(Receta[[#All],[CU]],Receta[[#All],[Código]],D5,Receta[[#All],[M P]],"MO*")</f>
        <v>1820</v>
      </c>
      <c r="H5" s="5">
        <f t="shared" si="0"/>
        <v>1820</v>
      </c>
      <c r="I5" s="5" t="s">
        <v>207</v>
      </c>
      <c r="J5" s="12"/>
      <c r="K5" s="61"/>
      <c r="L5" s="63"/>
      <c r="M5" s="63"/>
      <c r="N5" s="12"/>
      <c r="O5" s="64"/>
      <c r="P5" s="65"/>
      <c r="Q5" s="64"/>
      <c r="R5" s="64"/>
      <c r="S5" s="65"/>
      <c r="T5" s="12"/>
      <c r="U5" s="61"/>
      <c r="V5" s="12"/>
      <c r="W5" s="64"/>
      <c r="X5" s="12"/>
      <c r="Y5" s="12"/>
      <c r="Z5" s="64"/>
      <c r="AA5" s="12"/>
      <c r="AB5" s="65"/>
      <c r="AC5" s="12"/>
      <c r="AD5" s="2"/>
      <c r="AE5" s="2"/>
    </row>
    <row r="6" spans="1:31" ht="15.75" customHeight="1" x14ac:dyDescent="0.3">
      <c r="A6" s="16">
        <v>1</v>
      </c>
      <c r="B6" s="5">
        <v>0</v>
      </c>
      <c r="C6" s="68">
        <v>45901</v>
      </c>
      <c r="D6" s="5" t="s">
        <v>16</v>
      </c>
      <c r="E6" s="5" t="str">
        <f>IFERROR(VLOOKUP(D6,Productos[#All],2,0),"")</f>
        <v>Toalla 160x80 Ca</v>
      </c>
      <c r="F6" s="5">
        <v>2</v>
      </c>
      <c r="G6" s="5">
        <f>SUMIFS(Receta[[#All],[CU]],Receta[[#All],[Código]],D6,Receta[[#All],[M P]],"MO*")</f>
        <v>1820</v>
      </c>
      <c r="H6" s="5">
        <f t="shared" si="0"/>
        <v>3640</v>
      </c>
      <c r="I6" s="5" t="s">
        <v>207</v>
      </c>
      <c r="J6" s="12"/>
      <c r="K6" s="61"/>
      <c r="L6" s="63"/>
      <c r="M6" s="63"/>
      <c r="N6" s="12"/>
      <c r="O6" s="64"/>
      <c r="P6" s="65"/>
      <c r="Q6" s="64"/>
      <c r="R6" s="64"/>
      <c r="S6" s="65"/>
      <c r="T6" s="12"/>
      <c r="U6" s="61"/>
      <c r="V6" s="12"/>
      <c r="W6" s="64"/>
      <c r="X6" s="12"/>
      <c r="Y6" s="12"/>
      <c r="Z6" s="64"/>
      <c r="AA6" s="12"/>
      <c r="AB6" s="65"/>
      <c r="AC6" s="12"/>
      <c r="AD6" s="2"/>
      <c r="AE6" s="2"/>
    </row>
    <row r="7" spans="1:31" ht="15.75" customHeight="1" x14ac:dyDescent="0.3">
      <c r="A7" s="16">
        <v>1</v>
      </c>
      <c r="B7" s="5">
        <v>0</v>
      </c>
      <c r="C7" s="68">
        <v>45901</v>
      </c>
      <c r="D7" s="5" t="s">
        <v>18</v>
      </c>
      <c r="E7" s="5" t="str">
        <f>IFERROR(VLOOKUP(D7,Productos[#All],2,0),"")</f>
        <v>Toalla 160x80 Fu</v>
      </c>
      <c r="F7" s="5">
        <v>2</v>
      </c>
      <c r="G7" s="5">
        <f>SUMIFS(Receta[[#All],[CU]],Receta[[#All],[Código]],D7,Receta[[#All],[M P]],"MO*")</f>
        <v>1820</v>
      </c>
      <c r="H7" s="5">
        <f t="shared" si="0"/>
        <v>3640</v>
      </c>
      <c r="I7" s="5" t="s">
        <v>207</v>
      </c>
      <c r="J7" s="12"/>
      <c r="K7" s="61"/>
      <c r="L7" s="63"/>
      <c r="M7" s="63"/>
      <c r="N7" s="12"/>
      <c r="O7" s="64"/>
      <c r="P7" s="65"/>
      <c r="Q7" s="64"/>
      <c r="R7" s="64"/>
      <c r="S7" s="65"/>
      <c r="T7" s="12"/>
      <c r="U7" s="61"/>
      <c r="V7" s="12"/>
      <c r="W7" s="64"/>
      <c r="X7" s="12"/>
      <c r="Y7" s="12"/>
      <c r="Z7" s="64"/>
      <c r="AA7" s="12"/>
      <c r="AB7" s="65"/>
      <c r="AC7" s="12"/>
      <c r="AD7" s="2"/>
      <c r="AE7" s="2"/>
    </row>
    <row r="8" spans="1:31" ht="15.75" customHeight="1" x14ac:dyDescent="0.3">
      <c r="A8" s="16">
        <v>1</v>
      </c>
      <c r="B8" s="5">
        <v>0</v>
      </c>
      <c r="C8" s="68">
        <v>45901</v>
      </c>
      <c r="D8" s="5" t="s">
        <v>20</v>
      </c>
      <c r="E8" s="5" t="str">
        <f>IFERROR(VLOOKUP(D8,Productos[#All],2,0),"")</f>
        <v>Toalla 160x80 Na</v>
      </c>
      <c r="F8" s="5">
        <v>2</v>
      </c>
      <c r="G8" s="5">
        <f>SUMIFS(Receta[[#All],[CU]],Receta[[#All],[Código]],D8,Receta[[#All],[M P]],"MO*")</f>
        <v>1820</v>
      </c>
      <c r="H8" s="5">
        <f t="shared" si="0"/>
        <v>3640</v>
      </c>
      <c r="I8" s="5" t="s">
        <v>207</v>
      </c>
      <c r="J8" s="12"/>
      <c r="K8" s="61"/>
      <c r="L8" s="63"/>
      <c r="M8" s="63"/>
      <c r="N8" s="12"/>
      <c r="O8" s="64"/>
      <c r="P8" s="65"/>
      <c r="Q8" s="64"/>
      <c r="R8" s="64"/>
      <c r="S8" s="65"/>
      <c r="T8" s="12"/>
      <c r="U8" s="61"/>
      <c r="V8" s="12"/>
      <c r="W8" s="64"/>
      <c r="X8" s="12"/>
      <c r="Y8" s="12"/>
      <c r="Z8" s="64"/>
      <c r="AA8" s="12"/>
      <c r="AB8" s="65"/>
      <c r="AC8" s="12"/>
      <c r="AD8" s="2"/>
      <c r="AE8" s="2"/>
    </row>
    <row r="9" spans="1:31" ht="15.75" customHeight="1" x14ac:dyDescent="0.3">
      <c r="A9" s="16">
        <v>1</v>
      </c>
      <c r="B9" s="5">
        <v>0</v>
      </c>
      <c r="C9" s="68">
        <v>45901</v>
      </c>
      <c r="D9" s="5" t="s">
        <v>22</v>
      </c>
      <c r="E9" s="5" t="str">
        <f>IFERROR(VLOOKUP(D9,Productos[#All],2,0),"")</f>
        <v>Toalla 160x80 Ne</v>
      </c>
      <c r="F9" s="5">
        <v>1</v>
      </c>
      <c r="G9" s="5">
        <f>SUMIFS(Receta[[#All],[CU]],Receta[[#All],[Código]],D9,Receta[[#All],[M P]],"MO*")</f>
        <v>1820</v>
      </c>
      <c r="H9" s="5">
        <f t="shared" si="0"/>
        <v>1820</v>
      </c>
      <c r="I9" s="5" t="s">
        <v>207</v>
      </c>
      <c r="J9" s="12"/>
      <c r="K9" s="61"/>
      <c r="L9" s="63"/>
      <c r="M9" s="63"/>
      <c r="N9" s="12"/>
      <c r="O9" s="64"/>
      <c r="P9" s="65"/>
      <c r="Q9" s="64"/>
      <c r="R9" s="64"/>
      <c r="S9" s="65"/>
      <c r="T9" s="12"/>
      <c r="U9" s="61"/>
      <c r="V9" s="12"/>
      <c r="W9" s="64"/>
      <c r="X9" s="12"/>
      <c r="Y9" s="12"/>
      <c r="Z9" s="64"/>
      <c r="AA9" s="12"/>
      <c r="AB9" s="65"/>
      <c r="AC9" s="12"/>
      <c r="AD9" s="2"/>
      <c r="AE9" s="2"/>
    </row>
    <row r="10" spans="1:31" ht="15.75" customHeight="1" x14ac:dyDescent="0.3">
      <c r="A10" s="16">
        <v>1</v>
      </c>
      <c r="B10" s="5">
        <v>0</v>
      </c>
      <c r="C10" s="68">
        <v>45901</v>
      </c>
      <c r="D10" s="5" t="s">
        <v>24</v>
      </c>
      <c r="E10" s="5" t="str">
        <f>IFERROR(VLOOKUP(D10,Productos[#All],2,0),"")</f>
        <v>Toalla 80x40 Na</v>
      </c>
      <c r="F10" s="5">
        <v>1</v>
      </c>
      <c r="G10" s="5">
        <f>SUMIFS(Receta[[#All],[CU]],Receta[[#All],[Código]],D10,Receta[[#All],[M P]],"MO*")</f>
        <v>975</v>
      </c>
      <c r="H10" s="5">
        <f t="shared" si="0"/>
        <v>975</v>
      </c>
      <c r="I10" s="5" t="s">
        <v>207</v>
      </c>
      <c r="J10" s="12"/>
      <c r="K10" s="61"/>
      <c r="L10" s="63"/>
      <c r="M10" s="63"/>
      <c r="N10" s="12"/>
      <c r="O10" s="64"/>
      <c r="P10" s="65"/>
      <c r="Q10" s="64"/>
      <c r="R10" s="64"/>
      <c r="S10" s="65"/>
      <c r="T10" s="12"/>
      <c r="U10" s="61"/>
      <c r="V10" s="12"/>
      <c r="W10" s="64"/>
      <c r="X10" s="12"/>
      <c r="Y10" s="12"/>
      <c r="Z10" s="64"/>
      <c r="AA10" s="12"/>
      <c r="AB10" s="65"/>
      <c r="AC10" s="12"/>
      <c r="AD10" s="2"/>
      <c r="AE10" s="2"/>
    </row>
    <row r="11" spans="1:31" ht="15.75" customHeight="1" x14ac:dyDescent="0.3">
      <c r="A11" s="16">
        <v>1</v>
      </c>
      <c r="B11" s="5">
        <v>0</v>
      </c>
      <c r="C11" s="68">
        <v>45901</v>
      </c>
      <c r="D11" s="5" t="s">
        <v>26</v>
      </c>
      <c r="E11" s="5" t="str">
        <f>IFERROR(VLOOKUP(D11,Productos[#All],2,0),"")</f>
        <v>Toalla 40x40 Na</v>
      </c>
      <c r="F11" s="5">
        <v>2</v>
      </c>
      <c r="G11" s="5">
        <f>SUMIFS(Receta[[#All],[CU]],Receta[[#All],[Código]],D11,Receta[[#All],[M P]],"MO*")</f>
        <v>845</v>
      </c>
      <c r="H11" s="5">
        <f t="shared" si="0"/>
        <v>1690</v>
      </c>
      <c r="I11" s="5" t="s">
        <v>207</v>
      </c>
      <c r="J11" s="12"/>
      <c r="K11" s="61"/>
      <c r="L11" s="63"/>
      <c r="M11" s="63"/>
      <c r="N11" s="12"/>
      <c r="O11" s="64"/>
      <c r="P11" s="65"/>
      <c r="Q11" s="64"/>
      <c r="R11" s="64"/>
      <c r="S11" s="65"/>
      <c r="T11" s="12"/>
      <c r="U11" s="61"/>
      <c r="V11" s="12"/>
      <c r="W11" s="64"/>
      <c r="X11" s="12"/>
      <c r="Y11" s="12"/>
      <c r="Z11" s="64"/>
      <c r="AA11" s="12"/>
      <c r="AB11" s="65"/>
      <c r="AC11" s="12"/>
      <c r="AD11" s="2"/>
      <c r="AE11" s="2"/>
    </row>
    <row r="12" spans="1:31" ht="15.75" customHeight="1" x14ac:dyDescent="0.3">
      <c r="A12" s="16">
        <v>1</v>
      </c>
      <c r="B12" s="5">
        <v>0</v>
      </c>
      <c r="C12" s="68">
        <v>45901</v>
      </c>
      <c r="D12" s="5" t="s">
        <v>28</v>
      </c>
      <c r="E12" s="5" t="str">
        <f>IFERROR(VLOOKUP(D12,Productos[#All],2,0),"")</f>
        <v>Toalla 160x110 Na</v>
      </c>
      <c r="F12" s="5">
        <v>1</v>
      </c>
      <c r="G12" s="5">
        <f>SUMIFS(Receta[[#All],[CU]],Receta[[#All],[Código]],D12,Receta[[#All],[M P]],"MO*")</f>
        <v>2535</v>
      </c>
      <c r="H12" s="5">
        <f t="shared" si="0"/>
        <v>2535</v>
      </c>
      <c r="I12" s="5" t="s">
        <v>207</v>
      </c>
      <c r="J12" s="12"/>
      <c r="K12" s="61"/>
      <c r="L12" s="63"/>
      <c r="M12" s="63"/>
      <c r="N12" s="12"/>
      <c r="O12" s="64"/>
      <c r="P12" s="65"/>
      <c r="Q12" s="64"/>
      <c r="R12" s="64"/>
      <c r="S12" s="65"/>
      <c r="T12" s="12"/>
      <c r="U12" s="61"/>
      <c r="V12" s="12"/>
      <c r="W12" s="64"/>
      <c r="X12" s="12"/>
      <c r="Y12" s="12"/>
      <c r="Z12" s="64"/>
      <c r="AA12" s="12"/>
      <c r="AB12" s="65"/>
      <c r="AC12" s="12"/>
      <c r="AD12" s="2"/>
      <c r="AE12" s="2"/>
    </row>
    <row r="13" spans="1:31" ht="15.75" customHeight="1" x14ac:dyDescent="0.3">
      <c r="A13" s="16">
        <v>1</v>
      </c>
      <c r="B13" s="5">
        <v>0</v>
      </c>
      <c r="C13" s="68">
        <v>45901</v>
      </c>
      <c r="D13" s="5" t="s">
        <v>30</v>
      </c>
      <c r="E13" s="5" t="str">
        <f>IFERROR(VLOOKUP(D13,Productos[#All],2,0),"")</f>
        <v>Toalla 160x110 Li</v>
      </c>
      <c r="F13" s="5">
        <v>1</v>
      </c>
      <c r="G13" s="5">
        <f>SUMIFS(Receta[[#All],[CU]],Receta[[#All],[Código]],D13,Receta[[#All],[M P]],"MO*")</f>
        <v>0</v>
      </c>
      <c r="H13" s="5">
        <f t="shared" si="0"/>
        <v>0</v>
      </c>
      <c r="I13" s="5" t="s">
        <v>207</v>
      </c>
      <c r="J13" s="12"/>
      <c r="K13" s="61"/>
      <c r="L13" s="63"/>
      <c r="M13" s="63"/>
      <c r="N13" s="12"/>
      <c r="O13" s="64"/>
      <c r="P13" s="65"/>
      <c r="Q13" s="64"/>
      <c r="R13" s="64"/>
      <c r="S13" s="65"/>
      <c r="T13" s="12"/>
      <c r="U13" s="61"/>
      <c r="V13" s="12"/>
      <c r="W13" s="64"/>
      <c r="X13" s="12"/>
      <c r="Y13" s="12"/>
      <c r="Z13" s="64"/>
      <c r="AA13" s="12"/>
      <c r="AB13" s="65"/>
      <c r="AC13" s="12"/>
      <c r="AD13" s="2"/>
      <c r="AE13" s="2"/>
    </row>
    <row r="14" spans="1:31" ht="15.75" customHeight="1" x14ac:dyDescent="0.3">
      <c r="A14" s="16">
        <v>1</v>
      </c>
      <c r="B14" s="5">
        <v>1</v>
      </c>
      <c r="C14" s="68">
        <v>45926</v>
      </c>
      <c r="D14" s="5" t="s">
        <v>32</v>
      </c>
      <c r="E14" s="5" t="str">
        <f>IFERROR(VLOOKUP(D14,Productos[#All],2,0),"")</f>
        <v>Turbante Ca</v>
      </c>
      <c r="F14" s="5">
        <v>8</v>
      </c>
      <c r="G14" s="5">
        <f>SUMIFS(Receta[[#All],[CU]],Receta[[#All],[Código]],D14,Receta[[#All],[M P]],"MO*")</f>
        <v>715.5</v>
      </c>
      <c r="H14" s="5">
        <f t="shared" si="0"/>
        <v>5724</v>
      </c>
      <c r="I14" s="5" t="s">
        <v>207</v>
      </c>
      <c r="J14" s="12"/>
      <c r="K14" s="61"/>
      <c r="L14" s="63"/>
      <c r="M14" s="63"/>
      <c r="N14" s="12"/>
      <c r="O14" s="64"/>
      <c r="P14" s="65"/>
      <c r="Q14" s="64"/>
      <c r="R14" s="64"/>
      <c r="S14" s="65"/>
      <c r="T14" s="12"/>
      <c r="U14" s="61"/>
      <c r="V14" s="12"/>
      <c r="W14" s="64"/>
      <c r="X14" s="12"/>
      <c r="Y14" s="12"/>
      <c r="Z14" s="64"/>
      <c r="AA14" s="12"/>
      <c r="AB14" s="65"/>
      <c r="AC14" s="12"/>
      <c r="AD14" s="2"/>
      <c r="AE14" s="2"/>
    </row>
    <row r="15" spans="1:31" ht="15.75" customHeight="1" x14ac:dyDescent="0.3">
      <c r="A15" s="16">
        <v>1</v>
      </c>
      <c r="B15" s="5">
        <v>1</v>
      </c>
      <c r="C15" s="68">
        <v>45926</v>
      </c>
      <c r="D15" s="5" t="s">
        <v>35</v>
      </c>
      <c r="E15" s="5" t="str">
        <f>IFERROR(VLOOKUP(D15,Productos[#All],2,0),"")</f>
        <v>Turbante Fu</v>
      </c>
      <c r="F15" s="5">
        <v>8</v>
      </c>
      <c r="G15" s="5">
        <f>SUMIFS(Receta[[#All],[CU]],Receta[[#All],[Código]],D15,Receta[[#All],[M P]],"MO*")</f>
        <v>715.5</v>
      </c>
      <c r="H15" s="5">
        <f t="shared" si="0"/>
        <v>5724</v>
      </c>
      <c r="I15" s="5" t="s">
        <v>207</v>
      </c>
      <c r="J15" s="12"/>
      <c r="K15" s="61"/>
      <c r="L15" s="63"/>
      <c r="M15" s="63"/>
      <c r="N15" s="12"/>
      <c r="O15" s="64"/>
      <c r="P15" s="65"/>
      <c r="Q15" s="64"/>
      <c r="R15" s="64"/>
      <c r="S15" s="65"/>
      <c r="T15" s="12"/>
      <c r="U15" s="61"/>
      <c r="V15" s="12"/>
      <c r="W15" s="64"/>
      <c r="X15" s="12"/>
      <c r="Y15" s="12"/>
      <c r="Z15" s="64"/>
      <c r="AA15" s="12"/>
      <c r="AB15" s="65"/>
      <c r="AC15" s="12"/>
      <c r="AD15" s="2"/>
      <c r="AE15" s="2"/>
    </row>
    <row r="16" spans="1:31" ht="15.75" customHeight="1" x14ac:dyDescent="0.3">
      <c r="A16" s="16">
        <v>1</v>
      </c>
      <c r="B16" s="5">
        <v>1</v>
      </c>
      <c r="C16" s="68">
        <v>45926</v>
      </c>
      <c r="D16" s="5" t="s">
        <v>37</v>
      </c>
      <c r="E16" s="5" t="str">
        <f>IFERROR(VLOOKUP(D16,Productos[#All],2,0),"")</f>
        <v>Turbante Vp</v>
      </c>
      <c r="F16" s="5">
        <v>8</v>
      </c>
      <c r="G16" s="5">
        <f>SUMIFS(Receta[[#All],[CU]],Receta[[#All],[Código]],D16,Receta[[#All],[M P]],"MO*")</f>
        <v>715.5</v>
      </c>
      <c r="H16" s="5">
        <f t="shared" si="0"/>
        <v>5724</v>
      </c>
      <c r="I16" s="5" t="s">
        <v>207</v>
      </c>
      <c r="J16" s="12"/>
      <c r="K16" s="61"/>
      <c r="L16" s="63"/>
      <c r="M16" s="63"/>
      <c r="N16" s="12"/>
      <c r="O16" s="64"/>
      <c r="P16" s="65"/>
      <c r="Q16" s="64"/>
      <c r="R16" s="64"/>
      <c r="S16" s="65"/>
      <c r="T16" s="12"/>
      <c r="U16" s="61"/>
      <c r="V16" s="12"/>
      <c r="W16" s="64"/>
      <c r="X16" s="12"/>
      <c r="Y16" s="12"/>
      <c r="Z16" s="64"/>
      <c r="AA16" s="12"/>
      <c r="AB16" s="65"/>
      <c r="AC16" s="12"/>
      <c r="AD16" s="2"/>
      <c r="AE16" s="2"/>
    </row>
    <row r="17" spans="1:31" ht="15.75" customHeight="1" x14ac:dyDescent="0.3">
      <c r="A17" s="16">
        <v>1</v>
      </c>
      <c r="B17" s="5">
        <v>1</v>
      </c>
      <c r="C17" s="68">
        <v>45926</v>
      </c>
      <c r="D17" s="5" t="s">
        <v>39</v>
      </c>
      <c r="E17" s="5" t="str">
        <f>IFERROR(VLOOKUP(D17,Productos[#All],2,0),"")</f>
        <v>Turbante Li</v>
      </c>
      <c r="F17" s="5">
        <v>8</v>
      </c>
      <c r="G17" s="5">
        <f>SUMIFS(Receta[[#All],[CU]],Receta[[#All],[Código]],D17,Receta[[#All],[M P]],"MO*")</f>
        <v>715.5</v>
      </c>
      <c r="H17" s="5">
        <f t="shared" si="0"/>
        <v>5724</v>
      </c>
      <c r="I17" s="5" t="s">
        <v>207</v>
      </c>
      <c r="J17" s="12"/>
      <c r="K17" s="61"/>
      <c r="L17" s="63"/>
      <c r="M17" s="63"/>
      <c r="N17" s="12"/>
      <c r="O17" s="64"/>
      <c r="P17" s="65"/>
      <c r="Q17" s="64"/>
      <c r="R17" s="64"/>
      <c r="S17" s="65"/>
      <c r="T17" s="12"/>
      <c r="U17" s="61"/>
      <c r="V17" s="12"/>
      <c r="W17" s="64"/>
      <c r="X17" s="12"/>
      <c r="Y17" s="12"/>
      <c r="Z17" s="64"/>
      <c r="AA17" s="12"/>
      <c r="AB17" s="65"/>
      <c r="AC17" s="12"/>
      <c r="AD17" s="2"/>
      <c r="AE17" s="2"/>
    </row>
    <row r="18" spans="1:31" ht="15.75" customHeight="1" x14ac:dyDescent="0.3">
      <c r="A18" s="16">
        <v>1</v>
      </c>
      <c r="B18" s="5">
        <v>1</v>
      </c>
      <c r="C18" s="68">
        <v>45926</v>
      </c>
      <c r="D18" s="5" t="s">
        <v>41</v>
      </c>
      <c r="E18" s="5" t="str">
        <f>IFERROR(VLOOKUP(D18,Productos[#All],2,0),"")</f>
        <v>Gorra Natacion Lycra</v>
      </c>
      <c r="F18" s="5">
        <v>5</v>
      </c>
      <c r="G18" s="5">
        <f>SUMIFS(Receta[[#All],[CU]],Receta[[#All],[Código]],D18,Receta[[#All],[M P]],"MO*")</f>
        <v>0</v>
      </c>
      <c r="H18" s="5">
        <f t="shared" si="0"/>
        <v>0</v>
      </c>
      <c r="I18" s="5" t="s">
        <v>207</v>
      </c>
      <c r="J18" s="12"/>
      <c r="K18" s="61"/>
      <c r="L18" s="63"/>
      <c r="M18" s="63"/>
      <c r="N18" s="12"/>
      <c r="O18" s="64"/>
      <c r="P18" s="65"/>
      <c r="Q18" s="64"/>
      <c r="R18" s="64"/>
      <c r="S18" s="65"/>
      <c r="T18" s="12"/>
      <c r="U18" s="61"/>
      <c r="V18" s="12"/>
      <c r="W18" s="64"/>
      <c r="X18" s="12"/>
      <c r="Y18" s="12"/>
      <c r="Z18" s="64"/>
      <c r="AA18" s="12"/>
      <c r="AB18" s="65"/>
      <c r="AC18" s="12"/>
      <c r="AD18" s="2"/>
      <c r="AE18" s="2"/>
    </row>
    <row r="19" spans="1:31" ht="15.75" customHeight="1" x14ac:dyDescent="0.3">
      <c r="A19" s="16">
        <v>1</v>
      </c>
      <c r="B19" s="5">
        <v>2</v>
      </c>
      <c r="C19" s="68">
        <v>45958</v>
      </c>
      <c r="D19" s="5" t="s">
        <v>47</v>
      </c>
      <c r="E19" s="5" t="str">
        <f>IFERROR(VLOOKUP(D19,Productos[#All],2,0),"")</f>
        <v>Turbante Ne</v>
      </c>
      <c r="F19" s="5">
        <v>8</v>
      </c>
      <c r="G19" s="5">
        <f>SUMIFS(Receta[[#All],[CU]],Receta[[#All],[Código]],D19,Receta[[#All],[M P]],"MO*")</f>
        <v>715.5</v>
      </c>
      <c r="H19" s="5">
        <f t="shared" si="0"/>
        <v>5724</v>
      </c>
      <c r="I19" s="5" t="s">
        <v>207</v>
      </c>
      <c r="J19" s="12"/>
      <c r="K19" s="61"/>
      <c r="L19" s="63"/>
      <c r="M19" s="63"/>
      <c r="N19" s="12"/>
      <c r="O19" s="64"/>
      <c r="P19" s="65"/>
      <c r="Q19" s="64"/>
      <c r="R19" s="64"/>
      <c r="S19" s="65"/>
      <c r="T19" s="12"/>
      <c r="U19" s="61"/>
      <c r="V19" s="12"/>
      <c r="W19" s="64"/>
      <c r="X19" s="12"/>
      <c r="Y19" s="12"/>
      <c r="Z19" s="64"/>
      <c r="AA19" s="12"/>
      <c r="AB19" s="65"/>
      <c r="AC19" s="12"/>
      <c r="AD19" s="2"/>
      <c r="AE19" s="2"/>
    </row>
    <row r="20" spans="1:31" ht="15.75" customHeight="1" x14ac:dyDescent="0.3">
      <c r="A20" s="16">
        <v>1</v>
      </c>
      <c r="B20" s="5">
        <v>2</v>
      </c>
      <c r="C20" s="68">
        <v>45958</v>
      </c>
      <c r="D20" s="5" t="s">
        <v>49</v>
      </c>
      <c r="E20" s="5" t="str">
        <f>IFERROR(VLOOKUP(D20,Productos[#All],2,0),"")</f>
        <v>Turbante Na</v>
      </c>
      <c r="F20" s="5">
        <v>4</v>
      </c>
      <c r="G20" s="5">
        <f>SUMIFS(Receta[[#All],[CU]],Receta[[#All],[Código]],D20,Receta[[#All],[M P]],"MO*")</f>
        <v>715.5</v>
      </c>
      <c r="H20" s="5">
        <f t="shared" si="0"/>
        <v>2862</v>
      </c>
      <c r="I20" s="5" t="s">
        <v>207</v>
      </c>
      <c r="J20" s="12"/>
      <c r="K20" s="61"/>
      <c r="L20" s="63"/>
      <c r="M20" s="63"/>
      <c r="N20" s="12"/>
      <c r="O20" s="64"/>
      <c r="P20" s="65"/>
      <c r="Q20" s="64"/>
      <c r="R20" s="64"/>
      <c r="S20" s="65"/>
      <c r="T20" s="12"/>
      <c r="U20" s="61"/>
      <c r="V20" s="12"/>
      <c r="W20" s="64"/>
      <c r="X20" s="12"/>
      <c r="Y20" s="12"/>
      <c r="Z20" s="64"/>
      <c r="AA20" s="12"/>
      <c r="AB20" s="65"/>
      <c r="AC20" s="12"/>
      <c r="AD20" s="2"/>
      <c r="AE20" s="2"/>
    </row>
    <row r="21" spans="1:31" ht="15.75" customHeight="1" x14ac:dyDescent="0.3">
      <c r="A21" s="16">
        <v>1</v>
      </c>
      <c r="B21" s="5">
        <v>2</v>
      </c>
      <c r="C21" s="68">
        <v>45958</v>
      </c>
      <c r="D21" s="5" t="s">
        <v>51</v>
      </c>
      <c r="E21" s="5" t="str">
        <f>IFERROR(VLOOKUP(D21,Productos[#All],2,0),"")</f>
        <v>Turbante Am</v>
      </c>
      <c r="F21" s="5">
        <v>4</v>
      </c>
      <c r="G21" s="5">
        <f>SUMIFS(Receta[[#All],[CU]],Receta[[#All],[Código]],D21,Receta[[#All],[M P]],"MO*")</f>
        <v>715.5</v>
      </c>
      <c r="H21" s="5">
        <f t="shared" si="0"/>
        <v>2862</v>
      </c>
      <c r="I21" s="5" t="s">
        <v>207</v>
      </c>
      <c r="J21" s="12"/>
      <c r="K21" s="61"/>
      <c r="L21" s="63"/>
      <c r="M21" s="63"/>
      <c r="N21" s="12"/>
      <c r="O21" s="64"/>
      <c r="P21" s="65"/>
      <c r="Q21" s="64"/>
      <c r="R21" s="64"/>
      <c r="S21" s="65"/>
      <c r="T21" s="12"/>
      <c r="U21" s="61"/>
      <c r="V21" s="12"/>
      <c r="W21" s="64"/>
      <c r="X21" s="12"/>
      <c r="Y21" s="12"/>
      <c r="Z21" s="64"/>
      <c r="AA21" s="12"/>
      <c r="AB21" s="65"/>
      <c r="AC21" s="12"/>
      <c r="AD21" s="2"/>
      <c r="AE21" s="2"/>
    </row>
    <row r="22" spans="1:31" ht="15.75" customHeight="1" x14ac:dyDescent="0.3">
      <c r="A22" s="16">
        <v>1</v>
      </c>
      <c r="B22" s="5">
        <v>2</v>
      </c>
      <c r="C22" s="68">
        <v>45958</v>
      </c>
      <c r="D22" s="5" t="s">
        <v>53</v>
      </c>
      <c r="E22" s="5" t="str">
        <f>IFERROR(VLOOKUP(D22,Productos[#All],2,0),"")</f>
        <v>Turbante Ro</v>
      </c>
      <c r="F22" s="5">
        <v>4</v>
      </c>
      <c r="G22" s="5">
        <f>SUMIFS(Receta[[#All],[CU]],Receta[[#All],[Código]],D22,Receta[[#All],[M P]],"MO*")</f>
        <v>715.5</v>
      </c>
      <c r="H22" s="5">
        <f t="shared" si="0"/>
        <v>2862</v>
      </c>
      <c r="I22" s="5" t="s">
        <v>207</v>
      </c>
      <c r="J22" s="12"/>
      <c r="K22" s="61"/>
      <c r="L22" s="63"/>
      <c r="M22" s="63"/>
      <c r="N22" s="12"/>
      <c r="O22" s="64"/>
      <c r="P22" s="65"/>
      <c r="Q22" s="64"/>
      <c r="R22" s="64"/>
      <c r="S22" s="65"/>
      <c r="T22" s="12"/>
      <c r="U22" s="61"/>
      <c r="V22" s="12"/>
      <c r="W22" s="64"/>
      <c r="X22" s="12"/>
      <c r="Y22" s="12"/>
      <c r="Z22" s="64"/>
      <c r="AA22" s="12"/>
      <c r="AB22" s="65"/>
      <c r="AC22" s="12"/>
      <c r="AD22" s="2"/>
      <c r="AE22" s="2"/>
    </row>
    <row r="23" spans="1:31" ht="15.75" customHeight="1" x14ac:dyDescent="0.3">
      <c r="A23" s="16">
        <v>1</v>
      </c>
      <c r="B23" s="5">
        <v>2</v>
      </c>
      <c r="C23" s="68">
        <v>45958</v>
      </c>
      <c r="D23" s="5" t="s">
        <v>32</v>
      </c>
      <c r="E23" s="5" t="str">
        <f>IFERROR(VLOOKUP(D23,Productos[#All],2,0),"")</f>
        <v>Turbante Ca</v>
      </c>
      <c r="F23" s="5">
        <v>8</v>
      </c>
      <c r="G23" s="5">
        <f>SUMIFS(Receta[[#All],[CU]],Receta[[#All],[Código]],D23,Receta[[#All],[M P]],"MO*")</f>
        <v>715.5</v>
      </c>
      <c r="H23" s="5">
        <f t="shared" si="0"/>
        <v>5724</v>
      </c>
      <c r="I23" s="5" t="s">
        <v>207</v>
      </c>
      <c r="J23" s="12"/>
      <c r="K23" s="61"/>
      <c r="L23" s="63"/>
      <c r="M23" s="63"/>
      <c r="N23" s="12"/>
      <c r="O23" s="64"/>
      <c r="P23" s="65"/>
      <c r="Q23" s="64"/>
      <c r="R23" s="64"/>
      <c r="S23" s="65"/>
      <c r="T23" s="12"/>
      <c r="U23" s="61"/>
      <c r="V23" s="12"/>
      <c r="W23" s="64"/>
      <c r="X23" s="12"/>
      <c r="Y23" s="12"/>
      <c r="Z23" s="64"/>
      <c r="AA23" s="12"/>
      <c r="AB23" s="65"/>
      <c r="AC23" s="12"/>
      <c r="AD23" s="2"/>
      <c r="AE23" s="2"/>
    </row>
    <row r="24" spans="1:31" ht="15.75" customHeight="1" x14ac:dyDescent="0.3">
      <c r="A24" s="16">
        <v>0</v>
      </c>
      <c r="B24" s="5">
        <v>2</v>
      </c>
      <c r="C24" s="68">
        <v>45958</v>
      </c>
      <c r="D24" s="5" t="s">
        <v>35</v>
      </c>
      <c r="E24" s="5" t="str">
        <f>IFERROR(VLOOKUP(D24,Productos[#All],2,0),"")</f>
        <v>Turbante Fu</v>
      </c>
      <c r="F24" s="5">
        <v>8</v>
      </c>
      <c r="G24" s="5">
        <f>SUMIFS(Receta[[#All],[CU]],Receta[[#All],[Código]],D24,Receta[[#All],[M P]],"MO*")</f>
        <v>715.5</v>
      </c>
      <c r="H24" s="5">
        <f t="shared" si="0"/>
        <v>5724</v>
      </c>
      <c r="I24" s="5" t="s">
        <v>207</v>
      </c>
      <c r="J24" s="12"/>
      <c r="K24" s="61"/>
      <c r="L24" s="63"/>
      <c r="M24" s="63"/>
      <c r="N24" s="12"/>
      <c r="O24" s="64"/>
      <c r="P24" s="65"/>
      <c r="Q24" s="64"/>
      <c r="R24" s="64"/>
      <c r="S24" s="65"/>
      <c r="T24" s="12"/>
      <c r="U24" s="61"/>
      <c r="V24" s="12"/>
      <c r="W24" s="64"/>
      <c r="X24" s="12"/>
      <c r="Y24" s="12"/>
      <c r="Z24" s="64"/>
      <c r="AA24" s="64"/>
      <c r="AB24" s="65"/>
      <c r="AC24" s="12"/>
      <c r="AD24" s="2"/>
      <c r="AE24" s="2"/>
    </row>
    <row r="25" spans="1:31" ht="15.75" customHeight="1" x14ac:dyDescent="0.3">
      <c r="A25" s="16">
        <v>2</v>
      </c>
      <c r="B25" s="5"/>
      <c r="C25" s="68"/>
      <c r="D25" s="5"/>
      <c r="E25" s="5" t="str">
        <f>IFERROR(VLOOKUP(D25,Productos[#All],2,0),"")</f>
        <v/>
      </c>
      <c r="F25" s="5"/>
      <c r="G25" s="5">
        <f>SUMIFS(Receta[[#All],[CU]],Receta[[#All],[Código]],D25,Receta[[#All],[M P]],"MO*")</f>
        <v>0</v>
      </c>
      <c r="H25" s="5">
        <f t="shared" si="0"/>
        <v>0</v>
      </c>
      <c r="J25" s="12"/>
      <c r="K25" s="61"/>
      <c r="L25" s="63"/>
      <c r="M25" s="63"/>
      <c r="N25" s="12"/>
      <c r="O25" s="64"/>
      <c r="P25" s="65"/>
      <c r="Q25" s="64"/>
      <c r="R25" s="64"/>
      <c r="S25" s="65"/>
      <c r="T25" s="12"/>
      <c r="U25" s="61"/>
      <c r="V25" s="12"/>
      <c r="W25" s="64"/>
      <c r="X25" s="12"/>
      <c r="Y25" s="12"/>
      <c r="Z25" s="64"/>
      <c r="AA25" s="12"/>
      <c r="AB25" s="65"/>
      <c r="AC25" s="12"/>
      <c r="AD25" s="2"/>
      <c r="AE25" s="2"/>
    </row>
    <row r="26" spans="1:31" ht="15.75" customHeight="1" x14ac:dyDescent="0.3">
      <c r="A26" s="16">
        <v>2</v>
      </c>
      <c r="B26" s="5"/>
      <c r="C26" s="68"/>
      <c r="D26" s="5"/>
      <c r="E26" s="5" t="str">
        <f>IFERROR(VLOOKUP(D26,Productos[#All],2,0),"")</f>
        <v/>
      </c>
      <c r="F26" s="5"/>
      <c r="G26" s="5">
        <f>SUMIFS(Receta[[#All],[CU]],Receta[[#All],[Código]],D26,Receta[[#All],[M P]],"MO*")</f>
        <v>0</v>
      </c>
      <c r="H26" s="5">
        <f t="shared" si="0"/>
        <v>0</v>
      </c>
      <c r="J26" s="12"/>
      <c r="K26" s="61"/>
      <c r="L26" s="63"/>
      <c r="M26" s="63"/>
      <c r="N26" s="12"/>
      <c r="O26" s="64"/>
      <c r="P26" s="65"/>
      <c r="Q26" s="64"/>
      <c r="R26" s="64"/>
      <c r="S26" s="65"/>
      <c r="T26" s="12"/>
      <c r="U26" s="61"/>
      <c r="V26" s="12"/>
      <c r="W26" s="64"/>
      <c r="X26" s="12"/>
      <c r="Y26" s="12"/>
      <c r="Z26" s="64"/>
      <c r="AA26" s="12"/>
      <c r="AB26" s="65"/>
      <c r="AC26" s="12"/>
      <c r="AD26" s="2"/>
      <c r="AE26" s="2"/>
    </row>
    <row r="27" spans="1:31" ht="15.75" customHeight="1" x14ac:dyDescent="0.3">
      <c r="A27" s="16">
        <v>2</v>
      </c>
      <c r="B27" s="5"/>
      <c r="C27" s="68"/>
      <c r="D27" s="5"/>
      <c r="E27" s="5" t="str">
        <f>IFERROR(VLOOKUP(D27,Productos[#All],2,0),"")</f>
        <v/>
      </c>
      <c r="F27" s="5"/>
      <c r="G27" s="5">
        <f>SUMIFS(Receta[[#All],[CU]],Receta[[#All],[Código]],D27,Receta[[#All],[M P]],"MO*")</f>
        <v>0</v>
      </c>
      <c r="H27" s="5">
        <f t="shared" si="0"/>
        <v>0</v>
      </c>
      <c r="J27" s="12"/>
      <c r="K27" s="61"/>
      <c r="L27" s="63"/>
      <c r="M27" s="63"/>
      <c r="N27" s="12"/>
      <c r="O27" s="64"/>
      <c r="P27" s="65"/>
      <c r="Q27" s="64"/>
      <c r="R27" s="64"/>
      <c r="S27" s="65"/>
      <c r="T27" s="12"/>
      <c r="U27" s="61"/>
      <c r="V27" s="12"/>
      <c r="W27" s="64"/>
      <c r="X27" s="12"/>
      <c r="Y27" s="12"/>
      <c r="Z27" s="64"/>
      <c r="AA27" s="12"/>
      <c r="AB27" s="65"/>
      <c r="AC27" s="12"/>
      <c r="AD27" s="2"/>
      <c r="AE27" s="2"/>
    </row>
    <row r="28" spans="1:31" ht="15.75" customHeight="1" x14ac:dyDescent="0.3">
      <c r="A28" s="16">
        <v>2</v>
      </c>
      <c r="B28" s="5"/>
      <c r="C28" s="68"/>
      <c r="D28" s="5"/>
      <c r="E28" s="5" t="str">
        <f>IFERROR(VLOOKUP(D28,Productos[#All],2,0),"")</f>
        <v/>
      </c>
      <c r="F28" s="5"/>
      <c r="G28" s="5">
        <f>SUMIFS(Receta[[#All],[CU]],Receta[[#All],[Código]],D28,Receta[[#All],[M P]],"MO*")</f>
        <v>0</v>
      </c>
      <c r="H28" s="5">
        <f t="shared" si="0"/>
        <v>0</v>
      </c>
      <c r="J28" s="12"/>
      <c r="K28" s="61"/>
      <c r="L28" s="63"/>
      <c r="M28" s="63"/>
      <c r="N28" s="12"/>
      <c r="O28" s="64"/>
      <c r="P28" s="65"/>
      <c r="Q28" s="64"/>
      <c r="R28" s="64"/>
      <c r="S28" s="65"/>
      <c r="T28" s="12"/>
      <c r="U28" s="61"/>
      <c r="V28" s="12"/>
      <c r="W28" s="64"/>
      <c r="X28" s="12"/>
      <c r="Y28" s="12"/>
      <c r="Z28" s="64"/>
      <c r="AA28" s="12"/>
      <c r="AB28" s="65"/>
      <c r="AC28" s="12"/>
      <c r="AD28" s="2"/>
      <c r="AE28" s="2"/>
    </row>
    <row r="29" spans="1:31" ht="15.75" customHeight="1" x14ac:dyDescent="0.3">
      <c r="A29" s="16">
        <v>2</v>
      </c>
      <c r="B29" s="5"/>
      <c r="C29" s="68"/>
      <c r="D29" s="5"/>
      <c r="E29" s="5" t="str">
        <f>IFERROR(VLOOKUP(D29,Productos[#All],2,0),"")</f>
        <v/>
      </c>
      <c r="F29" s="5"/>
      <c r="G29" s="5">
        <f>SUMIFS(Receta[[#All],[CU]],Receta[[#All],[Código]],D29,Receta[[#All],[M P]],"MO*")</f>
        <v>0</v>
      </c>
      <c r="H29" s="5">
        <f t="shared" si="0"/>
        <v>0</v>
      </c>
      <c r="J29" s="12"/>
      <c r="K29" s="61"/>
      <c r="L29" s="63"/>
      <c r="M29" s="63"/>
      <c r="N29" s="12"/>
      <c r="O29" s="64"/>
      <c r="P29" s="65"/>
      <c r="Q29" s="64"/>
      <c r="R29" s="64"/>
      <c r="S29" s="65"/>
      <c r="T29" s="12"/>
      <c r="U29" s="61"/>
      <c r="V29" s="12"/>
      <c r="W29" s="64"/>
      <c r="X29" s="12"/>
      <c r="Y29" s="12"/>
      <c r="Z29" s="64"/>
      <c r="AA29" s="12"/>
      <c r="AB29" s="65"/>
      <c r="AC29" s="12"/>
      <c r="AD29" s="2"/>
      <c r="AE29" s="2"/>
    </row>
    <row r="30" spans="1:31" ht="15.75" customHeight="1" x14ac:dyDescent="0.3">
      <c r="A30" s="16">
        <v>2</v>
      </c>
      <c r="B30" s="5"/>
      <c r="C30" s="68"/>
      <c r="D30" s="5"/>
      <c r="E30" s="5" t="str">
        <f>IFERROR(VLOOKUP(D30,Productos[#All],2,0),"")</f>
        <v/>
      </c>
      <c r="F30" s="5"/>
      <c r="G30" s="5">
        <f>SUMIFS(Receta[[#All],[CU]],Receta[[#All],[Código]],D30,Receta[[#All],[M P]],"MO*")</f>
        <v>0</v>
      </c>
      <c r="H30" s="5">
        <f t="shared" si="0"/>
        <v>0</v>
      </c>
      <c r="J30" s="12"/>
      <c r="K30" s="61"/>
      <c r="L30" s="63"/>
      <c r="M30" s="63"/>
      <c r="N30" s="12"/>
      <c r="O30" s="64"/>
      <c r="P30" s="65"/>
      <c r="Q30" s="64"/>
      <c r="R30" s="64"/>
      <c r="S30" s="65"/>
      <c r="T30" s="12"/>
      <c r="U30" s="61"/>
      <c r="V30" s="12"/>
      <c r="W30" s="64"/>
      <c r="X30" s="12"/>
      <c r="Y30" s="12"/>
      <c r="Z30" s="64"/>
      <c r="AA30" s="12"/>
      <c r="AB30" s="65"/>
      <c r="AC30" s="12"/>
      <c r="AD30" s="2"/>
      <c r="AE30" s="2"/>
    </row>
    <row r="31" spans="1:31" ht="15.75" customHeight="1" x14ac:dyDescent="0.3">
      <c r="A31" s="16">
        <v>2</v>
      </c>
      <c r="B31" s="5"/>
      <c r="C31" s="68"/>
      <c r="D31" s="5"/>
      <c r="E31" s="5" t="str">
        <f>IFERROR(VLOOKUP(D31,Productos[#All],2,0),"")</f>
        <v/>
      </c>
      <c r="F31" s="5"/>
      <c r="G31" s="5">
        <f>SUMIFS(Receta[[#All],[CU]],Receta[[#All],[Código]],D31,Receta[[#All],[M P]],"MO*")</f>
        <v>0</v>
      </c>
      <c r="H31" s="5">
        <f t="shared" si="0"/>
        <v>0</v>
      </c>
      <c r="J31" s="12"/>
      <c r="K31" s="61"/>
      <c r="L31" s="63"/>
      <c r="M31" s="63"/>
      <c r="N31" s="12"/>
      <c r="O31" s="64"/>
      <c r="P31" s="65"/>
      <c r="Q31" s="64"/>
      <c r="R31" s="64"/>
      <c r="S31" s="65"/>
      <c r="T31" s="12"/>
      <c r="U31" s="61"/>
      <c r="V31" s="12"/>
      <c r="W31" s="64"/>
      <c r="X31" s="12"/>
      <c r="Y31" s="12"/>
      <c r="Z31" s="64"/>
      <c r="AA31" s="12"/>
      <c r="AB31" s="65"/>
      <c r="AC31" s="12"/>
      <c r="AD31" s="2"/>
      <c r="AE31" s="2"/>
    </row>
    <row r="32" spans="1:31" ht="15.75" customHeight="1" x14ac:dyDescent="0.3">
      <c r="A32" s="16">
        <v>2</v>
      </c>
      <c r="B32" s="5"/>
      <c r="C32" s="68"/>
      <c r="D32" s="5"/>
      <c r="E32" s="5" t="str">
        <f>IFERROR(VLOOKUP(D32,Productos[#All],2,0),"")</f>
        <v/>
      </c>
      <c r="F32" s="5"/>
      <c r="G32" s="5">
        <f>SUMIFS(Receta[[#All],[CU]],Receta[[#All],[Código]],D32,Receta[[#All],[M P]],"MO*")</f>
        <v>0</v>
      </c>
      <c r="H32" s="5">
        <f t="shared" si="0"/>
        <v>0</v>
      </c>
      <c r="J32" s="12"/>
      <c r="K32" s="61"/>
      <c r="L32" s="63"/>
      <c r="M32" s="63"/>
      <c r="N32" s="12"/>
      <c r="O32" s="64"/>
      <c r="P32" s="65"/>
      <c r="Q32" s="64"/>
      <c r="R32" s="64"/>
      <c r="S32" s="65"/>
      <c r="T32" s="12"/>
      <c r="U32" s="61"/>
      <c r="V32" s="12"/>
      <c r="W32" s="64"/>
      <c r="X32" s="12"/>
      <c r="Y32" s="12"/>
      <c r="Z32" s="64"/>
      <c r="AA32" s="12"/>
      <c r="AB32" s="65"/>
      <c r="AC32" s="12"/>
      <c r="AD32" s="2"/>
      <c r="AE32" s="2"/>
    </row>
    <row r="33" spans="1:31" ht="15.75" customHeight="1" x14ac:dyDescent="0.3">
      <c r="A33" s="16">
        <v>2</v>
      </c>
      <c r="B33" s="5"/>
      <c r="C33" s="68"/>
      <c r="D33" s="5"/>
      <c r="E33" s="5" t="str">
        <f>IFERROR(VLOOKUP(D33,Productos[#All],2,0),"")</f>
        <v/>
      </c>
      <c r="F33" s="5"/>
      <c r="G33" s="5">
        <f>SUMIFS(Receta[[#All],[CU]],Receta[[#All],[Código]],D33,Receta[[#All],[M P]],"MO*")</f>
        <v>0</v>
      </c>
      <c r="H33" s="5">
        <f t="shared" si="0"/>
        <v>0</v>
      </c>
      <c r="J33" s="12"/>
      <c r="K33" s="61"/>
      <c r="L33" s="63"/>
      <c r="M33" s="63"/>
      <c r="N33" s="12"/>
      <c r="O33" s="64"/>
      <c r="P33" s="65"/>
      <c r="Q33" s="64"/>
      <c r="R33" s="64"/>
      <c r="S33" s="65"/>
      <c r="T33" s="12"/>
      <c r="U33" s="61"/>
      <c r="V33" s="12"/>
      <c r="W33" s="64"/>
      <c r="X33" s="12"/>
      <c r="Y33" s="12"/>
      <c r="Z33" s="64"/>
      <c r="AA33" s="12"/>
      <c r="AB33" s="65"/>
      <c r="AC33" s="12"/>
      <c r="AD33" s="2"/>
      <c r="AE33" s="2"/>
    </row>
    <row r="34" spans="1:31" ht="15.75" customHeight="1" x14ac:dyDescent="0.3">
      <c r="A34" s="16">
        <v>2</v>
      </c>
      <c r="B34" s="5"/>
      <c r="C34" s="68"/>
      <c r="D34" s="5"/>
      <c r="E34" s="5" t="str">
        <f>IFERROR(VLOOKUP(D34,Productos[#All],2,0),"")</f>
        <v/>
      </c>
      <c r="F34" s="5"/>
      <c r="G34" s="5">
        <f>SUMIFS(Receta[[#All],[CU]],Receta[[#All],[Código]],D34,Receta[[#All],[M P]],"MO*")</f>
        <v>0</v>
      </c>
      <c r="H34" s="5">
        <f t="shared" si="0"/>
        <v>0</v>
      </c>
      <c r="J34" s="12"/>
      <c r="K34" s="61"/>
      <c r="L34" s="63"/>
      <c r="M34" s="63"/>
      <c r="N34" s="12"/>
      <c r="O34" s="64"/>
      <c r="P34" s="65"/>
      <c r="Q34" s="64"/>
      <c r="R34" s="64"/>
      <c r="S34" s="65"/>
      <c r="T34" s="12"/>
      <c r="U34" s="61"/>
      <c r="V34" s="12"/>
      <c r="W34" s="64"/>
      <c r="X34" s="12"/>
      <c r="Y34" s="12"/>
      <c r="Z34" s="64"/>
      <c r="AA34" s="12"/>
      <c r="AB34" s="65"/>
      <c r="AC34" s="12"/>
      <c r="AD34" s="2"/>
      <c r="AE34" s="2"/>
    </row>
    <row r="35" spans="1:31" ht="15.75" customHeight="1" x14ac:dyDescent="0.3">
      <c r="A35" s="16">
        <v>2</v>
      </c>
      <c r="B35" s="5"/>
      <c r="C35" s="68"/>
      <c r="D35" s="5"/>
      <c r="E35" s="5" t="str">
        <f>IFERROR(VLOOKUP(D35,Productos[#All],2,0),"")</f>
        <v/>
      </c>
      <c r="F35" s="5"/>
      <c r="G35" s="5">
        <f>SUMIFS(Receta[[#All],[CU]],Receta[[#All],[Código]],D35,Receta[[#All],[M P]],"MO*")</f>
        <v>0</v>
      </c>
      <c r="H35" s="5">
        <f t="shared" si="0"/>
        <v>0</v>
      </c>
      <c r="J35" s="12"/>
      <c r="K35" s="61"/>
      <c r="L35" s="63"/>
      <c r="M35" s="63"/>
      <c r="N35" s="12"/>
      <c r="O35" s="64"/>
      <c r="P35" s="65"/>
      <c r="Q35" s="64"/>
      <c r="R35" s="64"/>
      <c r="S35" s="65"/>
      <c r="T35" s="12"/>
      <c r="U35" s="61"/>
      <c r="V35" s="12"/>
      <c r="W35" s="64"/>
      <c r="X35" s="12"/>
      <c r="Y35" s="12"/>
      <c r="Z35" s="64"/>
      <c r="AA35" s="12"/>
      <c r="AB35" s="65"/>
      <c r="AC35" s="12"/>
      <c r="AD35" s="2"/>
      <c r="AE35" s="2"/>
    </row>
    <row r="36" spans="1:31" ht="15.75" customHeight="1" x14ac:dyDescent="0.3">
      <c r="A36" s="16">
        <v>2</v>
      </c>
      <c r="B36" s="5"/>
      <c r="C36" s="68"/>
      <c r="D36" s="5"/>
      <c r="E36" s="5" t="str">
        <f>IFERROR(VLOOKUP(D36,Productos[#All],2,0),"")</f>
        <v/>
      </c>
      <c r="F36" s="5"/>
      <c r="G36" s="5">
        <f>SUMIFS(Receta[[#All],[CU]],Receta[[#All],[Código]],D36,Receta[[#All],[M P]],"MO*")</f>
        <v>0</v>
      </c>
      <c r="H36" s="5">
        <f t="shared" si="0"/>
        <v>0</v>
      </c>
      <c r="J36" s="12"/>
      <c r="K36" s="61"/>
      <c r="L36" s="63"/>
      <c r="M36" s="63"/>
      <c r="N36" s="12"/>
      <c r="O36" s="64"/>
      <c r="P36" s="65"/>
      <c r="Q36" s="64"/>
      <c r="R36" s="64"/>
      <c r="S36" s="65"/>
      <c r="T36" s="12"/>
      <c r="U36" s="61"/>
      <c r="V36" s="12"/>
      <c r="W36" s="64"/>
      <c r="X36" s="12"/>
      <c r="Y36" s="12"/>
      <c r="Z36" s="64"/>
      <c r="AA36" s="12"/>
      <c r="AB36" s="65"/>
      <c r="AC36" s="12"/>
      <c r="AD36" s="2"/>
      <c r="AE36" s="2"/>
    </row>
    <row r="37" spans="1:31" ht="15.75" customHeight="1" x14ac:dyDescent="0.3">
      <c r="A37" s="16">
        <v>2</v>
      </c>
      <c r="B37" s="5"/>
      <c r="C37" s="68"/>
      <c r="D37" s="5"/>
      <c r="E37" s="5" t="str">
        <f>IFERROR(VLOOKUP(D37,Productos[#All],2,0),"")</f>
        <v/>
      </c>
      <c r="F37" s="5"/>
      <c r="G37" s="5">
        <f>SUMIFS(Receta[[#All],[CU]],Receta[[#All],[Código]],D37,Receta[[#All],[M P]],"MO*")</f>
        <v>0</v>
      </c>
      <c r="H37" s="5">
        <f t="shared" si="0"/>
        <v>0</v>
      </c>
      <c r="J37" s="12"/>
      <c r="K37" s="61"/>
      <c r="L37" s="63"/>
      <c r="M37" s="63"/>
      <c r="N37" s="12"/>
      <c r="O37" s="64"/>
      <c r="P37" s="65"/>
      <c r="Q37" s="64"/>
      <c r="R37" s="64"/>
      <c r="S37" s="65"/>
      <c r="T37" s="12"/>
      <c r="U37" s="61"/>
      <c r="V37" s="12"/>
      <c r="W37" s="64"/>
      <c r="X37" s="12"/>
      <c r="Y37" s="12"/>
      <c r="Z37" s="64"/>
      <c r="AA37" s="12"/>
      <c r="AB37" s="65"/>
      <c r="AC37" s="12"/>
      <c r="AD37" s="2"/>
      <c r="AE37" s="2"/>
    </row>
    <row r="38" spans="1:31" ht="15.75" customHeight="1" x14ac:dyDescent="0.3">
      <c r="A38" s="16">
        <v>2</v>
      </c>
      <c r="B38" s="5"/>
      <c r="C38" s="68"/>
      <c r="D38" s="5"/>
      <c r="E38" s="5" t="str">
        <f>IFERROR(VLOOKUP(D38,Productos[#All],2,0),"")</f>
        <v/>
      </c>
      <c r="F38" s="5"/>
      <c r="G38" s="5">
        <f>SUMIFS(Receta[[#All],[CU]],Receta[[#All],[Código]],D38,Receta[[#All],[M P]],"MO*")</f>
        <v>0</v>
      </c>
      <c r="H38" s="5">
        <f t="shared" si="0"/>
        <v>0</v>
      </c>
      <c r="J38" s="12"/>
      <c r="K38" s="61"/>
      <c r="L38" s="63"/>
      <c r="M38" s="63"/>
      <c r="N38" s="12"/>
      <c r="O38" s="64"/>
      <c r="P38" s="65"/>
      <c r="Q38" s="64"/>
      <c r="R38" s="64"/>
      <c r="S38" s="65"/>
      <c r="T38" s="12"/>
      <c r="U38" s="61"/>
      <c r="V38" s="12"/>
      <c r="W38" s="64"/>
      <c r="X38" s="12"/>
      <c r="Y38" s="12"/>
      <c r="Z38" s="64"/>
      <c r="AA38" s="12"/>
      <c r="AB38" s="65"/>
      <c r="AC38" s="12"/>
      <c r="AD38" s="2"/>
      <c r="AE38" s="2"/>
    </row>
    <row r="39" spans="1:31" ht="15.75" customHeight="1" x14ac:dyDescent="0.3">
      <c r="A39" s="16">
        <v>2</v>
      </c>
      <c r="B39" s="5"/>
      <c r="C39" s="68"/>
      <c r="D39" s="5"/>
      <c r="E39" s="5" t="str">
        <f>IFERROR(VLOOKUP(D39,Productos[#All],2,0),"")</f>
        <v/>
      </c>
      <c r="F39" s="5"/>
      <c r="G39" s="5">
        <f>SUMIFS(Receta[[#All],[CU]],Receta[[#All],[Código]],D39,Receta[[#All],[M P]],"MO*")</f>
        <v>0</v>
      </c>
      <c r="H39" s="5">
        <f t="shared" si="0"/>
        <v>0</v>
      </c>
      <c r="J39" s="12"/>
      <c r="K39" s="61"/>
      <c r="L39" s="63"/>
      <c r="M39" s="63"/>
      <c r="N39" s="12"/>
      <c r="O39" s="64"/>
      <c r="P39" s="65"/>
      <c r="Q39" s="64"/>
      <c r="R39" s="64"/>
      <c r="S39" s="65"/>
      <c r="T39" s="12"/>
      <c r="U39" s="61"/>
      <c r="V39" s="12"/>
      <c r="W39" s="64"/>
      <c r="X39" s="12"/>
      <c r="Y39" s="12"/>
      <c r="Z39" s="64"/>
      <c r="AA39" s="12"/>
      <c r="AB39" s="65"/>
      <c r="AC39" s="12"/>
      <c r="AD39" s="2"/>
      <c r="AE39" s="2"/>
    </row>
    <row r="40" spans="1:31" ht="15.75" customHeight="1" x14ac:dyDescent="0.3">
      <c r="A40" s="16">
        <v>2</v>
      </c>
      <c r="B40" s="5"/>
      <c r="C40" s="68"/>
      <c r="D40" s="5"/>
      <c r="E40" s="5" t="str">
        <f>IFERROR(VLOOKUP(D40,Productos[#All],2,0),"")</f>
        <v/>
      </c>
      <c r="F40" s="5"/>
      <c r="G40" s="5">
        <f>SUMIFS(Receta[[#All],[CU]],Receta[[#All],[Código]],D40,Receta[[#All],[M P]],"MO*")</f>
        <v>0</v>
      </c>
      <c r="H40" s="5">
        <f t="shared" si="0"/>
        <v>0</v>
      </c>
      <c r="J40" s="12"/>
      <c r="K40" s="61"/>
      <c r="L40" s="63"/>
      <c r="M40" s="63"/>
      <c r="N40" s="12"/>
      <c r="O40" s="64"/>
      <c r="P40" s="65"/>
      <c r="Q40" s="64"/>
      <c r="R40" s="64"/>
      <c r="S40" s="65"/>
      <c r="T40" s="12"/>
      <c r="U40" s="61"/>
      <c r="V40" s="12"/>
      <c r="W40" s="64"/>
      <c r="X40" s="12"/>
      <c r="Y40" s="12"/>
      <c r="Z40" s="64"/>
      <c r="AA40" s="12"/>
      <c r="AB40" s="65"/>
      <c r="AC40" s="12"/>
      <c r="AD40" s="2"/>
      <c r="AE40" s="2"/>
    </row>
    <row r="41" spans="1:31" ht="15.75" customHeight="1" x14ac:dyDescent="0.3">
      <c r="A41" s="16">
        <v>2</v>
      </c>
      <c r="B41" s="5"/>
      <c r="C41" s="68"/>
      <c r="D41" s="5"/>
      <c r="E41" s="5" t="str">
        <f>IFERROR(VLOOKUP(D41,Productos[#All],2,0),"")</f>
        <v/>
      </c>
      <c r="F41" s="5"/>
      <c r="G41" s="5">
        <f>SUMIFS(Receta[[#All],[CU]],Receta[[#All],[Código]],D41,Receta[[#All],[M P]],"MO*")</f>
        <v>0</v>
      </c>
      <c r="H41" s="5">
        <f t="shared" si="0"/>
        <v>0</v>
      </c>
      <c r="J41" s="12"/>
      <c r="K41" s="61"/>
      <c r="L41" s="63"/>
      <c r="M41" s="63"/>
      <c r="N41" s="12"/>
      <c r="O41" s="64"/>
      <c r="P41" s="65"/>
      <c r="Q41" s="64"/>
      <c r="R41" s="64"/>
      <c r="S41" s="65"/>
      <c r="T41" s="12"/>
      <c r="U41" s="61"/>
      <c r="V41" s="12"/>
      <c r="W41" s="64"/>
      <c r="X41" s="12"/>
      <c r="Y41" s="12"/>
      <c r="Z41" s="64"/>
      <c r="AA41" s="12"/>
      <c r="AB41" s="65"/>
      <c r="AC41" s="12"/>
      <c r="AD41" s="2"/>
      <c r="AE41" s="2"/>
    </row>
    <row r="42" spans="1:31" ht="15.75" customHeight="1" x14ac:dyDescent="0.3">
      <c r="A42" s="16">
        <v>2</v>
      </c>
      <c r="B42" s="5"/>
      <c r="C42" s="68"/>
      <c r="D42" s="5"/>
      <c r="E42" s="5" t="str">
        <f>IFERROR(VLOOKUP(D42,Productos[#All],2,0),"")</f>
        <v/>
      </c>
      <c r="F42" s="5"/>
      <c r="G42" s="5">
        <f>SUMIFS(Receta[[#All],[CU]],Receta[[#All],[Código]],D42,Receta[[#All],[M P]],"MO*")</f>
        <v>0</v>
      </c>
      <c r="H42" s="5">
        <f t="shared" si="0"/>
        <v>0</v>
      </c>
      <c r="J42" s="12"/>
      <c r="K42" s="61"/>
      <c r="L42" s="63"/>
      <c r="M42" s="63"/>
      <c r="N42" s="12"/>
      <c r="O42" s="64"/>
      <c r="P42" s="65"/>
      <c r="Q42" s="64"/>
      <c r="R42" s="64"/>
      <c r="S42" s="65"/>
      <c r="T42" s="12"/>
      <c r="U42" s="61"/>
      <c r="V42" s="12"/>
      <c r="W42" s="64"/>
      <c r="X42" s="12"/>
      <c r="Y42" s="12"/>
      <c r="Z42" s="64"/>
      <c r="AA42" s="12"/>
      <c r="AB42" s="65"/>
      <c r="AC42" s="12"/>
      <c r="AD42" s="2"/>
      <c r="AE42" s="2"/>
    </row>
    <row r="43" spans="1:31" ht="15.75" customHeight="1" x14ac:dyDescent="0.3">
      <c r="A43" s="16">
        <v>2</v>
      </c>
      <c r="B43" s="5"/>
      <c r="C43" s="68"/>
      <c r="D43" s="5"/>
      <c r="E43" s="5" t="str">
        <f>IFERROR(VLOOKUP(D43,Productos[#All],2,0),"")</f>
        <v/>
      </c>
      <c r="F43" s="5"/>
      <c r="G43" s="5">
        <f>SUMIFS(Receta[[#All],[CU]],Receta[[#All],[Código]],D43,Receta[[#All],[M P]],"MO*")</f>
        <v>0</v>
      </c>
      <c r="H43" s="5">
        <f t="shared" si="0"/>
        <v>0</v>
      </c>
      <c r="J43" s="12"/>
      <c r="K43" s="61"/>
      <c r="L43" s="63"/>
      <c r="M43" s="63"/>
      <c r="N43" s="12"/>
      <c r="O43" s="64"/>
      <c r="P43" s="65"/>
      <c r="Q43" s="64"/>
      <c r="R43" s="64"/>
      <c r="S43" s="65"/>
      <c r="T43" s="12"/>
      <c r="U43" s="61"/>
      <c r="V43" s="12"/>
      <c r="W43" s="64"/>
      <c r="X43" s="12"/>
      <c r="Y43" s="12"/>
      <c r="Z43" s="64"/>
      <c r="AA43" s="12"/>
      <c r="AB43" s="65"/>
      <c r="AC43" s="12"/>
      <c r="AD43" s="2"/>
      <c r="AE43" s="2"/>
    </row>
    <row r="44" spans="1:31" ht="15.75" customHeight="1" x14ac:dyDescent="0.3">
      <c r="A44" s="16">
        <v>2</v>
      </c>
      <c r="B44" s="5"/>
      <c r="C44" s="68"/>
      <c r="D44" s="5"/>
      <c r="E44" s="5" t="str">
        <f>IFERROR(VLOOKUP(D44,Productos[#All],2,0),"")</f>
        <v/>
      </c>
      <c r="F44" s="5"/>
      <c r="G44" s="5">
        <f>SUMIFS(Receta[[#All],[CU]],Receta[[#All],[Código]],D44,Receta[[#All],[M P]],"MO*")</f>
        <v>0</v>
      </c>
      <c r="H44" s="5">
        <f t="shared" si="0"/>
        <v>0</v>
      </c>
      <c r="J44" s="12"/>
      <c r="K44" s="61"/>
      <c r="L44" s="63"/>
      <c r="M44" s="63"/>
      <c r="N44" s="12"/>
      <c r="O44" s="64"/>
      <c r="P44" s="65"/>
      <c r="Q44" s="64"/>
      <c r="R44" s="64"/>
      <c r="S44" s="65"/>
      <c r="T44" s="12"/>
      <c r="U44" s="61"/>
      <c r="V44" s="12"/>
      <c r="W44" s="64"/>
      <c r="X44" s="12"/>
      <c r="Y44" s="12"/>
      <c r="Z44" s="64"/>
      <c r="AA44" s="12"/>
      <c r="AB44" s="65"/>
      <c r="AC44" s="12"/>
      <c r="AD44" s="2"/>
      <c r="AE44" s="2"/>
    </row>
    <row r="45" spans="1:31" ht="15.75" customHeight="1" x14ac:dyDescent="0.3">
      <c r="A45" s="16">
        <v>2</v>
      </c>
      <c r="B45" s="5"/>
      <c r="C45" s="68"/>
      <c r="D45" s="5"/>
      <c r="E45" s="5" t="str">
        <f>IFERROR(VLOOKUP(D45,Productos[#All],2,0),"")</f>
        <v/>
      </c>
      <c r="F45" s="5"/>
      <c r="G45" s="5">
        <f>SUMIFS(Receta[[#All],[CU]],Receta[[#All],[Código]],D45,Receta[[#All],[M P]],"MO*")</f>
        <v>0</v>
      </c>
      <c r="H45" s="5">
        <f t="shared" si="0"/>
        <v>0</v>
      </c>
      <c r="J45" s="12"/>
      <c r="K45" s="61"/>
      <c r="L45" s="63"/>
      <c r="M45" s="63"/>
      <c r="N45" s="12"/>
      <c r="O45" s="64"/>
      <c r="P45" s="65"/>
      <c r="Q45" s="64"/>
      <c r="R45" s="64"/>
      <c r="S45" s="65"/>
      <c r="T45" s="12"/>
      <c r="U45" s="61"/>
      <c r="V45" s="12"/>
      <c r="W45" s="64"/>
      <c r="X45" s="12"/>
      <c r="Y45" s="12"/>
      <c r="Z45" s="64"/>
      <c r="AA45" s="12"/>
      <c r="AB45" s="65"/>
      <c r="AC45" s="12"/>
      <c r="AD45" s="2"/>
      <c r="AE45" s="2"/>
    </row>
    <row r="46" spans="1:31" ht="15.75" customHeight="1" x14ac:dyDescent="0.3">
      <c r="A46" s="16">
        <v>2</v>
      </c>
      <c r="B46" s="5"/>
      <c r="C46" s="68"/>
      <c r="D46" s="5"/>
      <c r="E46" s="5" t="str">
        <f>IFERROR(VLOOKUP(D46,Productos[#All],2,0),"")</f>
        <v/>
      </c>
      <c r="F46" s="5"/>
      <c r="G46" s="5">
        <f>SUMIFS(Receta[[#All],[CU]],Receta[[#All],[Código]],D46,Receta[[#All],[M P]],"MO*")</f>
        <v>0</v>
      </c>
      <c r="H46" s="5">
        <f t="shared" si="0"/>
        <v>0</v>
      </c>
      <c r="J46" s="12"/>
      <c r="K46" s="61"/>
      <c r="L46" s="63"/>
      <c r="M46" s="63"/>
      <c r="N46" s="12"/>
      <c r="O46" s="64"/>
      <c r="P46" s="65"/>
      <c r="Q46" s="64"/>
      <c r="R46" s="64"/>
      <c r="S46" s="65"/>
      <c r="T46" s="12"/>
      <c r="U46" s="61"/>
      <c r="V46" s="12"/>
      <c r="W46" s="64"/>
      <c r="X46" s="12"/>
      <c r="Y46" s="12"/>
      <c r="Z46" s="64"/>
      <c r="AA46" s="12"/>
      <c r="AB46" s="65"/>
      <c r="AC46" s="12"/>
      <c r="AD46" s="2"/>
      <c r="AE46" s="2"/>
    </row>
    <row r="47" spans="1:31" ht="15.75" customHeight="1" x14ac:dyDescent="0.3">
      <c r="A47" s="16">
        <v>3</v>
      </c>
      <c r="B47" s="5"/>
      <c r="C47" s="68"/>
      <c r="D47" s="5"/>
      <c r="E47" s="5" t="str">
        <f>IFERROR(VLOOKUP(D47,Productos[#All],2,0),"")</f>
        <v/>
      </c>
      <c r="F47" s="5"/>
      <c r="G47" s="5">
        <f>SUMIFS(Receta[[#All],[CU]],Receta[[#All],[Código]],D47,Receta[[#All],[M P]],"MO*")</f>
        <v>0</v>
      </c>
      <c r="H47" s="5">
        <f t="shared" si="0"/>
        <v>0</v>
      </c>
      <c r="J47" s="12"/>
      <c r="K47" s="61"/>
      <c r="L47" s="63"/>
      <c r="M47" s="63"/>
      <c r="N47" s="12"/>
      <c r="O47" s="64"/>
      <c r="P47" s="65"/>
      <c r="Q47" s="64"/>
      <c r="R47" s="64"/>
      <c r="S47" s="65"/>
      <c r="T47" s="12"/>
      <c r="U47" s="61"/>
      <c r="V47" s="12"/>
      <c r="W47" s="64"/>
      <c r="X47" s="12"/>
      <c r="Y47" s="12"/>
      <c r="Z47" s="64"/>
      <c r="AA47" s="12"/>
      <c r="AB47" s="65"/>
      <c r="AC47" s="12"/>
      <c r="AD47" s="2"/>
      <c r="AE47" s="2"/>
    </row>
    <row r="48" spans="1:31" ht="15.75" customHeight="1" x14ac:dyDescent="0.3">
      <c r="A48" s="16">
        <v>3</v>
      </c>
      <c r="B48" s="5"/>
      <c r="C48" s="68"/>
      <c r="D48" s="5"/>
      <c r="E48" s="5" t="str">
        <f>IFERROR(VLOOKUP(D48,Productos[#All],2,0),"")</f>
        <v/>
      </c>
      <c r="F48" s="5"/>
      <c r="G48" s="5">
        <f>SUMIFS(Receta[[#All],[CU]],Receta[[#All],[Código]],D48,Receta[[#All],[M P]],"MO*")</f>
        <v>0</v>
      </c>
      <c r="H48" s="5">
        <f t="shared" si="0"/>
        <v>0</v>
      </c>
      <c r="J48" s="12"/>
      <c r="K48" s="61"/>
      <c r="L48" s="63"/>
      <c r="M48" s="63"/>
      <c r="N48" s="12"/>
      <c r="O48" s="64"/>
      <c r="P48" s="65"/>
      <c r="Q48" s="64"/>
      <c r="R48" s="64"/>
      <c r="S48" s="65"/>
      <c r="T48" s="12"/>
      <c r="U48" s="61"/>
      <c r="V48" s="12"/>
      <c r="W48" s="64"/>
      <c r="X48" s="12"/>
      <c r="Y48" s="12"/>
      <c r="Z48" s="64"/>
      <c r="AA48" s="12"/>
      <c r="AB48" s="65"/>
      <c r="AC48" s="12"/>
      <c r="AD48" s="2"/>
      <c r="AE48" s="2"/>
    </row>
    <row r="49" spans="1:31" ht="15.75" customHeight="1" x14ac:dyDescent="0.3">
      <c r="A49" s="16">
        <v>3</v>
      </c>
      <c r="B49" s="5"/>
      <c r="C49" s="68"/>
      <c r="D49" s="5"/>
      <c r="E49" s="5" t="str">
        <f>IFERROR(VLOOKUP(D49,Productos[#All],2,0),"")</f>
        <v/>
      </c>
      <c r="F49" s="5"/>
      <c r="G49" s="5">
        <f>SUMIFS(Receta[[#All],[CU]],Receta[[#All],[Código]],D49,Receta[[#All],[M P]],"MO*")</f>
        <v>0</v>
      </c>
      <c r="H49" s="5">
        <f t="shared" si="0"/>
        <v>0</v>
      </c>
      <c r="J49" s="12"/>
      <c r="K49" s="61"/>
      <c r="L49" s="63"/>
      <c r="M49" s="63"/>
      <c r="N49" s="12"/>
      <c r="O49" s="64"/>
      <c r="P49" s="65"/>
      <c r="Q49" s="64"/>
      <c r="R49" s="64"/>
      <c r="S49" s="65"/>
      <c r="T49" s="12"/>
      <c r="U49" s="61"/>
      <c r="V49" s="12"/>
      <c r="W49" s="64"/>
      <c r="X49" s="12"/>
      <c r="Y49" s="12"/>
      <c r="Z49" s="64"/>
      <c r="AA49" s="12"/>
      <c r="AB49" s="65"/>
      <c r="AC49" s="12"/>
      <c r="AD49" s="2"/>
      <c r="AE49" s="2"/>
    </row>
    <row r="50" spans="1:31" ht="15.75" customHeight="1" x14ac:dyDescent="0.3">
      <c r="A50" s="16">
        <v>3</v>
      </c>
      <c r="B50" s="5"/>
      <c r="C50" s="68"/>
      <c r="D50" s="5"/>
      <c r="E50" s="5" t="str">
        <f>IFERROR(VLOOKUP(D50,Productos[#All],2,0),"")</f>
        <v/>
      </c>
      <c r="F50" s="5"/>
      <c r="G50" s="5">
        <f>SUMIFS(Receta[[#All],[CU]],Receta[[#All],[Código]],D50,Receta[[#All],[M P]],"MO*")</f>
        <v>0</v>
      </c>
      <c r="H50" s="5">
        <f t="shared" si="0"/>
        <v>0</v>
      </c>
      <c r="J50" s="12"/>
      <c r="K50" s="61"/>
      <c r="L50" s="63"/>
      <c r="M50" s="63"/>
      <c r="N50" s="12"/>
      <c r="O50" s="64"/>
      <c r="P50" s="65"/>
      <c r="Q50" s="64"/>
      <c r="R50" s="64"/>
      <c r="S50" s="65"/>
      <c r="T50" s="12"/>
      <c r="U50" s="61"/>
      <c r="V50" s="12"/>
      <c r="W50" s="64"/>
      <c r="X50" s="12"/>
      <c r="Y50" s="12"/>
      <c r="Z50" s="64"/>
      <c r="AA50" s="12"/>
      <c r="AB50" s="65"/>
      <c r="AC50" s="12"/>
      <c r="AD50" s="2"/>
      <c r="AE50" s="2"/>
    </row>
    <row r="51" spans="1:31" ht="15.75" customHeight="1" x14ac:dyDescent="0.3">
      <c r="A51" s="16">
        <v>3</v>
      </c>
      <c r="B51" s="5"/>
      <c r="C51" s="68"/>
      <c r="D51" s="5"/>
      <c r="E51" s="5" t="str">
        <f>IFERROR(VLOOKUP(D51,Productos[#All],2,0),"")</f>
        <v/>
      </c>
      <c r="F51" s="5"/>
      <c r="G51" s="5">
        <f>SUMIFS(Receta[[#All],[CU]],Receta[[#All],[Código]],D51,Receta[[#All],[M P]],"MO*")</f>
        <v>0</v>
      </c>
      <c r="H51" s="5">
        <f t="shared" si="0"/>
        <v>0</v>
      </c>
      <c r="J51" s="12"/>
      <c r="K51" s="61"/>
      <c r="L51" s="63"/>
      <c r="M51" s="63"/>
      <c r="N51" s="12"/>
      <c r="O51" s="64"/>
      <c r="P51" s="65"/>
      <c r="Q51" s="64"/>
      <c r="R51" s="64"/>
      <c r="S51" s="65"/>
      <c r="T51" s="12"/>
      <c r="U51" s="61"/>
      <c r="V51" s="12"/>
      <c r="W51" s="64"/>
      <c r="X51" s="12"/>
      <c r="Y51" s="12"/>
      <c r="Z51" s="64"/>
      <c r="AA51" s="12"/>
      <c r="AB51" s="65"/>
      <c r="AC51" s="12"/>
      <c r="AD51" s="2"/>
      <c r="AE51" s="2"/>
    </row>
    <row r="52" spans="1:31" ht="15.75" customHeight="1" x14ac:dyDescent="0.3">
      <c r="A52" s="16">
        <v>4</v>
      </c>
      <c r="B52" s="5"/>
      <c r="C52" s="68"/>
      <c r="D52" s="5"/>
      <c r="E52" s="5" t="str">
        <f>IFERROR(VLOOKUP(D52,Productos[#All],2,0),"")</f>
        <v/>
      </c>
      <c r="F52" s="5"/>
      <c r="G52" s="5">
        <f>SUMIFS(Receta[[#All],[CU]],Receta[[#All],[Código]],D52,Receta[[#All],[M P]],"MO*")</f>
        <v>0</v>
      </c>
      <c r="H52" s="5">
        <f t="shared" si="0"/>
        <v>0</v>
      </c>
      <c r="J52" s="12"/>
      <c r="K52" s="61"/>
      <c r="L52" s="63"/>
      <c r="M52" s="63"/>
      <c r="N52" s="12"/>
      <c r="O52" s="64"/>
      <c r="P52" s="65"/>
      <c r="Q52" s="64"/>
      <c r="R52" s="64"/>
      <c r="S52" s="65"/>
      <c r="T52" s="12"/>
      <c r="U52" s="61"/>
      <c r="V52" s="64"/>
      <c r="W52" s="64"/>
      <c r="X52" s="64"/>
      <c r="Y52" s="64"/>
      <c r="Z52" s="64"/>
      <c r="AA52" s="12"/>
      <c r="AB52" s="65"/>
      <c r="AC52" s="12"/>
      <c r="AD52" s="2"/>
      <c r="AE52" s="2"/>
    </row>
    <row r="53" spans="1:31" ht="15.75" customHeight="1" x14ac:dyDescent="0.3">
      <c r="A53" s="16">
        <v>4</v>
      </c>
      <c r="B53" s="5"/>
      <c r="C53" s="68"/>
      <c r="D53" s="5"/>
      <c r="E53" s="5" t="str">
        <f>IFERROR(VLOOKUP(D53,Productos[#All],2,0),"")</f>
        <v/>
      </c>
      <c r="F53" s="5"/>
      <c r="G53" s="5">
        <f>SUMIFS(Receta[[#All],[CU]],Receta[[#All],[Código]],D53,Receta[[#All],[M P]],"MO*")</f>
        <v>0</v>
      </c>
      <c r="H53" s="5">
        <f t="shared" si="0"/>
        <v>0</v>
      </c>
      <c r="J53" s="12"/>
      <c r="K53" s="61"/>
      <c r="L53" s="63"/>
      <c r="M53" s="63"/>
      <c r="N53" s="12"/>
      <c r="O53" s="64"/>
      <c r="P53" s="65"/>
      <c r="Q53" s="64"/>
      <c r="R53" s="64"/>
      <c r="S53" s="65"/>
      <c r="T53" s="12"/>
      <c r="U53" s="61"/>
      <c r="V53" s="12"/>
      <c r="W53" s="64"/>
      <c r="X53" s="64"/>
      <c r="Y53" s="64"/>
      <c r="Z53" s="64"/>
      <c r="AA53" s="12"/>
      <c r="AB53" s="65"/>
      <c r="AC53" s="12"/>
      <c r="AD53" s="2"/>
      <c r="AE53" s="2"/>
    </row>
    <row r="54" spans="1:31" ht="15.75" customHeight="1" x14ac:dyDescent="0.3">
      <c r="A54" s="16">
        <v>4</v>
      </c>
      <c r="B54" s="5"/>
      <c r="C54" s="68"/>
      <c r="D54" s="5"/>
      <c r="E54" s="5" t="str">
        <f>IFERROR(VLOOKUP(D54,Productos[#All],2,0),"")</f>
        <v/>
      </c>
      <c r="F54" s="5"/>
      <c r="G54" s="5">
        <f>SUMIFS(Receta[[#All],[CU]],Receta[[#All],[Código]],D54,Receta[[#All],[M P]],"MO*")</f>
        <v>0</v>
      </c>
      <c r="H54" s="5">
        <f t="shared" si="0"/>
        <v>0</v>
      </c>
      <c r="J54" s="12"/>
      <c r="K54" s="61"/>
      <c r="L54" s="63"/>
      <c r="M54" s="63"/>
      <c r="N54" s="12"/>
      <c r="O54" s="64"/>
      <c r="P54" s="65"/>
      <c r="Q54" s="64"/>
      <c r="R54" s="64"/>
      <c r="S54" s="65"/>
      <c r="T54" s="12"/>
      <c r="U54" s="61"/>
      <c r="V54" s="12"/>
      <c r="W54" s="64"/>
      <c r="X54" s="64"/>
      <c r="Y54" s="64"/>
      <c r="Z54" s="64"/>
      <c r="AA54" s="12"/>
      <c r="AB54" s="65"/>
      <c r="AC54" s="12"/>
      <c r="AD54" s="2"/>
      <c r="AE54" s="2"/>
    </row>
    <row r="55" spans="1:31" ht="15.75" customHeight="1" x14ac:dyDescent="0.3">
      <c r="A55" s="16">
        <v>4</v>
      </c>
      <c r="B55" s="5"/>
      <c r="C55" s="68"/>
      <c r="D55" s="5"/>
      <c r="E55" s="5" t="str">
        <f>IFERROR(VLOOKUP(D55,Productos[#All],2,0),"")</f>
        <v/>
      </c>
      <c r="F55" s="5"/>
      <c r="G55" s="5">
        <f>SUMIFS(Receta[[#All],[CU]],Receta[[#All],[Código]],D55,Receta[[#All],[M P]],"MO*")</f>
        <v>0</v>
      </c>
      <c r="H55" s="5">
        <f t="shared" si="0"/>
        <v>0</v>
      </c>
      <c r="I55" s="5" t="s">
        <v>207</v>
      </c>
      <c r="J55" s="12"/>
      <c r="K55" s="61"/>
      <c r="L55" s="63"/>
      <c r="M55" s="63"/>
      <c r="N55" s="12"/>
      <c r="O55" s="64"/>
      <c r="P55" s="65"/>
      <c r="Q55" s="64"/>
      <c r="R55" s="64"/>
      <c r="S55" s="65"/>
      <c r="T55" s="12"/>
      <c r="U55" s="61"/>
      <c r="V55" s="12"/>
      <c r="W55" s="64"/>
      <c r="X55" s="12"/>
      <c r="Y55" s="12"/>
      <c r="Z55" s="64"/>
      <c r="AA55" s="12"/>
      <c r="AB55" s="65"/>
      <c r="AC55" s="12"/>
      <c r="AD55" s="2"/>
      <c r="AE55" s="2"/>
    </row>
    <row r="56" spans="1:31" ht="15.75" customHeight="1" x14ac:dyDescent="0.3">
      <c r="A56" s="16">
        <v>4</v>
      </c>
      <c r="B56" s="5"/>
      <c r="C56" s="68"/>
      <c r="D56" s="5"/>
      <c r="E56" s="5" t="str">
        <f>IFERROR(VLOOKUP(D56,Productos[#All],2,0),"")</f>
        <v/>
      </c>
      <c r="F56" s="5"/>
      <c r="G56" s="5">
        <f>SUMIFS(Receta[[#All],[CU]],Receta[[#All],[Código]],D56,Receta[[#All],[M P]],"MO*")</f>
        <v>0</v>
      </c>
      <c r="H56" s="5">
        <f t="shared" si="0"/>
        <v>0</v>
      </c>
      <c r="J56" s="12"/>
      <c r="K56" s="61"/>
      <c r="L56" s="63"/>
      <c r="M56" s="63"/>
      <c r="N56" s="61"/>
      <c r="O56" s="64"/>
      <c r="P56" s="65"/>
      <c r="Q56" s="64"/>
      <c r="R56" s="64"/>
      <c r="S56" s="65"/>
      <c r="T56" s="12"/>
      <c r="U56" s="61"/>
      <c r="V56" s="12"/>
      <c r="W56" s="64"/>
      <c r="X56" s="12"/>
      <c r="Y56" s="12"/>
      <c r="Z56" s="64"/>
      <c r="AA56" s="12"/>
      <c r="AB56" s="65"/>
      <c r="AC56" s="12"/>
      <c r="AD56" s="2"/>
      <c r="AE56" s="2"/>
    </row>
    <row r="57" spans="1:31" ht="15.75" customHeight="1" x14ac:dyDescent="0.3">
      <c r="A57" s="16">
        <v>4</v>
      </c>
      <c r="B57" s="5"/>
      <c r="C57" s="68"/>
      <c r="D57" s="5"/>
      <c r="E57" s="5" t="str">
        <f>IFERROR(VLOOKUP(D57,Productos[#All],2,0),"")</f>
        <v/>
      </c>
      <c r="F57" s="5"/>
      <c r="G57" s="5">
        <f>SUMIFS(Receta[[#All],[CU]],Receta[[#All],[Código]],D57,Receta[[#All],[M P]],"MO*")</f>
        <v>0</v>
      </c>
      <c r="H57" s="5">
        <f t="shared" si="0"/>
        <v>0</v>
      </c>
      <c r="J57" s="12"/>
      <c r="K57" s="61"/>
      <c r="L57" s="63"/>
      <c r="M57" s="63"/>
      <c r="N57" s="61"/>
      <c r="O57" s="64"/>
      <c r="P57" s="65"/>
      <c r="Q57" s="64"/>
      <c r="R57" s="64"/>
      <c r="S57" s="65"/>
      <c r="T57" s="12"/>
      <c r="U57" s="61"/>
      <c r="V57" s="12"/>
      <c r="W57" s="64"/>
      <c r="X57" s="64"/>
      <c r="Y57" s="64"/>
      <c r="Z57" s="64"/>
      <c r="AA57" s="12"/>
      <c r="AB57" s="65"/>
      <c r="AC57" s="12"/>
      <c r="AD57" s="2"/>
      <c r="AE57" s="2"/>
    </row>
    <row r="58" spans="1:31" ht="15.75" customHeight="1" x14ac:dyDescent="0.3">
      <c r="A58" s="16">
        <v>4</v>
      </c>
      <c r="B58" s="5"/>
      <c r="C58" s="68"/>
      <c r="D58" s="5"/>
      <c r="E58" s="5" t="str">
        <f>IFERROR(VLOOKUP(D58,Productos[#All],2,0),"")</f>
        <v/>
      </c>
      <c r="F58" s="5"/>
      <c r="G58" s="5">
        <f>SUMIFS(Receta[[#All],[CU]],Receta[[#All],[Código]],D58,Receta[[#All],[M P]],"MO*")</f>
        <v>0</v>
      </c>
      <c r="H58" s="5">
        <f t="shared" si="0"/>
        <v>0</v>
      </c>
      <c r="J58" s="12"/>
      <c r="K58" s="61"/>
      <c r="L58" s="63"/>
      <c r="M58" s="63"/>
      <c r="N58" s="61"/>
      <c r="O58" s="64"/>
      <c r="P58" s="65"/>
      <c r="Q58" s="64"/>
      <c r="R58" s="64"/>
      <c r="S58" s="65"/>
      <c r="T58" s="12"/>
      <c r="U58" s="61"/>
      <c r="V58" s="12"/>
      <c r="W58" s="64"/>
      <c r="X58" s="64"/>
      <c r="Y58" s="64"/>
      <c r="Z58" s="64"/>
      <c r="AA58" s="12"/>
      <c r="AB58" s="65"/>
      <c r="AC58" s="12"/>
      <c r="AD58" s="2"/>
      <c r="AE58" s="2"/>
    </row>
    <row r="59" spans="1:31" ht="15.75" customHeight="1" x14ac:dyDescent="0.3">
      <c r="A59" s="16">
        <v>4</v>
      </c>
      <c r="B59" s="5"/>
      <c r="C59" s="68"/>
      <c r="D59" s="5"/>
      <c r="E59" s="5" t="str">
        <f>IFERROR(VLOOKUP(D59,Productos[#All],2,0),"")</f>
        <v/>
      </c>
      <c r="F59" s="5"/>
      <c r="G59" s="5">
        <f>SUMIFS(Receta[[#All],[CU]],Receta[[#All],[Código]],D59,Receta[[#All],[M P]],"MO*")</f>
        <v>0</v>
      </c>
      <c r="H59" s="5">
        <f t="shared" si="0"/>
        <v>0</v>
      </c>
      <c r="J59" s="12"/>
      <c r="K59" s="61"/>
      <c r="L59" s="63"/>
      <c r="M59" s="63"/>
      <c r="N59" s="61"/>
      <c r="O59" s="64"/>
      <c r="P59" s="65"/>
      <c r="Q59" s="64"/>
      <c r="R59" s="64"/>
      <c r="S59" s="65"/>
      <c r="T59" s="12"/>
      <c r="U59" s="61"/>
      <c r="V59" s="12"/>
      <c r="W59" s="64"/>
      <c r="X59" s="64"/>
      <c r="Y59" s="64"/>
      <c r="Z59" s="64"/>
      <c r="AA59" s="12"/>
      <c r="AB59" s="65"/>
      <c r="AC59" s="12"/>
      <c r="AD59" s="2"/>
      <c r="AE59" s="2"/>
    </row>
    <row r="60" spans="1:31" ht="15.75" customHeight="1" x14ac:dyDescent="0.3">
      <c r="A60" s="16">
        <v>4</v>
      </c>
      <c r="B60" s="5"/>
      <c r="C60" s="68"/>
      <c r="D60" s="5"/>
      <c r="E60" s="5" t="str">
        <f>IFERROR(VLOOKUP(D60,Productos[#All],2,0),"")</f>
        <v/>
      </c>
      <c r="F60" s="5"/>
      <c r="G60" s="5">
        <f>SUMIFS(Receta[[#All],[CU]],Receta[[#All],[Código]],D60,Receta[[#All],[M P]],"MO*")</f>
        <v>0</v>
      </c>
      <c r="H60" s="5">
        <f t="shared" si="0"/>
        <v>0</v>
      </c>
      <c r="J60" s="12"/>
      <c r="K60" s="61"/>
      <c r="L60" s="63"/>
      <c r="M60" s="63"/>
      <c r="N60" s="61"/>
      <c r="O60" s="64"/>
      <c r="P60" s="65"/>
      <c r="Q60" s="64"/>
      <c r="R60" s="64"/>
      <c r="S60" s="65"/>
      <c r="T60" s="12"/>
      <c r="U60" s="61"/>
      <c r="V60" s="12"/>
      <c r="W60" s="64"/>
      <c r="X60" s="64"/>
      <c r="Y60" s="64"/>
      <c r="Z60" s="64"/>
      <c r="AA60" s="12"/>
      <c r="AB60" s="65"/>
      <c r="AC60" s="12"/>
      <c r="AD60" s="2"/>
      <c r="AE60" s="2"/>
    </row>
    <row r="61" spans="1:31" ht="15.75" customHeight="1" x14ac:dyDescent="0.3">
      <c r="A61" s="16">
        <v>4</v>
      </c>
      <c r="B61" s="5"/>
      <c r="C61" s="68"/>
      <c r="D61" s="5"/>
      <c r="E61" s="5" t="str">
        <f>IFERROR(VLOOKUP(D61,Productos[#All],2,0),"")</f>
        <v/>
      </c>
      <c r="F61" s="5"/>
      <c r="G61" s="5">
        <f>SUMIFS(Receta[[#All],[CU]],Receta[[#All],[Código]],D61,Receta[[#All],[M P]],"MO*")</f>
        <v>0</v>
      </c>
      <c r="H61" s="5">
        <f t="shared" si="0"/>
        <v>0</v>
      </c>
      <c r="J61" s="12"/>
      <c r="K61" s="61"/>
      <c r="L61" s="63"/>
      <c r="M61" s="63"/>
      <c r="N61" s="61"/>
      <c r="O61" s="64"/>
      <c r="P61" s="65"/>
      <c r="Q61" s="64"/>
      <c r="R61" s="64"/>
      <c r="S61" s="65"/>
      <c r="T61" s="12"/>
      <c r="U61" s="61"/>
      <c r="V61" s="12"/>
      <c r="W61" s="64"/>
      <c r="X61" s="64"/>
      <c r="Y61" s="64"/>
      <c r="Z61" s="64"/>
      <c r="AA61" s="12"/>
      <c r="AB61" s="65"/>
      <c r="AC61" s="12"/>
      <c r="AD61" s="2"/>
      <c r="AE61" s="2"/>
    </row>
    <row r="62" spans="1:31" ht="15.75" customHeight="1" x14ac:dyDescent="0.3">
      <c r="A62" s="16">
        <v>4</v>
      </c>
      <c r="B62" s="5"/>
      <c r="C62" s="68"/>
      <c r="D62" s="5"/>
      <c r="E62" s="5" t="str">
        <f>IFERROR(VLOOKUP(D62,Productos[#All],2,0),"")</f>
        <v/>
      </c>
      <c r="F62" s="5"/>
      <c r="G62" s="5">
        <f>SUMIFS(Receta[[#All],[CU]],Receta[[#All],[Código]],D62,Receta[[#All],[M P]],"MO*")</f>
        <v>0</v>
      </c>
      <c r="H62" s="5">
        <f t="shared" si="0"/>
        <v>0</v>
      </c>
      <c r="J62" s="12"/>
      <c r="K62" s="61"/>
      <c r="L62" s="63"/>
      <c r="M62" s="63"/>
      <c r="N62" s="61"/>
      <c r="O62" s="64"/>
      <c r="P62" s="65"/>
      <c r="Q62" s="64"/>
      <c r="R62" s="64"/>
      <c r="S62" s="65"/>
      <c r="T62" s="12"/>
      <c r="U62" s="61"/>
      <c r="V62" s="12"/>
      <c r="W62" s="64"/>
      <c r="X62" s="64"/>
      <c r="Y62" s="64"/>
      <c r="Z62" s="64"/>
      <c r="AA62" s="12"/>
      <c r="AB62" s="65"/>
      <c r="AC62" s="12"/>
      <c r="AD62" s="2"/>
      <c r="AE62" s="2"/>
    </row>
    <row r="63" spans="1:31" ht="15.75" customHeight="1" x14ac:dyDescent="0.3">
      <c r="A63" s="16">
        <v>4</v>
      </c>
      <c r="B63" s="5"/>
      <c r="C63" s="68"/>
      <c r="D63" s="5"/>
      <c r="E63" s="5" t="str">
        <f>IFERROR(VLOOKUP(D63,Productos[#All],2,0),"")</f>
        <v/>
      </c>
      <c r="F63" s="5"/>
      <c r="G63" s="5">
        <f>SUMIFS(Receta[[#All],[CU]],Receta[[#All],[Código]],D63,Receta[[#All],[M P]],"MO*")</f>
        <v>0</v>
      </c>
      <c r="H63" s="5">
        <f t="shared" si="0"/>
        <v>0</v>
      </c>
      <c r="J63" s="12"/>
      <c r="K63" s="61"/>
      <c r="L63" s="63"/>
      <c r="M63" s="63"/>
      <c r="N63" s="61"/>
      <c r="O63" s="64"/>
      <c r="P63" s="65"/>
      <c r="Q63" s="64"/>
      <c r="R63" s="64"/>
      <c r="S63" s="65"/>
      <c r="T63" s="12"/>
      <c r="U63" s="61"/>
      <c r="V63" s="12"/>
      <c r="W63" s="64"/>
      <c r="X63" s="64"/>
      <c r="Y63" s="64"/>
      <c r="Z63" s="64"/>
      <c r="AA63" s="12"/>
      <c r="AB63" s="65"/>
      <c r="AC63" s="12"/>
      <c r="AD63" s="2"/>
      <c r="AE63" s="2"/>
    </row>
    <row r="64" spans="1:31" ht="15.75" customHeight="1" x14ac:dyDescent="0.3">
      <c r="A64" s="16">
        <v>4</v>
      </c>
      <c r="B64" s="5"/>
      <c r="C64" s="68"/>
      <c r="D64" s="5"/>
      <c r="E64" s="5" t="str">
        <f>IFERROR(VLOOKUP(D64,Productos[#All],2,0),"")</f>
        <v/>
      </c>
      <c r="F64" s="5"/>
      <c r="G64" s="5">
        <f>SUMIFS(Receta[[#All],[CU]],Receta[[#All],[Código]],D64,Receta[[#All],[M P]],"MO*")</f>
        <v>0</v>
      </c>
      <c r="H64" s="5">
        <f t="shared" si="0"/>
        <v>0</v>
      </c>
      <c r="J64" s="12"/>
      <c r="K64" s="61"/>
      <c r="L64" s="63"/>
      <c r="M64" s="63"/>
      <c r="N64" s="61"/>
      <c r="O64" s="64"/>
      <c r="P64" s="65"/>
      <c r="Q64" s="64"/>
      <c r="R64" s="64"/>
      <c r="S64" s="65"/>
      <c r="T64" s="12"/>
      <c r="U64" s="61"/>
      <c r="V64" s="12"/>
      <c r="W64" s="64"/>
      <c r="X64" s="64"/>
      <c r="Y64" s="64"/>
      <c r="Z64" s="64"/>
      <c r="AA64" s="12"/>
      <c r="AB64" s="65"/>
      <c r="AC64" s="12"/>
      <c r="AD64" s="2"/>
      <c r="AE64" s="2"/>
    </row>
    <row r="65" spans="1:31" ht="15.75" customHeight="1" x14ac:dyDescent="0.3">
      <c r="A65" s="16">
        <v>4</v>
      </c>
      <c r="B65" s="5"/>
      <c r="C65" s="68"/>
      <c r="D65" s="5"/>
      <c r="E65" s="5" t="str">
        <f>IFERROR(VLOOKUP(D65,Productos[#All],2,0),"")</f>
        <v/>
      </c>
      <c r="F65" s="5"/>
      <c r="G65" s="5">
        <f>SUMIFS(Receta[[#All],[CU]],Receta[[#All],[Código]],D65,Receta[[#All],[M P]],"MO*")</f>
        <v>0</v>
      </c>
      <c r="H65" s="5">
        <f t="shared" si="0"/>
        <v>0</v>
      </c>
      <c r="J65" s="12"/>
      <c r="K65" s="61"/>
      <c r="L65" s="63"/>
      <c r="M65" s="63"/>
      <c r="N65" s="61"/>
      <c r="O65" s="64"/>
      <c r="P65" s="65"/>
      <c r="Q65" s="64"/>
      <c r="R65" s="64"/>
      <c r="S65" s="65"/>
      <c r="T65" s="12"/>
      <c r="U65" s="61"/>
      <c r="V65" s="12"/>
      <c r="W65" s="64"/>
      <c r="X65" s="64"/>
      <c r="Y65" s="64"/>
      <c r="Z65" s="64"/>
      <c r="AA65" s="12"/>
      <c r="AB65" s="65"/>
      <c r="AC65" s="12"/>
      <c r="AD65" s="2"/>
      <c r="AE65" s="2"/>
    </row>
    <row r="66" spans="1:31" ht="15.75" customHeight="1" x14ac:dyDescent="0.3">
      <c r="A66" s="16">
        <v>4</v>
      </c>
      <c r="B66" s="5"/>
      <c r="C66" s="68"/>
      <c r="D66" s="5"/>
      <c r="E66" s="5" t="str">
        <f>IFERROR(VLOOKUP(D66,Productos[#All],2,0),"")</f>
        <v/>
      </c>
      <c r="F66" s="5"/>
      <c r="G66" s="5">
        <f>SUMIFS(Receta[[#All],[CU]],Receta[[#All],[Código]],D66,Receta[[#All],[M P]],"MO*")</f>
        <v>0</v>
      </c>
      <c r="H66" s="5">
        <f t="shared" si="0"/>
        <v>0</v>
      </c>
      <c r="J66" s="12"/>
      <c r="K66" s="61"/>
      <c r="L66" s="63"/>
      <c r="M66" s="63"/>
      <c r="N66" s="61"/>
      <c r="O66" s="64"/>
      <c r="P66" s="65"/>
      <c r="Q66" s="64"/>
      <c r="R66" s="64"/>
      <c r="S66" s="65"/>
      <c r="T66" s="12"/>
      <c r="U66" s="61"/>
      <c r="V66" s="12"/>
      <c r="W66" s="64"/>
      <c r="X66" s="64"/>
      <c r="Y66" s="64"/>
      <c r="Z66" s="64"/>
      <c r="AA66" s="12"/>
      <c r="AB66" s="65"/>
      <c r="AC66" s="12"/>
      <c r="AD66" s="2"/>
      <c r="AE66" s="2"/>
    </row>
    <row r="67" spans="1:31" ht="15.75" customHeight="1" x14ac:dyDescent="0.3">
      <c r="A67" s="16">
        <v>4</v>
      </c>
      <c r="B67" s="5"/>
      <c r="C67" s="68"/>
      <c r="D67" s="5"/>
      <c r="E67" s="5" t="str">
        <f>IFERROR(VLOOKUP(D67,Productos[#All],2,0),"")</f>
        <v/>
      </c>
      <c r="F67" s="5"/>
      <c r="G67" s="5">
        <f>SUMIFS(Receta[[#All],[CU]],Receta[[#All],[Código]],D67,Receta[[#All],[M P]],"MO*")</f>
        <v>0</v>
      </c>
      <c r="H67" s="5">
        <f t="shared" si="0"/>
        <v>0</v>
      </c>
      <c r="J67" s="12"/>
      <c r="K67" s="61"/>
      <c r="L67" s="63"/>
      <c r="M67" s="63"/>
      <c r="N67" s="61"/>
      <c r="O67" s="64"/>
      <c r="P67" s="65"/>
      <c r="Q67" s="64"/>
      <c r="R67" s="64"/>
      <c r="S67" s="65"/>
      <c r="T67" s="12"/>
      <c r="U67" s="61"/>
      <c r="V67" s="12"/>
      <c r="W67" s="64"/>
      <c r="X67" s="64"/>
      <c r="Y67" s="64"/>
      <c r="Z67" s="64"/>
      <c r="AA67" s="12"/>
      <c r="AB67" s="65"/>
      <c r="AC67" s="12"/>
      <c r="AD67" s="2"/>
      <c r="AE67" s="2"/>
    </row>
    <row r="68" spans="1:31" ht="15.75" customHeight="1" x14ac:dyDescent="0.3">
      <c r="A68" s="16">
        <v>4</v>
      </c>
      <c r="B68" s="5"/>
      <c r="C68" s="68"/>
      <c r="D68" s="5"/>
      <c r="E68" s="5" t="str">
        <f>IFERROR(VLOOKUP(D68,Productos[#All],2,0),"")</f>
        <v/>
      </c>
      <c r="F68" s="5"/>
      <c r="G68" s="5">
        <f>SUMIFS(Receta[[#All],[CU]],Receta[[#All],[Código]],D68,Receta[[#All],[M P]],"MO*")</f>
        <v>0</v>
      </c>
      <c r="H68" s="5">
        <f t="shared" si="0"/>
        <v>0</v>
      </c>
      <c r="J68" s="12"/>
      <c r="K68" s="61"/>
      <c r="L68" s="63"/>
      <c r="M68" s="63"/>
      <c r="N68" s="61"/>
      <c r="O68" s="64"/>
      <c r="P68" s="65"/>
      <c r="Q68" s="64"/>
      <c r="R68" s="64"/>
      <c r="S68" s="65"/>
      <c r="T68" s="12"/>
      <c r="U68" s="61"/>
      <c r="V68" s="12"/>
      <c r="W68" s="64"/>
      <c r="X68" s="64"/>
      <c r="Y68" s="64"/>
      <c r="Z68" s="64"/>
      <c r="AA68" s="12"/>
      <c r="AB68" s="65"/>
      <c r="AC68" s="12"/>
      <c r="AD68" s="2"/>
      <c r="AE68" s="2"/>
    </row>
    <row r="69" spans="1:31" ht="15.75" customHeight="1" x14ac:dyDescent="0.3">
      <c r="A69" s="16">
        <v>4</v>
      </c>
      <c r="B69" s="5"/>
      <c r="C69" s="68"/>
      <c r="D69" s="5"/>
      <c r="E69" s="5" t="str">
        <f>IFERROR(VLOOKUP(D69,Productos[#All],2,0),"")</f>
        <v/>
      </c>
      <c r="F69" s="5"/>
      <c r="G69" s="5">
        <f>SUMIFS(Receta[[#All],[CU]],Receta[[#All],[Código]],D69,Receta[[#All],[M P]],"MO*")</f>
        <v>0</v>
      </c>
      <c r="H69" s="5">
        <f t="shared" si="0"/>
        <v>0</v>
      </c>
      <c r="J69" s="12"/>
      <c r="K69" s="61"/>
      <c r="L69" s="63"/>
      <c r="M69" s="63"/>
      <c r="N69" s="61"/>
      <c r="O69" s="64"/>
      <c r="P69" s="65"/>
      <c r="Q69" s="64"/>
      <c r="R69" s="64"/>
      <c r="S69" s="65"/>
      <c r="T69" s="12"/>
      <c r="U69" s="61"/>
      <c r="V69" s="12"/>
      <c r="W69" s="64"/>
      <c r="X69" s="64"/>
      <c r="Y69" s="64"/>
      <c r="Z69" s="64"/>
      <c r="AA69" s="12"/>
      <c r="AB69" s="65"/>
      <c r="AC69" s="12"/>
      <c r="AD69" s="2"/>
      <c r="AE69" s="2"/>
    </row>
    <row r="70" spans="1:31" ht="15.75" customHeight="1" x14ac:dyDescent="0.3">
      <c r="A70" s="16">
        <v>4</v>
      </c>
      <c r="B70" s="5"/>
      <c r="C70" s="68"/>
      <c r="D70" s="5"/>
      <c r="E70" s="5" t="str">
        <f>IFERROR(VLOOKUP(D70,Productos[#All],2,0),"")</f>
        <v/>
      </c>
      <c r="F70" s="5"/>
      <c r="G70" s="5">
        <f>SUMIFS(Receta[[#All],[CU]],Receta[[#All],[Código]],D70,Receta[[#All],[M P]],"MO*")</f>
        <v>0</v>
      </c>
      <c r="H70" s="5">
        <f t="shared" si="0"/>
        <v>0</v>
      </c>
      <c r="J70" s="12"/>
      <c r="K70" s="61"/>
      <c r="L70" s="63"/>
      <c r="M70" s="63"/>
      <c r="N70" s="61"/>
      <c r="O70" s="64"/>
      <c r="P70" s="65"/>
      <c r="Q70" s="64"/>
      <c r="R70" s="64"/>
      <c r="S70" s="65"/>
      <c r="T70" s="12"/>
      <c r="U70" s="61"/>
      <c r="V70" s="12"/>
      <c r="W70" s="64"/>
      <c r="X70" s="64"/>
      <c r="Y70" s="64"/>
      <c r="Z70" s="64"/>
      <c r="AA70" s="12"/>
      <c r="AB70" s="65"/>
      <c r="AC70" s="12"/>
      <c r="AD70" s="2"/>
      <c r="AE70" s="2"/>
    </row>
    <row r="71" spans="1:31" ht="15.75" customHeight="1" x14ac:dyDescent="0.3">
      <c r="A71" s="16">
        <v>4</v>
      </c>
      <c r="B71" s="5"/>
      <c r="C71" s="68"/>
      <c r="D71" s="5"/>
      <c r="E71" s="5" t="str">
        <f>IFERROR(VLOOKUP(D71,Productos[#All],2,0),"")</f>
        <v/>
      </c>
      <c r="F71" s="5"/>
      <c r="G71" s="5">
        <f>SUMIFS(Receta[[#All],[CU]],Receta[[#All],[Código]],D71,Receta[[#All],[M P]],"MO*")</f>
        <v>0</v>
      </c>
      <c r="H71" s="5">
        <f t="shared" si="0"/>
        <v>0</v>
      </c>
      <c r="J71" s="12"/>
      <c r="K71" s="61"/>
      <c r="L71" s="63"/>
      <c r="M71" s="63"/>
      <c r="N71" s="61"/>
      <c r="O71" s="64"/>
      <c r="P71" s="65"/>
      <c r="Q71" s="64"/>
      <c r="R71" s="64"/>
      <c r="S71" s="65"/>
      <c r="T71" s="12"/>
      <c r="U71" s="61"/>
      <c r="V71" s="12"/>
      <c r="W71" s="64"/>
      <c r="X71" s="64"/>
      <c r="Y71" s="64"/>
      <c r="Z71" s="64"/>
      <c r="AA71" s="12"/>
      <c r="AB71" s="65"/>
      <c r="AC71" s="12"/>
      <c r="AD71" s="2"/>
      <c r="AE71" s="2"/>
    </row>
    <row r="72" spans="1:31" ht="15.75" customHeight="1" x14ac:dyDescent="0.3">
      <c r="A72" s="16">
        <v>4</v>
      </c>
      <c r="B72" s="5"/>
      <c r="C72" s="68"/>
      <c r="D72" s="5"/>
      <c r="E72" s="5" t="str">
        <f>IFERROR(VLOOKUP(D72,Productos[#All],2,0),"")</f>
        <v/>
      </c>
      <c r="F72" s="5"/>
      <c r="G72" s="5">
        <f>SUMIFS(Receta[[#All],[CU]],Receta[[#All],[Código]],D72,Receta[[#All],[M P]],"MO*")</f>
        <v>0</v>
      </c>
      <c r="H72" s="5">
        <f t="shared" si="0"/>
        <v>0</v>
      </c>
      <c r="J72" s="12"/>
      <c r="K72" s="61"/>
      <c r="L72" s="63"/>
      <c r="M72" s="63"/>
      <c r="N72" s="61"/>
      <c r="O72" s="64"/>
      <c r="P72" s="65"/>
      <c r="Q72" s="64"/>
      <c r="R72" s="64"/>
      <c r="S72" s="65"/>
      <c r="T72" s="12"/>
      <c r="U72" s="61"/>
      <c r="V72" s="12"/>
      <c r="W72" s="64"/>
      <c r="X72" s="64"/>
      <c r="Y72" s="64"/>
      <c r="Z72" s="64"/>
      <c r="AA72" s="12"/>
      <c r="AB72" s="65"/>
      <c r="AC72" s="12"/>
      <c r="AD72" s="2"/>
      <c r="AE72" s="2"/>
    </row>
    <row r="73" spans="1:31" ht="15.75" customHeight="1" x14ac:dyDescent="0.3">
      <c r="A73" s="16">
        <v>5</v>
      </c>
      <c r="B73" s="5"/>
      <c r="C73" s="68"/>
      <c r="D73" s="5"/>
      <c r="E73" s="5" t="str">
        <f>IFERROR(VLOOKUP(D73,Productos[#All],2,0),"")</f>
        <v/>
      </c>
      <c r="F73" s="5"/>
      <c r="G73" s="5">
        <f>SUMIFS(Receta[[#All],[CU]],Receta[[#All],[Código]],D73,Receta[[#All],[M P]],"MO*")</f>
        <v>0</v>
      </c>
      <c r="H73" s="5">
        <f t="shared" si="0"/>
        <v>0</v>
      </c>
      <c r="J73" s="12"/>
      <c r="K73" s="61"/>
      <c r="L73" s="63"/>
      <c r="M73" s="63"/>
      <c r="N73" s="61"/>
      <c r="O73" s="64"/>
      <c r="P73" s="65"/>
      <c r="Q73" s="64"/>
      <c r="R73" s="64"/>
      <c r="S73" s="65"/>
      <c r="T73" s="12"/>
      <c r="U73" s="61"/>
      <c r="V73" s="12"/>
      <c r="W73" s="64"/>
      <c r="X73" s="64"/>
      <c r="Y73" s="64"/>
      <c r="Z73" s="64"/>
      <c r="AA73" s="12"/>
      <c r="AB73" s="65"/>
      <c r="AC73" s="12"/>
      <c r="AD73" s="2"/>
      <c r="AE73" s="2"/>
    </row>
    <row r="74" spans="1:31" ht="15.75" customHeight="1" x14ac:dyDescent="0.3">
      <c r="A74" s="16">
        <v>5</v>
      </c>
      <c r="B74" s="5"/>
      <c r="C74" s="68"/>
      <c r="D74" s="5"/>
      <c r="E74" s="5" t="str">
        <f>IFERROR(VLOOKUP(D74,Productos[#All],2,0),"")</f>
        <v/>
      </c>
      <c r="F74" s="5"/>
      <c r="G74" s="5">
        <f>SUMIFS(Receta[[#All],[CU]],Receta[[#All],[Código]],D74,Receta[[#All],[M P]],"MO*")</f>
        <v>0</v>
      </c>
      <c r="H74" s="5">
        <f t="shared" si="0"/>
        <v>0</v>
      </c>
      <c r="J74" s="12"/>
      <c r="K74" s="61"/>
      <c r="L74" s="63"/>
      <c r="M74" s="63"/>
      <c r="N74" s="61"/>
      <c r="O74" s="64"/>
      <c r="P74" s="65"/>
      <c r="Q74" s="64"/>
      <c r="R74" s="64"/>
      <c r="S74" s="65"/>
      <c r="T74" s="12"/>
      <c r="U74" s="61"/>
      <c r="V74" s="12"/>
      <c r="W74" s="64"/>
      <c r="X74" s="64"/>
      <c r="Y74" s="64"/>
      <c r="Z74" s="64"/>
      <c r="AA74" s="12"/>
      <c r="AB74" s="65"/>
      <c r="AC74" s="12"/>
      <c r="AD74" s="2"/>
      <c r="AE74" s="2"/>
    </row>
    <row r="75" spans="1:31" ht="15.75" customHeight="1" x14ac:dyDescent="0.3">
      <c r="A75" s="16">
        <v>5</v>
      </c>
      <c r="B75" s="5"/>
      <c r="C75" s="68"/>
      <c r="D75" s="5"/>
      <c r="E75" s="5" t="str">
        <f>IFERROR(VLOOKUP(D75,Productos[#All],2,0),"")</f>
        <v/>
      </c>
      <c r="F75" s="5"/>
      <c r="G75" s="5">
        <f>SUMIFS(Receta[[#All],[CU]],Receta[[#All],[Código]],D75,Receta[[#All],[M P]],"MO*")</f>
        <v>0</v>
      </c>
      <c r="H75" s="5">
        <f t="shared" si="0"/>
        <v>0</v>
      </c>
      <c r="J75" s="12"/>
      <c r="K75" s="61"/>
      <c r="L75" s="63"/>
      <c r="M75" s="63"/>
      <c r="N75" s="61"/>
      <c r="O75" s="64"/>
      <c r="P75" s="65"/>
      <c r="Q75" s="64"/>
      <c r="R75" s="64"/>
      <c r="S75" s="65"/>
      <c r="T75" s="12"/>
      <c r="U75" s="61"/>
      <c r="V75" s="12"/>
      <c r="W75" s="64"/>
      <c r="X75" s="64"/>
      <c r="Y75" s="64"/>
      <c r="Z75" s="64"/>
      <c r="AA75" s="12"/>
      <c r="AB75" s="65"/>
      <c r="AC75" s="12"/>
      <c r="AD75" s="2"/>
      <c r="AE75" s="2"/>
    </row>
    <row r="76" spans="1:31" ht="15.75" customHeight="1" x14ac:dyDescent="0.3">
      <c r="A76" s="16">
        <v>5</v>
      </c>
      <c r="B76" s="5"/>
      <c r="C76" s="68"/>
      <c r="D76" s="5"/>
      <c r="E76" s="5" t="str">
        <f>IFERROR(VLOOKUP(D76,Productos[#All],2,0),"")</f>
        <v/>
      </c>
      <c r="F76" s="5"/>
      <c r="G76" s="5">
        <f>SUMIFS(Receta[[#All],[CU]],Receta[[#All],[Código]],D76,Receta[[#All],[M P]],"MO*")</f>
        <v>0</v>
      </c>
      <c r="H76" s="5">
        <f t="shared" si="0"/>
        <v>0</v>
      </c>
      <c r="J76" s="12"/>
      <c r="K76" s="61"/>
      <c r="L76" s="63"/>
      <c r="M76" s="63"/>
      <c r="N76" s="61"/>
      <c r="O76" s="64"/>
      <c r="P76" s="65"/>
      <c r="Q76" s="64"/>
      <c r="R76" s="64"/>
      <c r="S76" s="65"/>
      <c r="T76" s="12"/>
      <c r="U76" s="61"/>
      <c r="V76" s="12"/>
      <c r="W76" s="64"/>
      <c r="X76" s="64"/>
      <c r="Y76" s="64"/>
      <c r="Z76" s="64"/>
      <c r="AA76" s="12"/>
      <c r="AB76" s="65"/>
      <c r="AC76" s="12"/>
      <c r="AD76" s="2"/>
      <c r="AE76" s="2"/>
    </row>
    <row r="77" spans="1:31" ht="15.75" customHeight="1" x14ac:dyDescent="0.3">
      <c r="A77" s="16">
        <v>5</v>
      </c>
      <c r="B77" s="5"/>
      <c r="C77" s="68"/>
      <c r="D77" s="5"/>
      <c r="E77" s="5" t="str">
        <f>IFERROR(VLOOKUP(D77,Productos[#All],2,0),"")</f>
        <v/>
      </c>
      <c r="F77" s="5"/>
      <c r="G77" s="5">
        <f>SUMIFS(Receta[[#All],[CU]],Receta[[#All],[Código]],D77,Receta[[#All],[M P]],"MO*")</f>
        <v>0</v>
      </c>
      <c r="H77" s="5">
        <f t="shared" si="0"/>
        <v>0</v>
      </c>
      <c r="J77" s="12"/>
      <c r="K77" s="61"/>
      <c r="L77" s="63"/>
      <c r="M77" s="63"/>
      <c r="N77" s="61"/>
      <c r="O77" s="64"/>
      <c r="P77" s="65"/>
      <c r="Q77" s="64"/>
      <c r="R77" s="64"/>
      <c r="S77" s="65"/>
      <c r="T77" s="12"/>
      <c r="U77" s="61"/>
      <c r="V77" s="12"/>
      <c r="W77" s="64"/>
      <c r="X77" s="64"/>
      <c r="Y77" s="64"/>
      <c r="Z77" s="64"/>
      <c r="AA77" s="12"/>
      <c r="AB77" s="65"/>
      <c r="AC77" s="12"/>
      <c r="AD77" s="2"/>
      <c r="AE77" s="2"/>
    </row>
    <row r="78" spans="1:31" ht="15.75" customHeight="1" x14ac:dyDescent="0.3">
      <c r="A78" s="16">
        <v>5</v>
      </c>
      <c r="B78" s="5"/>
      <c r="C78" s="68"/>
      <c r="D78" s="5"/>
      <c r="E78" s="5" t="str">
        <f>IFERROR(VLOOKUP(D78,Productos[#All],2,0),"")</f>
        <v/>
      </c>
      <c r="F78" s="5"/>
      <c r="G78" s="5">
        <f>SUMIFS(Receta[[#All],[CU]],Receta[[#All],[Código]],D78,Receta[[#All],[M P]],"MO*")</f>
        <v>0</v>
      </c>
      <c r="H78" s="5">
        <f t="shared" si="0"/>
        <v>0</v>
      </c>
      <c r="J78" s="12"/>
      <c r="K78" s="61"/>
      <c r="L78" s="63"/>
      <c r="M78" s="63"/>
      <c r="N78" s="61"/>
      <c r="O78" s="64"/>
      <c r="P78" s="65"/>
      <c r="Q78" s="64"/>
      <c r="R78" s="64"/>
      <c r="S78" s="65"/>
      <c r="T78" s="12"/>
      <c r="U78" s="61"/>
      <c r="V78" s="12"/>
      <c r="W78" s="64"/>
      <c r="X78" s="64"/>
      <c r="Y78" s="64"/>
      <c r="Z78" s="64"/>
      <c r="AA78" s="12"/>
      <c r="AB78" s="65"/>
      <c r="AC78" s="12"/>
      <c r="AD78" s="2"/>
      <c r="AE78" s="2"/>
    </row>
    <row r="79" spans="1:31" ht="15.75" customHeight="1" x14ac:dyDescent="0.3">
      <c r="A79" s="16">
        <v>5</v>
      </c>
      <c r="B79" s="5"/>
      <c r="C79" s="68"/>
      <c r="D79" s="5"/>
      <c r="E79" s="5" t="str">
        <f>IFERROR(VLOOKUP(D79,Productos[#All],2,0),"")</f>
        <v/>
      </c>
      <c r="F79" s="5"/>
      <c r="G79" s="5">
        <f>SUMIFS(Receta[[#All],[CU]],Receta[[#All],[Código]],D79,Receta[[#All],[M P]],"MO*")</f>
        <v>0</v>
      </c>
      <c r="H79" s="5">
        <f t="shared" si="0"/>
        <v>0</v>
      </c>
      <c r="J79" s="12"/>
      <c r="K79" s="61"/>
      <c r="L79" s="63"/>
      <c r="M79" s="63"/>
      <c r="N79" s="61"/>
      <c r="O79" s="64"/>
      <c r="P79" s="65"/>
      <c r="Q79" s="64"/>
      <c r="R79" s="64"/>
      <c r="S79" s="65"/>
      <c r="T79" s="12"/>
      <c r="U79" s="61"/>
      <c r="V79" s="12"/>
      <c r="W79" s="64"/>
      <c r="X79" s="64"/>
      <c r="Y79" s="64"/>
      <c r="Z79" s="64"/>
      <c r="AA79" s="12"/>
      <c r="AB79" s="65"/>
      <c r="AC79" s="12"/>
      <c r="AD79" s="2"/>
      <c r="AE79" s="2"/>
    </row>
    <row r="80" spans="1:31" ht="15.75" customHeight="1" x14ac:dyDescent="0.3">
      <c r="A80" s="16">
        <v>5</v>
      </c>
      <c r="B80" s="5"/>
      <c r="C80" s="68"/>
      <c r="D80" s="5"/>
      <c r="E80" s="5" t="str">
        <f>IFERROR(VLOOKUP(D80,Productos[#All],2,0),"")</f>
        <v/>
      </c>
      <c r="F80" s="5"/>
      <c r="G80" s="5">
        <f>SUMIFS(Receta[[#All],[CU]],Receta[[#All],[Código]],D80,Receta[[#All],[M P]],"MO*")</f>
        <v>0</v>
      </c>
      <c r="H80" s="5">
        <f t="shared" si="0"/>
        <v>0</v>
      </c>
      <c r="J80" s="12"/>
      <c r="K80" s="61"/>
      <c r="L80" s="63"/>
      <c r="M80" s="63"/>
      <c r="N80" s="61"/>
      <c r="O80" s="64"/>
      <c r="P80" s="65"/>
      <c r="Q80" s="64"/>
      <c r="R80" s="64"/>
      <c r="S80" s="65"/>
      <c r="T80" s="12"/>
      <c r="U80" s="61"/>
      <c r="V80" s="12"/>
      <c r="W80" s="64"/>
      <c r="X80" s="64"/>
      <c r="Y80" s="64"/>
      <c r="Z80" s="64"/>
      <c r="AA80" s="12"/>
      <c r="AB80" s="65"/>
      <c r="AC80" s="12"/>
      <c r="AD80" s="2"/>
      <c r="AE80" s="2"/>
    </row>
    <row r="81" spans="1:31" ht="15.75" customHeight="1" x14ac:dyDescent="0.3">
      <c r="A81" s="16">
        <v>5</v>
      </c>
      <c r="B81" s="5"/>
      <c r="C81" s="68"/>
      <c r="D81" s="5"/>
      <c r="E81" s="5" t="str">
        <f>IFERROR(VLOOKUP(D81,Productos[#All],2,0),"")</f>
        <v/>
      </c>
      <c r="F81" s="5"/>
      <c r="G81" s="5">
        <f>SUMIFS(Receta[[#All],[CU]],Receta[[#All],[Código]],D81,Receta[[#All],[M P]],"MO*")</f>
        <v>0</v>
      </c>
      <c r="H81" s="5">
        <f t="shared" si="0"/>
        <v>0</v>
      </c>
      <c r="J81" s="12"/>
      <c r="K81" s="61"/>
      <c r="L81" s="63"/>
      <c r="M81" s="63"/>
      <c r="N81" s="61"/>
      <c r="O81" s="64"/>
      <c r="P81" s="65"/>
      <c r="Q81" s="64"/>
      <c r="R81" s="64"/>
      <c r="S81" s="65"/>
      <c r="T81" s="12"/>
      <c r="U81" s="61"/>
      <c r="V81" s="12"/>
      <c r="W81" s="64"/>
      <c r="X81" s="64"/>
      <c r="Y81" s="64"/>
      <c r="Z81" s="64"/>
      <c r="AA81" s="12"/>
      <c r="AB81" s="65"/>
      <c r="AC81" s="12"/>
      <c r="AD81" s="2"/>
      <c r="AE81" s="2"/>
    </row>
    <row r="82" spans="1:31" ht="15.75" customHeight="1" x14ac:dyDescent="0.3">
      <c r="A82" s="16">
        <v>5</v>
      </c>
      <c r="B82" s="5"/>
      <c r="C82" s="68"/>
      <c r="D82" s="5"/>
      <c r="E82" s="5" t="str">
        <f>IFERROR(VLOOKUP(D82,Productos[#All],2,0),"")</f>
        <v/>
      </c>
      <c r="F82" s="5"/>
      <c r="G82" s="5">
        <f>SUMIFS(Receta[[#All],[CU]],Receta[[#All],[Código]],D82,Receta[[#All],[M P]],"MO*")</f>
        <v>0</v>
      </c>
      <c r="H82" s="5">
        <f t="shared" si="0"/>
        <v>0</v>
      </c>
      <c r="J82" s="12"/>
      <c r="K82" s="61"/>
      <c r="L82" s="63"/>
      <c r="M82" s="63"/>
      <c r="N82" s="61"/>
      <c r="O82" s="64"/>
      <c r="P82" s="65"/>
      <c r="Q82" s="64"/>
      <c r="R82" s="64"/>
      <c r="S82" s="65"/>
      <c r="T82" s="12"/>
      <c r="U82" s="61"/>
      <c r="V82" s="12"/>
      <c r="W82" s="64"/>
      <c r="X82" s="64"/>
      <c r="Y82" s="64"/>
      <c r="Z82" s="64"/>
      <c r="AA82" s="12"/>
      <c r="AB82" s="65"/>
      <c r="AC82" s="12"/>
      <c r="AD82" s="2"/>
      <c r="AE82" s="2"/>
    </row>
    <row r="83" spans="1:31" ht="15.75" customHeight="1" x14ac:dyDescent="0.3">
      <c r="A83" s="16">
        <v>5</v>
      </c>
      <c r="B83" s="5"/>
      <c r="C83" s="68"/>
      <c r="D83" s="5"/>
      <c r="E83" s="5" t="str">
        <f>IFERROR(VLOOKUP(D83,Productos[#All],2,0),"")</f>
        <v/>
      </c>
      <c r="F83" s="5"/>
      <c r="G83" s="5">
        <f>SUMIFS(Receta[[#All],[CU]],Receta[[#All],[Código]],D83,Receta[[#All],[M P]],"MO*")</f>
        <v>0</v>
      </c>
      <c r="H83" s="5">
        <f t="shared" si="0"/>
        <v>0</v>
      </c>
      <c r="J83" s="12"/>
      <c r="K83" s="61"/>
      <c r="L83" s="63"/>
      <c r="M83" s="63"/>
      <c r="N83" s="61"/>
      <c r="O83" s="64"/>
      <c r="P83" s="65"/>
      <c r="Q83" s="64"/>
      <c r="R83" s="64"/>
      <c r="S83" s="65"/>
      <c r="T83" s="12"/>
      <c r="U83" s="61"/>
      <c r="V83" s="12"/>
      <c r="W83" s="64"/>
      <c r="X83" s="64"/>
      <c r="Y83" s="64"/>
      <c r="Z83" s="64"/>
      <c r="AA83" s="12"/>
      <c r="AB83" s="65"/>
      <c r="AC83" s="12"/>
      <c r="AD83" s="2"/>
      <c r="AE83" s="2"/>
    </row>
    <row r="84" spans="1:31" ht="15.75" customHeight="1" x14ac:dyDescent="0.3">
      <c r="A84" s="16">
        <v>5</v>
      </c>
      <c r="B84" s="5"/>
      <c r="C84" s="68"/>
      <c r="D84" s="5"/>
      <c r="E84" s="5" t="str">
        <f>IFERROR(VLOOKUP(D84,Productos[#All],2,0),"")</f>
        <v/>
      </c>
      <c r="F84" s="5"/>
      <c r="G84" s="5">
        <f>SUMIFS(Receta[[#All],[CU]],Receta[[#All],[Código]],D84,Receta[[#All],[M P]],"MO*")</f>
        <v>0</v>
      </c>
      <c r="H84" s="5">
        <f t="shared" si="0"/>
        <v>0</v>
      </c>
      <c r="J84" s="12"/>
      <c r="K84" s="61"/>
      <c r="L84" s="63"/>
      <c r="M84" s="63"/>
      <c r="N84" s="61"/>
      <c r="O84" s="64"/>
      <c r="P84" s="65"/>
      <c r="Q84" s="64"/>
      <c r="R84" s="64"/>
      <c r="S84" s="65"/>
      <c r="T84" s="12"/>
      <c r="U84" s="61"/>
      <c r="V84" s="12"/>
      <c r="W84" s="64"/>
      <c r="X84" s="64"/>
      <c r="Y84" s="64"/>
      <c r="Z84" s="64"/>
      <c r="AA84" s="12"/>
      <c r="AB84" s="65"/>
      <c r="AC84" s="12"/>
      <c r="AD84" s="2"/>
      <c r="AE84" s="2"/>
    </row>
    <row r="85" spans="1:31" ht="15.75" customHeight="1" x14ac:dyDescent="0.3">
      <c r="A85" s="16">
        <v>5</v>
      </c>
      <c r="B85" s="5"/>
      <c r="C85" s="68"/>
      <c r="D85" s="5"/>
      <c r="E85" s="5" t="str">
        <f>IFERROR(VLOOKUP(D85,Productos[#All],2,0),"")</f>
        <v/>
      </c>
      <c r="F85" s="5"/>
      <c r="G85" s="5">
        <f>SUMIFS(Receta[[#All],[CU]],Receta[[#All],[Código]],D85,Receta[[#All],[M P]],"MO*")</f>
        <v>0</v>
      </c>
      <c r="H85" s="5">
        <f t="shared" si="0"/>
        <v>0</v>
      </c>
      <c r="J85" s="12"/>
      <c r="K85" s="61"/>
      <c r="L85" s="63"/>
      <c r="M85" s="63"/>
      <c r="N85" s="61"/>
      <c r="O85" s="64"/>
      <c r="P85" s="65"/>
      <c r="Q85" s="64"/>
      <c r="R85" s="64"/>
      <c r="S85" s="65"/>
      <c r="T85" s="12"/>
      <c r="U85" s="61"/>
      <c r="V85" s="12"/>
      <c r="W85" s="64"/>
      <c r="X85" s="64"/>
      <c r="Y85" s="64"/>
      <c r="Z85" s="64"/>
      <c r="AA85" s="12"/>
      <c r="AB85" s="65"/>
      <c r="AC85" s="12"/>
      <c r="AD85" s="2"/>
      <c r="AE85" s="2"/>
    </row>
    <row r="86" spans="1:31" ht="15.75" customHeight="1" x14ac:dyDescent="0.3">
      <c r="A86" s="16">
        <v>5</v>
      </c>
      <c r="B86" s="5"/>
      <c r="C86" s="68"/>
      <c r="D86" s="5"/>
      <c r="E86" s="5" t="str">
        <f>IFERROR(VLOOKUP(D86,Productos[#All],2,0),"")</f>
        <v/>
      </c>
      <c r="F86" s="5"/>
      <c r="G86" s="5">
        <f>SUMIFS(Receta[[#All],[CU]],Receta[[#All],[Código]],D86,Receta[[#All],[M P]],"MO*")</f>
        <v>0</v>
      </c>
      <c r="H86" s="5">
        <f t="shared" si="0"/>
        <v>0</v>
      </c>
      <c r="J86" s="12"/>
      <c r="K86" s="61"/>
      <c r="L86" s="63"/>
      <c r="M86" s="63"/>
      <c r="N86" s="61"/>
      <c r="O86" s="64"/>
      <c r="P86" s="65"/>
      <c r="Q86" s="64"/>
      <c r="R86" s="64"/>
      <c r="S86" s="65"/>
      <c r="T86" s="12"/>
      <c r="U86" s="61"/>
      <c r="V86" s="12"/>
      <c r="W86" s="64"/>
      <c r="X86" s="64"/>
      <c r="Y86" s="64"/>
      <c r="Z86" s="64"/>
      <c r="AA86" s="12"/>
      <c r="AB86" s="65"/>
      <c r="AC86" s="12"/>
      <c r="AD86" s="2"/>
      <c r="AE86" s="2"/>
    </row>
    <row r="87" spans="1:31" ht="15.75" customHeight="1" x14ac:dyDescent="0.3">
      <c r="A87" s="16">
        <v>5</v>
      </c>
      <c r="B87" s="5"/>
      <c r="C87" s="68"/>
      <c r="D87" s="5"/>
      <c r="E87" s="5" t="str">
        <f>IFERROR(VLOOKUP(D87,Productos[#All],2,0),"")</f>
        <v/>
      </c>
      <c r="F87" s="5"/>
      <c r="G87" s="5">
        <f>SUMIFS(Receta[[#All],[CU]],Receta[[#All],[Código]],D87,Receta[[#All],[M P]],"MO*")</f>
        <v>0</v>
      </c>
      <c r="H87" s="5">
        <f t="shared" si="0"/>
        <v>0</v>
      </c>
      <c r="J87" s="12"/>
      <c r="K87" s="61"/>
      <c r="L87" s="63"/>
      <c r="M87" s="63"/>
      <c r="N87" s="61"/>
      <c r="O87" s="64"/>
      <c r="P87" s="65"/>
      <c r="Q87" s="64"/>
      <c r="R87" s="64"/>
      <c r="S87" s="65"/>
      <c r="T87" s="12"/>
      <c r="U87" s="61"/>
      <c r="V87" s="12"/>
      <c r="W87" s="64"/>
      <c r="X87" s="64"/>
      <c r="Y87" s="64"/>
      <c r="Z87" s="64"/>
      <c r="AA87" s="12"/>
      <c r="AB87" s="65"/>
      <c r="AC87" s="12"/>
      <c r="AD87" s="2"/>
      <c r="AE87" s="2"/>
    </row>
    <row r="88" spans="1:31" ht="15.75" customHeight="1" x14ac:dyDescent="0.3">
      <c r="A88" s="16">
        <v>5</v>
      </c>
      <c r="B88" s="5"/>
      <c r="C88" s="68"/>
      <c r="D88" s="5"/>
      <c r="E88" s="5" t="str">
        <f>IFERROR(VLOOKUP(D88,Productos[#All],2,0),"")</f>
        <v/>
      </c>
      <c r="F88" s="5"/>
      <c r="G88" s="5">
        <f>SUMIFS(Receta[[#All],[CU]],Receta[[#All],[Código]],D88,Receta[[#All],[M P]],"MO*")</f>
        <v>0</v>
      </c>
      <c r="H88" s="5">
        <f t="shared" si="0"/>
        <v>0</v>
      </c>
      <c r="J88" s="12"/>
      <c r="K88" s="61"/>
      <c r="L88" s="63"/>
      <c r="M88" s="63"/>
      <c r="N88" s="61"/>
      <c r="O88" s="64"/>
      <c r="P88" s="65"/>
      <c r="Q88" s="64"/>
      <c r="R88" s="64"/>
      <c r="S88" s="65"/>
      <c r="T88" s="12"/>
      <c r="U88" s="61"/>
      <c r="V88" s="12"/>
      <c r="W88" s="64"/>
      <c r="X88" s="64"/>
      <c r="Y88" s="64"/>
      <c r="Z88" s="64"/>
      <c r="AA88" s="12"/>
      <c r="AB88" s="65"/>
      <c r="AC88" s="12"/>
      <c r="AD88" s="2"/>
      <c r="AE88" s="2"/>
    </row>
    <row r="89" spans="1:31" ht="15.75" customHeight="1" x14ac:dyDescent="0.3">
      <c r="A89" s="16">
        <v>5</v>
      </c>
      <c r="B89" s="5"/>
      <c r="C89" s="68"/>
      <c r="D89" s="5"/>
      <c r="E89" s="5" t="str">
        <f>IFERROR(VLOOKUP(D89,Productos[#All],2,0),"")</f>
        <v/>
      </c>
      <c r="F89" s="5"/>
      <c r="G89" s="5">
        <f>SUMIFS(Receta[[#All],[CU]],Receta[[#All],[Código]],D89,Receta[[#All],[M P]],"MO*")</f>
        <v>0</v>
      </c>
      <c r="H89" s="5">
        <f t="shared" si="0"/>
        <v>0</v>
      </c>
      <c r="J89" s="12"/>
      <c r="K89" s="61"/>
      <c r="L89" s="63"/>
      <c r="M89" s="63"/>
      <c r="N89" s="61"/>
      <c r="O89" s="64"/>
      <c r="P89" s="65"/>
      <c r="Q89" s="64"/>
      <c r="R89" s="64"/>
      <c r="S89" s="65"/>
      <c r="T89" s="12"/>
      <c r="U89" s="61"/>
      <c r="V89" s="12"/>
      <c r="W89" s="64"/>
      <c r="X89" s="64"/>
      <c r="Y89" s="64"/>
      <c r="Z89" s="64"/>
      <c r="AA89" s="12"/>
      <c r="AB89" s="65"/>
      <c r="AC89" s="12"/>
      <c r="AD89" s="2"/>
      <c r="AE89" s="2"/>
    </row>
    <row r="90" spans="1:31" ht="15.75" customHeight="1" x14ac:dyDescent="0.3">
      <c r="A90" s="16">
        <v>5</v>
      </c>
      <c r="B90" s="5"/>
      <c r="C90" s="68"/>
      <c r="D90" s="5"/>
      <c r="E90" s="5" t="str">
        <f>IFERROR(VLOOKUP(D90,Productos[#All],2,0),"")</f>
        <v/>
      </c>
      <c r="F90" s="5"/>
      <c r="G90" s="5">
        <f>SUMIFS(Receta[[#All],[CU]],Receta[[#All],[Código]],D90,Receta[[#All],[M P]],"MO*")</f>
        <v>0</v>
      </c>
      <c r="H90" s="5">
        <f t="shared" si="0"/>
        <v>0</v>
      </c>
      <c r="J90" s="12"/>
      <c r="K90" s="61"/>
      <c r="L90" s="63"/>
      <c r="M90" s="63"/>
      <c r="N90" s="61"/>
      <c r="O90" s="64"/>
      <c r="P90" s="65"/>
      <c r="Q90" s="64"/>
      <c r="R90" s="64"/>
      <c r="S90" s="65"/>
      <c r="T90" s="12"/>
      <c r="U90" s="61"/>
      <c r="V90" s="12"/>
      <c r="W90" s="64"/>
      <c r="X90" s="64"/>
      <c r="Y90" s="64"/>
      <c r="Z90" s="64"/>
      <c r="AA90" s="12"/>
      <c r="AB90" s="65"/>
      <c r="AC90" s="12"/>
      <c r="AD90" s="2"/>
      <c r="AE90" s="2"/>
    </row>
    <row r="91" spans="1:31" ht="15.75" customHeight="1" x14ac:dyDescent="0.3">
      <c r="A91" s="16">
        <v>5</v>
      </c>
      <c r="B91" s="5"/>
      <c r="C91" s="68"/>
      <c r="D91" s="5"/>
      <c r="E91" s="5" t="str">
        <f>IFERROR(VLOOKUP(D91,Productos[#All],2,0),"")</f>
        <v/>
      </c>
      <c r="F91" s="5"/>
      <c r="G91" s="5">
        <f>SUMIFS(Receta[[#All],[CU]],Receta[[#All],[Código]],D91,Receta[[#All],[M P]],"MO*")</f>
        <v>0</v>
      </c>
      <c r="H91" s="5">
        <f t="shared" si="0"/>
        <v>0</v>
      </c>
      <c r="J91" s="12"/>
      <c r="K91" s="61"/>
      <c r="L91" s="63"/>
      <c r="M91" s="63"/>
      <c r="N91" s="61"/>
      <c r="O91" s="64"/>
      <c r="P91" s="65"/>
      <c r="Q91" s="64"/>
      <c r="R91" s="64"/>
      <c r="S91" s="65"/>
      <c r="T91" s="12"/>
      <c r="U91" s="61"/>
      <c r="V91" s="12"/>
      <c r="W91" s="64"/>
      <c r="X91" s="64"/>
      <c r="Y91" s="64"/>
      <c r="Z91" s="64"/>
      <c r="AA91" s="12"/>
      <c r="AB91" s="65"/>
      <c r="AC91" s="12"/>
      <c r="AD91" s="2"/>
      <c r="AE91" s="2"/>
    </row>
    <row r="92" spans="1:31" ht="15.75" customHeight="1" x14ac:dyDescent="0.3">
      <c r="A92" s="16">
        <v>5</v>
      </c>
      <c r="B92" s="5"/>
      <c r="C92" s="68"/>
      <c r="D92" s="5"/>
      <c r="E92" s="5" t="str">
        <f>IFERROR(VLOOKUP(D92,Productos[#All],2,0),"")</f>
        <v/>
      </c>
      <c r="F92" s="5"/>
      <c r="G92" s="5">
        <f>SUMIFS(Receta[[#All],[CU]],Receta[[#All],[Código]],D92,Receta[[#All],[M P]],"MO*")</f>
        <v>0</v>
      </c>
      <c r="H92" s="5">
        <f t="shared" si="0"/>
        <v>0</v>
      </c>
      <c r="J92" s="12"/>
      <c r="K92" s="61"/>
      <c r="L92" s="63"/>
      <c r="M92" s="63"/>
      <c r="N92" s="61"/>
      <c r="O92" s="64"/>
      <c r="P92" s="65"/>
      <c r="Q92" s="64"/>
      <c r="R92" s="64"/>
      <c r="S92" s="65"/>
      <c r="T92" s="12"/>
      <c r="U92" s="61"/>
      <c r="V92" s="12"/>
      <c r="W92" s="64"/>
      <c r="X92" s="64"/>
      <c r="Y92" s="64"/>
      <c r="Z92" s="64"/>
      <c r="AA92" s="12"/>
      <c r="AB92" s="65"/>
      <c r="AC92" s="12"/>
      <c r="AD92" s="2"/>
      <c r="AE92" s="2"/>
    </row>
    <row r="93" spans="1:31" ht="15.75" customHeight="1" x14ac:dyDescent="0.3">
      <c r="A93" s="16">
        <v>5</v>
      </c>
      <c r="B93" s="5"/>
      <c r="C93" s="68"/>
      <c r="D93" s="5"/>
      <c r="E93" s="5" t="str">
        <f>IFERROR(VLOOKUP(D93,Productos[#All],2,0),"")</f>
        <v/>
      </c>
      <c r="F93" s="5"/>
      <c r="G93" s="5">
        <f>SUMIFS(Receta[[#All],[CU]],Receta[[#All],[Código]],D93,Receta[[#All],[M P]],"MO*")</f>
        <v>0</v>
      </c>
      <c r="H93" s="5">
        <f t="shared" si="0"/>
        <v>0</v>
      </c>
      <c r="J93" s="12"/>
      <c r="K93" s="61"/>
      <c r="L93" s="63"/>
      <c r="M93" s="63"/>
      <c r="N93" s="61"/>
      <c r="O93" s="64"/>
      <c r="P93" s="65"/>
      <c r="Q93" s="64"/>
      <c r="R93" s="64"/>
      <c r="S93" s="65"/>
      <c r="T93" s="12"/>
      <c r="U93" s="61"/>
      <c r="V93" s="12"/>
      <c r="W93" s="64"/>
      <c r="X93" s="64"/>
      <c r="Y93" s="64"/>
      <c r="Z93" s="64"/>
      <c r="AA93" s="12"/>
      <c r="AB93" s="65"/>
      <c r="AC93" s="12"/>
      <c r="AD93" s="2"/>
      <c r="AE93" s="2"/>
    </row>
    <row r="94" spans="1:31" ht="15.75" customHeight="1" x14ac:dyDescent="0.3">
      <c r="A94" s="16">
        <v>5</v>
      </c>
      <c r="B94" s="5"/>
      <c r="C94" s="68"/>
      <c r="D94" s="5"/>
      <c r="E94" s="5" t="str">
        <f>IFERROR(VLOOKUP(D94,Productos[#All],2,0),"")</f>
        <v/>
      </c>
      <c r="F94" s="5"/>
      <c r="G94" s="5">
        <f>SUMIFS(Receta[[#All],[CU]],Receta[[#All],[Código]],D94,Receta[[#All],[M P]],"MO*")</f>
        <v>0</v>
      </c>
      <c r="H94" s="5">
        <f t="shared" si="0"/>
        <v>0</v>
      </c>
      <c r="J94" s="12"/>
      <c r="K94" s="61"/>
      <c r="L94" s="63"/>
      <c r="M94" s="63"/>
      <c r="N94" s="61"/>
      <c r="O94" s="64"/>
      <c r="P94" s="65"/>
      <c r="Q94" s="64"/>
      <c r="R94" s="64"/>
      <c r="S94" s="65"/>
      <c r="T94" s="12"/>
      <c r="U94" s="61"/>
      <c r="V94" s="12"/>
      <c r="W94" s="64"/>
      <c r="X94" s="64"/>
      <c r="Y94" s="64"/>
      <c r="Z94" s="64"/>
      <c r="AA94" s="12"/>
      <c r="AB94" s="65"/>
      <c r="AC94" s="12"/>
      <c r="AD94" s="2"/>
      <c r="AE94" s="2"/>
    </row>
    <row r="95" spans="1:31" ht="15.75" customHeight="1" x14ac:dyDescent="0.3">
      <c r="A95" s="16">
        <v>5</v>
      </c>
      <c r="B95" s="5"/>
      <c r="C95" s="68"/>
      <c r="D95" s="5"/>
      <c r="E95" s="5" t="str">
        <f>IFERROR(VLOOKUP(D95,Productos[#All],2,0),"")</f>
        <v/>
      </c>
      <c r="F95" s="5"/>
      <c r="G95" s="5">
        <f>SUMIFS(Receta[[#All],[CU]],Receta[[#All],[Código]],D95,Receta[[#All],[M P]],"MO*")</f>
        <v>0</v>
      </c>
      <c r="H95" s="5">
        <f t="shared" si="0"/>
        <v>0</v>
      </c>
      <c r="J95" s="12"/>
      <c r="K95" s="61"/>
      <c r="L95" s="63"/>
      <c r="M95" s="63"/>
      <c r="N95" s="61"/>
      <c r="O95" s="64"/>
      <c r="P95" s="65"/>
      <c r="Q95" s="64"/>
      <c r="R95" s="64"/>
      <c r="S95" s="65"/>
      <c r="T95" s="12"/>
      <c r="U95" s="61"/>
      <c r="V95" s="12"/>
      <c r="W95" s="64"/>
      <c r="X95" s="64"/>
      <c r="Y95" s="64"/>
      <c r="Z95" s="64"/>
      <c r="AA95" s="12"/>
      <c r="AB95" s="65"/>
      <c r="AC95" s="12"/>
      <c r="AD95" s="2"/>
      <c r="AE95" s="2"/>
    </row>
    <row r="96" spans="1:31" ht="15.75" customHeight="1" x14ac:dyDescent="0.3">
      <c r="A96" s="16">
        <v>5</v>
      </c>
      <c r="B96" s="5"/>
      <c r="C96" s="68"/>
      <c r="D96" s="5"/>
      <c r="E96" s="5" t="str">
        <f>IFERROR(VLOOKUP(D96,Productos[#All],2,0),"")</f>
        <v/>
      </c>
      <c r="F96" s="5"/>
      <c r="G96" s="5">
        <f>SUMIFS(Receta[[#All],[CU]],Receta[[#All],[Código]],D96,Receta[[#All],[M P]],"MO*")</f>
        <v>0</v>
      </c>
      <c r="H96" s="5">
        <f t="shared" si="0"/>
        <v>0</v>
      </c>
      <c r="J96" s="12"/>
      <c r="K96" s="61"/>
      <c r="L96" s="63"/>
      <c r="M96" s="63"/>
      <c r="N96" s="61"/>
      <c r="O96" s="64"/>
      <c r="P96" s="65"/>
      <c r="Q96" s="64"/>
      <c r="R96" s="64"/>
      <c r="S96" s="65"/>
      <c r="T96" s="12"/>
      <c r="U96" s="61"/>
      <c r="V96" s="12"/>
      <c r="W96" s="64"/>
      <c r="X96" s="64"/>
      <c r="Y96" s="64"/>
      <c r="Z96" s="64"/>
      <c r="AA96" s="12"/>
      <c r="AB96" s="65"/>
      <c r="AC96" s="12"/>
      <c r="AD96" s="2"/>
      <c r="AE96" s="2"/>
    </row>
    <row r="97" spans="1:31" ht="15.75" customHeight="1" x14ac:dyDescent="0.3">
      <c r="A97" s="16">
        <v>5</v>
      </c>
      <c r="B97" s="5"/>
      <c r="C97" s="68"/>
      <c r="D97" s="5"/>
      <c r="E97" s="5" t="str">
        <f>IFERROR(VLOOKUP(D97,Productos[#All],2,0),"")</f>
        <v/>
      </c>
      <c r="F97" s="5"/>
      <c r="G97" s="5">
        <f>SUMIFS(Receta[[#All],[CU]],Receta[[#All],[Código]],D97,Receta[[#All],[M P]],"MO*")</f>
        <v>0</v>
      </c>
      <c r="H97" s="5">
        <f t="shared" si="0"/>
        <v>0</v>
      </c>
      <c r="J97" s="12"/>
      <c r="K97" s="61"/>
      <c r="L97" s="63"/>
      <c r="M97" s="63"/>
      <c r="N97" s="61"/>
      <c r="O97" s="64"/>
      <c r="P97" s="65"/>
      <c r="Q97" s="64"/>
      <c r="R97" s="64"/>
      <c r="S97" s="65"/>
      <c r="T97" s="12"/>
      <c r="U97" s="61"/>
      <c r="V97" s="12"/>
      <c r="W97" s="64"/>
      <c r="X97" s="64"/>
      <c r="Y97" s="64"/>
      <c r="Z97" s="64"/>
      <c r="AA97" s="12"/>
      <c r="AB97" s="65"/>
      <c r="AC97" s="12"/>
      <c r="AD97" s="2"/>
      <c r="AE97" s="2"/>
    </row>
    <row r="98" spans="1:31" ht="15.75" customHeight="1" x14ac:dyDescent="0.3">
      <c r="A98" s="16">
        <v>5</v>
      </c>
      <c r="B98" s="5"/>
      <c r="C98" s="68"/>
      <c r="D98" s="5"/>
      <c r="E98" s="5" t="str">
        <f>IFERROR(VLOOKUP(D98,Productos[#All],2,0),"")</f>
        <v/>
      </c>
      <c r="F98" s="5"/>
      <c r="G98" s="5">
        <f>SUMIFS(Receta[[#All],[CU]],Receta[[#All],[Código]],D98,Receta[[#All],[M P]],"MO*")</f>
        <v>0</v>
      </c>
      <c r="H98" s="5">
        <f t="shared" si="0"/>
        <v>0</v>
      </c>
      <c r="J98" s="12"/>
      <c r="K98" s="61"/>
      <c r="L98" s="63"/>
      <c r="M98" s="63"/>
      <c r="N98" s="61"/>
      <c r="O98" s="64"/>
      <c r="P98" s="65"/>
      <c r="Q98" s="64"/>
      <c r="R98" s="64"/>
      <c r="S98" s="65"/>
      <c r="T98" s="12"/>
      <c r="U98" s="61"/>
      <c r="V98" s="12"/>
      <c r="W98" s="64"/>
      <c r="X98" s="64"/>
      <c r="Y98" s="64"/>
      <c r="Z98" s="64"/>
      <c r="AA98" s="12"/>
      <c r="AB98" s="65"/>
      <c r="AC98" s="12"/>
      <c r="AD98" s="2"/>
      <c r="AE98" s="2"/>
    </row>
    <row r="99" spans="1:31" ht="15.75" customHeight="1" x14ac:dyDescent="0.3">
      <c r="A99" s="16">
        <v>5</v>
      </c>
      <c r="B99" s="5"/>
      <c r="C99" s="68"/>
      <c r="D99" s="5"/>
      <c r="E99" s="5" t="str">
        <f>IFERROR(VLOOKUP(D99,Productos[#All],2,0),"")</f>
        <v/>
      </c>
      <c r="F99" s="5"/>
      <c r="G99" s="5">
        <f>SUMIFS(Receta[[#All],[CU]],Receta[[#All],[Código]],D99,Receta[[#All],[M P]],"MO*")</f>
        <v>0</v>
      </c>
      <c r="H99" s="5">
        <f t="shared" si="0"/>
        <v>0</v>
      </c>
      <c r="J99" s="12"/>
      <c r="K99" s="61"/>
      <c r="L99" s="63"/>
      <c r="M99" s="63"/>
      <c r="N99" s="61"/>
      <c r="O99" s="64"/>
      <c r="P99" s="65"/>
      <c r="Q99" s="64"/>
      <c r="R99" s="64"/>
      <c r="S99" s="65"/>
      <c r="T99" s="12"/>
      <c r="U99" s="61"/>
      <c r="V99" s="12"/>
      <c r="W99" s="64"/>
      <c r="X99" s="64"/>
      <c r="Y99" s="64"/>
      <c r="Z99" s="64"/>
      <c r="AA99" s="12"/>
      <c r="AB99" s="65"/>
      <c r="AC99" s="12"/>
      <c r="AD99" s="2"/>
      <c r="AE99" s="2"/>
    </row>
    <row r="100" spans="1:31" ht="15.75" customHeight="1" x14ac:dyDescent="0.3">
      <c r="A100" s="16">
        <v>5</v>
      </c>
      <c r="B100" s="5"/>
      <c r="C100" s="68"/>
      <c r="D100" s="5"/>
      <c r="E100" s="5" t="str">
        <f>IFERROR(VLOOKUP(D100,Productos[#All],2,0),"")</f>
        <v/>
      </c>
      <c r="F100" s="5"/>
      <c r="G100" s="5">
        <f>SUMIFS(Receta[[#All],[CU]],Receta[[#All],[Código]],D100,Receta[[#All],[M P]],"MO*")</f>
        <v>0</v>
      </c>
      <c r="H100" s="5">
        <f t="shared" si="0"/>
        <v>0</v>
      </c>
      <c r="J100" s="12"/>
      <c r="K100" s="61"/>
      <c r="L100" s="63"/>
      <c r="M100" s="63"/>
      <c r="N100" s="61"/>
      <c r="O100" s="64"/>
      <c r="P100" s="65"/>
      <c r="Q100" s="64"/>
      <c r="R100" s="64"/>
      <c r="S100" s="65"/>
      <c r="T100" s="12"/>
      <c r="U100" s="61"/>
      <c r="V100" s="12"/>
      <c r="W100" s="64"/>
      <c r="X100" s="64"/>
      <c r="Y100" s="64"/>
      <c r="Z100" s="64"/>
      <c r="AA100" s="12"/>
      <c r="AB100" s="65"/>
      <c r="AC100" s="12"/>
      <c r="AD100" s="2"/>
      <c r="AE100" s="2"/>
    </row>
    <row r="101" spans="1:31" ht="15.75" customHeight="1" x14ac:dyDescent="0.3">
      <c r="A101" s="16">
        <v>5</v>
      </c>
      <c r="B101" s="5"/>
      <c r="C101" s="68"/>
      <c r="D101" s="5"/>
      <c r="E101" s="5" t="str">
        <f>IFERROR(VLOOKUP(D101,Productos[#All],2,0),"")</f>
        <v/>
      </c>
      <c r="F101" s="5"/>
      <c r="G101" s="5">
        <f>SUMIFS(Receta[[#All],[CU]],Receta[[#All],[Código]],D101,Receta[[#All],[M P]],"MO*")</f>
        <v>0</v>
      </c>
      <c r="H101" s="5">
        <f t="shared" si="0"/>
        <v>0</v>
      </c>
      <c r="J101" s="12"/>
      <c r="K101" s="61"/>
      <c r="L101" s="63"/>
      <c r="M101" s="63"/>
      <c r="N101" s="61"/>
      <c r="O101" s="64"/>
      <c r="P101" s="65"/>
      <c r="Q101" s="64"/>
      <c r="R101" s="64"/>
      <c r="S101" s="65"/>
      <c r="T101" s="12"/>
      <c r="U101" s="61"/>
      <c r="V101" s="12"/>
      <c r="W101" s="64"/>
      <c r="X101" s="64"/>
      <c r="Y101" s="64"/>
      <c r="Z101" s="64"/>
      <c r="AA101" s="12"/>
      <c r="AB101" s="65"/>
      <c r="AC101" s="12"/>
      <c r="AD101" s="2"/>
      <c r="AE101" s="2"/>
    </row>
    <row r="102" spans="1:31" ht="15.75" customHeight="1" x14ac:dyDescent="0.3">
      <c r="A102" s="16">
        <v>5</v>
      </c>
      <c r="B102" s="5"/>
      <c r="C102" s="68"/>
      <c r="D102" s="5"/>
      <c r="E102" s="5" t="str">
        <f>IFERROR(VLOOKUP(D102,Productos[#All],2,0),"")</f>
        <v/>
      </c>
      <c r="F102" s="5"/>
      <c r="G102" s="5">
        <f>SUMIFS(Receta[[#All],[CU]],Receta[[#All],[Código]],D102,Receta[[#All],[M P]],"MO*")</f>
        <v>0</v>
      </c>
      <c r="H102" s="5">
        <f t="shared" si="0"/>
        <v>0</v>
      </c>
      <c r="J102" s="12"/>
      <c r="K102" s="61"/>
      <c r="L102" s="63"/>
      <c r="M102" s="63"/>
      <c r="N102" s="61"/>
      <c r="O102" s="64"/>
      <c r="P102" s="65"/>
      <c r="Q102" s="64"/>
      <c r="R102" s="64"/>
      <c r="S102" s="65"/>
      <c r="T102" s="12"/>
      <c r="U102" s="61"/>
      <c r="V102" s="12"/>
      <c r="W102" s="64"/>
      <c r="X102" s="64"/>
      <c r="Y102" s="64"/>
      <c r="Z102" s="64"/>
      <c r="AA102" s="12"/>
      <c r="AB102" s="65"/>
      <c r="AC102" s="12"/>
      <c r="AD102" s="2"/>
      <c r="AE102" s="2"/>
    </row>
    <row r="103" spans="1:31" ht="15.75" customHeight="1" x14ac:dyDescent="0.3">
      <c r="A103" s="16">
        <v>5</v>
      </c>
      <c r="B103" s="5"/>
      <c r="C103" s="68"/>
      <c r="D103" s="5"/>
      <c r="E103" s="5" t="str">
        <f>IFERROR(VLOOKUP(D103,Productos[#All],2,0),"")</f>
        <v/>
      </c>
      <c r="F103" s="5"/>
      <c r="G103" s="5">
        <f>SUMIFS(Receta[[#All],[CU]],Receta[[#All],[Código]],D103,Receta[[#All],[M P]],"MO*")</f>
        <v>0</v>
      </c>
      <c r="H103" s="5">
        <f t="shared" si="0"/>
        <v>0</v>
      </c>
      <c r="J103" s="12"/>
      <c r="K103" s="61"/>
      <c r="L103" s="63"/>
      <c r="M103" s="63"/>
      <c r="N103" s="61"/>
      <c r="O103" s="64"/>
      <c r="P103" s="65"/>
      <c r="Q103" s="64"/>
      <c r="R103" s="64"/>
      <c r="S103" s="65"/>
      <c r="T103" s="12"/>
      <c r="U103" s="61"/>
      <c r="V103" s="12"/>
      <c r="W103" s="64"/>
      <c r="X103" s="64"/>
      <c r="Y103" s="64"/>
      <c r="Z103" s="64"/>
      <c r="AA103" s="12"/>
      <c r="AB103" s="65"/>
      <c r="AC103" s="12"/>
      <c r="AD103" s="2"/>
      <c r="AE103" s="2"/>
    </row>
    <row r="104" spans="1:31" ht="15.75" customHeight="1" x14ac:dyDescent="0.3">
      <c r="A104" s="16">
        <v>5</v>
      </c>
      <c r="B104" s="5"/>
      <c r="C104" s="68"/>
      <c r="D104" s="5"/>
      <c r="E104" s="5" t="str">
        <f>IFERROR(VLOOKUP(D104,Productos[#All],2,0),"")</f>
        <v/>
      </c>
      <c r="F104" s="5"/>
      <c r="G104" s="5">
        <f>SUMIFS(Receta[[#All],[CU]],Receta[[#All],[Código]],D104,Receta[[#All],[M P]],"MO*")</f>
        <v>0</v>
      </c>
      <c r="H104" s="5">
        <f t="shared" si="0"/>
        <v>0</v>
      </c>
      <c r="J104" s="12"/>
      <c r="K104" s="61"/>
      <c r="L104" s="63"/>
      <c r="M104" s="63"/>
      <c r="N104" s="61"/>
      <c r="O104" s="64"/>
      <c r="P104" s="65"/>
      <c r="Q104" s="64"/>
      <c r="R104" s="64"/>
      <c r="S104" s="65"/>
      <c r="T104" s="12"/>
      <c r="U104" s="61"/>
      <c r="V104" s="12"/>
      <c r="W104" s="64"/>
      <c r="X104" s="64"/>
      <c r="Y104" s="64"/>
      <c r="Z104" s="64"/>
      <c r="AA104" s="12"/>
      <c r="AB104" s="65"/>
      <c r="AC104" s="12"/>
      <c r="AD104" s="2"/>
      <c r="AE104" s="2"/>
    </row>
    <row r="105" spans="1:31" ht="15.75" customHeight="1" x14ac:dyDescent="0.3">
      <c r="A105" s="16">
        <v>5</v>
      </c>
      <c r="B105" s="5"/>
      <c r="C105" s="68"/>
      <c r="D105" s="5"/>
      <c r="E105" s="5" t="str">
        <f>IFERROR(VLOOKUP(D105,Productos[#All],2,0),"")</f>
        <v/>
      </c>
      <c r="F105" s="5"/>
      <c r="G105" s="5">
        <f>SUMIFS(Receta[[#All],[CU]],Receta[[#All],[Código]],D105,Receta[[#All],[M P]],"MO*")</f>
        <v>0</v>
      </c>
      <c r="H105" s="5">
        <f t="shared" si="0"/>
        <v>0</v>
      </c>
      <c r="J105" s="12"/>
      <c r="K105" s="61"/>
      <c r="L105" s="63"/>
      <c r="M105" s="63"/>
      <c r="N105" s="61"/>
      <c r="O105" s="64"/>
      <c r="P105" s="65"/>
      <c r="Q105" s="64"/>
      <c r="R105" s="64"/>
      <c r="S105" s="65"/>
      <c r="T105" s="12"/>
      <c r="U105" s="61"/>
      <c r="V105" s="12"/>
      <c r="W105" s="64"/>
      <c r="X105" s="64"/>
      <c r="Y105" s="64"/>
      <c r="Z105" s="64"/>
      <c r="AA105" s="12"/>
      <c r="AB105" s="65"/>
      <c r="AC105" s="12"/>
      <c r="AD105" s="2"/>
      <c r="AE105" s="2"/>
    </row>
    <row r="106" spans="1:31" ht="15.75" customHeight="1" x14ac:dyDescent="0.3">
      <c r="A106" s="16">
        <v>5</v>
      </c>
      <c r="B106" s="5"/>
      <c r="C106" s="68"/>
      <c r="D106" s="5"/>
      <c r="E106" s="5" t="str">
        <f>IFERROR(VLOOKUP(D106,Productos[#All],2,0),"")</f>
        <v/>
      </c>
      <c r="F106" s="5"/>
      <c r="G106" s="5">
        <f>SUMIFS(Receta[[#All],[CU]],Receta[[#All],[Código]],D106,Receta[[#All],[M P]],"MO*")</f>
        <v>0</v>
      </c>
      <c r="H106" s="5">
        <f t="shared" si="0"/>
        <v>0</v>
      </c>
      <c r="J106" s="12"/>
      <c r="K106" s="61"/>
      <c r="L106" s="63"/>
      <c r="M106" s="63"/>
      <c r="N106" s="61"/>
      <c r="O106" s="64"/>
      <c r="P106" s="65"/>
      <c r="Q106" s="64"/>
      <c r="R106" s="64"/>
      <c r="S106" s="65"/>
      <c r="T106" s="12"/>
      <c r="U106" s="61"/>
      <c r="V106" s="12"/>
      <c r="W106" s="64"/>
      <c r="X106" s="64"/>
      <c r="Y106" s="64"/>
      <c r="Z106" s="64"/>
      <c r="AA106" s="12"/>
      <c r="AB106" s="65"/>
      <c r="AC106" s="12"/>
      <c r="AD106" s="2"/>
      <c r="AE106" s="2"/>
    </row>
    <row r="107" spans="1:31" ht="15.75" customHeight="1" x14ac:dyDescent="0.3">
      <c r="A107" s="16">
        <v>5</v>
      </c>
      <c r="B107" s="5"/>
      <c r="C107" s="68"/>
      <c r="D107" s="5"/>
      <c r="E107" s="5" t="str">
        <f>IFERROR(VLOOKUP(D107,Productos[#All],2,0),"")</f>
        <v/>
      </c>
      <c r="F107" s="5"/>
      <c r="G107" s="5">
        <f>SUMIFS(Receta[[#All],[CU]],Receta[[#All],[Código]],D107,Receta[[#All],[M P]],"MO*")</f>
        <v>0</v>
      </c>
      <c r="H107" s="5">
        <f t="shared" si="0"/>
        <v>0</v>
      </c>
      <c r="J107" s="12"/>
      <c r="K107" s="61"/>
      <c r="L107" s="63"/>
      <c r="M107" s="63"/>
      <c r="N107" s="61"/>
      <c r="O107" s="64"/>
      <c r="P107" s="65"/>
      <c r="Q107" s="64"/>
      <c r="R107" s="64"/>
      <c r="S107" s="65"/>
      <c r="T107" s="12"/>
      <c r="U107" s="61"/>
      <c r="V107" s="12"/>
      <c r="W107" s="64"/>
      <c r="X107" s="64"/>
      <c r="Y107" s="64"/>
      <c r="Z107" s="64"/>
      <c r="AA107" s="12"/>
      <c r="AB107" s="65"/>
      <c r="AC107" s="12"/>
      <c r="AD107" s="2"/>
      <c r="AE107" s="2"/>
    </row>
    <row r="108" spans="1:31" ht="15.75" customHeight="1" x14ac:dyDescent="0.3">
      <c r="A108" s="16">
        <v>6</v>
      </c>
      <c r="B108" s="5"/>
      <c r="C108" s="68"/>
      <c r="D108" s="5"/>
      <c r="E108" s="5" t="str">
        <f>IFERROR(VLOOKUP(D108,Productos[#All],2,0),"")</f>
        <v/>
      </c>
      <c r="F108" s="5"/>
      <c r="G108" s="5">
        <f>SUMIFS(Receta[[#All],[CU]],Receta[[#All],[Código]],D108,Receta[[#All],[M P]],"MO*")</f>
        <v>0</v>
      </c>
      <c r="H108" s="5">
        <f t="shared" si="0"/>
        <v>0</v>
      </c>
      <c r="J108" s="12"/>
      <c r="K108" s="61"/>
      <c r="L108" s="63"/>
      <c r="M108" s="63"/>
      <c r="N108" s="61"/>
      <c r="O108" s="64"/>
      <c r="P108" s="65"/>
      <c r="Q108" s="64"/>
      <c r="R108" s="64"/>
      <c r="S108" s="65"/>
      <c r="T108" s="12"/>
      <c r="U108" s="61"/>
      <c r="V108" s="12"/>
      <c r="W108" s="64"/>
      <c r="X108" s="64"/>
      <c r="Y108" s="64"/>
      <c r="Z108" s="64"/>
      <c r="AA108" s="12"/>
      <c r="AB108" s="65"/>
      <c r="AC108" s="12"/>
      <c r="AD108" s="2"/>
      <c r="AE108" s="2"/>
    </row>
    <row r="109" spans="1:31" ht="15.75" customHeight="1" x14ac:dyDescent="0.3">
      <c r="A109" s="16">
        <v>6</v>
      </c>
      <c r="B109" s="5"/>
      <c r="C109" s="68"/>
      <c r="D109" s="5"/>
      <c r="E109" s="5" t="str">
        <f>IFERROR(VLOOKUP(D109,Productos[#All],2,0),"")</f>
        <v/>
      </c>
      <c r="F109" s="5"/>
      <c r="G109" s="5">
        <f>SUMIFS(Receta[[#All],[CU]],Receta[[#All],[Código]],D109,Receta[[#All],[M P]],"MO*")</f>
        <v>0</v>
      </c>
      <c r="H109" s="5">
        <f t="shared" si="0"/>
        <v>0</v>
      </c>
      <c r="J109" s="12"/>
      <c r="K109" s="61"/>
      <c r="L109" s="63"/>
      <c r="M109" s="63"/>
      <c r="N109" s="61"/>
      <c r="O109" s="64"/>
      <c r="P109" s="65"/>
      <c r="Q109" s="64"/>
      <c r="R109" s="64"/>
      <c r="S109" s="65"/>
      <c r="T109" s="12"/>
      <c r="U109" s="61"/>
      <c r="V109" s="12"/>
      <c r="W109" s="64"/>
      <c r="X109" s="64"/>
      <c r="Y109" s="64"/>
      <c r="Z109" s="64"/>
      <c r="AA109" s="12"/>
      <c r="AB109" s="65"/>
      <c r="AC109" s="12"/>
      <c r="AD109" s="2"/>
      <c r="AE109" s="2"/>
    </row>
    <row r="110" spans="1:31" ht="15.75" customHeight="1" x14ac:dyDescent="0.3">
      <c r="A110" s="16">
        <v>6</v>
      </c>
      <c r="B110" s="5"/>
      <c r="C110" s="68"/>
      <c r="D110" s="5"/>
      <c r="E110" s="5" t="str">
        <f>IFERROR(VLOOKUP(D110,Productos[#All],2,0),"")</f>
        <v/>
      </c>
      <c r="F110" s="5"/>
      <c r="G110" s="5">
        <f>SUMIFS(Receta[[#All],[CU]],Receta[[#All],[Código]],D110,Receta[[#All],[M P]],"MO*")</f>
        <v>0</v>
      </c>
      <c r="H110" s="5">
        <f t="shared" si="0"/>
        <v>0</v>
      </c>
      <c r="J110" s="12"/>
      <c r="K110" s="61"/>
      <c r="L110" s="63"/>
      <c r="M110" s="63"/>
      <c r="N110" s="61"/>
      <c r="O110" s="64"/>
      <c r="P110" s="65"/>
      <c r="Q110" s="64"/>
      <c r="R110" s="64"/>
      <c r="S110" s="65"/>
      <c r="T110" s="12"/>
      <c r="U110" s="61"/>
      <c r="V110" s="12"/>
      <c r="W110" s="64"/>
      <c r="X110" s="64"/>
      <c r="Y110" s="64"/>
      <c r="Z110" s="64"/>
      <c r="AA110" s="12"/>
      <c r="AB110" s="65"/>
      <c r="AC110" s="12"/>
      <c r="AD110" s="2"/>
      <c r="AE110" s="2"/>
    </row>
    <row r="111" spans="1:31" ht="15.75" customHeight="1" x14ac:dyDescent="0.3">
      <c r="A111" s="16">
        <v>6</v>
      </c>
      <c r="B111" s="5"/>
      <c r="C111" s="68"/>
      <c r="D111" s="5"/>
      <c r="E111" s="5" t="str">
        <f>IFERROR(VLOOKUP(D111,Productos[#All],2,0),"")</f>
        <v/>
      </c>
      <c r="F111" s="5"/>
      <c r="G111" s="5">
        <f>SUMIFS(Receta[[#All],[CU]],Receta[[#All],[Código]],D111,Receta[[#All],[M P]],"MO*")</f>
        <v>0</v>
      </c>
      <c r="H111" s="5">
        <f t="shared" si="0"/>
        <v>0</v>
      </c>
      <c r="J111" s="12"/>
      <c r="K111" s="61"/>
      <c r="L111" s="63"/>
      <c r="M111" s="63"/>
      <c r="N111" s="61"/>
      <c r="O111" s="64"/>
      <c r="P111" s="65"/>
      <c r="Q111" s="64"/>
      <c r="R111" s="64"/>
      <c r="S111" s="65"/>
      <c r="T111" s="12"/>
      <c r="U111" s="61"/>
      <c r="V111" s="12"/>
      <c r="W111" s="64"/>
      <c r="X111" s="64"/>
      <c r="Y111" s="64"/>
      <c r="Z111" s="64"/>
      <c r="AA111" s="12"/>
      <c r="AB111" s="65"/>
      <c r="AC111" s="12"/>
      <c r="AD111" s="2"/>
      <c r="AE111" s="2"/>
    </row>
    <row r="112" spans="1:31" ht="15.75" customHeight="1" x14ac:dyDescent="0.3">
      <c r="A112" s="16">
        <v>6</v>
      </c>
      <c r="B112" s="5"/>
      <c r="C112" s="68"/>
      <c r="D112" s="5"/>
      <c r="E112" s="5" t="str">
        <f>IFERROR(VLOOKUP(D112,Productos[#All],2,0),"")</f>
        <v/>
      </c>
      <c r="F112" s="5"/>
      <c r="G112" s="5">
        <f>SUMIFS(Receta[[#All],[CU]],Receta[[#All],[Código]],D112,Receta[[#All],[M P]],"MO*")</f>
        <v>0</v>
      </c>
      <c r="H112" s="5">
        <f t="shared" si="0"/>
        <v>0</v>
      </c>
      <c r="J112" s="12"/>
      <c r="K112" s="61"/>
      <c r="L112" s="63"/>
      <c r="M112" s="63"/>
      <c r="N112" s="61"/>
      <c r="O112" s="64"/>
      <c r="P112" s="65"/>
      <c r="Q112" s="64"/>
      <c r="R112" s="64"/>
      <c r="S112" s="65"/>
      <c r="T112" s="12"/>
      <c r="U112" s="61"/>
      <c r="V112" s="12"/>
      <c r="W112" s="64"/>
      <c r="X112" s="64"/>
      <c r="Y112" s="64"/>
      <c r="Z112" s="64"/>
      <c r="AA112" s="12"/>
      <c r="AB112" s="65"/>
      <c r="AC112" s="12"/>
      <c r="AD112" s="2"/>
      <c r="AE112" s="2"/>
    </row>
    <row r="113" spans="1:31" ht="15.75" customHeight="1" x14ac:dyDescent="0.3">
      <c r="A113" s="16">
        <v>6</v>
      </c>
      <c r="B113" s="5"/>
      <c r="C113" s="68"/>
      <c r="D113" s="5"/>
      <c r="E113" s="5" t="str">
        <f>IFERROR(VLOOKUP(D113,Productos[#All],2,0),"")</f>
        <v/>
      </c>
      <c r="F113" s="5"/>
      <c r="G113" s="5">
        <f>SUMIFS(Receta[[#All],[CU]],Receta[[#All],[Código]],D113,Receta[[#All],[M P]],"MO*")</f>
        <v>0</v>
      </c>
      <c r="H113" s="5">
        <f t="shared" si="0"/>
        <v>0</v>
      </c>
      <c r="J113" s="12"/>
      <c r="K113" s="61"/>
      <c r="L113" s="63"/>
      <c r="M113" s="63"/>
      <c r="N113" s="61"/>
      <c r="O113" s="64"/>
      <c r="P113" s="65"/>
      <c r="Q113" s="64"/>
      <c r="R113" s="64"/>
      <c r="S113" s="65"/>
      <c r="T113" s="12"/>
      <c r="U113" s="61"/>
      <c r="V113" s="12"/>
      <c r="W113" s="64"/>
      <c r="X113" s="64"/>
      <c r="Y113" s="64"/>
      <c r="Z113" s="64"/>
      <c r="AA113" s="12"/>
      <c r="AB113" s="65"/>
      <c r="AC113" s="12"/>
      <c r="AD113" s="2"/>
      <c r="AE113" s="2"/>
    </row>
    <row r="114" spans="1:31" ht="15.75" customHeight="1" x14ac:dyDescent="0.3">
      <c r="A114" s="16">
        <v>6</v>
      </c>
      <c r="B114" s="5"/>
      <c r="C114" s="68"/>
      <c r="D114" s="5"/>
      <c r="E114" s="5" t="str">
        <f>IFERROR(VLOOKUP(D114,Productos[#All],2,0),"")</f>
        <v/>
      </c>
      <c r="F114" s="5"/>
      <c r="G114" s="5">
        <f>SUMIFS(Receta[[#All],[CU]],Receta[[#All],[Código]],D114,Receta[[#All],[M P]],"MO*")</f>
        <v>0</v>
      </c>
      <c r="H114" s="5">
        <f t="shared" si="0"/>
        <v>0</v>
      </c>
      <c r="J114" s="12"/>
      <c r="K114" s="61"/>
      <c r="L114" s="63"/>
      <c r="M114" s="63"/>
      <c r="N114" s="61"/>
      <c r="O114" s="64"/>
      <c r="P114" s="65"/>
      <c r="Q114" s="64"/>
      <c r="R114" s="64"/>
      <c r="S114" s="65"/>
      <c r="T114" s="12"/>
      <c r="U114" s="61"/>
      <c r="V114" s="12"/>
      <c r="W114" s="64"/>
      <c r="X114" s="64"/>
      <c r="Y114" s="64"/>
      <c r="Z114" s="64"/>
      <c r="AA114" s="12"/>
      <c r="AB114" s="65"/>
      <c r="AC114" s="12"/>
      <c r="AD114" s="2"/>
      <c r="AE114" s="2"/>
    </row>
    <row r="115" spans="1:31" ht="15.75" customHeight="1" x14ac:dyDescent="0.3">
      <c r="A115" s="16">
        <v>6</v>
      </c>
      <c r="B115" s="5"/>
      <c r="C115" s="68"/>
      <c r="D115" s="5"/>
      <c r="E115" s="5" t="str">
        <f>IFERROR(VLOOKUP(D115,Productos[#All],2,0),"")</f>
        <v/>
      </c>
      <c r="F115" s="5"/>
      <c r="G115" s="5">
        <f>SUMIFS(Receta[[#All],[CU]],Receta[[#All],[Código]],D115,Receta[[#All],[M P]],"MO*")</f>
        <v>0</v>
      </c>
      <c r="H115" s="5">
        <f t="shared" si="0"/>
        <v>0</v>
      </c>
      <c r="J115" s="12"/>
      <c r="K115" s="61"/>
      <c r="L115" s="63"/>
      <c r="M115" s="63"/>
      <c r="N115" s="61"/>
      <c r="O115" s="64"/>
      <c r="P115" s="65"/>
      <c r="Q115" s="64"/>
      <c r="R115" s="64"/>
      <c r="S115" s="65"/>
      <c r="T115" s="12"/>
      <c r="U115" s="61"/>
      <c r="V115" s="12"/>
      <c r="W115" s="64"/>
      <c r="X115" s="64"/>
      <c r="Y115" s="64"/>
      <c r="Z115" s="64"/>
      <c r="AA115" s="12"/>
      <c r="AB115" s="65"/>
      <c r="AC115" s="12"/>
      <c r="AD115" s="2"/>
      <c r="AE115" s="2"/>
    </row>
    <row r="116" spans="1:31" ht="15.75" customHeight="1" x14ac:dyDescent="0.3">
      <c r="A116" s="16">
        <v>6</v>
      </c>
      <c r="B116" s="5"/>
      <c r="C116" s="68"/>
      <c r="D116" s="5"/>
      <c r="E116" s="5" t="str">
        <f>IFERROR(VLOOKUP(D116,Productos[#All],2,0),"")</f>
        <v/>
      </c>
      <c r="F116" s="5"/>
      <c r="G116" s="5">
        <f>SUMIFS(Receta[[#All],[CU]],Receta[[#All],[Código]],D116,Receta[[#All],[M P]],"MO*")</f>
        <v>0</v>
      </c>
      <c r="H116" s="5">
        <f t="shared" si="0"/>
        <v>0</v>
      </c>
      <c r="J116" s="12"/>
      <c r="K116" s="61"/>
      <c r="L116" s="63"/>
      <c r="M116" s="63"/>
      <c r="N116" s="61"/>
      <c r="O116" s="64"/>
      <c r="P116" s="65"/>
      <c r="Q116" s="64"/>
      <c r="R116" s="64"/>
      <c r="S116" s="65"/>
      <c r="T116" s="12"/>
      <c r="U116" s="61"/>
      <c r="V116" s="12"/>
      <c r="W116" s="64"/>
      <c r="X116" s="64"/>
      <c r="Y116" s="64"/>
      <c r="Z116" s="64"/>
      <c r="AA116" s="12"/>
      <c r="AB116" s="65"/>
      <c r="AC116" s="12"/>
      <c r="AD116" s="2"/>
      <c r="AE116" s="2"/>
    </row>
    <row r="117" spans="1:31" ht="15.75" customHeight="1" x14ac:dyDescent="0.3">
      <c r="A117" s="16">
        <v>7</v>
      </c>
      <c r="B117" s="5"/>
      <c r="C117" s="68"/>
      <c r="D117" s="5"/>
      <c r="E117" s="5" t="str">
        <f>IFERROR(VLOOKUP(D117,Productos[#All],2,0),"")</f>
        <v/>
      </c>
      <c r="F117" s="5"/>
      <c r="G117" s="5">
        <f>SUMIFS(Receta[[#All],[CU]],Receta[[#All],[Código]],D117,Receta[[#All],[M P]],"MO*")</f>
        <v>0</v>
      </c>
      <c r="H117" s="5">
        <f t="shared" si="0"/>
        <v>0</v>
      </c>
      <c r="J117" s="12"/>
      <c r="K117" s="61"/>
      <c r="L117" s="63"/>
      <c r="M117" s="63"/>
      <c r="N117" s="61"/>
      <c r="O117" s="64"/>
      <c r="P117" s="65"/>
      <c r="Q117" s="64"/>
      <c r="R117" s="64"/>
      <c r="S117" s="65"/>
      <c r="T117" s="12"/>
      <c r="U117" s="61"/>
      <c r="V117" s="12"/>
      <c r="W117" s="64"/>
      <c r="X117" s="64"/>
      <c r="Y117" s="64"/>
      <c r="Z117" s="64"/>
      <c r="AA117" s="12"/>
      <c r="AB117" s="65"/>
      <c r="AC117" s="12"/>
      <c r="AD117" s="2"/>
      <c r="AE117" s="2"/>
    </row>
    <row r="118" spans="1:31" ht="15.75" customHeight="1" x14ac:dyDescent="0.3">
      <c r="A118" s="16">
        <v>7</v>
      </c>
      <c r="B118" s="5"/>
      <c r="C118" s="68"/>
      <c r="D118" s="5"/>
      <c r="E118" s="5" t="str">
        <f>IFERROR(VLOOKUP(D118,Productos[#All],2,0),"")</f>
        <v/>
      </c>
      <c r="F118" s="5"/>
      <c r="G118" s="5">
        <f>SUMIFS(Receta[[#All],[CU]],Receta[[#All],[Código]],D118,Receta[[#All],[M P]],"MO*")</f>
        <v>0</v>
      </c>
      <c r="H118" s="5">
        <f t="shared" si="0"/>
        <v>0</v>
      </c>
      <c r="J118" s="12"/>
      <c r="K118" s="61"/>
      <c r="L118" s="63"/>
      <c r="M118" s="63"/>
      <c r="N118" s="61"/>
      <c r="O118" s="64"/>
      <c r="P118" s="65"/>
      <c r="Q118" s="64"/>
      <c r="R118" s="64"/>
      <c r="S118" s="65"/>
      <c r="T118" s="12"/>
      <c r="U118" s="61"/>
      <c r="V118" s="12"/>
      <c r="W118" s="64"/>
      <c r="X118" s="64"/>
      <c r="Y118" s="64"/>
      <c r="Z118" s="64"/>
      <c r="AA118" s="12"/>
      <c r="AB118" s="65"/>
      <c r="AC118" s="12"/>
      <c r="AD118" s="2"/>
      <c r="AE118" s="2"/>
    </row>
    <row r="119" spans="1:31" ht="15.75" customHeight="1" x14ac:dyDescent="0.3">
      <c r="A119" s="16">
        <v>7</v>
      </c>
      <c r="B119" s="5"/>
      <c r="C119" s="68"/>
      <c r="D119" s="5"/>
      <c r="E119" s="5" t="str">
        <f>IFERROR(VLOOKUP(D119,Productos[#All],2,0),"")</f>
        <v/>
      </c>
      <c r="F119" s="5"/>
      <c r="G119" s="5">
        <f>SUMIFS(Receta[[#All],[CU]],Receta[[#All],[Código]],D119,Receta[[#All],[M P]],"MO*")</f>
        <v>0</v>
      </c>
      <c r="H119" s="5">
        <f t="shared" si="0"/>
        <v>0</v>
      </c>
      <c r="J119" s="12"/>
      <c r="K119" s="61"/>
      <c r="L119" s="63"/>
      <c r="M119" s="63"/>
      <c r="N119" s="61"/>
      <c r="O119" s="64"/>
      <c r="P119" s="65"/>
      <c r="Q119" s="64"/>
      <c r="R119" s="64"/>
      <c r="S119" s="65"/>
      <c r="T119" s="12"/>
      <c r="U119" s="61"/>
      <c r="V119" s="12"/>
      <c r="W119" s="64"/>
      <c r="X119" s="64"/>
      <c r="Y119" s="64"/>
      <c r="Z119" s="64"/>
      <c r="AA119" s="12"/>
      <c r="AB119" s="65"/>
      <c r="AC119" s="12"/>
      <c r="AD119" s="2"/>
      <c r="AE119" s="2"/>
    </row>
    <row r="120" spans="1:31" ht="15.75" customHeight="1" x14ac:dyDescent="0.3">
      <c r="A120" s="16">
        <v>7</v>
      </c>
      <c r="B120" s="5"/>
      <c r="C120" s="68"/>
      <c r="D120" s="5"/>
      <c r="E120" s="5" t="str">
        <f>IFERROR(VLOOKUP(D120,Productos[#All],2,0),"")</f>
        <v/>
      </c>
      <c r="F120" s="5"/>
      <c r="G120" s="5">
        <f>SUMIFS(Receta[[#All],[CU]],Receta[[#All],[Código]],D120,Receta[[#All],[M P]],"MO*")</f>
        <v>0</v>
      </c>
      <c r="H120" s="5">
        <f t="shared" si="0"/>
        <v>0</v>
      </c>
      <c r="J120" s="12"/>
      <c r="K120" s="61"/>
      <c r="L120" s="63"/>
      <c r="M120" s="63"/>
      <c r="N120" s="61"/>
      <c r="O120" s="64"/>
      <c r="P120" s="65"/>
      <c r="Q120" s="64"/>
      <c r="R120" s="64"/>
      <c r="S120" s="65"/>
      <c r="T120" s="12"/>
      <c r="U120" s="61"/>
      <c r="V120" s="12"/>
      <c r="W120" s="64"/>
      <c r="X120" s="64"/>
      <c r="Y120" s="64"/>
      <c r="Z120" s="64"/>
      <c r="AA120" s="12"/>
      <c r="AB120" s="65"/>
      <c r="AC120" s="12"/>
      <c r="AD120" s="2"/>
      <c r="AE120" s="2"/>
    </row>
    <row r="121" spans="1:31" ht="15.75" customHeight="1" x14ac:dyDescent="0.3">
      <c r="A121" s="16">
        <v>7</v>
      </c>
      <c r="B121" s="5"/>
      <c r="C121" s="68"/>
      <c r="D121" s="5"/>
      <c r="E121" s="5" t="str">
        <f>IFERROR(VLOOKUP(D121,Productos[#All],2,0),"")</f>
        <v/>
      </c>
      <c r="F121" s="5"/>
      <c r="G121" s="5">
        <f>SUMIFS(Receta[[#All],[CU]],Receta[[#All],[Código]],D121,Receta[[#All],[M P]],"MO*")</f>
        <v>0</v>
      </c>
      <c r="H121" s="5">
        <f t="shared" si="0"/>
        <v>0</v>
      </c>
      <c r="J121" s="12"/>
      <c r="K121" s="61"/>
      <c r="L121" s="63"/>
      <c r="M121" s="63"/>
      <c r="N121" s="61"/>
      <c r="O121" s="64"/>
      <c r="P121" s="65"/>
      <c r="Q121" s="64"/>
      <c r="R121" s="64"/>
      <c r="S121" s="65"/>
      <c r="T121" s="12"/>
      <c r="U121" s="61"/>
      <c r="V121" s="12"/>
      <c r="W121" s="64"/>
      <c r="X121" s="64"/>
      <c r="Y121" s="64"/>
      <c r="Z121" s="64"/>
      <c r="AA121" s="12"/>
      <c r="AB121" s="65"/>
      <c r="AC121" s="12"/>
      <c r="AD121" s="2"/>
      <c r="AE121" s="2"/>
    </row>
    <row r="122" spans="1:31" ht="15.75" customHeight="1" x14ac:dyDescent="0.3">
      <c r="A122" s="16">
        <v>7</v>
      </c>
      <c r="B122" s="5"/>
      <c r="C122" s="68"/>
      <c r="D122" s="5"/>
      <c r="E122" s="5" t="str">
        <f>IFERROR(VLOOKUP(D122,Productos[#All],2,0),"")</f>
        <v/>
      </c>
      <c r="F122" s="5"/>
      <c r="G122" s="5">
        <f>SUMIFS(Receta[[#All],[CU]],Receta[[#All],[Código]],D122,Receta[[#All],[M P]],"MO*")</f>
        <v>0</v>
      </c>
      <c r="H122" s="5">
        <f t="shared" si="0"/>
        <v>0</v>
      </c>
      <c r="J122" s="12"/>
      <c r="K122" s="61"/>
      <c r="L122" s="63"/>
      <c r="M122" s="63"/>
      <c r="N122" s="61"/>
      <c r="O122" s="64"/>
      <c r="P122" s="65"/>
      <c r="Q122" s="64"/>
      <c r="R122" s="64"/>
      <c r="S122" s="65"/>
      <c r="T122" s="12"/>
      <c r="U122" s="61"/>
      <c r="V122" s="12"/>
      <c r="W122" s="64"/>
      <c r="X122" s="64"/>
      <c r="Y122" s="64"/>
      <c r="Z122" s="64"/>
      <c r="AA122" s="12"/>
      <c r="AB122" s="65"/>
      <c r="AC122" s="12"/>
      <c r="AD122" s="2"/>
      <c r="AE122" s="2"/>
    </row>
    <row r="123" spans="1:31" ht="15.75" customHeight="1" x14ac:dyDescent="0.3">
      <c r="A123" s="16">
        <v>7</v>
      </c>
      <c r="B123" s="5"/>
      <c r="C123" s="68"/>
      <c r="D123" s="5"/>
      <c r="E123" s="5" t="str">
        <f>IFERROR(VLOOKUP(D123,Productos[#All],2,0),"")</f>
        <v/>
      </c>
      <c r="F123" s="5"/>
      <c r="G123" s="5">
        <f>SUMIFS(Receta[[#All],[CU]],Receta[[#All],[Código]],D123,Receta[[#All],[M P]],"MO*")</f>
        <v>0</v>
      </c>
      <c r="H123" s="5">
        <f t="shared" si="0"/>
        <v>0</v>
      </c>
      <c r="J123" s="12"/>
      <c r="K123" s="61"/>
      <c r="L123" s="63"/>
      <c r="M123" s="63"/>
      <c r="N123" s="61"/>
      <c r="O123" s="64"/>
      <c r="P123" s="65"/>
      <c r="Q123" s="64"/>
      <c r="R123" s="64"/>
      <c r="S123" s="65"/>
      <c r="T123" s="12"/>
      <c r="U123" s="61"/>
      <c r="V123" s="12"/>
      <c r="W123" s="64"/>
      <c r="X123" s="64"/>
      <c r="Y123" s="64"/>
      <c r="Z123" s="64"/>
      <c r="AA123" s="12"/>
      <c r="AB123" s="65"/>
      <c r="AC123" s="12"/>
      <c r="AD123" s="2"/>
      <c r="AE123" s="2"/>
    </row>
    <row r="124" spans="1:31" ht="15.75" customHeight="1" x14ac:dyDescent="0.3">
      <c r="A124" s="16">
        <v>7</v>
      </c>
      <c r="B124" s="5"/>
      <c r="C124" s="68"/>
      <c r="D124" s="5"/>
      <c r="E124" s="5" t="str">
        <f>IFERROR(VLOOKUP(D124,Productos[#All],2,0),"")</f>
        <v/>
      </c>
      <c r="F124" s="5"/>
      <c r="G124" s="5">
        <f>SUMIFS(Receta[[#All],[CU]],Receta[[#All],[Código]],D124,Receta[[#All],[M P]],"MO*")</f>
        <v>0</v>
      </c>
      <c r="H124" s="5">
        <f t="shared" si="0"/>
        <v>0</v>
      </c>
      <c r="J124" s="12"/>
      <c r="K124" s="61"/>
      <c r="L124" s="63"/>
      <c r="M124" s="63"/>
      <c r="N124" s="61"/>
      <c r="O124" s="64"/>
      <c r="P124" s="65"/>
      <c r="Q124" s="64"/>
      <c r="R124" s="64"/>
      <c r="S124" s="65"/>
      <c r="T124" s="12"/>
      <c r="U124" s="61"/>
      <c r="V124" s="12"/>
      <c r="W124" s="64"/>
      <c r="X124" s="64"/>
      <c r="Y124" s="64"/>
      <c r="Z124" s="64"/>
      <c r="AA124" s="12"/>
      <c r="AB124" s="65"/>
      <c r="AC124" s="12"/>
      <c r="AD124" s="2"/>
      <c r="AE124" s="2"/>
    </row>
    <row r="125" spans="1:31" ht="15.75" customHeight="1" x14ac:dyDescent="0.3">
      <c r="A125" s="16">
        <v>7</v>
      </c>
      <c r="B125" s="5"/>
      <c r="C125" s="68"/>
      <c r="D125" s="5"/>
      <c r="E125" s="5" t="str">
        <f>IFERROR(VLOOKUP(D125,Productos[#All],2,0),"")</f>
        <v/>
      </c>
      <c r="F125" s="5"/>
      <c r="G125" s="5">
        <f>SUMIFS(Receta[[#All],[CU]],Receta[[#All],[Código]],D125,Receta[[#All],[M P]],"MO*")</f>
        <v>0</v>
      </c>
      <c r="H125" s="5">
        <f t="shared" si="0"/>
        <v>0</v>
      </c>
      <c r="J125" s="12"/>
      <c r="K125" s="61"/>
      <c r="L125" s="63"/>
      <c r="M125" s="63"/>
      <c r="N125" s="61"/>
      <c r="O125" s="64"/>
      <c r="P125" s="65"/>
      <c r="Q125" s="64"/>
      <c r="R125" s="64"/>
      <c r="S125" s="65"/>
      <c r="T125" s="12"/>
      <c r="U125" s="61"/>
      <c r="V125" s="12"/>
      <c r="W125" s="64"/>
      <c r="X125" s="64"/>
      <c r="Y125" s="64"/>
      <c r="Z125" s="64"/>
      <c r="AA125" s="12"/>
      <c r="AB125" s="65"/>
      <c r="AC125" s="12"/>
      <c r="AD125" s="2"/>
      <c r="AE125" s="2"/>
    </row>
    <row r="126" spans="1:31" ht="15.75" customHeight="1" x14ac:dyDescent="0.3">
      <c r="A126" s="16">
        <v>7</v>
      </c>
      <c r="B126" s="5"/>
      <c r="C126" s="68"/>
      <c r="D126" s="5"/>
      <c r="E126" s="5" t="str">
        <f>IFERROR(VLOOKUP(D126,Productos[#All],2,0),"")</f>
        <v/>
      </c>
      <c r="F126" s="5"/>
      <c r="G126" s="5">
        <f>SUMIFS(Receta[[#All],[CU]],Receta[[#All],[Código]],D126,Receta[[#All],[M P]],"MO*")</f>
        <v>0</v>
      </c>
      <c r="H126" s="5">
        <f t="shared" si="0"/>
        <v>0</v>
      </c>
      <c r="J126" s="12"/>
      <c r="K126" s="61"/>
      <c r="L126" s="63"/>
      <c r="M126" s="63"/>
      <c r="N126" s="61"/>
      <c r="O126" s="64"/>
      <c r="P126" s="65"/>
      <c r="Q126" s="64"/>
      <c r="R126" s="64"/>
      <c r="S126" s="65"/>
      <c r="T126" s="12"/>
      <c r="U126" s="61"/>
      <c r="V126" s="12"/>
      <c r="W126" s="64"/>
      <c r="X126" s="64"/>
      <c r="Y126" s="64"/>
      <c r="Z126" s="64"/>
      <c r="AA126" s="12"/>
      <c r="AB126" s="65"/>
      <c r="AC126" s="12"/>
      <c r="AD126" s="2"/>
      <c r="AE126" s="2"/>
    </row>
    <row r="127" spans="1:31" ht="15.75" customHeight="1" x14ac:dyDescent="0.3">
      <c r="A127" s="16">
        <v>7</v>
      </c>
      <c r="B127" s="5"/>
      <c r="C127" s="68"/>
      <c r="D127" s="5"/>
      <c r="E127" s="5" t="str">
        <f>IFERROR(VLOOKUP(D127,Productos[#All],2,0),"")</f>
        <v/>
      </c>
      <c r="F127" s="5"/>
      <c r="G127" s="5">
        <f>SUMIFS(Receta[[#All],[CU]],Receta[[#All],[Código]],D127,Receta[[#All],[M P]],"MO*")</f>
        <v>0</v>
      </c>
      <c r="H127" s="5">
        <f t="shared" si="0"/>
        <v>0</v>
      </c>
      <c r="J127" s="12"/>
      <c r="K127" s="61"/>
      <c r="L127" s="63"/>
      <c r="M127" s="63"/>
      <c r="N127" s="61"/>
      <c r="O127" s="64"/>
      <c r="P127" s="65"/>
      <c r="Q127" s="64"/>
      <c r="R127" s="64"/>
      <c r="S127" s="65"/>
      <c r="T127" s="12"/>
      <c r="U127" s="61"/>
      <c r="V127" s="12"/>
      <c r="W127" s="64"/>
      <c r="X127" s="64"/>
      <c r="Y127" s="64"/>
      <c r="Z127" s="64"/>
      <c r="AA127" s="12"/>
      <c r="AB127" s="65"/>
      <c r="AC127" s="12"/>
      <c r="AD127" s="2"/>
      <c r="AE127" s="2"/>
    </row>
    <row r="128" spans="1:31" ht="15.75" customHeight="1" x14ac:dyDescent="0.3">
      <c r="A128" s="16">
        <v>7</v>
      </c>
      <c r="B128" s="5"/>
      <c r="C128" s="68"/>
      <c r="D128" s="5"/>
      <c r="E128" s="5" t="str">
        <f>IFERROR(VLOOKUP(D128,Productos[#All],2,0),"")</f>
        <v/>
      </c>
      <c r="F128" s="5"/>
      <c r="G128" s="5">
        <f>SUMIFS(Receta[[#All],[CU]],Receta[[#All],[Código]],D128,Receta[[#All],[M P]],"MO*")</f>
        <v>0</v>
      </c>
      <c r="H128" s="5">
        <f t="shared" si="0"/>
        <v>0</v>
      </c>
      <c r="J128" s="12"/>
      <c r="K128" s="61"/>
      <c r="L128" s="63"/>
      <c r="M128" s="63"/>
      <c r="N128" s="61"/>
      <c r="O128" s="64"/>
      <c r="P128" s="65"/>
      <c r="Q128" s="64"/>
      <c r="R128" s="64"/>
      <c r="S128" s="65"/>
      <c r="T128" s="12"/>
      <c r="U128" s="61"/>
      <c r="V128" s="12"/>
      <c r="W128" s="64"/>
      <c r="X128" s="64"/>
      <c r="Y128" s="64"/>
      <c r="Z128" s="64"/>
      <c r="AA128" s="12"/>
      <c r="AB128" s="65"/>
      <c r="AC128" s="12"/>
      <c r="AD128" s="2"/>
      <c r="AE128" s="2"/>
    </row>
    <row r="129" spans="1:31" ht="15.75" customHeight="1" x14ac:dyDescent="0.3">
      <c r="A129" s="16">
        <v>7</v>
      </c>
      <c r="B129" s="5"/>
      <c r="C129" s="68"/>
      <c r="D129" s="5"/>
      <c r="E129" s="5" t="str">
        <f>IFERROR(VLOOKUP(D129,Productos[#All],2,0),"")</f>
        <v/>
      </c>
      <c r="F129" s="5"/>
      <c r="G129" s="5">
        <f>SUMIFS(Receta[[#All],[CU]],Receta[[#All],[Código]],D129,Receta[[#All],[M P]],"MO*")</f>
        <v>0</v>
      </c>
      <c r="H129" s="5">
        <f t="shared" si="0"/>
        <v>0</v>
      </c>
      <c r="J129" s="12"/>
      <c r="K129" s="61"/>
      <c r="L129" s="63"/>
      <c r="M129" s="63"/>
      <c r="N129" s="61"/>
      <c r="O129" s="64"/>
      <c r="P129" s="65"/>
      <c r="Q129" s="64"/>
      <c r="R129" s="64"/>
      <c r="S129" s="65"/>
      <c r="T129" s="12"/>
      <c r="U129" s="61"/>
      <c r="V129" s="12"/>
      <c r="W129" s="64"/>
      <c r="X129" s="64"/>
      <c r="Y129" s="64"/>
      <c r="Z129" s="64"/>
      <c r="AA129" s="12"/>
      <c r="AB129" s="65"/>
      <c r="AC129" s="12"/>
      <c r="AD129" s="2"/>
      <c r="AE129" s="2"/>
    </row>
    <row r="130" spans="1:31" ht="15.75" customHeight="1" x14ac:dyDescent="0.3">
      <c r="A130" s="16">
        <v>7</v>
      </c>
      <c r="B130" s="5"/>
      <c r="C130" s="68"/>
      <c r="D130" s="5"/>
      <c r="E130" s="5" t="str">
        <f>IFERROR(VLOOKUP(D130,Productos[#All],2,0),"")</f>
        <v/>
      </c>
      <c r="F130" s="5"/>
      <c r="G130" s="5">
        <f>SUMIFS(Receta[[#All],[CU]],Receta[[#All],[Código]],D130,Receta[[#All],[M P]],"MO*")</f>
        <v>0</v>
      </c>
      <c r="H130" s="5">
        <f t="shared" si="0"/>
        <v>0</v>
      </c>
      <c r="J130" s="12"/>
      <c r="K130" s="61"/>
      <c r="L130" s="63"/>
      <c r="M130" s="63"/>
      <c r="N130" s="61"/>
      <c r="O130" s="64"/>
      <c r="P130" s="65"/>
      <c r="Q130" s="64"/>
      <c r="R130" s="64"/>
      <c r="S130" s="65"/>
      <c r="T130" s="12"/>
      <c r="U130" s="61"/>
      <c r="V130" s="12"/>
      <c r="W130" s="64"/>
      <c r="X130" s="64"/>
      <c r="Y130" s="64"/>
      <c r="Z130" s="64"/>
      <c r="AA130" s="12"/>
      <c r="AB130" s="65"/>
      <c r="AC130" s="12"/>
      <c r="AD130" s="2"/>
      <c r="AE130" s="2"/>
    </row>
    <row r="131" spans="1:31" ht="15.75" customHeight="1" x14ac:dyDescent="0.3">
      <c r="A131" s="16">
        <v>7</v>
      </c>
      <c r="B131" s="5"/>
      <c r="C131" s="68"/>
      <c r="D131" s="5"/>
      <c r="E131" s="5" t="str">
        <f>IFERROR(VLOOKUP(D131,Productos[#All],2,0),"")</f>
        <v/>
      </c>
      <c r="F131" s="5"/>
      <c r="G131" s="5">
        <f>SUMIFS(Receta[[#All],[CU]],Receta[[#All],[Código]],D131,Receta[[#All],[M P]],"MO*")</f>
        <v>0</v>
      </c>
      <c r="H131" s="5">
        <f t="shared" si="0"/>
        <v>0</v>
      </c>
      <c r="J131" s="12"/>
      <c r="K131" s="61"/>
      <c r="L131" s="63"/>
      <c r="M131" s="63"/>
      <c r="N131" s="61"/>
      <c r="O131" s="64"/>
      <c r="P131" s="65"/>
      <c r="Q131" s="64"/>
      <c r="R131" s="64"/>
      <c r="S131" s="65"/>
      <c r="T131" s="12"/>
      <c r="U131" s="61"/>
      <c r="V131" s="12"/>
      <c r="W131" s="64"/>
      <c r="X131" s="64"/>
      <c r="Y131" s="64"/>
      <c r="Z131" s="64"/>
      <c r="AA131" s="12"/>
      <c r="AB131" s="65"/>
      <c r="AC131" s="12"/>
      <c r="AD131" s="2"/>
      <c r="AE131" s="2"/>
    </row>
    <row r="132" spans="1:31" ht="15.75" customHeight="1" x14ac:dyDescent="0.3">
      <c r="A132" s="16">
        <v>7</v>
      </c>
      <c r="B132" s="5"/>
      <c r="C132" s="68"/>
      <c r="D132" s="5"/>
      <c r="E132" s="5" t="str">
        <f>IFERROR(VLOOKUP(D132,Productos[#All],2,0),"")</f>
        <v/>
      </c>
      <c r="F132" s="5"/>
      <c r="G132" s="5">
        <f>SUMIFS(Receta[[#All],[CU]],Receta[[#All],[Código]],D132,Receta[[#All],[M P]],"MO*")</f>
        <v>0</v>
      </c>
      <c r="H132" s="5">
        <f t="shared" si="0"/>
        <v>0</v>
      </c>
      <c r="J132" s="12"/>
      <c r="K132" s="61"/>
      <c r="L132" s="63"/>
      <c r="M132" s="63"/>
      <c r="N132" s="61"/>
      <c r="O132" s="64"/>
      <c r="P132" s="65"/>
      <c r="Q132" s="64"/>
      <c r="R132" s="64"/>
      <c r="S132" s="65"/>
      <c r="T132" s="12"/>
      <c r="U132" s="61"/>
      <c r="V132" s="64"/>
      <c r="W132" s="64"/>
      <c r="X132" s="64"/>
      <c r="Y132" s="64"/>
      <c r="Z132" s="64"/>
      <c r="AA132" s="12"/>
      <c r="AB132" s="65"/>
      <c r="AC132" s="12"/>
      <c r="AD132" s="2"/>
      <c r="AE132" s="2"/>
    </row>
    <row r="133" spans="1:31" ht="15.75" customHeight="1" x14ac:dyDescent="0.3">
      <c r="A133" s="16">
        <v>7</v>
      </c>
      <c r="B133" s="5"/>
      <c r="C133" s="68"/>
      <c r="D133" s="5"/>
      <c r="E133" s="5" t="str">
        <f>IFERROR(VLOOKUP(D133,Productos[#All],2,0),"")</f>
        <v/>
      </c>
      <c r="F133" s="5"/>
      <c r="G133" s="5">
        <f>SUMIFS(Receta[[#All],[CU]],Receta[[#All],[Código]],D133,Receta[[#All],[M P]],"MO*")</f>
        <v>0</v>
      </c>
      <c r="H133" s="5">
        <f t="shared" si="0"/>
        <v>0</v>
      </c>
      <c r="J133" s="12"/>
      <c r="K133" s="61"/>
      <c r="L133" s="63"/>
      <c r="M133" s="63"/>
      <c r="N133" s="61"/>
      <c r="O133" s="64"/>
      <c r="P133" s="65"/>
      <c r="Q133" s="64"/>
      <c r="R133" s="64"/>
      <c r="S133" s="65"/>
      <c r="T133" s="12"/>
      <c r="U133" s="61"/>
      <c r="V133" s="12"/>
      <c r="W133" s="64"/>
      <c r="X133" s="64"/>
      <c r="Y133" s="64"/>
      <c r="Z133" s="64"/>
      <c r="AA133" s="12"/>
      <c r="AB133" s="65"/>
      <c r="AC133" s="12"/>
      <c r="AD133" s="2"/>
      <c r="AE133" s="2"/>
    </row>
    <row r="134" spans="1:31" ht="15.75" customHeight="1" x14ac:dyDescent="0.3">
      <c r="A134" s="16">
        <v>7</v>
      </c>
      <c r="B134" s="5"/>
      <c r="C134" s="68"/>
      <c r="D134" s="5"/>
      <c r="E134" s="5" t="str">
        <f>IFERROR(VLOOKUP(D134,Productos[#All],2,0),"")</f>
        <v/>
      </c>
      <c r="F134" s="5"/>
      <c r="G134" s="5">
        <f>SUMIFS(Receta[[#All],[CU]],Receta[[#All],[Código]],D134,Receta[[#All],[M P]],"MO*")</f>
        <v>0</v>
      </c>
      <c r="H134" s="5">
        <f t="shared" si="0"/>
        <v>0</v>
      </c>
      <c r="J134" s="12"/>
      <c r="K134" s="61"/>
      <c r="L134" s="63"/>
      <c r="M134" s="63"/>
      <c r="N134" s="61"/>
      <c r="O134" s="64"/>
      <c r="P134" s="65"/>
      <c r="Q134" s="64"/>
      <c r="R134" s="64"/>
      <c r="S134" s="65"/>
      <c r="T134" s="12"/>
      <c r="U134" s="61"/>
      <c r="V134" s="12"/>
      <c r="W134" s="64"/>
      <c r="X134" s="64"/>
      <c r="Y134" s="64"/>
      <c r="Z134" s="64"/>
      <c r="AA134" s="12"/>
      <c r="AB134" s="65"/>
      <c r="AC134" s="12"/>
      <c r="AD134" s="2"/>
      <c r="AE134" s="2"/>
    </row>
    <row r="135" spans="1:31" ht="15.75" customHeight="1" x14ac:dyDescent="0.3">
      <c r="A135" s="16">
        <v>7</v>
      </c>
      <c r="B135" s="5"/>
      <c r="C135" s="68"/>
      <c r="D135" s="5"/>
      <c r="E135" s="5" t="str">
        <f>IFERROR(VLOOKUP(D135,Productos[#All],2,0),"")</f>
        <v/>
      </c>
      <c r="F135" s="5"/>
      <c r="G135" s="5">
        <f>SUMIFS(Receta[[#All],[CU]],Receta[[#All],[Código]],D135,Receta[[#All],[M P]],"MO*")</f>
        <v>0</v>
      </c>
      <c r="H135" s="5">
        <f t="shared" si="0"/>
        <v>0</v>
      </c>
      <c r="J135" s="12"/>
      <c r="K135" s="61"/>
      <c r="L135" s="63"/>
      <c r="M135" s="63"/>
      <c r="N135" s="61"/>
      <c r="O135" s="64"/>
      <c r="P135" s="65"/>
      <c r="Q135" s="64"/>
      <c r="R135" s="64"/>
      <c r="S135" s="65"/>
      <c r="T135" s="12"/>
      <c r="U135" s="61"/>
      <c r="V135" s="12"/>
      <c r="W135" s="64"/>
      <c r="X135" s="64"/>
      <c r="Y135" s="64"/>
      <c r="Z135" s="64"/>
      <c r="AA135" s="12"/>
      <c r="AB135" s="65"/>
      <c r="AC135" s="12"/>
      <c r="AD135" s="2"/>
      <c r="AE135" s="2"/>
    </row>
    <row r="136" spans="1:31" ht="15.75" customHeight="1" x14ac:dyDescent="0.3">
      <c r="A136" s="16">
        <v>7</v>
      </c>
      <c r="B136" s="5"/>
      <c r="C136" s="68"/>
      <c r="D136" s="5"/>
      <c r="E136" s="5" t="str">
        <f>IFERROR(VLOOKUP(D136,Productos[#All],2,0),"")</f>
        <v/>
      </c>
      <c r="F136" s="5"/>
      <c r="G136" s="5">
        <f>SUMIFS(Receta[[#All],[CU]],Receta[[#All],[Código]],D136,Receta[[#All],[M P]],"MO*")</f>
        <v>0</v>
      </c>
      <c r="H136" s="5">
        <f t="shared" si="0"/>
        <v>0</v>
      </c>
      <c r="J136" s="12"/>
      <c r="K136" s="61"/>
      <c r="L136" s="63"/>
      <c r="M136" s="63"/>
      <c r="N136" s="61"/>
      <c r="O136" s="64"/>
      <c r="P136" s="65"/>
      <c r="Q136" s="64"/>
      <c r="R136" s="64"/>
      <c r="S136" s="65"/>
      <c r="T136" s="12"/>
      <c r="U136" s="61"/>
      <c r="V136" s="12"/>
      <c r="W136" s="64"/>
      <c r="X136" s="64"/>
      <c r="Y136" s="64"/>
      <c r="Z136" s="64"/>
      <c r="AA136" s="12"/>
      <c r="AB136" s="65"/>
      <c r="AC136" s="12"/>
      <c r="AD136" s="2"/>
      <c r="AE136" s="2"/>
    </row>
    <row r="137" spans="1:31" ht="15.75" customHeight="1" x14ac:dyDescent="0.3">
      <c r="A137" s="16">
        <v>7</v>
      </c>
      <c r="B137" s="5"/>
      <c r="C137" s="68"/>
      <c r="D137" s="5"/>
      <c r="E137" s="5" t="str">
        <f>IFERROR(VLOOKUP(D137,Productos[#All],2,0),"")</f>
        <v/>
      </c>
      <c r="F137" s="5"/>
      <c r="G137" s="5">
        <f>SUMIFS(Receta[[#All],[CU]],Receta[[#All],[Código]],D137,Receta[[#All],[M P]],"MO*")</f>
        <v>0</v>
      </c>
      <c r="H137" s="5">
        <f t="shared" si="0"/>
        <v>0</v>
      </c>
      <c r="J137" s="12"/>
      <c r="K137" s="61"/>
      <c r="L137" s="63"/>
      <c r="M137" s="63"/>
      <c r="N137" s="61"/>
      <c r="O137" s="64"/>
      <c r="P137" s="65"/>
      <c r="Q137" s="64"/>
      <c r="R137" s="64"/>
      <c r="S137" s="65"/>
      <c r="T137" s="12"/>
      <c r="U137" s="61"/>
      <c r="V137" s="12"/>
      <c r="W137" s="64"/>
      <c r="X137" s="64"/>
      <c r="Y137" s="64"/>
      <c r="Z137" s="64"/>
      <c r="AA137" s="12"/>
      <c r="AB137" s="65"/>
      <c r="AC137" s="12"/>
      <c r="AD137" s="2"/>
      <c r="AE137" s="2"/>
    </row>
    <row r="138" spans="1:31" ht="15.75" customHeight="1" x14ac:dyDescent="0.3">
      <c r="A138" s="16">
        <v>8</v>
      </c>
      <c r="B138" s="5"/>
      <c r="C138" s="68"/>
      <c r="D138" s="5"/>
      <c r="E138" s="5" t="str">
        <f>IFERROR(VLOOKUP(D138,Productos[#All],2,0),"")</f>
        <v/>
      </c>
      <c r="F138" s="5"/>
      <c r="G138" s="5">
        <f>SUMIFS(Receta[[#All],[CU]],Receta[[#All],[Código]],D138,Receta[[#All],[M P]],"MO*")</f>
        <v>0</v>
      </c>
      <c r="H138" s="5">
        <f t="shared" si="0"/>
        <v>0</v>
      </c>
      <c r="J138" s="12"/>
      <c r="K138" s="61"/>
      <c r="L138" s="63"/>
      <c r="M138" s="63"/>
      <c r="N138" s="61"/>
      <c r="O138" s="64"/>
      <c r="P138" s="65"/>
      <c r="Q138" s="64"/>
      <c r="R138" s="64"/>
      <c r="S138" s="65"/>
      <c r="T138" s="12"/>
      <c r="U138" s="61"/>
      <c r="V138" s="12"/>
      <c r="W138" s="64"/>
      <c r="X138" s="64"/>
      <c r="Y138" s="64"/>
      <c r="Z138" s="64"/>
      <c r="AA138" s="12"/>
      <c r="AB138" s="65"/>
      <c r="AC138" s="12"/>
      <c r="AD138" s="2"/>
      <c r="AE138" s="2"/>
    </row>
    <row r="139" spans="1:31" ht="15.75" customHeight="1" x14ac:dyDescent="0.3">
      <c r="A139" s="16">
        <v>8</v>
      </c>
      <c r="B139" s="5"/>
      <c r="C139" s="68"/>
      <c r="D139" s="5"/>
      <c r="E139" s="5" t="str">
        <f>IFERROR(VLOOKUP(D139,Productos[#All],2,0),"")</f>
        <v/>
      </c>
      <c r="F139" s="5"/>
      <c r="G139" s="5">
        <f>SUMIFS(Receta[[#All],[CU]],Receta[[#All],[Código]],D139,Receta[[#All],[M P]],"MO*")</f>
        <v>0</v>
      </c>
      <c r="H139" s="5">
        <f t="shared" si="0"/>
        <v>0</v>
      </c>
      <c r="J139" s="12"/>
      <c r="K139" s="61"/>
      <c r="L139" s="63"/>
      <c r="M139" s="63"/>
      <c r="N139" s="61"/>
      <c r="O139" s="64"/>
      <c r="P139" s="65"/>
      <c r="Q139" s="64"/>
      <c r="R139" s="64"/>
      <c r="S139" s="65"/>
      <c r="T139" s="12"/>
      <c r="U139" s="61"/>
      <c r="V139" s="12"/>
      <c r="W139" s="64"/>
      <c r="X139" s="64"/>
      <c r="Y139" s="64"/>
      <c r="Z139" s="64"/>
      <c r="AA139" s="12"/>
      <c r="AB139" s="65"/>
      <c r="AC139" s="12"/>
      <c r="AD139" s="2"/>
      <c r="AE139" s="2"/>
    </row>
    <row r="140" spans="1:31" ht="15.75" customHeight="1" x14ac:dyDescent="0.3">
      <c r="A140" s="16">
        <v>8</v>
      </c>
      <c r="B140" s="5"/>
      <c r="C140" s="68"/>
      <c r="D140" s="5"/>
      <c r="E140" s="5" t="str">
        <f>IFERROR(VLOOKUP(D140,Productos[#All],2,0),"")</f>
        <v/>
      </c>
      <c r="F140" s="5"/>
      <c r="G140" s="5">
        <f>SUMIFS(Receta[[#All],[CU]],Receta[[#All],[Código]],D140,Receta[[#All],[M P]],"MO*")</f>
        <v>0</v>
      </c>
      <c r="H140" s="5">
        <f t="shared" si="0"/>
        <v>0</v>
      </c>
      <c r="J140" s="12"/>
      <c r="K140" s="61"/>
      <c r="L140" s="63"/>
      <c r="M140" s="63"/>
      <c r="N140" s="61"/>
      <c r="O140" s="64"/>
      <c r="P140" s="65"/>
      <c r="Q140" s="64"/>
      <c r="R140" s="64"/>
      <c r="S140" s="65"/>
      <c r="T140" s="12"/>
      <c r="U140" s="61"/>
      <c r="V140" s="12"/>
      <c r="W140" s="64"/>
      <c r="X140" s="64"/>
      <c r="Y140" s="64"/>
      <c r="Z140" s="64"/>
      <c r="AA140" s="12"/>
      <c r="AB140" s="65"/>
      <c r="AC140" s="12"/>
      <c r="AD140" s="2"/>
      <c r="AE140" s="2"/>
    </row>
    <row r="141" spans="1:31" ht="15.75" customHeight="1" x14ac:dyDescent="0.3">
      <c r="A141" s="16">
        <v>8</v>
      </c>
      <c r="B141" s="5"/>
      <c r="C141" s="68"/>
      <c r="D141" s="5"/>
      <c r="E141" s="5" t="str">
        <f>IFERROR(VLOOKUP(D141,Productos[#All],2,0),"")</f>
        <v/>
      </c>
      <c r="F141" s="5"/>
      <c r="G141" s="5">
        <f>SUMIFS(Receta[[#All],[CU]],Receta[[#All],[Código]],D141,Receta[[#All],[M P]],"MO*")</f>
        <v>0</v>
      </c>
      <c r="H141" s="5">
        <f t="shared" si="0"/>
        <v>0</v>
      </c>
      <c r="J141" s="12"/>
      <c r="K141" s="61"/>
      <c r="L141" s="63"/>
      <c r="M141" s="63"/>
      <c r="N141" s="61"/>
      <c r="O141" s="64"/>
      <c r="P141" s="65"/>
      <c r="Q141" s="64"/>
      <c r="R141" s="64"/>
      <c r="S141" s="65"/>
      <c r="T141" s="12"/>
      <c r="U141" s="61"/>
      <c r="V141" s="12"/>
      <c r="W141" s="64"/>
      <c r="X141" s="64"/>
      <c r="Y141" s="64"/>
      <c r="Z141" s="64"/>
      <c r="AA141" s="12"/>
      <c r="AB141" s="65"/>
      <c r="AC141" s="12"/>
      <c r="AD141" s="2"/>
      <c r="AE141" s="2"/>
    </row>
    <row r="142" spans="1:31" ht="15.75" customHeight="1" x14ac:dyDescent="0.3">
      <c r="A142" s="16">
        <v>8</v>
      </c>
      <c r="B142" s="5"/>
      <c r="C142" s="68"/>
      <c r="D142" s="5"/>
      <c r="E142" s="5" t="str">
        <f>IFERROR(VLOOKUP(D142,Productos[#All],2,0),"")</f>
        <v/>
      </c>
      <c r="F142" s="5"/>
      <c r="G142" s="5">
        <f>SUMIFS(Receta[[#All],[CU]],Receta[[#All],[Código]],D142,Receta[[#All],[M P]],"MO*")</f>
        <v>0</v>
      </c>
      <c r="H142" s="5">
        <f t="shared" si="0"/>
        <v>0</v>
      </c>
      <c r="J142" s="12"/>
      <c r="K142" s="61"/>
      <c r="L142" s="63"/>
      <c r="M142" s="63"/>
      <c r="N142" s="61"/>
      <c r="O142" s="64"/>
      <c r="P142" s="65"/>
      <c r="Q142" s="64"/>
      <c r="R142" s="64"/>
      <c r="S142" s="65"/>
      <c r="T142" s="12"/>
      <c r="U142" s="61"/>
      <c r="V142" s="12"/>
      <c r="W142" s="64"/>
      <c r="X142" s="64"/>
      <c r="Y142" s="64"/>
      <c r="Z142" s="64"/>
      <c r="AA142" s="12"/>
      <c r="AB142" s="65"/>
      <c r="AC142" s="12"/>
      <c r="AD142" s="2"/>
      <c r="AE142" s="2"/>
    </row>
    <row r="143" spans="1:31" ht="15.75" customHeight="1" x14ac:dyDescent="0.3">
      <c r="A143" s="16">
        <v>8</v>
      </c>
      <c r="B143" s="5"/>
      <c r="C143" s="68"/>
      <c r="D143" s="5"/>
      <c r="E143" s="5" t="str">
        <f>IFERROR(VLOOKUP(D143,Productos[#All],2,0),"")</f>
        <v/>
      </c>
      <c r="F143" s="5"/>
      <c r="G143" s="5">
        <f>SUMIFS(Receta[[#All],[CU]],Receta[[#All],[Código]],D143,Receta[[#All],[M P]],"MO*")</f>
        <v>0</v>
      </c>
      <c r="H143" s="5">
        <f t="shared" si="0"/>
        <v>0</v>
      </c>
      <c r="J143" s="12"/>
      <c r="K143" s="61"/>
      <c r="L143" s="63"/>
      <c r="M143" s="63"/>
      <c r="N143" s="61"/>
      <c r="O143" s="64"/>
      <c r="P143" s="65"/>
      <c r="Q143" s="64"/>
      <c r="R143" s="64"/>
      <c r="S143" s="65"/>
      <c r="T143" s="12"/>
      <c r="U143" s="61"/>
      <c r="V143" s="12"/>
      <c r="W143" s="64"/>
      <c r="X143" s="64"/>
      <c r="Y143" s="64"/>
      <c r="Z143" s="64"/>
      <c r="AA143" s="12"/>
      <c r="AB143" s="65"/>
      <c r="AC143" s="12"/>
      <c r="AD143" s="2"/>
      <c r="AE143" s="2"/>
    </row>
    <row r="144" spans="1:31" ht="15.75" customHeight="1" x14ac:dyDescent="0.3">
      <c r="A144" s="16">
        <v>8</v>
      </c>
      <c r="B144" s="5"/>
      <c r="C144" s="68"/>
      <c r="D144" s="5"/>
      <c r="E144" s="5" t="str">
        <f>IFERROR(VLOOKUP(D144,Productos[#All],2,0),"")</f>
        <v/>
      </c>
      <c r="F144" s="5"/>
      <c r="G144" s="5">
        <f>SUMIFS(Receta[[#All],[CU]],Receta[[#All],[Código]],D144,Receta[[#All],[M P]],"MO*")</f>
        <v>0</v>
      </c>
      <c r="H144" s="5">
        <f t="shared" si="0"/>
        <v>0</v>
      </c>
      <c r="J144" s="12"/>
      <c r="K144" s="61"/>
      <c r="L144" s="63"/>
      <c r="M144" s="63"/>
      <c r="N144" s="61"/>
      <c r="O144" s="64"/>
      <c r="P144" s="65"/>
      <c r="Q144" s="64"/>
      <c r="R144" s="64"/>
      <c r="S144" s="65"/>
      <c r="T144" s="12"/>
      <c r="U144" s="61"/>
      <c r="V144" s="12"/>
      <c r="W144" s="64"/>
      <c r="X144" s="64"/>
      <c r="Y144" s="64"/>
      <c r="Z144" s="64"/>
      <c r="AA144" s="12"/>
      <c r="AB144" s="65"/>
      <c r="AC144" s="12"/>
      <c r="AD144" s="2"/>
      <c r="AE144" s="2"/>
    </row>
    <row r="145" spans="1:31" ht="15.75" customHeight="1" x14ac:dyDescent="0.3">
      <c r="A145" s="16">
        <v>8</v>
      </c>
      <c r="B145" s="5"/>
      <c r="C145" s="68"/>
      <c r="D145" s="5"/>
      <c r="E145" s="5" t="str">
        <f>IFERROR(VLOOKUP(D145,Productos[#All],2,0),"")</f>
        <v/>
      </c>
      <c r="F145" s="5"/>
      <c r="G145" s="5">
        <f>SUMIFS(Receta[[#All],[CU]],Receta[[#All],[Código]],D145,Receta[[#All],[M P]],"MO*")</f>
        <v>0</v>
      </c>
      <c r="H145" s="5">
        <f t="shared" si="0"/>
        <v>0</v>
      </c>
      <c r="J145" s="12"/>
      <c r="K145" s="61"/>
      <c r="L145" s="63"/>
      <c r="M145" s="63"/>
      <c r="N145" s="61"/>
      <c r="O145" s="64"/>
      <c r="P145" s="65"/>
      <c r="Q145" s="64"/>
      <c r="R145" s="64"/>
      <c r="S145" s="65"/>
      <c r="T145" s="12"/>
      <c r="U145" s="61"/>
      <c r="V145" s="12"/>
      <c r="W145" s="64"/>
      <c r="X145" s="64"/>
      <c r="Y145" s="64"/>
      <c r="Z145" s="64"/>
      <c r="AA145" s="12"/>
      <c r="AB145" s="65"/>
      <c r="AC145" s="12"/>
      <c r="AD145" s="2"/>
      <c r="AE145" s="2"/>
    </row>
    <row r="146" spans="1:31" ht="15.75" customHeight="1" x14ac:dyDescent="0.3">
      <c r="A146" s="16">
        <v>9</v>
      </c>
      <c r="B146" s="5"/>
      <c r="C146" s="68"/>
      <c r="D146" s="5"/>
      <c r="E146" s="5" t="str">
        <f>IFERROR(VLOOKUP(D146,Productos[#All],2,0),"")</f>
        <v/>
      </c>
      <c r="F146" s="5"/>
      <c r="G146" s="5">
        <f>SUMIFS(Receta[[#All],[CU]],Receta[[#All],[Código]],D146,Receta[[#All],[M P]],"MO*")</f>
        <v>0</v>
      </c>
      <c r="H146" s="5">
        <f t="shared" si="0"/>
        <v>0</v>
      </c>
      <c r="J146" s="12"/>
      <c r="K146" s="61"/>
      <c r="L146" s="63"/>
      <c r="M146" s="63"/>
      <c r="N146" s="61"/>
      <c r="O146" s="64"/>
      <c r="P146" s="65"/>
      <c r="Q146" s="64"/>
      <c r="R146" s="64"/>
      <c r="S146" s="65"/>
      <c r="T146" s="12"/>
      <c r="U146" s="61"/>
      <c r="V146" s="12"/>
      <c r="W146" s="64"/>
      <c r="X146" s="64"/>
      <c r="Y146" s="64"/>
      <c r="Z146" s="64"/>
      <c r="AA146" s="12"/>
      <c r="AB146" s="65"/>
      <c r="AC146" s="12"/>
      <c r="AD146" s="2"/>
      <c r="AE146" s="2"/>
    </row>
    <row r="147" spans="1:31" ht="15.75" customHeight="1" x14ac:dyDescent="0.3">
      <c r="A147" s="16">
        <v>9</v>
      </c>
      <c r="B147" s="5"/>
      <c r="C147" s="68"/>
      <c r="D147" s="5"/>
      <c r="E147" s="5" t="str">
        <f>IFERROR(VLOOKUP(D147,Productos[#All],2,0),"")</f>
        <v/>
      </c>
      <c r="F147" s="5"/>
      <c r="G147" s="5">
        <f>SUMIFS(Receta[[#All],[CU]],Receta[[#All],[Código]],D147,Receta[[#All],[M P]],"MO*")</f>
        <v>0</v>
      </c>
      <c r="H147" s="5">
        <f t="shared" si="0"/>
        <v>0</v>
      </c>
      <c r="J147" s="12"/>
      <c r="K147" s="61"/>
      <c r="L147" s="63"/>
      <c r="M147" s="63"/>
      <c r="N147" s="61"/>
      <c r="O147" s="64"/>
      <c r="P147" s="65"/>
      <c r="Q147" s="64"/>
      <c r="R147" s="64"/>
      <c r="S147" s="65"/>
      <c r="T147" s="12"/>
      <c r="U147" s="61"/>
      <c r="V147" s="12"/>
      <c r="W147" s="64"/>
      <c r="X147" s="64"/>
      <c r="Y147" s="64"/>
      <c r="Z147" s="64"/>
      <c r="AA147" s="12"/>
      <c r="AB147" s="65"/>
      <c r="AC147" s="12"/>
      <c r="AD147" s="2"/>
      <c r="AE147" s="2"/>
    </row>
    <row r="148" spans="1:31" ht="15.75" customHeight="1" x14ac:dyDescent="0.3">
      <c r="A148" s="16">
        <v>9</v>
      </c>
      <c r="B148" s="5"/>
      <c r="C148" s="68"/>
      <c r="D148" s="5"/>
      <c r="E148" s="5" t="str">
        <f>IFERROR(VLOOKUP(D148,Productos[#All],2,0),"")</f>
        <v/>
      </c>
      <c r="F148" s="5"/>
      <c r="G148" s="5">
        <f>SUMIFS(Receta[[#All],[CU]],Receta[[#All],[Código]],D148,Receta[[#All],[M P]],"MO*")</f>
        <v>0</v>
      </c>
      <c r="H148" s="5">
        <f t="shared" si="0"/>
        <v>0</v>
      </c>
      <c r="J148" s="12"/>
      <c r="K148" s="61"/>
      <c r="L148" s="63"/>
      <c r="M148" s="63"/>
      <c r="N148" s="61"/>
      <c r="O148" s="64"/>
      <c r="P148" s="65"/>
      <c r="Q148" s="64"/>
      <c r="R148" s="64"/>
      <c r="S148" s="65"/>
      <c r="T148" s="12"/>
      <c r="U148" s="61"/>
      <c r="V148" s="12"/>
      <c r="W148" s="64"/>
      <c r="X148" s="64"/>
      <c r="Y148" s="64"/>
      <c r="Z148" s="64"/>
      <c r="AA148" s="12"/>
      <c r="AB148" s="65"/>
      <c r="AC148" s="12"/>
      <c r="AD148" s="2"/>
      <c r="AE148" s="2"/>
    </row>
    <row r="149" spans="1:31" ht="15.75" customHeight="1" x14ac:dyDescent="0.3">
      <c r="A149" s="16">
        <v>9</v>
      </c>
      <c r="B149" s="5"/>
      <c r="C149" s="68"/>
      <c r="D149" s="5"/>
      <c r="E149" s="5" t="str">
        <f>IFERROR(VLOOKUP(D149,Productos[#All],2,0),"")</f>
        <v/>
      </c>
      <c r="F149" s="5"/>
      <c r="G149" s="5">
        <f>SUMIFS(Receta[[#All],[CU]],Receta[[#All],[Código]],D149,Receta[[#All],[M P]],"MO*")</f>
        <v>0</v>
      </c>
      <c r="H149" s="5">
        <f t="shared" si="0"/>
        <v>0</v>
      </c>
      <c r="J149" s="12"/>
      <c r="K149" s="61"/>
      <c r="L149" s="63"/>
      <c r="M149" s="63"/>
      <c r="N149" s="61"/>
      <c r="O149" s="64"/>
      <c r="P149" s="65"/>
      <c r="Q149" s="64"/>
      <c r="R149" s="64"/>
      <c r="S149" s="65"/>
      <c r="T149" s="12"/>
      <c r="U149" s="61"/>
      <c r="V149" s="12"/>
      <c r="W149" s="64"/>
      <c r="X149" s="64"/>
      <c r="Y149" s="64"/>
      <c r="Z149" s="64"/>
      <c r="AA149" s="12"/>
      <c r="AB149" s="65"/>
      <c r="AC149" s="12"/>
      <c r="AD149" s="2"/>
      <c r="AE149" s="2"/>
    </row>
    <row r="150" spans="1:31" ht="15.75" customHeight="1" x14ac:dyDescent="0.3">
      <c r="A150" s="16">
        <v>9</v>
      </c>
      <c r="B150" s="5"/>
      <c r="C150" s="68"/>
      <c r="D150" s="5"/>
      <c r="E150" s="5" t="str">
        <f>IFERROR(VLOOKUP(D150,Productos[#All],2,0),"")</f>
        <v/>
      </c>
      <c r="F150" s="5"/>
      <c r="G150" s="5">
        <f>SUMIFS(Receta[[#All],[CU]],Receta[[#All],[Código]],D150,Receta[[#All],[M P]],"MO*")</f>
        <v>0</v>
      </c>
      <c r="H150" s="5">
        <f t="shared" si="0"/>
        <v>0</v>
      </c>
      <c r="J150" s="12"/>
      <c r="K150" s="61"/>
      <c r="L150" s="63"/>
      <c r="M150" s="63"/>
      <c r="N150" s="61"/>
      <c r="O150" s="64"/>
      <c r="P150" s="65"/>
      <c r="Q150" s="64"/>
      <c r="R150" s="64"/>
      <c r="S150" s="65"/>
      <c r="T150" s="12"/>
      <c r="U150" s="61"/>
      <c r="V150" s="12"/>
      <c r="W150" s="64"/>
      <c r="X150" s="64"/>
      <c r="Y150" s="64"/>
      <c r="Z150" s="64"/>
      <c r="AA150" s="12"/>
      <c r="AB150" s="65"/>
      <c r="AC150" s="12"/>
      <c r="AD150" s="2"/>
      <c r="AE150" s="2"/>
    </row>
    <row r="151" spans="1:31" ht="15.75" customHeight="1" x14ac:dyDescent="0.3">
      <c r="A151" s="16">
        <v>9</v>
      </c>
      <c r="B151" s="5"/>
      <c r="C151" s="68"/>
      <c r="D151" s="5"/>
      <c r="E151" s="5" t="str">
        <f>IFERROR(VLOOKUP(D151,Productos[#All],2,0),"")</f>
        <v/>
      </c>
      <c r="F151" s="5"/>
      <c r="G151" s="5">
        <f>SUMIFS(Receta[[#All],[CU]],Receta[[#All],[Código]],D151,Receta[[#All],[M P]],"MO*")</f>
        <v>0</v>
      </c>
      <c r="H151" s="5">
        <f t="shared" si="0"/>
        <v>0</v>
      </c>
      <c r="J151" s="12"/>
      <c r="K151" s="61"/>
      <c r="L151" s="63"/>
      <c r="M151" s="63"/>
      <c r="N151" s="61"/>
      <c r="O151" s="64"/>
      <c r="P151" s="65"/>
      <c r="Q151" s="64"/>
      <c r="R151" s="64"/>
      <c r="S151" s="65"/>
      <c r="T151" s="12"/>
      <c r="U151" s="61"/>
      <c r="V151" s="12"/>
      <c r="W151" s="64"/>
      <c r="X151" s="64"/>
      <c r="Y151" s="64"/>
      <c r="Z151" s="64"/>
      <c r="AA151" s="12"/>
      <c r="AB151" s="65"/>
      <c r="AC151" s="12"/>
      <c r="AD151" s="2"/>
      <c r="AE151" s="2"/>
    </row>
    <row r="152" spans="1:31" ht="15.75" customHeight="1" x14ac:dyDescent="0.3">
      <c r="A152" s="16">
        <v>9</v>
      </c>
      <c r="B152" s="5"/>
      <c r="C152" s="68"/>
      <c r="D152" s="5"/>
      <c r="E152" s="5" t="str">
        <f>IFERROR(VLOOKUP(D152,Productos[#All],2,0),"")</f>
        <v/>
      </c>
      <c r="F152" s="5"/>
      <c r="G152" s="5">
        <f>SUMIFS(Receta[[#All],[CU]],Receta[[#All],[Código]],D152,Receta[[#All],[M P]],"MO*")</f>
        <v>0</v>
      </c>
      <c r="H152" s="5">
        <f t="shared" si="0"/>
        <v>0</v>
      </c>
      <c r="J152" s="12"/>
      <c r="K152" s="61"/>
      <c r="L152" s="63"/>
      <c r="M152" s="63"/>
      <c r="N152" s="61"/>
      <c r="O152" s="64"/>
      <c r="P152" s="65"/>
      <c r="Q152" s="64"/>
      <c r="R152" s="64"/>
      <c r="S152" s="65"/>
      <c r="T152" s="12"/>
      <c r="U152" s="61"/>
      <c r="V152" s="12"/>
      <c r="W152" s="64"/>
      <c r="X152" s="64"/>
      <c r="Y152" s="64"/>
      <c r="Z152" s="64"/>
      <c r="AA152" s="12"/>
      <c r="AB152" s="65"/>
      <c r="AC152" s="12"/>
      <c r="AD152" s="2"/>
      <c r="AE152" s="2"/>
    </row>
    <row r="153" spans="1:31" ht="15.75" customHeight="1" x14ac:dyDescent="0.3">
      <c r="A153" s="16">
        <v>9</v>
      </c>
      <c r="B153" s="5"/>
      <c r="C153" s="68"/>
      <c r="D153" s="5"/>
      <c r="E153" s="5" t="str">
        <f>IFERROR(VLOOKUP(D153,Productos[#All],2,0),"")</f>
        <v/>
      </c>
      <c r="F153" s="5"/>
      <c r="G153" s="5">
        <f>SUMIFS(Receta[[#All],[CU]],Receta[[#All],[Código]],D153,Receta[[#All],[M P]],"MO*")</f>
        <v>0</v>
      </c>
      <c r="H153" s="5">
        <f t="shared" si="0"/>
        <v>0</v>
      </c>
      <c r="J153" s="12"/>
      <c r="K153" s="61"/>
      <c r="L153" s="63"/>
      <c r="M153" s="63"/>
      <c r="N153" s="61"/>
      <c r="O153" s="64"/>
      <c r="P153" s="65"/>
      <c r="Q153" s="64"/>
      <c r="R153" s="64"/>
      <c r="S153" s="65"/>
      <c r="T153" s="12"/>
      <c r="U153" s="61"/>
      <c r="V153" s="12"/>
      <c r="W153" s="64"/>
      <c r="X153" s="64"/>
      <c r="Y153" s="64"/>
      <c r="Z153" s="64"/>
      <c r="AA153" s="12"/>
      <c r="AB153" s="65"/>
      <c r="AC153" s="12"/>
      <c r="AD153" s="2"/>
      <c r="AE153" s="2"/>
    </row>
    <row r="154" spans="1:31" ht="15.75" customHeight="1" x14ac:dyDescent="0.3">
      <c r="A154" s="16">
        <v>9</v>
      </c>
      <c r="B154" s="5"/>
      <c r="C154" s="68"/>
      <c r="D154" s="5"/>
      <c r="E154" s="5" t="str">
        <f>IFERROR(VLOOKUP(D154,Productos[#All],2,0),"")</f>
        <v/>
      </c>
      <c r="F154" s="5"/>
      <c r="G154" s="5">
        <f>SUMIFS(Receta[[#All],[CU]],Receta[[#All],[Código]],D154,Receta[[#All],[M P]],"MO*")</f>
        <v>0</v>
      </c>
      <c r="H154" s="5">
        <f t="shared" si="0"/>
        <v>0</v>
      </c>
      <c r="J154" s="12"/>
      <c r="K154" s="61"/>
      <c r="L154" s="63"/>
      <c r="M154" s="63"/>
      <c r="N154" s="61"/>
      <c r="O154" s="64"/>
      <c r="P154" s="65"/>
      <c r="Q154" s="64"/>
      <c r="R154" s="64"/>
      <c r="S154" s="65"/>
      <c r="T154" s="12"/>
      <c r="U154" s="61"/>
      <c r="V154" s="12"/>
      <c r="W154" s="64"/>
      <c r="X154" s="64"/>
      <c r="Y154" s="64"/>
      <c r="Z154" s="64"/>
      <c r="AA154" s="12"/>
      <c r="AB154" s="65"/>
      <c r="AC154" s="12"/>
      <c r="AD154" s="2"/>
      <c r="AE154" s="2"/>
    </row>
    <row r="155" spans="1:31" ht="15.75" customHeight="1" x14ac:dyDescent="0.3">
      <c r="A155" s="16">
        <v>9</v>
      </c>
      <c r="B155" s="5"/>
      <c r="C155" s="68"/>
      <c r="D155" s="5"/>
      <c r="E155" s="5" t="str">
        <f>IFERROR(VLOOKUP(D155,Productos[#All],2,0),"")</f>
        <v/>
      </c>
      <c r="F155" s="5"/>
      <c r="G155" s="5">
        <f>SUMIFS(Receta[[#All],[CU]],Receta[[#All],[Código]],D155,Receta[[#All],[M P]],"MO*")</f>
        <v>0</v>
      </c>
      <c r="H155" s="5">
        <f t="shared" si="0"/>
        <v>0</v>
      </c>
      <c r="J155" s="12"/>
      <c r="K155" s="61"/>
      <c r="L155" s="63"/>
      <c r="M155" s="63"/>
      <c r="N155" s="61"/>
      <c r="O155" s="64"/>
      <c r="P155" s="65"/>
      <c r="Q155" s="64"/>
      <c r="R155" s="64"/>
      <c r="S155" s="65"/>
      <c r="T155" s="12"/>
      <c r="U155" s="61"/>
      <c r="V155" s="12"/>
      <c r="W155" s="64"/>
      <c r="X155" s="64"/>
      <c r="Y155" s="64"/>
      <c r="Z155" s="64"/>
      <c r="AA155" s="12"/>
      <c r="AB155" s="65"/>
      <c r="AC155" s="12"/>
      <c r="AD155" s="2"/>
      <c r="AE155" s="2"/>
    </row>
    <row r="156" spans="1:31" ht="15.75" customHeight="1" x14ac:dyDescent="0.3">
      <c r="A156" s="16">
        <v>9</v>
      </c>
      <c r="B156" s="5"/>
      <c r="C156" s="68"/>
      <c r="D156" s="5"/>
      <c r="E156" s="5" t="str">
        <f>IFERROR(VLOOKUP(D156,Productos[#All],2,0),"")</f>
        <v/>
      </c>
      <c r="F156" s="5"/>
      <c r="G156" s="5">
        <f>SUMIFS(Receta[[#All],[CU]],Receta[[#All],[Código]],D156,Receta[[#All],[M P]],"MO*")</f>
        <v>0</v>
      </c>
      <c r="H156" s="5">
        <f t="shared" si="0"/>
        <v>0</v>
      </c>
      <c r="J156" s="12"/>
      <c r="K156" s="61"/>
      <c r="L156" s="63"/>
      <c r="M156" s="63"/>
      <c r="N156" s="61"/>
      <c r="O156" s="64"/>
      <c r="P156" s="65"/>
      <c r="Q156" s="64"/>
      <c r="R156" s="64"/>
      <c r="S156" s="65"/>
      <c r="T156" s="12"/>
      <c r="U156" s="61"/>
      <c r="V156" s="12"/>
      <c r="W156" s="64"/>
      <c r="X156" s="64"/>
      <c r="Y156" s="64"/>
      <c r="Z156" s="64"/>
      <c r="AA156" s="12"/>
      <c r="AB156" s="65"/>
      <c r="AC156" s="12"/>
      <c r="AD156" s="2"/>
      <c r="AE156" s="2"/>
    </row>
    <row r="157" spans="1:31" ht="15.75" customHeight="1" x14ac:dyDescent="0.3">
      <c r="A157" s="16">
        <v>9</v>
      </c>
      <c r="B157" s="5"/>
      <c r="C157" s="68"/>
      <c r="D157" s="5"/>
      <c r="E157" s="5" t="str">
        <f>IFERROR(VLOOKUP(D157,Productos[#All],2,0),"")</f>
        <v/>
      </c>
      <c r="F157" s="5"/>
      <c r="G157" s="5">
        <f>SUMIFS(Receta[[#All],[CU]],Receta[[#All],[Código]],D157,Receta[[#All],[M P]],"MO*")</f>
        <v>0</v>
      </c>
      <c r="H157" s="5">
        <f t="shared" si="0"/>
        <v>0</v>
      </c>
      <c r="J157" s="12"/>
      <c r="K157" s="61"/>
      <c r="L157" s="63"/>
      <c r="M157" s="63"/>
      <c r="N157" s="61"/>
      <c r="O157" s="64"/>
      <c r="P157" s="65"/>
      <c r="Q157" s="64"/>
      <c r="R157" s="64"/>
      <c r="S157" s="65"/>
      <c r="T157" s="12"/>
      <c r="U157" s="61"/>
      <c r="V157" s="12"/>
      <c r="W157" s="64"/>
      <c r="X157" s="64"/>
      <c r="Y157" s="64"/>
      <c r="Z157" s="64"/>
      <c r="AA157" s="12"/>
      <c r="AB157" s="65"/>
      <c r="AC157" s="12"/>
      <c r="AD157" s="2"/>
      <c r="AE157" s="2"/>
    </row>
    <row r="158" spans="1:31" ht="15.75" customHeight="1" x14ac:dyDescent="0.3">
      <c r="A158" s="16">
        <v>9</v>
      </c>
      <c r="B158" s="5"/>
      <c r="C158" s="68"/>
      <c r="D158" s="5"/>
      <c r="E158" s="5" t="str">
        <f>IFERROR(VLOOKUP(D158,Productos[#All],2,0),"")</f>
        <v/>
      </c>
      <c r="F158" s="5"/>
      <c r="G158" s="5">
        <f>SUMIFS(Receta[[#All],[CU]],Receta[[#All],[Código]],D158,Receta[[#All],[M P]],"MO*")</f>
        <v>0</v>
      </c>
      <c r="H158" s="5">
        <f t="shared" si="0"/>
        <v>0</v>
      </c>
      <c r="J158" s="12"/>
      <c r="K158" s="61"/>
      <c r="L158" s="63"/>
      <c r="M158" s="63"/>
      <c r="N158" s="61"/>
      <c r="O158" s="64"/>
      <c r="P158" s="65"/>
      <c r="Q158" s="64"/>
      <c r="R158" s="64"/>
      <c r="S158" s="65"/>
      <c r="T158" s="12"/>
      <c r="U158" s="61"/>
      <c r="V158" s="12"/>
      <c r="W158" s="64"/>
      <c r="X158" s="64"/>
      <c r="Y158" s="64"/>
      <c r="Z158" s="64"/>
      <c r="AA158" s="12"/>
      <c r="AB158" s="65"/>
      <c r="AC158" s="12"/>
      <c r="AD158" s="2"/>
      <c r="AE158" s="2"/>
    </row>
    <row r="159" spans="1:31" ht="15.75" customHeight="1" x14ac:dyDescent="0.3">
      <c r="A159" s="16">
        <v>9</v>
      </c>
      <c r="B159" s="5"/>
      <c r="C159" s="68"/>
      <c r="D159" s="5"/>
      <c r="E159" s="5" t="str">
        <f>IFERROR(VLOOKUP(D159,Productos[#All],2,0),"")</f>
        <v/>
      </c>
      <c r="F159" s="5"/>
      <c r="G159" s="5">
        <f>SUMIFS(Receta[[#All],[CU]],Receta[[#All],[Código]],D159,Receta[[#All],[M P]],"MO*")</f>
        <v>0</v>
      </c>
      <c r="H159" s="5">
        <f t="shared" si="0"/>
        <v>0</v>
      </c>
      <c r="J159" s="12"/>
      <c r="K159" s="61"/>
      <c r="L159" s="63"/>
      <c r="M159" s="63"/>
      <c r="N159" s="61"/>
      <c r="O159" s="64"/>
      <c r="P159" s="65"/>
      <c r="Q159" s="64"/>
      <c r="R159" s="64"/>
      <c r="S159" s="65"/>
      <c r="T159" s="12"/>
      <c r="U159" s="61"/>
      <c r="V159" s="12"/>
      <c r="W159" s="64"/>
      <c r="X159" s="64"/>
      <c r="Y159" s="64"/>
      <c r="Z159" s="64"/>
      <c r="AA159" s="12"/>
      <c r="AB159" s="65"/>
      <c r="AC159" s="12"/>
      <c r="AD159" s="2"/>
      <c r="AE159" s="2"/>
    </row>
    <row r="160" spans="1:31" ht="15.75" customHeight="1" x14ac:dyDescent="0.3">
      <c r="A160" s="16">
        <v>10</v>
      </c>
      <c r="B160" s="5"/>
      <c r="C160" s="68"/>
      <c r="D160" s="5"/>
      <c r="E160" s="5" t="str">
        <f>IFERROR(VLOOKUP(D160,Productos[#All],2,0),"")</f>
        <v/>
      </c>
      <c r="F160" s="5"/>
      <c r="G160" s="5">
        <f>SUMIFS(Receta[[#All],[CU]],Receta[[#All],[Código]],D160,Receta[[#All],[M P]],"MO*")</f>
        <v>0</v>
      </c>
      <c r="H160" s="5">
        <f t="shared" si="0"/>
        <v>0</v>
      </c>
      <c r="J160" s="12"/>
      <c r="K160" s="61"/>
      <c r="L160" s="63"/>
      <c r="M160" s="63"/>
      <c r="N160" s="61"/>
      <c r="O160" s="64"/>
      <c r="P160" s="65"/>
      <c r="Q160" s="64"/>
      <c r="R160" s="64"/>
      <c r="S160" s="65"/>
      <c r="T160" s="12"/>
      <c r="U160" s="61"/>
      <c r="V160" s="12"/>
      <c r="W160" s="64"/>
      <c r="X160" s="64"/>
      <c r="Y160" s="64"/>
      <c r="Z160" s="64"/>
      <c r="AA160" s="12"/>
      <c r="AB160" s="65"/>
      <c r="AC160" s="12"/>
      <c r="AD160" s="2"/>
      <c r="AE160" s="2"/>
    </row>
    <row r="161" spans="1:31" ht="15.75" customHeight="1" x14ac:dyDescent="0.3">
      <c r="A161" s="16">
        <v>10</v>
      </c>
      <c r="B161" s="5"/>
      <c r="C161" s="68"/>
      <c r="D161" s="5"/>
      <c r="E161" s="5" t="str">
        <f>IFERROR(VLOOKUP(D161,Productos[#All],2,0),"")</f>
        <v/>
      </c>
      <c r="F161" s="5"/>
      <c r="G161" s="5">
        <f>SUMIFS(Receta[[#All],[CU]],Receta[[#All],[Código]],D161,Receta[[#All],[M P]],"MO*")</f>
        <v>0</v>
      </c>
      <c r="H161" s="5">
        <f t="shared" si="0"/>
        <v>0</v>
      </c>
      <c r="J161" s="12"/>
      <c r="K161" s="61"/>
      <c r="L161" s="63"/>
      <c r="M161" s="63"/>
      <c r="N161" s="61"/>
      <c r="O161" s="64"/>
      <c r="P161" s="65"/>
      <c r="Q161" s="64"/>
      <c r="R161" s="64"/>
      <c r="S161" s="65"/>
      <c r="T161" s="12"/>
      <c r="U161" s="61"/>
      <c r="V161" s="12"/>
      <c r="W161" s="64"/>
      <c r="X161" s="64"/>
      <c r="Y161" s="64"/>
      <c r="Z161" s="64"/>
      <c r="AA161" s="12"/>
      <c r="AB161" s="65"/>
      <c r="AC161" s="12"/>
      <c r="AD161" s="2"/>
      <c r="AE161" s="2"/>
    </row>
    <row r="162" spans="1:31" ht="15.75" customHeight="1" x14ac:dyDescent="0.3">
      <c r="A162" s="16">
        <v>10</v>
      </c>
      <c r="B162" s="5"/>
      <c r="C162" s="68"/>
      <c r="D162" s="5"/>
      <c r="E162" s="5" t="str">
        <f>IFERROR(VLOOKUP(D162,Productos[#All],2,0),"")</f>
        <v/>
      </c>
      <c r="F162" s="5"/>
      <c r="G162" s="5">
        <f>SUMIFS(Receta[[#All],[CU]],Receta[[#All],[Código]],D162,Receta[[#All],[M P]],"MO*")</f>
        <v>0</v>
      </c>
      <c r="H162" s="5">
        <f t="shared" si="0"/>
        <v>0</v>
      </c>
      <c r="J162" s="12"/>
      <c r="K162" s="61"/>
      <c r="L162" s="63"/>
      <c r="M162" s="63"/>
      <c r="N162" s="61"/>
      <c r="O162" s="64"/>
      <c r="P162" s="65"/>
      <c r="Q162" s="64"/>
      <c r="R162" s="64"/>
      <c r="S162" s="65"/>
      <c r="T162" s="12"/>
      <c r="U162" s="61"/>
      <c r="V162" s="12"/>
      <c r="W162" s="64"/>
      <c r="X162" s="64"/>
      <c r="Y162" s="64"/>
      <c r="Z162" s="64"/>
      <c r="AA162" s="12"/>
      <c r="AB162" s="65"/>
      <c r="AC162" s="12"/>
      <c r="AD162" s="2"/>
      <c r="AE162" s="2"/>
    </row>
    <row r="163" spans="1:31" ht="15.75" customHeight="1" x14ac:dyDescent="0.3">
      <c r="A163" s="16">
        <v>10</v>
      </c>
      <c r="B163" s="5"/>
      <c r="C163" s="68"/>
      <c r="D163" s="5"/>
      <c r="E163" s="5" t="str">
        <f>IFERROR(VLOOKUP(D163,Productos[#All],2,0),"")</f>
        <v/>
      </c>
      <c r="F163" s="5"/>
      <c r="G163" s="5">
        <f>SUMIFS(Receta[[#All],[CU]],Receta[[#All],[Código]],D163,Receta[[#All],[M P]],"MO*")</f>
        <v>0</v>
      </c>
      <c r="H163" s="5">
        <f t="shared" si="0"/>
        <v>0</v>
      </c>
      <c r="J163" s="12"/>
      <c r="K163" s="61"/>
      <c r="L163" s="63"/>
      <c r="M163" s="63"/>
      <c r="N163" s="61"/>
      <c r="O163" s="64"/>
      <c r="P163" s="65"/>
      <c r="Q163" s="64"/>
      <c r="R163" s="64"/>
      <c r="S163" s="65"/>
      <c r="T163" s="12"/>
      <c r="U163" s="61"/>
      <c r="V163" s="12"/>
      <c r="W163" s="64"/>
      <c r="X163" s="64"/>
      <c r="Y163" s="64"/>
      <c r="Z163" s="64"/>
      <c r="AA163" s="12"/>
      <c r="AB163" s="65"/>
      <c r="AC163" s="12"/>
      <c r="AD163" s="2"/>
      <c r="AE163" s="2"/>
    </row>
    <row r="164" spans="1:31" ht="15.75" customHeight="1" x14ac:dyDescent="0.3">
      <c r="A164" s="16">
        <v>10</v>
      </c>
      <c r="B164" s="5"/>
      <c r="C164" s="68"/>
      <c r="D164" s="5"/>
      <c r="E164" s="5" t="str">
        <f>IFERROR(VLOOKUP(D164,Productos[#All],2,0),"")</f>
        <v/>
      </c>
      <c r="F164" s="5"/>
      <c r="G164" s="5">
        <f>SUMIFS(Receta[[#All],[CU]],Receta[[#All],[Código]],D164,Receta[[#All],[M P]],"MO*")</f>
        <v>0</v>
      </c>
      <c r="H164" s="5">
        <f t="shared" si="0"/>
        <v>0</v>
      </c>
      <c r="J164" s="12"/>
      <c r="K164" s="61"/>
      <c r="L164" s="63"/>
      <c r="M164" s="63"/>
      <c r="N164" s="61"/>
      <c r="O164" s="64"/>
      <c r="P164" s="65"/>
      <c r="Q164" s="64"/>
      <c r="R164" s="64"/>
      <c r="S164" s="65"/>
      <c r="T164" s="12"/>
      <c r="U164" s="61"/>
      <c r="V164" s="12"/>
      <c r="W164" s="64"/>
      <c r="X164" s="64"/>
      <c r="Y164" s="64"/>
      <c r="Z164" s="64"/>
      <c r="AA164" s="12"/>
      <c r="AB164" s="65"/>
      <c r="AC164" s="12"/>
      <c r="AD164" s="2"/>
      <c r="AE164" s="2"/>
    </row>
    <row r="165" spans="1:31" ht="15.75" customHeight="1" x14ac:dyDescent="0.3">
      <c r="A165" s="16">
        <v>10</v>
      </c>
      <c r="B165" s="5"/>
      <c r="C165" s="68"/>
      <c r="D165" s="5"/>
      <c r="E165" s="5" t="str">
        <f>IFERROR(VLOOKUP(D165,Productos[#All],2,0),"")</f>
        <v/>
      </c>
      <c r="F165" s="5"/>
      <c r="G165" s="5">
        <f>SUMIFS(Receta[[#All],[CU]],Receta[[#All],[Código]],D165,Receta[[#All],[M P]],"MO*")</f>
        <v>0</v>
      </c>
      <c r="H165" s="5">
        <f t="shared" si="0"/>
        <v>0</v>
      </c>
      <c r="J165" s="12"/>
      <c r="K165" s="61"/>
      <c r="L165" s="63"/>
      <c r="M165" s="63"/>
      <c r="N165" s="61"/>
      <c r="O165" s="64"/>
      <c r="P165" s="65"/>
      <c r="Q165" s="64"/>
      <c r="R165" s="64"/>
      <c r="S165" s="65"/>
      <c r="T165" s="12"/>
      <c r="U165" s="61"/>
      <c r="V165" s="12"/>
      <c r="W165" s="64"/>
      <c r="X165" s="64"/>
      <c r="Y165" s="64"/>
      <c r="Z165" s="64"/>
      <c r="AA165" s="12"/>
      <c r="AB165" s="65"/>
      <c r="AC165" s="12"/>
      <c r="AD165" s="2"/>
      <c r="AE165" s="2"/>
    </row>
    <row r="166" spans="1:31" ht="15.75" customHeight="1" x14ac:dyDescent="0.3">
      <c r="A166" s="16">
        <v>11</v>
      </c>
      <c r="B166" s="5"/>
      <c r="C166" s="68"/>
      <c r="D166" s="5"/>
      <c r="E166" s="5" t="str">
        <f>IFERROR(VLOOKUP(D166,Productos[#All],2,0),"")</f>
        <v/>
      </c>
      <c r="F166" s="5"/>
      <c r="G166" s="5">
        <f>SUMIFS(Receta[[#All],[CU]],Receta[[#All],[Código]],D166,Receta[[#All],[M P]],"MO*")</f>
        <v>0</v>
      </c>
      <c r="H166" s="5">
        <f t="shared" si="0"/>
        <v>0</v>
      </c>
      <c r="J166" s="12"/>
      <c r="K166" s="61"/>
      <c r="L166" s="63"/>
      <c r="M166" s="63"/>
      <c r="N166" s="61"/>
      <c r="O166" s="64"/>
      <c r="P166" s="65"/>
      <c r="Q166" s="64"/>
      <c r="R166" s="64"/>
      <c r="S166" s="65"/>
      <c r="T166" s="12"/>
      <c r="U166" s="61"/>
      <c r="V166" s="12"/>
      <c r="W166" s="64"/>
      <c r="X166" s="64"/>
      <c r="Y166" s="64"/>
      <c r="Z166" s="64"/>
      <c r="AA166" s="64"/>
      <c r="AB166" s="65"/>
      <c r="AC166" s="12"/>
      <c r="AD166" s="2"/>
      <c r="AE166" s="2"/>
    </row>
    <row r="167" spans="1:31" ht="15.75" customHeight="1" x14ac:dyDescent="0.3">
      <c r="A167" s="16">
        <v>11</v>
      </c>
      <c r="B167" s="5"/>
      <c r="C167" s="68"/>
      <c r="D167" s="5"/>
      <c r="E167" s="5" t="str">
        <f>IFERROR(VLOOKUP(D167,Productos[#All],2,0),"")</f>
        <v/>
      </c>
      <c r="F167" s="5"/>
      <c r="G167" s="5">
        <f>SUMIFS(Receta[[#All],[CU]],Receta[[#All],[Código]],D167,Receta[[#All],[M P]],"MO*")</f>
        <v>0</v>
      </c>
      <c r="H167" s="5">
        <f t="shared" si="0"/>
        <v>0</v>
      </c>
      <c r="J167" s="12"/>
      <c r="K167" s="61"/>
      <c r="L167" s="63"/>
      <c r="M167" s="63"/>
      <c r="N167" s="61"/>
      <c r="O167" s="64"/>
      <c r="P167" s="65"/>
      <c r="Q167" s="64"/>
      <c r="R167" s="64"/>
      <c r="S167" s="65"/>
      <c r="T167" s="12"/>
      <c r="U167" s="61"/>
      <c r="V167" s="12"/>
      <c r="W167" s="64"/>
      <c r="X167" s="64"/>
      <c r="Y167" s="64"/>
      <c r="Z167" s="64"/>
      <c r="AA167" s="64"/>
      <c r="AB167" s="65"/>
      <c r="AC167" s="12"/>
      <c r="AD167" s="2"/>
      <c r="AE167" s="2"/>
    </row>
    <row r="168" spans="1:31" ht="15.75" customHeight="1" x14ac:dyDescent="0.3">
      <c r="A168" s="16">
        <v>11</v>
      </c>
      <c r="B168" s="5"/>
      <c r="C168" s="68"/>
      <c r="D168" s="5"/>
      <c r="E168" s="5" t="str">
        <f>IFERROR(VLOOKUP(D168,Productos[#All],2,0),"")</f>
        <v/>
      </c>
      <c r="F168" s="5"/>
      <c r="G168" s="5">
        <f>SUMIFS(Receta[[#All],[CU]],Receta[[#All],[Código]],D168,Receta[[#All],[M P]],"MO*")</f>
        <v>0</v>
      </c>
      <c r="H168" s="5">
        <f t="shared" si="0"/>
        <v>0</v>
      </c>
      <c r="J168" s="12"/>
      <c r="K168" s="61"/>
      <c r="L168" s="63"/>
      <c r="M168" s="63"/>
      <c r="N168" s="61"/>
      <c r="O168" s="64"/>
      <c r="P168" s="65"/>
      <c r="Q168" s="64"/>
      <c r="R168" s="64"/>
      <c r="S168" s="65"/>
      <c r="T168" s="12"/>
      <c r="U168" s="61"/>
      <c r="V168" s="12"/>
      <c r="W168" s="64"/>
      <c r="X168" s="64"/>
      <c r="Y168" s="64"/>
      <c r="Z168" s="64"/>
      <c r="AA168" s="64"/>
      <c r="AB168" s="65"/>
      <c r="AC168" s="12"/>
      <c r="AD168" s="2"/>
      <c r="AE168" s="2"/>
    </row>
    <row r="169" spans="1:31" ht="15.75" customHeight="1" x14ac:dyDescent="0.3">
      <c r="A169" s="16">
        <v>11</v>
      </c>
      <c r="B169" s="5"/>
      <c r="C169" s="68"/>
      <c r="D169" s="5"/>
      <c r="E169" s="5" t="str">
        <f>IFERROR(VLOOKUP(D169,Productos[#All],2,0),"")</f>
        <v/>
      </c>
      <c r="F169" s="5"/>
      <c r="G169" s="5">
        <f>SUMIFS(Receta[[#All],[CU]],Receta[[#All],[Código]],D169,Receta[[#All],[M P]],"MO*")</f>
        <v>0</v>
      </c>
      <c r="H169" s="5">
        <f t="shared" si="0"/>
        <v>0</v>
      </c>
      <c r="J169" s="12"/>
      <c r="K169" s="61"/>
      <c r="L169" s="63"/>
      <c r="M169" s="63"/>
      <c r="N169" s="61"/>
      <c r="O169" s="64"/>
      <c r="P169" s="65"/>
      <c r="Q169" s="64"/>
      <c r="R169" s="64"/>
      <c r="S169" s="65"/>
      <c r="T169" s="12"/>
      <c r="U169" s="61"/>
      <c r="V169" s="12"/>
      <c r="W169" s="64"/>
      <c r="X169" s="64"/>
      <c r="Y169" s="64"/>
      <c r="Z169" s="64"/>
      <c r="AA169" s="64"/>
      <c r="AB169" s="65"/>
      <c r="AC169" s="12"/>
      <c r="AD169" s="2"/>
      <c r="AE169" s="2"/>
    </row>
    <row r="170" spans="1:31" ht="15.75" customHeight="1" x14ac:dyDescent="0.3">
      <c r="A170" s="16">
        <v>11</v>
      </c>
      <c r="B170" s="5"/>
      <c r="C170" s="68"/>
      <c r="D170" s="5"/>
      <c r="E170" s="5" t="str">
        <f>IFERROR(VLOOKUP(D170,Productos[#All],2,0),"")</f>
        <v/>
      </c>
      <c r="F170" s="5"/>
      <c r="G170" s="5">
        <f>SUMIFS(Receta[[#All],[CU]],Receta[[#All],[Código]],D170,Receta[[#All],[M P]],"MO*")</f>
        <v>0</v>
      </c>
      <c r="H170" s="5">
        <f t="shared" si="0"/>
        <v>0</v>
      </c>
      <c r="J170" s="12"/>
      <c r="K170" s="61"/>
      <c r="L170" s="63"/>
      <c r="M170" s="63"/>
      <c r="N170" s="61"/>
      <c r="O170" s="64"/>
      <c r="P170" s="65"/>
      <c r="Q170" s="64"/>
      <c r="R170" s="64"/>
      <c r="S170" s="65"/>
      <c r="T170" s="12"/>
      <c r="U170" s="61"/>
      <c r="V170" s="12"/>
      <c r="W170" s="64"/>
      <c r="X170" s="64"/>
      <c r="Y170" s="64"/>
      <c r="Z170" s="64"/>
      <c r="AA170" s="64"/>
      <c r="AB170" s="65"/>
      <c r="AC170" s="12"/>
      <c r="AD170" s="2"/>
      <c r="AE170" s="2"/>
    </row>
    <row r="171" spans="1:31" ht="15.75" customHeight="1" x14ac:dyDescent="0.3">
      <c r="A171" s="16">
        <v>11</v>
      </c>
      <c r="B171" s="5"/>
      <c r="C171" s="68"/>
      <c r="D171" s="5"/>
      <c r="E171" s="5" t="str">
        <f>IFERROR(VLOOKUP(D171,Productos[#All],2,0),"")</f>
        <v/>
      </c>
      <c r="F171" s="5"/>
      <c r="G171" s="5">
        <f>SUMIFS(Receta[[#All],[CU]],Receta[[#All],[Código]],D171,Receta[[#All],[M P]],"MO*")</f>
        <v>0</v>
      </c>
      <c r="H171" s="5">
        <f t="shared" si="0"/>
        <v>0</v>
      </c>
      <c r="J171" s="12"/>
      <c r="K171" s="61"/>
      <c r="L171" s="63"/>
      <c r="M171" s="63"/>
      <c r="N171" s="61"/>
      <c r="O171" s="64"/>
      <c r="P171" s="65"/>
      <c r="Q171" s="64"/>
      <c r="R171" s="64"/>
      <c r="S171" s="65"/>
      <c r="T171" s="12"/>
      <c r="U171" s="61"/>
      <c r="V171" s="12"/>
      <c r="W171" s="64"/>
      <c r="X171" s="64"/>
      <c r="Y171" s="64"/>
      <c r="Z171" s="64"/>
      <c r="AA171" s="64"/>
      <c r="AB171" s="65"/>
      <c r="AC171" s="12"/>
      <c r="AD171" s="2"/>
      <c r="AE171" s="2"/>
    </row>
    <row r="172" spans="1:31" ht="15.75" customHeight="1" x14ac:dyDescent="0.3">
      <c r="A172" s="16">
        <v>11</v>
      </c>
      <c r="B172" s="5"/>
      <c r="C172" s="68"/>
      <c r="D172" s="5"/>
      <c r="E172" s="5" t="str">
        <f>IFERROR(VLOOKUP(D172,Productos[#All],2,0),"")</f>
        <v/>
      </c>
      <c r="F172" s="5"/>
      <c r="G172" s="5">
        <f>SUMIFS(Receta[[#All],[CU]],Receta[[#All],[Código]],D172,Receta[[#All],[M P]],"MO*")</f>
        <v>0</v>
      </c>
      <c r="H172" s="5">
        <f t="shared" si="0"/>
        <v>0</v>
      </c>
      <c r="J172" s="12"/>
      <c r="K172" s="61"/>
      <c r="L172" s="63"/>
      <c r="M172" s="63"/>
      <c r="N172" s="61"/>
      <c r="O172" s="64"/>
      <c r="P172" s="65"/>
      <c r="Q172" s="64"/>
      <c r="R172" s="64"/>
      <c r="S172" s="65"/>
      <c r="T172" s="12"/>
      <c r="U172" s="61"/>
      <c r="V172" s="12"/>
      <c r="W172" s="64"/>
      <c r="X172" s="64"/>
      <c r="Y172" s="64"/>
      <c r="Z172" s="64"/>
      <c r="AA172" s="64"/>
      <c r="AB172" s="65"/>
      <c r="AC172" s="12"/>
      <c r="AD172" s="2"/>
      <c r="AE172" s="2"/>
    </row>
    <row r="173" spans="1:31" ht="15.75" customHeight="1" x14ac:dyDescent="0.3">
      <c r="A173" s="16">
        <v>11</v>
      </c>
      <c r="B173" s="5"/>
      <c r="C173" s="68"/>
      <c r="D173" s="5"/>
      <c r="E173" s="5" t="str">
        <f>IFERROR(VLOOKUP(D173,Productos[#All],2,0),"")</f>
        <v/>
      </c>
      <c r="F173" s="5"/>
      <c r="G173" s="5">
        <f>SUMIFS(Receta[[#All],[CU]],Receta[[#All],[Código]],D173,Receta[[#All],[M P]],"MO*")</f>
        <v>0</v>
      </c>
      <c r="H173" s="5">
        <f t="shared" si="0"/>
        <v>0</v>
      </c>
      <c r="J173" s="12"/>
      <c r="K173" s="61"/>
      <c r="L173" s="63"/>
      <c r="M173" s="63"/>
      <c r="N173" s="61"/>
      <c r="O173" s="64"/>
      <c r="P173" s="65"/>
      <c r="Q173" s="64"/>
      <c r="R173" s="64"/>
      <c r="S173" s="65"/>
      <c r="T173" s="12"/>
      <c r="U173" s="61"/>
      <c r="V173" s="12"/>
      <c r="W173" s="64"/>
      <c r="X173" s="64"/>
      <c r="Y173" s="64"/>
      <c r="Z173" s="64"/>
      <c r="AA173" s="64"/>
      <c r="AB173" s="65"/>
      <c r="AC173" s="12"/>
      <c r="AD173" s="2"/>
      <c r="AE173" s="2"/>
    </row>
    <row r="174" spans="1:31" ht="15.75" customHeight="1" x14ac:dyDescent="0.3">
      <c r="A174" s="16">
        <v>12</v>
      </c>
      <c r="B174" s="5"/>
      <c r="C174" s="68"/>
      <c r="D174" s="5"/>
      <c r="E174" s="5" t="str">
        <f>IFERROR(VLOOKUP(D174,Productos[#All],2,0),"")</f>
        <v/>
      </c>
      <c r="F174" s="5"/>
      <c r="G174" s="5">
        <f>SUMIFS(Receta[[#All],[CU]],Receta[[#All],[Código]],D174,Receta[[#All],[M P]],"MO*")</f>
        <v>0</v>
      </c>
      <c r="H174" s="5">
        <f t="shared" si="0"/>
        <v>0</v>
      </c>
      <c r="J174" s="12"/>
      <c r="K174" s="61"/>
      <c r="L174" s="63"/>
      <c r="M174" s="63"/>
      <c r="N174" s="61"/>
      <c r="O174" s="64"/>
      <c r="P174" s="65"/>
      <c r="Q174" s="64"/>
      <c r="R174" s="64"/>
      <c r="S174" s="65"/>
      <c r="T174" s="12"/>
      <c r="U174" s="61"/>
      <c r="V174" s="12"/>
      <c r="W174" s="64"/>
      <c r="X174" s="64"/>
      <c r="Y174" s="64"/>
      <c r="Z174" s="64"/>
      <c r="AA174" s="64"/>
      <c r="AB174" s="65"/>
      <c r="AC174" s="12"/>
      <c r="AD174" s="2"/>
      <c r="AE174" s="2"/>
    </row>
    <row r="175" spans="1:31" ht="15.75" customHeight="1" x14ac:dyDescent="0.3">
      <c r="A175" s="16">
        <v>12</v>
      </c>
      <c r="B175" s="5"/>
      <c r="C175" s="68"/>
      <c r="D175" s="5"/>
      <c r="E175" s="5" t="str">
        <f>IFERROR(VLOOKUP(D175,Productos[#All],2,0),"")</f>
        <v/>
      </c>
      <c r="F175" s="5"/>
      <c r="G175" s="5">
        <f>SUMIFS(Receta[[#All],[CU]],Receta[[#All],[Código]],D175,Receta[[#All],[M P]],"MO*")</f>
        <v>0</v>
      </c>
      <c r="H175" s="5">
        <f t="shared" si="0"/>
        <v>0</v>
      </c>
      <c r="J175" s="12"/>
      <c r="K175" s="61"/>
      <c r="L175" s="63"/>
      <c r="M175" s="63"/>
      <c r="N175" s="61"/>
      <c r="O175" s="64"/>
      <c r="P175" s="65"/>
      <c r="Q175" s="64"/>
      <c r="R175" s="64"/>
      <c r="S175" s="65"/>
      <c r="T175" s="12"/>
      <c r="U175" s="61"/>
      <c r="V175" s="12"/>
      <c r="W175" s="64"/>
      <c r="X175" s="64"/>
      <c r="Y175" s="64"/>
      <c r="Z175" s="64"/>
      <c r="AA175" s="64"/>
      <c r="AB175" s="65"/>
      <c r="AC175" s="12"/>
      <c r="AD175" s="2"/>
      <c r="AE175" s="2"/>
    </row>
    <row r="176" spans="1:31" ht="15.75" customHeight="1" x14ac:dyDescent="0.3">
      <c r="A176" s="16">
        <v>12</v>
      </c>
      <c r="B176" s="5"/>
      <c r="C176" s="68"/>
      <c r="D176" s="5"/>
      <c r="E176" s="5" t="str">
        <f>IFERROR(VLOOKUP(D176,Productos[#All],2,0),"")</f>
        <v/>
      </c>
      <c r="F176" s="5"/>
      <c r="G176" s="5">
        <f>SUMIFS(Receta[[#All],[CU]],Receta[[#All],[Código]],D176,Receta[[#All],[M P]],"MO*")</f>
        <v>0</v>
      </c>
      <c r="H176" s="5">
        <f t="shared" si="0"/>
        <v>0</v>
      </c>
      <c r="J176" s="12"/>
      <c r="K176" s="61"/>
      <c r="L176" s="63"/>
      <c r="M176" s="63"/>
      <c r="N176" s="61"/>
      <c r="O176" s="64"/>
      <c r="P176" s="65"/>
      <c r="Q176" s="64"/>
      <c r="R176" s="64"/>
      <c r="S176" s="65"/>
      <c r="T176" s="12"/>
      <c r="U176" s="61"/>
      <c r="V176" s="12"/>
      <c r="W176" s="64"/>
      <c r="X176" s="64"/>
      <c r="Y176" s="64"/>
      <c r="Z176" s="64"/>
      <c r="AA176" s="64"/>
      <c r="AB176" s="65"/>
      <c r="AC176" s="12"/>
      <c r="AD176" s="2"/>
      <c r="AE176" s="2"/>
    </row>
    <row r="177" spans="1:31" ht="15.75" customHeight="1" x14ac:dyDescent="0.3">
      <c r="A177" s="16">
        <v>12</v>
      </c>
      <c r="B177" s="5"/>
      <c r="C177" s="68"/>
      <c r="D177" s="5"/>
      <c r="E177" s="5" t="str">
        <f>IFERROR(VLOOKUP(D177,Productos[#All],2,0),"")</f>
        <v/>
      </c>
      <c r="F177" s="5"/>
      <c r="G177" s="5">
        <f>SUMIFS(Receta[[#All],[CU]],Receta[[#All],[Código]],D177,Receta[[#All],[M P]],"MO*")</f>
        <v>0</v>
      </c>
      <c r="H177" s="5">
        <f t="shared" si="0"/>
        <v>0</v>
      </c>
      <c r="J177" s="12"/>
      <c r="K177" s="61"/>
      <c r="L177" s="63"/>
      <c r="M177" s="63"/>
      <c r="N177" s="61"/>
      <c r="O177" s="64"/>
      <c r="P177" s="65"/>
      <c r="Q177" s="64"/>
      <c r="R177" s="64"/>
      <c r="S177" s="65"/>
      <c r="T177" s="12"/>
      <c r="U177" s="61"/>
      <c r="V177" s="12"/>
      <c r="W177" s="64"/>
      <c r="X177" s="64"/>
      <c r="Y177" s="64"/>
      <c r="Z177" s="64"/>
      <c r="AA177" s="64"/>
      <c r="AB177" s="65"/>
      <c r="AC177" s="12"/>
      <c r="AD177" s="2"/>
      <c r="AE177" s="2"/>
    </row>
    <row r="178" spans="1:31" ht="15.75" customHeight="1" x14ac:dyDescent="0.3">
      <c r="A178" s="16">
        <v>12</v>
      </c>
      <c r="B178" s="5"/>
      <c r="C178" s="68"/>
      <c r="D178" s="5"/>
      <c r="E178" s="5" t="str">
        <f>IFERROR(VLOOKUP(D178,Productos[#All],2,0),"")</f>
        <v/>
      </c>
      <c r="F178" s="5"/>
      <c r="G178" s="5">
        <f>SUMIFS(Receta[[#All],[CU]],Receta[[#All],[Código]],D178,Receta[[#All],[M P]],"MO*")</f>
        <v>0</v>
      </c>
      <c r="H178" s="5">
        <f t="shared" si="0"/>
        <v>0</v>
      </c>
      <c r="J178" s="12"/>
      <c r="K178" s="61"/>
      <c r="L178" s="63"/>
      <c r="M178" s="63"/>
      <c r="N178" s="61"/>
      <c r="O178" s="64"/>
      <c r="P178" s="65"/>
      <c r="Q178" s="64"/>
      <c r="R178" s="64"/>
      <c r="S178" s="65"/>
      <c r="T178" s="12"/>
      <c r="U178" s="61"/>
      <c r="V178" s="12"/>
      <c r="W178" s="64"/>
      <c r="X178" s="64"/>
      <c r="Y178" s="64"/>
      <c r="Z178" s="64"/>
      <c r="AA178" s="64"/>
      <c r="AB178" s="65"/>
      <c r="AC178" s="12"/>
      <c r="AD178" s="2"/>
      <c r="AE178" s="2"/>
    </row>
    <row r="179" spans="1:31" ht="15.75" customHeight="1" x14ac:dyDescent="0.3">
      <c r="A179" s="16">
        <v>12</v>
      </c>
      <c r="B179" s="5"/>
      <c r="C179" s="68"/>
      <c r="D179" s="5"/>
      <c r="E179" s="5" t="str">
        <f>IFERROR(VLOOKUP(D179,Productos[#All],2,0),"")</f>
        <v/>
      </c>
      <c r="F179" s="5"/>
      <c r="G179" s="5">
        <f>SUMIFS(Receta[[#All],[CU]],Receta[[#All],[Código]],D179,Receta[[#All],[M P]],"MO*")</f>
        <v>0</v>
      </c>
      <c r="H179" s="5">
        <f t="shared" si="0"/>
        <v>0</v>
      </c>
      <c r="J179" s="12"/>
      <c r="K179" s="61"/>
      <c r="L179" s="63"/>
      <c r="M179" s="63"/>
      <c r="N179" s="61"/>
      <c r="O179" s="64"/>
      <c r="P179" s="65"/>
      <c r="Q179" s="64"/>
      <c r="R179" s="64"/>
      <c r="S179" s="65"/>
      <c r="T179" s="12"/>
      <c r="U179" s="61"/>
      <c r="V179" s="12"/>
      <c r="W179" s="64"/>
      <c r="X179" s="64"/>
      <c r="Y179" s="64"/>
      <c r="Z179" s="64"/>
      <c r="AA179" s="64"/>
      <c r="AB179" s="65"/>
      <c r="AC179" s="12"/>
      <c r="AD179" s="2"/>
      <c r="AE179" s="2"/>
    </row>
    <row r="180" spans="1:31" ht="15.75" customHeight="1" x14ac:dyDescent="0.3">
      <c r="A180" s="16">
        <v>12</v>
      </c>
      <c r="B180" s="5"/>
      <c r="C180" s="68"/>
      <c r="D180" s="5"/>
      <c r="E180" s="5" t="str">
        <f>IFERROR(VLOOKUP(D180,Productos[#All],2,0),"")</f>
        <v/>
      </c>
      <c r="F180" s="5"/>
      <c r="G180" s="5">
        <f>SUMIFS(Receta[[#All],[CU]],Receta[[#All],[Código]],D180,Receta[[#All],[M P]],"MO*")</f>
        <v>0</v>
      </c>
      <c r="H180" s="5">
        <f t="shared" si="0"/>
        <v>0</v>
      </c>
      <c r="J180" s="12"/>
      <c r="K180" s="61"/>
      <c r="L180" s="63"/>
      <c r="M180" s="63"/>
      <c r="N180" s="61"/>
      <c r="O180" s="64"/>
      <c r="P180" s="65"/>
      <c r="Q180" s="64"/>
      <c r="R180" s="64"/>
      <c r="S180" s="65"/>
      <c r="T180" s="12"/>
      <c r="U180" s="61"/>
      <c r="V180" s="12"/>
      <c r="W180" s="64"/>
      <c r="X180" s="64"/>
      <c r="Y180" s="64"/>
      <c r="Z180" s="64"/>
      <c r="AA180" s="64"/>
      <c r="AB180" s="65"/>
      <c r="AC180" s="12"/>
      <c r="AD180" s="2"/>
      <c r="AE180" s="2"/>
    </row>
    <row r="181" spans="1:31" ht="15.75" customHeight="1" x14ac:dyDescent="0.3">
      <c r="A181" s="16">
        <v>12</v>
      </c>
      <c r="B181" s="5"/>
      <c r="C181" s="68"/>
      <c r="D181" s="5"/>
      <c r="E181" s="5" t="str">
        <f>IFERROR(VLOOKUP(D181,Productos[#All],2,0),"")</f>
        <v/>
      </c>
      <c r="F181" s="5"/>
      <c r="G181" s="5">
        <f>SUMIFS(Receta[[#All],[CU]],Receta[[#All],[Código]],D181,Receta[[#All],[M P]],"MO*")</f>
        <v>0</v>
      </c>
      <c r="H181" s="5">
        <f t="shared" si="0"/>
        <v>0</v>
      </c>
      <c r="J181" s="12"/>
      <c r="K181" s="61"/>
      <c r="L181" s="63"/>
      <c r="M181" s="63"/>
      <c r="N181" s="61"/>
      <c r="O181" s="64"/>
      <c r="P181" s="65"/>
      <c r="Q181" s="64"/>
      <c r="R181" s="64"/>
      <c r="S181" s="65"/>
      <c r="T181" s="12"/>
      <c r="U181" s="61"/>
      <c r="V181" s="12"/>
      <c r="W181" s="64"/>
      <c r="X181" s="64"/>
      <c r="Y181" s="64"/>
      <c r="Z181" s="64"/>
      <c r="AA181" s="64"/>
      <c r="AB181" s="65"/>
      <c r="AC181" s="12"/>
      <c r="AD181" s="2"/>
      <c r="AE181" s="2"/>
    </row>
    <row r="182" spans="1:31" ht="15.75" customHeight="1" x14ac:dyDescent="0.3">
      <c r="A182" s="16">
        <v>12</v>
      </c>
      <c r="B182" s="5"/>
      <c r="C182" s="68"/>
      <c r="D182" s="5"/>
      <c r="E182" s="5" t="str">
        <f>IFERROR(VLOOKUP(D182,Productos[#All],2,0),"")</f>
        <v/>
      </c>
      <c r="F182" s="5"/>
      <c r="G182" s="5">
        <f>SUMIFS(Receta[[#All],[CU]],Receta[[#All],[Código]],D182,Receta[[#All],[M P]],"MO*")</f>
        <v>0</v>
      </c>
      <c r="H182" s="5">
        <f t="shared" si="0"/>
        <v>0</v>
      </c>
      <c r="J182" s="12"/>
      <c r="K182" s="61"/>
      <c r="L182" s="63"/>
      <c r="M182" s="63"/>
      <c r="N182" s="61"/>
      <c r="O182" s="64"/>
      <c r="P182" s="65"/>
      <c r="Q182" s="64"/>
      <c r="R182" s="64"/>
      <c r="S182" s="65"/>
      <c r="T182" s="12"/>
      <c r="U182" s="61"/>
      <c r="V182" s="12"/>
      <c r="W182" s="64"/>
      <c r="X182" s="64"/>
      <c r="Y182" s="64"/>
      <c r="Z182" s="64"/>
      <c r="AA182" s="64"/>
      <c r="AB182" s="65"/>
      <c r="AC182" s="12"/>
      <c r="AD182" s="2"/>
      <c r="AE182" s="2"/>
    </row>
    <row r="183" spans="1:31" ht="15.75" customHeight="1" x14ac:dyDescent="0.3">
      <c r="A183" s="16">
        <v>12</v>
      </c>
      <c r="B183" s="5"/>
      <c r="C183" s="68"/>
      <c r="D183" s="5"/>
      <c r="E183" s="5" t="str">
        <f>IFERROR(VLOOKUP(D183,Productos[#All],2,0),"")</f>
        <v/>
      </c>
      <c r="F183" s="5"/>
      <c r="G183" s="5">
        <f>SUMIFS(Receta[[#All],[CU]],Receta[[#All],[Código]],D183,Receta[[#All],[M P]],"MO*")</f>
        <v>0</v>
      </c>
      <c r="H183" s="5">
        <f t="shared" si="0"/>
        <v>0</v>
      </c>
      <c r="J183" s="12"/>
      <c r="K183" s="61"/>
      <c r="L183" s="63"/>
      <c r="M183" s="63"/>
      <c r="N183" s="61"/>
      <c r="O183" s="64"/>
      <c r="P183" s="65"/>
      <c r="Q183" s="64"/>
      <c r="R183" s="64"/>
      <c r="S183" s="65"/>
      <c r="T183" s="12"/>
      <c r="U183" s="61"/>
      <c r="V183" s="12"/>
      <c r="W183" s="64"/>
      <c r="X183" s="64"/>
      <c r="Y183" s="64"/>
      <c r="Z183" s="64"/>
      <c r="AA183" s="64"/>
      <c r="AB183" s="65"/>
      <c r="AC183" s="12"/>
      <c r="AD183" s="2"/>
      <c r="AE183" s="2"/>
    </row>
    <row r="184" spans="1:31" ht="15.75" customHeight="1" x14ac:dyDescent="0.3">
      <c r="A184" s="16">
        <v>12</v>
      </c>
      <c r="B184" s="5"/>
      <c r="C184" s="68"/>
      <c r="D184" s="5"/>
      <c r="E184" s="5" t="str">
        <f>IFERROR(VLOOKUP(D184,Productos[#All],2,0),"")</f>
        <v/>
      </c>
      <c r="F184" s="5"/>
      <c r="G184" s="5">
        <f>SUMIFS(Receta[[#All],[CU]],Receta[[#All],[Código]],D184,Receta[[#All],[M P]],"MO*")</f>
        <v>0</v>
      </c>
      <c r="H184" s="5">
        <f t="shared" si="0"/>
        <v>0</v>
      </c>
      <c r="J184" s="12"/>
      <c r="K184" s="61"/>
      <c r="L184" s="63"/>
      <c r="M184" s="63"/>
      <c r="N184" s="61"/>
      <c r="O184" s="64"/>
      <c r="P184" s="65"/>
      <c r="Q184" s="64"/>
      <c r="R184" s="64"/>
      <c r="S184" s="65"/>
      <c r="T184" s="12"/>
      <c r="U184" s="61"/>
      <c r="V184" s="12"/>
      <c r="W184" s="64"/>
      <c r="X184" s="64"/>
      <c r="Y184" s="64"/>
      <c r="Z184" s="64"/>
      <c r="AA184" s="64"/>
      <c r="AB184" s="65"/>
      <c r="AC184" s="12"/>
      <c r="AD184" s="2"/>
      <c r="AE184" s="2"/>
    </row>
    <row r="185" spans="1:31" ht="15.75" customHeight="1" x14ac:dyDescent="0.3">
      <c r="A185" s="16">
        <v>12</v>
      </c>
      <c r="B185" s="5"/>
      <c r="C185" s="68"/>
      <c r="D185" s="5"/>
      <c r="E185" s="5" t="str">
        <f>IFERROR(VLOOKUP(D185,Productos[#All],2,0),"")</f>
        <v/>
      </c>
      <c r="F185" s="5"/>
      <c r="G185" s="5">
        <f>SUMIFS(Receta[[#All],[CU]],Receta[[#All],[Código]],D185,Receta[[#All],[M P]],"MO*")</f>
        <v>0</v>
      </c>
      <c r="H185" s="5">
        <f t="shared" si="0"/>
        <v>0</v>
      </c>
      <c r="J185" s="12"/>
      <c r="K185" s="61"/>
      <c r="L185" s="63"/>
      <c r="M185" s="63"/>
      <c r="N185" s="61"/>
      <c r="O185" s="64"/>
      <c r="P185" s="65"/>
      <c r="Q185" s="64"/>
      <c r="R185" s="64"/>
      <c r="S185" s="65"/>
      <c r="T185" s="12"/>
      <c r="U185" s="61"/>
      <c r="V185" s="12"/>
      <c r="W185" s="64"/>
      <c r="X185" s="64"/>
      <c r="Y185" s="64"/>
      <c r="Z185" s="64"/>
      <c r="AA185" s="64"/>
      <c r="AB185" s="65"/>
      <c r="AC185" s="12"/>
      <c r="AD185" s="2"/>
      <c r="AE185" s="2"/>
    </row>
    <row r="186" spans="1:31" ht="15.75" customHeight="1" x14ac:dyDescent="0.3">
      <c r="A186" s="16">
        <v>12</v>
      </c>
      <c r="B186" s="5"/>
      <c r="C186" s="68"/>
      <c r="D186" s="5"/>
      <c r="E186" s="5" t="str">
        <f>IFERROR(VLOOKUP(D186,Productos[#All],2,0),"")</f>
        <v/>
      </c>
      <c r="F186" s="5"/>
      <c r="G186" s="5">
        <f>SUMIFS(Receta[[#All],[CU]],Receta[[#All],[Código]],D186,Receta[[#All],[M P]],"MO*")</f>
        <v>0</v>
      </c>
      <c r="H186" s="5">
        <f t="shared" si="0"/>
        <v>0</v>
      </c>
      <c r="J186" s="12"/>
      <c r="K186" s="61"/>
      <c r="L186" s="63"/>
      <c r="M186" s="63"/>
      <c r="N186" s="61"/>
      <c r="O186" s="64"/>
      <c r="P186" s="65"/>
      <c r="Q186" s="64"/>
      <c r="R186" s="64"/>
      <c r="S186" s="65"/>
      <c r="T186" s="12"/>
      <c r="U186" s="61"/>
      <c r="V186" s="12"/>
      <c r="W186" s="64"/>
      <c r="X186" s="64"/>
      <c r="Y186" s="64"/>
      <c r="Z186" s="64"/>
      <c r="AA186" s="64"/>
      <c r="AB186" s="65"/>
      <c r="AC186" s="12"/>
      <c r="AD186" s="2"/>
      <c r="AE186" s="2"/>
    </row>
    <row r="187" spans="1:31" ht="15.75" customHeight="1" x14ac:dyDescent="0.3">
      <c r="A187" s="16">
        <v>12</v>
      </c>
      <c r="B187" s="5"/>
      <c r="C187" s="68"/>
      <c r="D187" s="5"/>
      <c r="E187" s="5" t="str">
        <f>IFERROR(VLOOKUP(D187,Productos[#All],2,0),"")</f>
        <v/>
      </c>
      <c r="F187" s="5"/>
      <c r="G187" s="5">
        <f>SUMIFS(Receta[[#All],[CU]],Receta[[#All],[Código]],D187,Receta[[#All],[M P]],"MO*")</f>
        <v>0</v>
      </c>
      <c r="H187" s="5">
        <f t="shared" si="0"/>
        <v>0</v>
      </c>
      <c r="J187" s="12"/>
      <c r="K187" s="61"/>
      <c r="L187" s="63"/>
      <c r="M187" s="63"/>
      <c r="N187" s="61"/>
      <c r="O187" s="64"/>
      <c r="P187" s="65"/>
      <c r="Q187" s="64"/>
      <c r="R187" s="64"/>
      <c r="S187" s="65"/>
      <c r="T187" s="12"/>
      <c r="U187" s="61"/>
      <c r="V187" s="12"/>
      <c r="W187" s="64"/>
      <c r="X187" s="64"/>
      <c r="Y187" s="64"/>
      <c r="Z187" s="64"/>
      <c r="AA187" s="64"/>
      <c r="AB187" s="65"/>
      <c r="AC187" s="12"/>
      <c r="AD187" s="2"/>
      <c r="AE187" s="2"/>
    </row>
    <row r="188" spans="1:31" ht="15.75" customHeight="1" x14ac:dyDescent="0.3">
      <c r="A188" s="16">
        <v>12</v>
      </c>
      <c r="B188" s="5"/>
      <c r="C188" s="68"/>
      <c r="D188" s="5"/>
      <c r="E188" s="5" t="str">
        <f>IFERROR(VLOOKUP(D188,Productos[#All],2,0),"")</f>
        <v/>
      </c>
      <c r="F188" s="5"/>
      <c r="G188" s="5">
        <f>SUMIFS(Receta[[#All],[CU]],Receta[[#All],[Código]],D188,Receta[[#All],[M P]],"MO*")</f>
        <v>0</v>
      </c>
      <c r="H188" s="5">
        <f t="shared" si="0"/>
        <v>0</v>
      </c>
      <c r="J188" s="12"/>
      <c r="K188" s="61"/>
      <c r="L188" s="63"/>
      <c r="M188" s="63"/>
      <c r="N188" s="61"/>
      <c r="O188" s="64"/>
      <c r="P188" s="65"/>
      <c r="Q188" s="64"/>
      <c r="R188" s="64"/>
      <c r="S188" s="65"/>
      <c r="T188" s="12"/>
      <c r="U188" s="61"/>
      <c r="V188" s="12"/>
      <c r="W188" s="64"/>
      <c r="X188" s="64"/>
      <c r="Y188" s="64"/>
      <c r="Z188" s="64"/>
      <c r="AA188" s="64"/>
      <c r="AB188" s="65"/>
      <c r="AC188" s="12"/>
      <c r="AD188" s="2"/>
      <c r="AE188" s="2"/>
    </row>
    <row r="189" spans="1:31" ht="15.75" customHeight="1" x14ac:dyDescent="0.3">
      <c r="A189" s="16">
        <v>12</v>
      </c>
      <c r="B189" s="5"/>
      <c r="C189" s="68"/>
      <c r="D189" s="5"/>
      <c r="E189" s="5" t="str">
        <f>IFERROR(VLOOKUP(D189,Productos[#All],2,0),"")</f>
        <v/>
      </c>
      <c r="F189" s="5"/>
      <c r="G189" s="5">
        <f>SUMIFS(Receta[[#All],[CU]],Receta[[#All],[Código]],D189,Receta[[#All],[M P]],"MO*")</f>
        <v>0</v>
      </c>
      <c r="H189" s="5">
        <f t="shared" si="0"/>
        <v>0</v>
      </c>
      <c r="J189" s="12"/>
      <c r="K189" s="61"/>
      <c r="L189" s="63"/>
      <c r="M189" s="63"/>
      <c r="N189" s="61"/>
      <c r="O189" s="64"/>
      <c r="P189" s="65"/>
      <c r="Q189" s="64"/>
      <c r="R189" s="64"/>
      <c r="S189" s="65"/>
      <c r="T189" s="12"/>
      <c r="U189" s="61"/>
      <c r="V189" s="12"/>
      <c r="W189" s="64"/>
      <c r="X189" s="64"/>
      <c r="Y189" s="64"/>
      <c r="Z189" s="64"/>
      <c r="AA189" s="64"/>
      <c r="AB189" s="65"/>
      <c r="AC189" s="12"/>
      <c r="AD189" s="2"/>
      <c r="AE189" s="2"/>
    </row>
    <row r="190" spans="1:31" ht="15.75" customHeight="1" x14ac:dyDescent="0.3">
      <c r="A190" s="16">
        <v>13</v>
      </c>
      <c r="B190" s="5"/>
      <c r="C190" s="68"/>
      <c r="D190" s="5"/>
      <c r="E190" s="5" t="str">
        <f>IFERROR(VLOOKUP(D190,Productos[#All],2,0),"")</f>
        <v/>
      </c>
      <c r="F190" s="5"/>
      <c r="G190" s="5">
        <f>SUMIFS(Receta[[#All],[CU]],Receta[[#All],[Código]],D190,Receta[[#All],[M P]],"MO*")</f>
        <v>0</v>
      </c>
      <c r="H190" s="5">
        <f t="shared" si="0"/>
        <v>0</v>
      </c>
      <c r="J190" s="12"/>
      <c r="K190" s="61"/>
      <c r="L190" s="63"/>
      <c r="M190" s="63"/>
      <c r="N190" s="61"/>
      <c r="O190" s="64"/>
      <c r="P190" s="65"/>
      <c r="Q190" s="64"/>
      <c r="R190" s="64"/>
      <c r="S190" s="65"/>
      <c r="T190" s="12"/>
      <c r="U190" s="61"/>
      <c r="V190" s="12"/>
      <c r="W190" s="64"/>
      <c r="X190" s="64"/>
      <c r="Y190" s="64"/>
      <c r="Z190" s="64"/>
      <c r="AA190" s="64"/>
      <c r="AB190" s="65"/>
      <c r="AC190" s="12"/>
      <c r="AD190" s="2"/>
      <c r="AE190" s="2"/>
    </row>
    <row r="191" spans="1:31" ht="15.75" customHeight="1" x14ac:dyDescent="0.3">
      <c r="A191" s="16">
        <v>13</v>
      </c>
      <c r="B191" s="5"/>
      <c r="C191" s="68"/>
      <c r="D191" s="5"/>
      <c r="E191" s="5" t="str">
        <f>IFERROR(VLOOKUP(D191,Productos[#All],2,0),"")</f>
        <v/>
      </c>
      <c r="F191" s="5"/>
      <c r="G191" s="5">
        <f>SUMIFS(Receta[[#All],[CU]],Receta[[#All],[Código]],D191,Receta[[#All],[M P]],"MO*")</f>
        <v>0</v>
      </c>
      <c r="H191" s="5">
        <f t="shared" si="0"/>
        <v>0</v>
      </c>
      <c r="J191" s="12"/>
      <c r="K191" s="61"/>
      <c r="L191" s="63"/>
      <c r="M191" s="63"/>
      <c r="N191" s="61"/>
      <c r="O191" s="64"/>
      <c r="P191" s="65"/>
      <c r="Q191" s="64"/>
      <c r="R191" s="64"/>
      <c r="S191" s="65"/>
      <c r="T191" s="12"/>
      <c r="U191" s="61"/>
      <c r="V191" s="12"/>
      <c r="W191" s="64"/>
      <c r="X191" s="64"/>
      <c r="Y191" s="64"/>
      <c r="Z191" s="64"/>
      <c r="AA191" s="64"/>
      <c r="AB191" s="65"/>
      <c r="AC191" s="12"/>
      <c r="AD191" s="2"/>
      <c r="AE191" s="2"/>
    </row>
    <row r="192" spans="1:31" ht="15.75" customHeight="1" x14ac:dyDescent="0.3">
      <c r="A192" s="16">
        <v>13</v>
      </c>
      <c r="B192" s="5"/>
      <c r="C192" s="68"/>
      <c r="D192" s="5"/>
      <c r="E192" s="5" t="str">
        <f>IFERROR(VLOOKUP(D192,Productos[#All],2,0),"")</f>
        <v/>
      </c>
      <c r="F192" s="5"/>
      <c r="G192" s="5">
        <f>SUMIFS(Receta[[#All],[CU]],Receta[[#All],[Código]],D192,Receta[[#All],[M P]],"MO*")</f>
        <v>0</v>
      </c>
      <c r="H192" s="5">
        <f t="shared" si="0"/>
        <v>0</v>
      </c>
      <c r="J192" s="12"/>
      <c r="K192" s="61"/>
      <c r="L192" s="63"/>
      <c r="M192" s="63"/>
      <c r="N192" s="61"/>
      <c r="O192" s="64"/>
      <c r="P192" s="65"/>
      <c r="Q192" s="64"/>
      <c r="R192" s="64"/>
      <c r="S192" s="65"/>
      <c r="T192" s="12"/>
      <c r="U192" s="61"/>
      <c r="V192" s="12"/>
      <c r="W192" s="64"/>
      <c r="X192" s="64"/>
      <c r="Y192" s="64"/>
      <c r="Z192" s="64"/>
      <c r="AA192" s="64"/>
      <c r="AB192" s="65"/>
      <c r="AC192" s="12"/>
      <c r="AD192" s="2"/>
      <c r="AE192" s="2"/>
    </row>
    <row r="193" spans="1:31" ht="15.75" customHeight="1" x14ac:dyDescent="0.3">
      <c r="A193" s="16">
        <v>13</v>
      </c>
      <c r="B193" s="5"/>
      <c r="C193" s="68"/>
      <c r="D193" s="5"/>
      <c r="E193" s="5" t="str">
        <f>IFERROR(VLOOKUP(D193,Productos[#All],2,0),"")</f>
        <v/>
      </c>
      <c r="F193" s="5"/>
      <c r="G193" s="5">
        <f>SUMIFS(Receta[[#All],[CU]],Receta[[#All],[Código]],D193,Receta[[#All],[M P]],"MO*")</f>
        <v>0</v>
      </c>
      <c r="H193" s="5">
        <f t="shared" si="0"/>
        <v>0</v>
      </c>
      <c r="J193" s="12"/>
      <c r="K193" s="61"/>
      <c r="L193" s="63"/>
      <c r="M193" s="63"/>
      <c r="N193" s="61"/>
      <c r="O193" s="64"/>
      <c r="P193" s="65"/>
      <c r="Q193" s="64"/>
      <c r="R193" s="64"/>
      <c r="S193" s="65"/>
      <c r="T193" s="12"/>
      <c r="U193" s="61"/>
      <c r="V193" s="12"/>
      <c r="W193" s="64"/>
      <c r="X193" s="64"/>
      <c r="Y193" s="64"/>
      <c r="Z193" s="64"/>
      <c r="AA193" s="64"/>
      <c r="AB193" s="65"/>
      <c r="AC193" s="12"/>
      <c r="AD193" s="2"/>
      <c r="AE193" s="2"/>
    </row>
    <row r="194" spans="1:31" ht="15.75" customHeight="1" x14ac:dyDescent="0.3">
      <c r="A194" s="16">
        <v>13</v>
      </c>
      <c r="B194" s="5"/>
      <c r="C194" s="68"/>
      <c r="D194" s="5"/>
      <c r="E194" s="5" t="str">
        <f>IFERROR(VLOOKUP(D194,Productos[#All],2,0),"")</f>
        <v/>
      </c>
      <c r="F194" s="5"/>
      <c r="G194" s="5">
        <f>SUMIFS(Receta[[#All],[CU]],Receta[[#All],[Código]],D194,Receta[[#All],[M P]],"MO*")</f>
        <v>0</v>
      </c>
      <c r="H194" s="5">
        <f t="shared" si="0"/>
        <v>0</v>
      </c>
      <c r="J194" s="12"/>
      <c r="K194" s="61"/>
      <c r="L194" s="63"/>
      <c r="M194" s="63"/>
      <c r="N194" s="61"/>
      <c r="O194" s="64"/>
      <c r="P194" s="65"/>
      <c r="Q194" s="64"/>
      <c r="R194" s="64"/>
      <c r="S194" s="65"/>
      <c r="T194" s="12"/>
      <c r="U194" s="61"/>
      <c r="V194" s="12"/>
      <c r="W194" s="64"/>
      <c r="X194" s="64"/>
      <c r="Y194" s="64"/>
      <c r="Z194" s="64"/>
      <c r="AA194" s="64"/>
      <c r="AB194" s="65"/>
      <c r="AC194" s="12"/>
      <c r="AD194" s="2"/>
      <c r="AE194" s="2"/>
    </row>
    <row r="195" spans="1:31" ht="15.75" customHeight="1" x14ac:dyDescent="0.3">
      <c r="A195" s="16">
        <v>13</v>
      </c>
      <c r="B195" s="5"/>
      <c r="C195" s="68"/>
      <c r="D195" s="5"/>
      <c r="E195" s="5" t="str">
        <f>IFERROR(VLOOKUP(D195,Productos[#All],2,0),"")</f>
        <v/>
      </c>
      <c r="F195" s="5"/>
      <c r="G195" s="5">
        <f>SUMIFS(Receta[[#All],[CU]],Receta[[#All],[Código]],D195,Receta[[#All],[M P]],"MO*")</f>
        <v>0</v>
      </c>
      <c r="H195" s="5">
        <f t="shared" si="0"/>
        <v>0</v>
      </c>
      <c r="J195" s="12"/>
      <c r="K195" s="61"/>
      <c r="L195" s="63"/>
      <c r="M195" s="63"/>
      <c r="N195" s="61"/>
      <c r="O195" s="64"/>
      <c r="P195" s="65"/>
      <c r="Q195" s="64"/>
      <c r="R195" s="64"/>
      <c r="S195" s="65"/>
      <c r="T195" s="12"/>
      <c r="U195" s="61"/>
      <c r="V195" s="12"/>
      <c r="W195" s="64"/>
      <c r="X195" s="64"/>
      <c r="Y195" s="64"/>
      <c r="Z195" s="64"/>
      <c r="AA195" s="64"/>
      <c r="AB195" s="65"/>
      <c r="AC195" s="12"/>
      <c r="AD195" s="2"/>
      <c r="AE195" s="2"/>
    </row>
    <row r="196" spans="1:31" ht="15.75" customHeight="1" x14ac:dyDescent="0.3">
      <c r="A196" s="16">
        <v>13</v>
      </c>
      <c r="B196" s="5"/>
      <c r="C196" s="68"/>
      <c r="D196" s="5"/>
      <c r="E196" s="5" t="str">
        <f>IFERROR(VLOOKUP(D196,Productos[#All],2,0),"")</f>
        <v/>
      </c>
      <c r="F196" s="5"/>
      <c r="G196" s="5">
        <f>SUMIFS(Receta[[#All],[CU]],Receta[[#All],[Código]],D196,Receta[[#All],[M P]],"MO*")</f>
        <v>0</v>
      </c>
      <c r="H196" s="5">
        <f t="shared" si="0"/>
        <v>0</v>
      </c>
      <c r="J196" s="12"/>
      <c r="K196" s="61"/>
      <c r="L196" s="63"/>
      <c r="M196" s="63"/>
      <c r="N196" s="61"/>
      <c r="O196" s="64"/>
      <c r="P196" s="65"/>
      <c r="Q196" s="64"/>
      <c r="R196" s="64"/>
      <c r="S196" s="65"/>
      <c r="T196" s="12"/>
      <c r="U196" s="61"/>
      <c r="V196" s="12"/>
      <c r="W196" s="64"/>
      <c r="X196" s="64"/>
      <c r="Y196" s="64"/>
      <c r="Z196" s="64"/>
      <c r="AA196" s="64"/>
      <c r="AB196" s="65"/>
      <c r="AC196" s="12"/>
      <c r="AD196" s="2"/>
      <c r="AE196" s="2"/>
    </row>
    <row r="197" spans="1:31" ht="15.75" customHeight="1" x14ac:dyDescent="0.3">
      <c r="A197" s="16">
        <v>13</v>
      </c>
      <c r="B197" s="5"/>
      <c r="C197" s="68"/>
      <c r="D197" s="5"/>
      <c r="E197" s="5" t="str">
        <f>IFERROR(VLOOKUP(D197,Productos[#All],2,0),"")</f>
        <v/>
      </c>
      <c r="F197" s="5"/>
      <c r="G197" s="5">
        <f>SUMIFS(Receta[[#All],[CU]],Receta[[#All],[Código]],D197,Receta[[#All],[M P]],"MO*")</f>
        <v>0</v>
      </c>
      <c r="H197" s="5">
        <f t="shared" si="0"/>
        <v>0</v>
      </c>
      <c r="J197" s="12"/>
      <c r="K197" s="61"/>
      <c r="L197" s="63"/>
      <c r="M197" s="63"/>
      <c r="N197" s="61"/>
      <c r="O197" s="64"/>
      <c r="P197" s="65"/>
      <c r="Q197" s="64"/>
      <c r="R197" s="64"/>
      <c r="S197" s="65"/>
      <c r="T197" s="12"/>
      <c r="U197" s="61"/>
      <c r="V197" s="12"/>
      <c r="W197" s="64"/>
      <c r="X197" s="64"/>
      <c r="Y197" s="64"/>
      <c r="Z197" s="64"/>
      <c r="AA197" s="64"/>
      <c r="AB197" s="65"/>
      <c r="AC197" s="12"/>
      <c r="AD197" s="2"/>
      <c r="AE197" s="2"/>
    </row>
    <row r="198" spans="1:31" ht="15.75" customHeight="1" x14ac:dyDescent="0.3">
      <c r="A198" s="16">
        <v>13</v>
      </c>
      <c r="B198" s="5"/>
      <c r="C198" s="68"/>
      <c r="D198" s="5"/>
      <c r="E198" s="5" t="str">
        <f>IFERROR(VLOOKUP(D198,Productos[#All],2,0),"")</f>
        <v/>
      </c>
      <c r="F198" s="5"/>
      <c r="G198" s="5">
        <f>SUMIFS(Receta[[#All],[CU]],Receta[[#All],[Código]],D198,Receta[[#All],[M P]],"MO*")</f>
        <v>0</v>
      </c>
      <c r="H198" s="5">
        <f t="shared" si="0"/>
        <v>0</v>
      </c>
      <c r="J198" s="12"/>
      <c r="K198" s="61"/>
      <c r="L198" s="63"/>
      <c r="M198" s="63"/>
      <c r="N198" s="61"/>
      <c r="O198" s="64"/>
      <c r="P198" s="65"/>
      <c r="Q198" s="64"/>
      <c r="R198" s="64"/>
      <c r="S198" s="65"/>
      <c r="T198" s="12"/>
      <c r="U198" s="61"/>
      <c r="V198" s="12"/>
      <c r="W198" s="64"/>
      <c r="X198" s="64"/>
      <c r="Y198" s="64"/>
      <c r="Z198" s="64"/>
      <c r="AA198" s="64"/>
      <c r="AB198" s="65"/>
      <c r="AC198" s="12"/>
      <c r="AD198" s="2"/>
      <c r="AE198" s="2"/>
    </row>
    <row r="199" spans="1:31" ht="15.75" customHeight="1" x14ac:dyDescent="0.3">
      <c r="A199" s="16">
        <v>13</v>
      </c>
      <c r="B199" s="5"/>
      <c r="C199" s="68"/>
      <c r="D199" s="5"/>
      <c r="E199" s="5" t="str">
        <f>IFERROR(VLOOKUP(D199,Productos[#All],2,0),"")</f>
        <v/>
      </c>
      <c r="F199" s="5"/>
      <c r="G199" s="5">
        <f>SUMIFS(Receta[[#All],[CU]],Receta[[#All],[Código]],D199,Receta[[#All],[M P]],"MO*")</f>
        <v>0</v>
      </c>
      <c r="H199" s="5">
        <f t="shared" si="0"/>
        <v>0</v>
      </c>
      <c r="J199" s="12"/>
      <c r="K199" s="61"/>
      <c r="L199" s="63"/>
      <c r="M199" s="63"/>
      <c r="N199" s="61"/>
      <c r="O199" s="64"/>
      <c r="P199" s="65"/>
      <c r="Q199" s="64"/>
      <c r="R199" s="64"/>
      <c r="S199" s="65"/>
      <c r="T199" s="12"/>
      <c r="U199" s="61"/>
      <c r="V199" s="12"/>
      <c r="W199" s="64"/>
      <c r="X199" s="64"/>
      <c r="Y199" s="64"/>
      <c r="Z199" s="64"/>
      <c r="AA199" s="64"/>
      <c r="AB199" s="65"/>
      <c r="AC199" s="12"/>
      <c r="AD199" s="2"/>
      <c r="AE199" s="2"/>
    </row>
    <row r="200" spans="1:31" ht="15.75" customHeight="1" x14ac:dyDescent="0.3">
      <c r="A200" s="16">
        <v>13</v>
      </c>
      <c r="B200" s="5"/>
      <c r="C200" s="68"/>
      <c r="D200" s="5"/>
      <c r="E200" s="5" t="str">
        <f>IFERROR(VLOOKUP(D200,Productos[#All],2,0),"")</f>
        <v/>
      </c>
      <c r="F200" s="5"/>
      <c r="G200" s="5">
        <f>SUMIFS(Receta[[#All],[CU]],Receta[[#All],[Código]],D200,Receta[[#All],[M P]],"MO*")</f>
        <v>0</v>
      </c>
      <c r="H200" s="5">
        <f t="shared" si="0"/>
        <v>0</v>
      </c>
      <c r="J200" s="12"/>
      <c r="K200" s="61"/>
      <c r="L200" s="63"/>
      <c r="M200" s="63"/>
      <c r="N200" s="61"/>
      <c r="O200" s="64"/>
      <c r="P200" s="65"/>
      <c r="Q200" s="64"/>
      <c r="R200" s="64"/>
      <c r="S200" s="65"/>
      <c r="T200" s="12"/>
      <c r="U200" s="61"/>
      <c r="V200" s="12"/>
      <c r="W200" s="64"/>
      <c r="X200" s="64"/>
      <c r="Y200" s="64"/>
      <c r="Z200" s="64"/>
      <c r="AA200" s="64"/>
      <c r="AB200" s="65"/>
      <c r="AC200" s="12"/>
      <c r="AD200" s="2"/>
      <c r="AE200" s="2"/>
    </row>
    <row r="201" spans="1:31" ht="15.75" customHeight="1" x14ac:dyDescent="0.3">
      <c r="A201" s="16">
        <v>13</v>
      </c>
      <c r="B201" s="5"/>
      <c r="C201" s="68"/>
      <c r="D201" s="5"/>
      <c r="E201" s="5" t="str">
        <f>IFERROR(VLOOKUP(D201,Productos[#All],2,0),"")</f>
        <v/>
      </c>
      <c r="F201" s="5"/>
      <c r="G201" s="5">
        <f>SUMIFS(Receta[[#All],[CU]],Receta[[#All],[Código]],D201,Receta[[#All],[M P]],"MO*")</f>
        <v>0</v>
      </c>
      <c r="H201" s="5">
        <f t="shared" si="0"/>
        <v>0</v>
      </c>
      <c r="J201" s="12"/>
      <c r="K201" s="61"/>
      <c r="L201" s="63"/>
      <c r="M201" s="63"/>
      <c r="N201" s="61"/>
      <c r="O201" s="64"/>
      <c r="P201" s="65"/>
      <c r="Q201" s="64"/>
      <c r="R201" s="64"/>
      <c r="S201" s="65"/>
      <c r="T201" s="12"/>
      <c r="U201" s="61"/>
      <c r="V201" s="12"/>
      <c r="W201" s="64"/>
      <c r="X201" s="64"/>
      <c r="Y201" s="64"/>
      <c r="Z201" s="64"/>
      <c r="AA201" s="64"/>
      <c r="AB201" s="65"/>
      <c r="AC201" s="12"/>
      <c r="AD201" s="2"/>
      <c r="AE201" s="2"/>
    </row>
    <row r="202" spans="1:31" ht="15.75" customHeight="1" x14ac:dyDescent="0.3">
      <c r="A202" s="16">
        <v>13</v>
      </c>
      <c r="B202" s="5"/>
      <c r="C202" s="68"/>
      <c r="D202" s="5"/>
      <c r="E202" s="5" t="str">
        <f>IFERROR(VLOOKUP(D202,Productos[#All],2,0),"")</f>
        <v/>
      </c>
      <c r="F202" s="5"/>
      <c r="G202" s="5">
        <f>SUMIFS(Receta[[#All],[CU]],Receta[[#All],[Código]],D202,Receta[[#All],[M P]],"MO*")</f>
        <v>0</v>
      </c>
      <c r="H202" s="5">
        <f t="shared" si="0"/>
        <v>0</v>
      </c>
      <c r="J202" s="12"/>
      <c r="K202" s="61"/>
      <c r="L202" s="63"/>
      <c r="M202" s="63"/>
      <c r="N202" s="61"/>
      <c r="O202" s="64"/>
      <c r="P202" s="65"/>
      <c r="Q202" s="64"/>
      <c r="R202" s="64"/>
      <c r="S202" s="65"/>
      <c r="T202" s="12"/>
      <c r="U202" s="61"/>
      <c r="V202" s="12"/>
      <c r="W202" s="64"/>
      <c r="X202" s="64"/>
      <c r="Y202" s="64"/>
      <c r="Z202" s="64"/>
      <c r="AA202" s="64"/>
      <c r="AB202" s="65"/>
      <c r="AC202" s="12"/>
      <c r="AD202" s="2"/>
      <c r="AE202" s="2"/>
    </row>
    <row r="203" spans="1:31" ht="15.75" customHeight="1" x14ac:dyDescent="0.3">
      <c r="A203" s="16">
        <v>13</v>
      </c>
      <c r="B203" s="5"/>
      <c r="C203" s="68"/>
      <c r="D203" s="5"/>
      <c r="E203" s="5" t="str">
        <f>IFERROR(VLOOKUP(D203,Productos[#All],2,0),"")</f>
        <v/>
      </c>
      <c r="F203" s="5"/>
      <c r="G203" s="5">
        <f>SUMIFS(Receta[[#All],[CU]],Receta[[#All],[Código]],D203,Receta[[#All],[M P]],"MO*")</f>
        <v>0</v>
      </c>
      <c r="H203" s="5">
        <f t="shared" si="0"/>
        <v>0</v>
      </c>
      <c r="J203" s="12"/>
      <c r="K203" s="61"/>
      <c r="L203" s="63"/>
      <c r="M203" s="63"/>
      <c r="N203" s="61"/>
      <c r="O203" s="64"/>
      <c r="P203" s="65"/>
      <c r="Q203" s="64"/>
      <c r="R203" s="64"/>
      <c r="S203" s="65"/>
      <c r="T203" s="12"/>
      <c r="U203" s="61"/>
      <c r="V203" s="12"/>
      <c r="W203" s="64"/>
      <c r="X203" s="64"/>
      <c r="Y203" s="64"/>
      <c r="Z203" s="64"/>
      <c r="AA203" s="64"/>
      <c r="AB203" s="65"/>
      <c r="AC203" s="12"/>
      <c r="AD203" s="2"/>
      <c r="AE203" s="2"/>
    </row>
    <row r="204" spans="1:31" ht="15.75" customHeight="1" x14ac:dyDescent="0.3">
      <c r="A204" s="16">
        <v>13</v>
      </c>
      <c r="B204" s="5"/>
      <c r="C204" s="68"/>
      <c r="D204" s="5"/>
      <c r="E204" s="5" t="str">
        <f>IFERROR(VLOOKUP(D204,Productos[#All],2,0),"")</f>
        <v/>
      </c>
      <c r="F204" s="5"/>
      <c r="G204" s="5">
        <f>SUMIFS(Receta[[#All],[CU]],Receta[[#All],[Código]],D204,Receta[[#All],[M P]],"MO*")</f>
        <v>0</v>
      </c>
      <c r="H204" s="5">
        <f t="shared" si="0"/>
        <v>0</v>
      </c>
      <c r="J204" s="12"/>
      <c r="K204" s="61"/>
      <c r="L204" s="63"/>
      <c r="M204" s="63"/>
      <c r="N204" s="61"/>
      <c r="O204" s="64"/>
      <c r="P204" s="65"/>
      <c r="Q204" s="64"/>
      <c r="R204" s="64"/>
      <c r="S204" s="65"/>
      <c r="T204" s="12"/>
      <c r="U204" s="61"/>
      <c r="V204" s="12"/>
      <c r="W204" s="64"/>
      <c r="X204" s="64"/>
      <c r="Y204" s="64"/>
      <c r="Z204" s="64"/>
      <c r="AA204" s="64"/>
      <c r="AB204" s="65"/>
      <c r="AC204" s="12"/>
      <c r="AD204" s="2"/>
      <c r="AE204" s="2"/>
    </row>
    <row r="205" spans="1:31" ht="15.75" customHeight="1" x14ac:dyDescent="0.3">
      <c r="A205" s="5"/>
      <c r="B205" s="5"/>
      <c r="C205" s="5"/>
      <c r="D205" s="5"/>
      <c r="E205" s="5"/>
      <c r="F205" s="5"/>
      <c r="G205" s="5"/>
      <c r="H205" s="69">
        <f>SUBTOTAL(9,Producción[C T M O])</f>
        <v>79334</v>
      </c>
      <c r="I205" s="5"/>
      <c r="J205" s="12"/>
      <c r="K205" s="12"/>
      <c r="L205" s="12"/>
      <c r="M205" s="12"/>
      <c r="N205" s="12"/>
      <c r="O205" s="64"/>
      <c r="P205" s="12"/>
      <c r="Q205" s="64"/>
      <c r="R205" s="64"/>
      <c r="S205" s="12"/>
      <c r="T205" s="12"/>
      <c r="U205" s="61"/>
      <c r="V205" s="12"/>
      <c r="W205" s="12"/>
      <c r="X205" s="12"/>
      <c r="Y205" s="12"/>
      <c r="Z205" s="12"/>
      <c r="AA205" s="12"/>
      <c r="AB205" s="12"/>
      <c r="AC205" s="12"/>
      <c r="AD205" s="2"/>
      <c r="AE205" s="2"/>
    </row>
    <row r="206" spans="1:31"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5.75" customHeight="1" x14ac:dyDescent="0.3">
      <c r="A212" s="2"/>
      <c r="B212" s="2"/>
      <c r="C212" s="2"/>
      <c r="D212" s="2"/>
      <c r="E212" s="2"/>
      <c r="F212" s="2"/>
      <c r="G212" s="2"/>
      <c r="H212" s="2"/>
      <c r="I212" s="2"/>
      <c r="J212" s="2"/>
      <c r="K212" s="2"/>
      <c r="L212" s="2"/>
      <c r="M212" s="2"/>
      <c r="N212" s="2"/>
      <c r="O212" s="2"/>
      <c r="P212" s="66"/>
      <c r="Q212" s="66"/>
      <c r="R212" s="66"/>
      <c r="S212" s="2"/>
      <c r="T212" s="2"/>
      <c r="U212" s="2"/>
      <c r="V212" s="2"/>
      <c r="W212" s="2"/>
      <c r="X212" s="2"/>
      <c r="Y212" s="2"/>
      <c r="Z212" s="2"/>
      <c r="AA212" s="2"/>
      <c r="AB212" s="2"/>
      <c r="AC212" s="2"/>
      <c r="AD212" s="2"/>
      <c r="AE212" s="2"/>
    </row>
    <row r="213" spans="1:31" ht="15.75" customHeight="1" x14ac:dyDescent="0.3">
      <c r="A213" s="2"/>
      <c r="B213" s="2"/>
      <c r="C213" s="2"/>
      <c r="D213" s="2"/>
      <c r="E213" s="2"/>
      <c r="F213" s="2"/>
      <c r="G213" s="2"/>
      <c r="H213" s="2"/>
      <c r="I213" s="2"/>
      <c r="J213" s="2"/>
      <c r="K213" s="2"/>
      <c r="L213" s="2"/>
      <c r="M213" s="2"/>
      <c r="N213" s="2"/>
      <c r="O213" s="2"/>
      <c r="P213" s="67"/>
      <c r="Q213" s="67"/>
      <c r="R213" s="67"/>
      <c r="S213" s="2"/>
      <c r="T213" s="2"/>
      <c r="U213" s="2"/>
      <c r="V213" s="2"/>
      <c r="W213" s="2"/>
      <c r="X213" s="2"/>
      <c r="Y213" s="2"/>
      <c r="Z213" s="2"/>
      <c r="AA213" s="2"/>
      <c r="AB213" s="2"/>
      <c r="AC213" s="2"/>
      <c r="AD213" s="2"/>
      <c r="AE213" s="2"/>
    </row>
    <row r="214" spans="1:31" ht="15.75" customHeight="1" x14ac:dyDescent="0.3">
      <c r="A214" s="2"/>
      <c r="B214" s="2"/>
      <c r="C214" s="2"/>
      <c r="D214" s="2"/>
      <c r="E214" s="2"/>
      <c r="F214" s="2"/>
      <c r="G214" s="2"/>
      <c r="H214" s="2"/>
      <c r="I214" s="2"/>
      <c r="J214" s="2"/>
      <c r="K214" s="2"/>
      <c r="L214" s="2"/>
      <c r="M214" s="2"/>
      <c r="N214" s="2"/>
      <c r="O214" s="2"/>
      <c r="P214" s="67"/>
      <c r="Q214" s="67"/>
      <c r="R214" s="67"/>
      <c r="S214" s="2"/>
      <c r="T214" s="2"/>
      <c r="U214" s="2"/>
      <c r="V214" s="2"/>
      <c r="W214" s="2"/>
      <c r="X214" s="2"/>
      <c r="Y214" s="2"/>
      <c r="Z214" s="2"/>
      <c r="AA214" s="2"/>
      <c r="AB214" s="2"/>
      <c r="AC214" s="2"/>
      <c r="AD214" s="2"/>
      <c r="AE214" s="2"/>
    </row>
    <row r="215" spans="1:31"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dataValidations count="5">
    <dataValidation type="list" allowBlank="1" showErrorMessage="1" sqref="AC2:AC204" xr:uid="{00000000-0002-0000-0E00-000000000000}">
      <formula1>"-1,0,1"</formula1>
    </dataValidation>
    <dataValidation type="custom" allowBlank="1" showDropDown="1" sqref="C2:C204" xr:uid="{00000000-0002-0000-0E00-000001000000}">
      <formula1>OR(NOT(ISERROR(DATEVALUE(C2))), AND(ISNUMBER(C2), LEFT(CELL("format", C2))="D"))</formula1>
    </dataValidation>
    <dataValidation type="list" allowBlank="1" showErrorMessage="1" sqref="D2:D204" xr:uid="{00000000-0002-0000-0E00-000002000000}">
      <formula1>#REF!</formula1>
    </dataValidation>
    <dataValidation type="custom" allowBlank="1" showDropDown="1" sqref="A2:B204" xr:uid="{00000000-0002-0000-0E00-000003000000}">
      <formula1>AND(ISNUMBER(A2),(NOT(OR(NOT(ISERROR(DATEVALUE(A2))), AND(ISNUMBER(A2), LEFT(CELL("format", A2))="D")))))</formula1>
    </dataValidation>
    <dataValidation type="custom" allowBlank="1" showErrorMessage="1" sqref="V2:AA204" xr:uid="{00000000-0002-0000-0E00-000004000000}">
      <formula1>AND(GTE(V2,MIN((0.333333333333333),(0.999305555555556))),LTE(V2,MAX((0.333333333333333),(0.999305555555556))))</formula1>
    </dataValidation>
  </dataValidations>
  <pageMargins left="0.7" right="0.7" top="0.75" bottom="0.75" header="0" footer="0"/>
  <pageSetup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58"/>
  <sheetViews>
    <sheetView workbookViewId="0">
      <pane ySplit="1" topLeftCell="A2" activePane="bottomLeft" state="frozen"/>
      <selection pane="bottomLeft" activeCell="A9" sqref="A9"/>
    </sheetView>
  </sheetViews>
  <sheetFormatPr baseColWidth="10" defaultColWidth="14.44140625" defaultRowHeight="15" customHeight="1" x14ac:dyDescent="0.3"/>
  <cols>
    <col min="2" max="2" width="28.44140625" customWidth="1"/>
    <col min="3" max="3" width="16.88671875" customWidth="1"/>
    <col min="4" max="4" width="15" customWidth="1"/>
  </cols>
  <sheetData>
    <row r="1" spans="1:5" ht="22.5" customHeight="1" x14ac:dyDescent="0.3">
      <c r="A1" s="6" t="s">
        <v>63</v>
      </c>
      <c r="B1" s="1" t="s">
        <v>134</v>
      </c>
      <c r="C1" s="1" t="s">
        <v>291</v>
      </c>
      <c r="D1" s="1" t="s">
        <v>292</v>
      </c>
      <c r="E1" s="1" t="s">
        <v>221</v>
      </c>
    </row>
    <row r="2" spans="1:5" ht="22.5" customHeight="1" x14ac:dyDescent="0.3">
      <c r="A2" s="3" t="str">
        <f>Productos!A7</f>
        <v>TO-06</v>
      </c>
      <c r="B2" s="5" t="str">
        <f>IFERROR(VLOOKUP(A2,Productos[#All],2,0),"")</f>
        <v>Toalla 160x80 Fu</v>
      </c>
      <c r="C2" s="5">
        <f>SUMIF(Producción!$D$2:$D$204,A2,Producción!$F$2:$F$204)</f>
        <v>2</v>
      </c>
      <c r="D2" s="5">
        <f>SUMIF(Ventas[Producto],A2,Ventas[Cantidad])</f>
        <v>2</v>
      </c>
      <c r="E2" s="5">
        <f t="shared" ref="E2:E57" si="0">C2-D2</f>
        <v>0</v>
      </c>
    </row>
    <row r="3" spans="1:5" ht="22.5" customHeight="1" x14ac:dyDescent="0.3">
      <c r="A3" s="3" t="str">
        <f>Productos!A8</f>
        <v>TO-07</v>
      </c>
      <c r="B3" s="5" t="str">
        <f>IFERROR(VLOOKUP(A3,Productos[#All],2,0),"")</f>
        <v>Toalla 160x80 Na</v>
      </c>
      <c r="C3" s="5">
        <f>SUMIF(Producción!$D$2:$D$204,A3,Producción!$F$2:$F$204)</f>
        <v>2</v>
      </c>
      <c r="D3" s="5">
        <f>SUMIF(Ventas[Producto],A3,Ventas[Cantidad])</f>
        <v>2</v>
      </c>
      <c r="E3" s="5">
        <f t="shared" si="0"/>
        <v>0</v>
      </c>
    </row>
    <row r="4" spans="1:5" ht="22.5" customHeight="1" x14ac:dyDescent="0.3">
      <c r="A4" s="3" t="str">
        <f>Productos!A9</f>
        <v>TO-08</v>
      </c>
      <c r="B4" s="5" t="str">
        <f>IFERROR(VLOOKUP(A4,Productos[#All],2,0),"")</f>
        <v>Toalla 160x80 Ne</v>
      </c>
      <c r="C4" s="5">
        <f>SUMIF(Producción!$D$2:$D$204,A4,Producción!$F$2:$F$204)</f>
        <v>1</v>
      </c>
      <c r="D4" s="5">
        <f>SUMIF(Ventas[Producto],A4,Ventas[Cantidad])</f>
        <v>1</v>
      </c>
      <c r="E4" s="5">
        <f t="shared" si="0"/>
        <v>0</v>
      </c>
    </row>
    <row r="5" spans="1:5" ht="22.5" customHeight="1" x14ac:dyDescent="0.3">
      <c r="A5" s="3" t="str">
        <f>Productos!A10</f>
        <v>TO-09</v>
      </c>
      <c r="B5" s="5" t="str">
        <f>IFERROR(VLOOKUP(A5,Productos[#All],2,0),"")</f>
        <v>Toalla 80x40 Na</v>
      </c>
      <c r="C5" s="5">
        <f>SUMIF(Producción!$D$2:$D$204,A5,Producción!$F$2:$F$204)</f>
        <v>1</v>
      </c>
      <c r="D5" s="5">
        <f>SUMIF(Ventas[Producto],A5,Ventas[Cantidad])</f>
        <v>1</v>
      </c>
      <c r="E5" s="5">
        <f t="shared" si="0"/>
        <v>0</v>
      </c>
    </row>
    <row r="6" spans="1:5" ht="22.5" customHeight="1" x14ac:dyDescent="0.3">
      <c r="A6" s="3" t="str">
        <f>Productos!A11</f>
        <v>TO-10</v>
      </c>
      <c r="B6" s="5" t="str">
        <f>IFERROR(VLOOKUP(A6,Productos[#All],2,0),"")</f>
        <v>Toalla 40x40 Na</v>
      </c>
      <c r="C6" s="5">
        <f>SUMIF(Producción!$D$2:$D$204,A6,Producción!$F$2:$F$204)</f>
        <v>2</v>
      </c>
      <c r="D6" s="5">
        <f>SUMIF(Ventas[Producto],A6,Ventas[Cantidad])</f>
        <v>2</v>
      </c>
      <c r="E6" s="5">
        <f t="shared" si="0"/>
        <v>0</v>
      </c>
    </row>
    <row r="7" spans="1:5" ht="22.5" customHeight="1" x14ac:dyDescent="0.3">
      <c r="A7" s="3" t="str">
        <f>Productos!A12</f>
        <v>TO-11</v>
      </c>
      <c r="B7" s="5" t="str">
        <f>IFERROR(VLOOKUP(A7,Productos[#All],2,0),"")</f>
        <v>Toalla 160x110 Na</v>
      </c>
      <c r="C7" s="5">
        <f>SUMIF(Producción!$D$2:$D$204,A7,Producción!$F$2:$F$204)</f>
        <v>1</v>
      </c>
      <c r="D7" s="5">
        <f>SUMIF(Ventas[Producto],A7,Ventas[Cantidad])</f>
        <v>1</v>
      </c>
      <c r="E7" s="5">
        <f t="shared" si="0"/>
        <v>0</v>
      </c>
    </row>
    <row r="8" spans="1:5" ht="22.5" customHeight="1" x14ac:dyDescent="0.3">
      <c r="A8" s="3" t="str">
        <f>Productos!A13</f>
        <v>TO-12</v>
      </c>
      <c r="B8" s="5" t="str">
        <f>IFERROR(VLOOKUP(A8,Productos[#All],2,0),"")</f>
        <v>Toalla 160x110 Li</v>
      </c>
      <c r="C8" s="5">
        <f>SUMIF(Producción!$D$2:$D$204,A8,Producción!$F$2:$F$204)</f>
        <v>1</v>
      </c>
      <c r="D8" s="5">
        <f>SUMIF(Ventas[Producto],A8,Ventas[Cantidad])</f>
        <v>1</v>
      </c>
      <c r="E8" s="5">
        <f t="shared" si="0"/>
        <v>0</v>
      </c>
    </row>
    <row r="9" spans="1:5" ht="22.5" customHeight="1" x14ac:dyDescent="0.3">
      <c r="A9" s="3" t="str">
        <f>Productos!A14</f>
        <v>TU-01</v>
      </c>
      <c r="B9" s="5" t="str">
        <f>IFERROR(VLOOKUP(A9,Productos[#All],2,0),"")</f>
        <v>Turbante Ca</v>
      </c>
      <c r="C9" s="5">
        <f>SUMIF(Producción!$D$2:$D$204,A9,Producción!$F$2:$F$204)</f>
        <v>16</v>
      </c>
      <c r="D9" s="5">
        <f>SUMIF(Ventas[Producto],A9,Ventas[Cantidad])</f>
        <v>13</v>
      </c>
      <c r="E9" s="5">
        <f t="shared" si="0"/>
        <v>3</v>
      </c>
    </row>
    <row r="10" spans="1:5" ht="22.5" customHeight="1" x14ac:dyDescent="0.3">
      <c r="A10" s="3" t="str">
        <f>Productos!A15</f>
        <v>TU-02</v>
      </c>
      <c r="B10" s="5" t="str">
        <f>IFERROR(VLOOKUP(A10,Productos[#All],2,0),"")</f>
        <v>Turbante Fu</v>
      </c>
      <c r="C10" s="5">
        <f>SUMIF(Producción!$D$2:$D$204,A10,Producción!$F$2:$F$204)</f>
        <v>16</v>
      </c>
      <c r="D10" s="5">
        <f>SUMIF(Ventas[Producto],A10,Ventas[Cantidad])</f>
        <v>15</v>
      </c>
      <c r="E10" s="5">
        <f t="shared" si="0"/>
        <v>1</v>
      </c>
    </row>
    <row r="11" spans="1:5" ht="22.5" customHeight="1" x14ac:dyDescent="0.3">
      <c r="A11" s="3" t="str">
        <f>Productos!A16</f>
        <v>TU-03</v>
      </c>
      <c r="B11" s="5" t="str">
        <f>IFERROR(VLOOKUP(A11,Productos[#All],2,0),"")</f>
        <v>Turbante Vp</v>
      </c>
      <c r="C11" s="5">
        <f>SUMIF(Producción!$D$2:$D$204,A11,Producción!$F$2:$F$204)</f>
        <v>8</v>
      </c>
      <c r="D11" s="5">
        <f>SUMIF(Ventas[Producto],A11,Ventas[Cantidad])</f>
        <v>5</v>
      </c>
      <c r="E11" s="5">
        <f t="shared" si="0"/>
        <v>3</v>
      </c>
    </row>
    <row r="12" spans="1:5" ht="22.5" customHeight="1" x14ac:dyDescent="0.3">
      <c r="A12" s="3" t="str">
        <f>Productos!A17</f>
        <v>TU-04</v>
      </c>
      <c r="B12" s="5" t="str">
        <f>IFERROR(VLOOKUP(A12,Productos[#All],2,0),"")</f>
        <v>Turbante Li</v>
      </c>
      <c r="C12" s="5">
        <f>SUMIF(Producción!$D$2:$D$204,A12,Producción!$F$2:$F$204)</f>
        <v>8</v>
      </c>
      <c r="D12" s="5">
        <f>SUMIF(Ventas[Producto],A12,Ventas[Cantidad])</f>
        <v>6</v>
      </c>
      <c r="E12" s="5">
        <f t="shared" si="0"/>
        <v>2</v>
      </c>
    </row>
    <row r="13" spans="1:5" ht="22.5" customHeight="1" x14ac:dyDescent="0.3">
      <c r="A13" s="3" t="str">
        <f>Productos!A18</f>
        <v>Go-01</v>
      </c>
      <c r="B13" s="5" t="str">
        <f>IFERROR(VLOOKUP(A13,Productos[#All],2,0),"")</f>
        <v>Gorra Natacion Lycra</v>
      </c>
      <c r="C13" s="5">
        <f>SUMIF(Producción!$D$2:$D$204,A13,Producción!$F$2:$F$204)</f>
        <v>5</v>
      </c>
      <c r="D13" s="5">
        <f>SUMIF(Ventas[Producto],A13,Ventas[Cantidad])</f>
        <v>4</v>
      </c>
      <c r="E13" s="5">
        <f t="shared" si="0"/>
        <v>1</v>
      </c>
    </row>
    <row r="14" spans="1:5" ht="22.5" customHeight="1" x14ac:dyDescent="0.3">
      <c r="A14" s="3" t="str">
        <f>Productos!A19</f>
        <v>MA-01</v>
      </c>
      <c r="B14" s="5" t="str">
        <f>IFERROR(VLOOKUP(A14,Productos[#All],2,0),"")</f>
        <v>Mantel Spandex 180x75x75</v>
      </c>
      <c r="C14" s="5">
        <f>SUMIF(Producción!$D$2:$D$204,A14,Producción!$F$2:$F$204)</f>
        <v>0</v>
      </c>
      <c r="D14" s="5">
        <f>SUMIF(Ventas[Producto],A14,Ventas[Cantidad])</f>
        <v>0</v>
      </c>
      <c r="E14" s="5">
        <f t="shared" si="0"/>
        <v>0</v>
      </c>
    </row>
    <row r="15" spans="1:5" ht="22.5" customHeight="1" x14ac:dyDescent="0.3">
      <c r="A15" s="5" t="str">
        <f>Productos!A20</f>
        <v>TU-05</v>
      </c>
      <c r="B15" s="5" t="str">
        <f>IFERROR(VLOOKUP(A15,Productos[#All],2,0),"")</f>
        <v>Turbante Ne</v>
      </c>
      <c r="C15" s="5">
        <f>SUMIF(Producción!$D$2:$D$204,A15,Producción!$F$2:$F$204)</f>
        <v>8</v>
      </c>
      <c r="D15" s="5">
        <f>SUMIF(Ventas[Producto],A15,Ventas[Cantidad])</f>
        <v>7</v>
      </c>
      <c r="E15" s="5">
        <f t="shared" si="0"/>
        <v>1</v>
      </c>
    </row>
    <row r="16" spans="1:5" ht="22.5" customHeight="1" x14ac:dyDescent="0.3">
      <c r="A16" s="5" t="str">
        <f>Productos!A21</f>
        <v>TU-06</v>
      </c>
      <c r="B16" s="5" t="str">
        <f>IFERROR(VLOOKUP(A16,Productos[#All],2,0),"")</f>
        <v>Turbante Na</v>
      </c>
      <c r="C16" s="5">
        <f>SUMIF(Producción!$D$2:$D$204,A16,Producción!$F$2:$F$204)</f>
        <v>4</v>
      </c>
      <c r="D16" s="5">
        <f>SUMIF(Ventas[Producto],A16,Ventas[Cantidad])</f>
        <v>3</v>
      </c>
      <c r="E16" s="5">
        <f t="shared" si="0"/>
        <v>1</v>
      </c>
    </row>
    <row r="17" spans="1:5" ht="22.5" customHeight="1" x14ac:dyDescent="0.3">
      <c r="A17" s="5" t="str">
        <f>Productos!A22</f>
        <v>TU-07</v>
      </c>
      <c r="B17" s="5" t="str">
        <f>IFERROR(VLOOKUP(A17,Productos[#All],2,0),"")</f>
        <v>Turbante Am</v>
      </c>
      <c r="C17" s="5">
        <f>SUMIF(Producción!$D$2:$D$204,A17,Producción!$F$2:$F$204)</f>
        <v>4</v>
      </c>
      <c r="D17" s="5">
        <f>SUMIF(Ventas[Producto],A17,Ventas[Cantidad])</f>
        <v>1</v>
      </c>
      <c r="E17" s="5">
        <f t="shared" si="0"/>
        <v>3</v>
      </c>
    </row>
    <row r="18" spans="1:5" ht="22.5" customHeight="1" x14ac:dyDescent="0.3">
      <c r="A18" s="5" t="str">
        <f>Productos!A23</f>
        <v>TU-08</v>
      </c>
      <c r="B18" s="5" t="str">
        <f>IFERROR(VLOOKUP(A18,Productos[#All],2,0),"")</f>
        <v>Turbante Ro</v>
      </c>
      <c r="C18" s="5">
        <f>SUMIF(Producción!$D$2:$D$204,A18,Producción!$F$2:$F$204)</f>
        <v>4</v>
      </c>
      <c r="D18" s="5">
        <f>SUMIF(Ventas[Producto],A18,Ventas[Cantidad])</f>
        <v>4</v>
      </c>
      <c r="E18" s="5">
        <f t="shared" si="0"/>
        <v>0</v>
      </c>
    </row>
    <row r="19" spans="1:5" ht="22.5" customHeight="1" x14ac:dyDescent="0.3">
      <c r="A19" s="5">
        <f>Productos!A24</f>
        <v>0</v>
      </c>
      <c r="B19" s="5" t="str">
        <f>IFERROR(VLOOKUP(A19,Productos[#All],2,0),"")</f>
        <v/>
      </c>
      <c r="C19" s="5">
        <f>SUMIF(Producción!$D$2:$D$204,A19,Producción!$F$2:$F$204)</f>
        <v>0</v>
      </c>
      <c r="D19" s="5">
        <f>SUMIF(Ventas[Producto],A19,Ventas[Cantidad])</f>
        <v>0</v>
      </c>
      <c r="E19" s="5">
        <f t="shared" si="0"/>
        <v>0</v>
      </c>
    </row>
    <row r="20" spans="1:5" ht="22.5" customHeight="1" x14ac:dyDescent="0.3">
      <c r="A20" s="5">
        <f>Productos!A25</f>
        <v>0</v>
      </c>
      <c r="B20" s="5" t="str">
        <f>IFERROR(VLOOKUP(A20,Productos[#All],2,0),"")</f>
        <v/>
      </c>
      <c r="C20" s="5">
        <f>SUMIF(Producción!$D$2:$D$204,A20,Producción!$F$2:$F$204)</f>
        <v>0</v>
      </c>
      <c r="D20" s="5">
        <f>SUMIF(Ventas[Producto],A20,Ventas[Cantidad])</f>
        <v>0</v>
      </c>
      <c r="E20" s="5">
        <f t="shared" si="0"/>
        <v>0</v>
      </c>
    </row>
    <row r="21" spans="1:5" ht="22.5" customHeight="1" x14ac:dyDescent="0.3">
      <c r="A21" s="5">
        <f>Productos!A26</f>
        <v>0</v>
      </c>
      <c r="B21" s="5" t="str">
        <f>IFERROR(VLOOKUP(A21,Productos[#All],2,0),"")</f>
        <v/>
      </c>
      <c r="C21" s="5">
        <f>SUMIF(Producción!$D$2:$D$204,A21,Producción!$F$2:$F$204)</f>
        <v>0</v>
      </c>
      <c r="D21" s="5">
        <f>SUMIF(Ventas[Producto],A21,Ventas[Cantidad])</f>
        <v>0</v>
      </c>
      <c r="E21" s="5">
        <f t="shared" si="0"/>
        <v>0</v>
      </c>
    </row>
    <row r="22" spans="1:5" ht="22.5" customHeight="1" x14ac:dyDescent="0.3">
      <c r="A22" s="5">
        <f>Productos!A27</f>
        <v>0</v>
      </c>
      <c r="B22" s="5" t="str">
        <f>IFERROR(VLOOKUP(A22,Productos[#All],2,0),"")</f>
        <v/>
      </c>
      <c r="C22" s="5">
        <f>SUMIF(Producción!$D$2:$D$204,A22,Producción!$F$2:$F$204)</f>
        <v>0</v>
      </c>
      <c r="D22" s="5">
        <f>SUMIF(Ventas[Producto],A22,Ventas[Cantidad])</f>
        <v>0</v>
      </c>
      <c r="E22" s="5">
        <f t="shared" si="0"/>
        <v>0</v>
      </c>
    </row>
    <row r="23" spans="1:5" ht="22.5" customHeight="1" x14ac:dyDescent="0.3">
      <c r="A23" s="5">
        <f>Productos!A28</f>
        <v>0</v>
      </c>
      <c r="B23" s="5" t="str">
        <f>IFERROR(VLOOKUP(A23,Productos[#All],2,0),"")</f>
        <v/>
      </c>
      <c r="C23" s="5">
        <f>SUMIF(Producción!$D$2:$D$204,A23,Producción!$F$2:$F$204)</f>
        <v>0</v>
      </c>
      <c r="D23" s="5">
        <f>SUMIF(Ventas[Producto],A23,Ventas[Cantidad])</f>
        <v>0</v>
      </c>
      <c r="E23" s="5">
        <f t="shared" si="0"/>
        <v>0</v>
      </c>
    </row>
    <row r="24" spans="1:5" ht="22.5" customHeight="1" x14ac:dyDescent="0.3">
      <c r="A24" s="5">
        <f>Productos!A29</f>
        <v>0</v>
      </c>
      <c r="B24" s="5" t="str">
        <f>IFERROR(VLOOKUP(A24,Productos[#All],2,0),"")</f>
        <v/>
      </c>
      <c r="C24" s="5">
        <f>SUMIF(Producción!$D$2:$D$204,A24,Producción!$F$2:$F$204)</f>
        <v>0</v>
      </c>
      <c r="D24" s="5">
        <f>SUMIF(Ventas[Producto],A24,Ventas[Cantidad])</f>
        <v>0</v>
      </c>
      <c r="E24" s="5">
        <f t="shared" si="0"/>
        <v>0</v>
      </c>
    </row>
    <row r="25" spans="1:5" ht="22.5" customHeight="1" x14ac:dyDescent="0.3">
      <c r="A25" s="5">
        <f>Productos!A30</f>
        <v>0</v>
      </c>
      <c r="B25" s="5" t="str">
        <f>IFERROR(VLOOKUP(A25,Productos[#All],2,0),"")</f>
        <v/>
      </c>
      <c r="C25" s="5">
        <f>SUMIF(Producción!$D$2:$D$204,A25,Producción!$F$2:$F$204)</f>
        <v>0</v>
      </c>
      <c r="D25" s="5">
        <f>SUMIF(Ventas[Producto],A25,Ventas[Cantidad])</f>
        <v>0</v>
      </c>
      <c r="E25" s="5">
        <f t="shared" si="0"/>
        <v>0</v>
      </c>
    </row>
    <row r="26" spans="1:5" ht="22.5" customHeight="1" x14ac:dyDescent="0.3">
      <c r="A26" s="5">
        <f>Productos!A31</f>
        <v>0</v>
      </c>
      <c r="B26" s="5" t="str">
        <f>IFERROR(VLOOKUP(A26,Productos[#All],2,0),"")</f>
        <v/>
      </c>
      <c r="C26" s="5">
        <f>SUMIF(Producción!$D$2:$D$204,A26,Producción!$F$2:$F$204)</f>
        <v>0</v>
      </c>
      <c r="D26" s="5">
        <f>SUMIF(Ventas[Producto],A26,Ventas[Cantidad])</f>
        <v>0</v>
      </c>
      <c r="E26" s="5">
        <f t="shared" si="0"/>
        <v>0</v>
      </c>
    </row>
    <row r="27" spans="1:5" ht="22.5" customHeight="1" x14ac:dyDescent="0.3">
      <c r="A27" s="5">
        <f>Productos!A32</f>
        <v>0</v>
      </c>
      <c r="B27" s="5" t="str">
        <f>IFERROR(VLOOKUP(A27,Productos[#All],2,0),"")</f>
        <v/>
      </c>
      <c r="C27" s="5">
        <f>SUMIF(Producción!$D$2:$D$204,A27,Producción!$F$2:$F$204)</f>
        <v>0</v>
      </c>
      <c r="D27" s="5">
        <f>SUMIF(Ventas[Producto],A27,Ventas[Cantidad])</f>
        <v>0</v>
      </c>
      <c r="E27" s="5">
        <f t="shared" si="0"/>
        <v>0</v>
      </c>
    </row>
    <row r="28" spans="1:5" ht="22.5" customHeight="1" x14ac:dyDescent="0.3">
      <c r="A28" s="5">
        <f>Productos!A33</f>
        <v>0</v>
      </c>
      <c r="B28" s="5" t="str">
        <f>IFERROR(VLOOKUP(A28,Productos[#All],2,0),"")</f>
        <v/>
      </c>
      <c r="C28" s="5">
        <f>SUMIF(Producción!$D$2:$D$204,A28,Producción!$F$2:$F$204)</f>
        <v>0</v>
      </c>
      <c r="D28" s="5">
        <f>SUMIF(Ventas[Producto],A28,Ventas[Cantidad])</f>
        <v>0</v>
      </c>
      <c r="E28" s="5">
        <f t="shared" si="0"/>
        <v>0</v>
      </c>
    </row>
    <row r="29" spans="1:5" ht="22.5" customHeight="1" x14ac:dyDescent="0.3">
      <c r="A29" s="5">
        <f>Productos!A34</f>
        <v>0</v>
      </c>
      <c r="B29" s="5" t="str">
        <f>IFERROR(VLOOKUP(A29,Productos[#All],2,0),"")</f>
        <v/>
      </c>
      <c r="C29" s="5">
        <f>SUMIF(Producción!$D$2:$D$204,A29,Producción!$F$2:$F$204)</f>
        <v>0</v>
      </c>
      <c r="D29" s="5">
        <f>SUMIF(Ventas[Producto],A29,Ventas[Cantidad])</f>
        <v>0</v>
      </c>
      <c r="E29" s="5">
        <f t="shared" si="0"/>
        <v>0</v>
      </c>
    </row>
    <row r="30" spans="1:5" ht="22.5" customHeight="1" x14ac:dyDescent="0.3">
      <c r="A30" s="5">
        <f>Productos!A35</f>
        <v>0</v>
      </c>
      <c r="B30" s="5" t="str">
        <f>IFERROR(VLOOKUP(A30,Productos[#All],2,0),"")</f>
        <v/>
      </c>
      <c r="C30" s="5">
        <f>SUMIF(Producción!$D$2:$D$204,A30,Producción!$F$2:$F$204)</f>
        <v>0</v>
      </c>
      <c r="D30" s="5">
        <f>SUMIF(Ventas[Producto],A30,Ventas[Cantidad])</f>
        <v>0</v>
      </c>
      <c r="E30" s="5">
        <f t="shared" si="0"/>
        <v>0</v>
      </c>
    </row>
    <row r="31" spans="1:5" ht="22.5" customHeight="1" x14ac:dyDescent="0.3">
      <c r="A31" s="5">
        <f>Productos!A36</f>
        <v>0</v>
      </c>
      <c r="B31" s="5" t="str">
        <f>IFERROR(VLOOKUP(A31,Productos[#All],2,0),"")</f>
        <v/>
      </c>
      <c r="C31" s="5">
        <f>SUMIF(Producción!$D$2:$D$204,A31,Producción!$F$2:$F$204)</f>
        <v>0</v>
      </c>
      <c r="D31" s="5">
        <f>SUMIF(Ventas[Producto],A31,Ventas[Cantidad])</f>
        <v>0</v>
      </c>
      <c r="E31" s="5">
        <f t="shared" si="0"/>
        <v>0</v>
      </c>
    </row>
    <row r="32" spans="1:5" ht="22.5" customHeight="1" x14ac:dyDescent="0.3">
      <c r="A32" s="5">
        <f>Productos!A37</f>
        <v>0</v>
      </c>
      <c r="B32" s="5" t="str">
        <f>IFERROR(VLOOKUP(A32,Productos[#All],2,0),"")</f>
        <v/>
      </c>
      <c r="C32" s="5">
        <f>SUMIF(Producción!$D$2:$D$204,A32,Producción!$F$2:$F$204)</f>
        <v>0</v>
      </c>
      <c r="D32" s="5">
        <f>SUMIF(Ventas[Producto],A32,Ventas[Cantidad])</f>
        <v>0</v>
      </c>
      <c r="E32" s="5">
        <f t="shared" si="0"/>
        <v>0</v>
      </c>
    </row>
    <row r="33" spans="1:5" ht="22.5" customHeight="1" x14ac:dyDescent="0.3">
      <c r="A33" s="5">
        <f>Productos!A38</f>
        <v>0</v>
      </c>
      <c r="B33" s="5" t="str">
        <f>IFERROR(VLOOKUP(A33,Productos[#All],2,0),"")</f>
        <v/>
      </c>
      <c r="C33" s="5">
        <f>SUMIF(Producción!$D$2:$D$204,A33,Producción!$F$2:$F$204)</f>
        <v>0</v>
      </c>
      <c r="D33" s="5">
        <f>SUMIF(Ventas[Producto],A33,Ventas[Cantidad])</f>
        <v>0</v>
      </c>
      <c r="E33" s="5">
        <f t="shared" si="0"/>
        <v>0</v>
      </c>
    </row>
    <row r="34" spans="1:5" ht="22.5" customHeight="1" x14ac:dyDescent="0.3">
      <c r="A34" s="5">
        <f>Productos!A39</f>
        <v>0</v>
      </c>
      <c r="B34" s="5" t="str">
        <f>IFERROR(VLOOKUP(A34,Productos[#All],2,0),"")</f>
        <v/>
      </c>
      <c r="C34" s="5">
        <f>SUMIF(Producción!$D$2:$D$204,A34,Producción!$F$2:$F$204)</f>
        <v>0</v>
      </c>
      <c r="D34" s="5">
        <f>SUMIF(Ventas[Producto],A34,Ventas[Cantidad])</f>
        <v>0</v>
      </c>
      <c r="E34" s="5">
        <f t="shared" si="0"/>
        <v>0</v>
      </c>
    </row>
    <row r="35" spans="1:5" ht="22.5" customHeight="1" x14ac:dyDescent="0.3">
      <c r="A35" s="5">
        <f>Productos!A40</f>
        <v>0</v>
      </c>
      <c r="B35" s="5" t="str">
        <f>IFERROR(VLOOKUP(A35,Productos[#All],2,0),"")</f>
        <v/>
      </c>
      <c r="C35" s="5">
        <f>SUMIF(Producción!$D$2:$D$204,A35,Producción!$F$2:$F$204)</f>
        <v>0</v>
      </c>
      <c r="D35" s="5">
        <f>SUMIF(Ventas[Producto],A35,Ventas[Cantidad])</f>
        <v>0</v>
      </c>
      <c r="E35" s="5">
        <f t="shared" si="0"/>
        <v>0</v>
      </c>
    </row>
    <row r="36" spans="1:5" ht="22.5" customHeight="1" x14ac:dyDescent="0.3">
      <c r="A36" s="5">
        <f>Productos!A41</f>
        <v>0</v>
      </c>
      <c r="B36" s="5" t="str">
        <f>IFERROR(VLOOKUP(A36,Productos[#All],2,0),"")</f>
        <v/>
      </c>
      <c r="C36" s="5">
        <f>SUMIF(Producción!$D$2:$D$204,A36,Producción!$F$2:$F$204)</f>
        <v>0</v>
      </c>
      <c r="D36" s="5">
        <f>SUMIF(Ventas[Producto],A36,Ventas[Cantidad])</f>
        <v>0</v>
      </c>
      <c r="E36" s="5">
        <f t="shared" si="0"/>
        <v>0</v>
      </c>
    </row>
    <row r="37" spans="1:5" ht="22.5" customHeight="1" x14ac:dyDescent="0.3">
      <c r="A37" s="5">
        <f>Productos!A42</f>
        <v>0</v>
      </c>
      <c r="B37" s="5" t="str">
        <f>IFERROR(VLOOKUP(A37,Productos[#All],2,0),"")</f>
        <v/>
      </c>
      <c r="C37" s="5">
        <f>SUMIF(Producción!$D$2:$D$204,A37,Producción!$F$2:$F$204)</f>
        <v>0</v>
      </c>
      <c r="D37" s="5">
        <f>SUMIF(Ventas[Producto],A37,Ventas[Cantidad])</f>
        <v>0</v>
      </c>
      <c r="E37" s="5">
        <f t="shared" si="0"/>
        <v>0</v>
      </c>
    </row>
    <row r="38" spans="1:5" ht="22.5" customHeight="1" x14ac:dyDescent="0.3">
      <c r="A38" s="5">
        <f>Productos!A43</f>
        <v>0</v>
      </c>
      <c r="B38" s="5" t="str">
        <f>IFERROR(VLOOKUP(A38,Productos[#All],2,0),"")</f>
        <v/>
      </c>
      <c r="C38" s="5">
        <f>SUMIF(Producción!$D$2:$D$204,A38,Producción!$F$2:$F$204)</f>
        <v>0</v>
      </c>
      <c r="D38" s="5">
        <f>SUMIF(Ventas[Producto],A38,Ventas[Cantidad])</f>
        <v>0</v>
      </c>
      <c r="E38" s="5">
        <f t="shared" si="0"/>
        <v>0</v>
      </c>
    </row>
    <row r="39" spans="1:5" ht="22.5" customHeight="1" x14ac:dyDescent="0.3">
      <c r="A39" s="5">
        <f>Productos!A44</f>
        <v>0</v>
      </c>
      <c r="B39" s="5" t="str">
        <f>IFERROR(VLOOKUP(A39,Productos[#All],2,0),"")</f>
        <v/>
      </c>
      <c r="C39" s="5">
        <f>SUMIF(Producción!$D$2:$D$204,A39,Producción!$F$2:$F$204)</f>
        <v>0</v>
      </c>
      <c r="D39" s="5">
        <f>SUMIF(Ventas[Producto],A39,Ventas[Cantidad])</f>
        <v>0</v>
      </c>
      <c r="E39" s="5">
        <f t="shared" si="0"/>
        <v>0</v>
      </c>
    </row>
    <row r="40" spans="1:5" ht="22.5" customHeight="1" x14ac:dyDescent="0.3">
      <c r="A40" s="5">
        <f>Productos!A45</f>
        <v>0</v>
      </c>
      <c r="B40" s="5" t="str">
        <f>IFERROR(VLOOKUP(A40,Productos[#All],2,0),"")</f>
        <v/>
      </c>
      <c r="C40" s="5">
        <f>SUMIF(Producción!$D$2:$D$204,A40,Producción!$F$2:$F$204)</f>
        <v>0</v>
      </c>
      <c r="D40" s="5">
        <f>SUMIF(Ventas[Producto],A40,Ventas[Cantidad])</f>
        <v>0</v>
      </c>
      <c r="E40" s="5">
        <f t="shared" si="0"/>
        <v>0</v>
      </c>
    </row>
    <row r="41" spans="1:5" ht="22.5" customHeight="1" x14ac:dyDescent="0.3">
      <c r="A41" s="5">
        <f>Productos!A46</f>
        <v>0</v>
      </c>
      <c r="B41" s="5" t="str">
        <f>IFERROR(VLOOKUP(A41,Productos[#All],2,0),"")</f>
        <v/>
      </c>
      <c r="C41" s="5">
        <f>SUMIF(Producción!$D$2:$D$204,A41,Producción!$F$2:$F$204)</f>
        <v>0</v>
      </c>
      <c r="D41" s="5">
        <f>SUMIF(Ventas[Producto],A41,Ventas[Cantidad])</f>
        <v>0</v>
      </c>
      <c r="E41" s="5">
        <f t="shared" si="0"/>
        <v>0</v>
      </c>
    </row>
    <row r="42" spans="1:5" ht="22.5" customHeight="1" x14ac:dyDescent="0.3">
      <c r="A42" s="5">
        <f>Productos!A47</f>
        <v>0</v>
      </c>
      <c r="B42" s="5" t="str">
        <f>IFERROR(VLOOKUP(A42,Productos[#All],2,0),"")</f>
        <v/>
      </c>
      <c r="C42" s="5">
        <f>SUMIF(Producción!$D$2:$D$204,A42,Producción!$F$2:$F$204)</f>
        <v>0</v>
      </c>
      <c r="D42" s="5">
        <f>SUMIF(Ventas[Producto],A42,Ventas[Cantidad])</f>
        <v>0</v>
      </c>
      <c r="E42" s="5">
        <f t="shared" si="0"/>
        <v>0</v>
      </c>
    </row>
    <row r="43" spans="1:5" ht="22.5" customHeight="1" x14ac:dyDescent="0.3">
      <c r="A43" s="5">
        <f>Productos!A48</f>
        <v>0</v>
      </c>
      <c r="B43" s="5" t="str">
        <f>IFERROR(VLOOKUP(A43,Productos[#All],2,0),"")</f>
        <v/>
      </c>
      <c r="C43" s="5">
        <f>SUMIF(Producción!$D$2:$D$204,A43,Producción!$F$2:$F$204)</f>
        <v>0</v>
      </c>
      <c r="D43" s="5">
        <f>SUMIF(Ventas[Producto],A43,Ventas[Cantidad])</f>
        <v>0</v>
      </c>
      <c r="E43" s="5">
        <f t="shared" si="0"/>
        <v>0</v>
      </c>
    </row>
    <row r="44" spans="1:5" ht="22.5" customHeight="1" x14ac:dyDescent="0.3">
      <c r="A44" s="5">
        <f>Productos!A49</f>
        <v>0</v>
      </c>
      <c r="B44" s="5" t="str">
        <f>IFERROR(VLOOKUP(A44,Productos[#All],2,0),"")</f>
        <v/>
      </c>
      <c r="C44" s="5">
        <f>SUMIF(Producción!$D$2:$D$204,A44,Producción!$F$2:$F$204)</f>
        <v>0</v>
      </c>
      <c r="D44" s="5">
        <f>SUMIF(Ventas[Producto],A44,Ventas[Cantidad])</f>
        <v>0</v>
      </c>
      <c r="E44" s="5">
        <f t="shared" si="0"/>
        <v>0</v>
      </c>
    </row>
    <row r="45" spans="1:5" ht="22.5" customHeight="1" x14ac:dyDescent="0.3">
      <c r="A45" s="5">
        <f>Productos!A50</f>
        <v>0</v>
      </c>
      <c r="B45" s="5" t="str">
        <f>IFERROR(VLOOKUP(A45,Productos[#All],2,0),"")</f>
        <v/>
      </c>
      <c r="C45" s="5">
        <f>SUMIF(Producción!$D$2:$D$204,A45,Producción!$F$2:$F$204)</f>
        <v>0</v>
      </c>
      <c r="D45" s="5">
        <f>SUMIF(Ventas[Producto],A45,Ventas[Cantidad])</f>
        <v>0</v>
      </c>
      <c r="E45" s="5">
        <f t="shared" si="0"/>
        <v>0</v>
      </c>
    </row>
    <row r="46" spans="1:5" ht="22.5" customHeight="1" x14ac:dyDescent="0.3">
      <c r="A46" s="5">
        <f>Productos!A51</f>
        <v>0</v>
      </c>
      <c r="B46" s="5" t="str">
        <f>IFERROR(VLOOKUP(A46,Productos[#All],2,0),"")</f>
        <v/>
      </c>
      <c r="C46" s="5">
        <f>SUMIF(Producción!$D$2:$D$204,A46,Producción!$F$2:$F$204)</f>
        <v>0</v>
      </c>
      <c r="D46" s="5">
        <f>SUMIF(Ventas[Producto],A46,Ventas[Cantidad])</f>
        <v>0</v>
      </c>
      <c r="E46" s="5">
        <f t="shared" si="0"/>
        <v>0</v>
      </c>
    </row>
    <row r="47" spans="1:5" ht="22.5" customHeight="1" x14ac:dyDescent="0.3">
      <c r="A47" s="5">
        <f>Productos!A52</f>
        <v>0</v>
      </c>
      <c r="B47" s="5" t="str">
        <f>IFERROR(VLOOKUP(A47,Productos[#All],2,0),"")</f>
        <v/>
      </c>
      <c r="C47" s="5">
        <f>SUMIF(Producción!$D$2:$D$204,A47,Producción!$F$2:$F$204)</f>
        <v>0</v>
      </c>
      <c r="D47" s="5">
        <f>SUMIF(Ventas[Producto],A47,Ventas[Cantidad])</f>
        <v>0</v>
      </c>
      <c r="E47" s="5">
        <f t="shared" si="0"/>
        <v>0</v>
      </c>
    </row>
    <row r="48" spans="1:5" ht="22.5" customHeight="1" x14ac:dyDescent="0.3">
      <c r="A48" s="5">
        <f>Productos!A53</f>
        <v>0</v>
      </c>
      <c r="B48" s="5" t="str">
        <f>IFERROR(VLOOKUP(A48,Productos[#All],2,0),"")</f>
        <v/>
      </c>
      <c r="C48" s="5">
        <f>SUMIF(Producción!$D$2:$D$204,A48,Producción!$F$2:$F$204)</f>
        <v>0</v>
      </c>
      <c r="D48" s="5">
        <f>SUMIF(Ventas[Producto],A48,Ventas[Cantidad])</f>
        <v>0</v>
      </c>
      <c r="E48" s="5">
        <f t="shared" si="0"/>
        <v>0</v>
      </c>
    </row>
    <row r="49" spans="1:5" ht="22.5" customHeight="1" x14ac:dyDescent="0.3">
      <c r="A49" s="5">
        <f>Productos!A54</f>
        <v>0</v>
      </c>
      <c r="B49" s="5" t="str">
        <f>IFERROR(VLOOKUP(A49,Productos[#All],2,0),"")</f>
        <v/>
      </c>
      <c r="C49" s="5">
        <f>SUMIF(Producción!$D$2:$D$204,A49,Producción!$F$2:$F$204)</f>
        <v>0</v>
      </c>
      <c r="D49" s="5">
        <f>SUMIF(Ventas[Producto],A49,Ventas[Cantidad])</f>
        <v>0</v>
      </c>
      <c r="E49" s="5">
        <f t="shared" si="0"/>
        <v>0</v>
      </c>
    </row>
    <row r="50" spans="1:5" ht="22.5" customHeight="1" x14ac:dyDescent="0.3">
      <c r="A50" s="5">
        <f>Productos!A55</f>
        <v>0</v>
      </c>
      <c r="B50" s="5" t="str">
        <f>IFERROR(VLOOKUP(A50,Productos[#All],2,0),"")</f>
        <v/>
      </c>
      <c r="C50" s="5">
        <f>SUMIF(Producción!$D$2:$D$204,A50,Producción!$F$2:$F$204)</f>
        <v>0</v>
      </c>
      <c r="D50" s="5">
        <f>SUMIF(Ventas[Producto],A50,Ventas[Cantidad])</f>
        <v>0</v>
      </c>
      <c r="E50" s="5">
        <f t="shared" si="0"/>
        <v>0</v>
      </c>
    </row>
    <row r="51" spans="1:5" ht="22.5" customHeight="1" x14ac:dyDescent="0.3">
      <c r="A51" s="5">
        <f>Productos!A56</f>
        <v>0</v>
      </c>
      <c r="B51" s="5" t="str">
        <f>IFERROR(VLOOKUP(A51,Productos[#All],2,0),"")</f>
        <v/>
      </c>
      <c r="C51" s="5">
        <f>SUMIF(Producción!$D$2:$D$204,A51,Producción!$F$2:$F$204)</f>
        <v>0</v>
      </c>
      <c r="D51" s="5">
        <f>SUMIF(Ventas[Producto],A51,Ventas[Cantidad])</f>
        <v>0</v>
      </c>
      <c r="E51" s="5">
        <f t="shared" si="0"/>
        <v>0</v>
      </c>
    </row>
    <row r="52" spans="1:5" ht="22.5" customHeight="1" x14ac:dyDescent="0.3">
      <c r="A52" s="5">
        <f>Productos!A57</f>
        <v>0</v>
      </c>
      <c r="B52" s="5" t="str">
        <f>IFERROR(VLOOKUP(A52,Productos[#All],2,0),"")</f>
        <v/>
      </c>
      <c r="C52" s="5">
        <f>SUMIF(Producción!$D$2:$D$204,A52,Producción!$F$2:$F$204)</f>
        <v>0</v>
      </c>
      <c r="D52" s="5">
        <f>SUMIF(Ventas[Producto],A52,Ventas[Cantidad])</f>
        <v>0</v>
      </c>
      <c r="E52" s="5">
        <f t="shared" si="0"/>
        <v>0</v>
      </c>
    </row>
    <row r="53" spans="1:5" ht="22.5" customHeight="1" x14ac:dyDescent="0.3">
      <c r="A53" s="5">
        <f>Productos!A58</f>
        <v>0</v>
      </c>
      <c r="B53" s="5" t="str">
        <f>IFERROR(VLOOKUP(A53,Productos[#All],2,0),"")</f>
        <v/>
      </c>
      <c r="C53" s="5">
        <f>SUMIF(Producción!$D$2:$D$204,A53,Producción!$F$2:$F$204)</f>
        <v>0</v>
      </c>
      <c r="D53" s="5">
        <f>SUMIF(Ventas[Producto],A53,Ventas[Cantidad])</f>
        <v>0</v>
      </c>
      <c r="E53" s="5">
        <f t="shared" si="0"/>
        <v>0</v>
      </c>
    </row>
    <row r="54" spans="1:5" ht="22.5" customHeight="1" x14ac:dyDescent="0.3">
      <c r="A54" s="5">
        <f>Productos!A59</f>
        <v>0</v>
      </c>
      <c r="B54" s="5" t="str">
        <f>IFERROR(VLOOKUP(A54,Productos[#All],2,0),"")</f>
        <v/>
      </c>
      <c r="C54" s="5">
        <f>SUMIF(Producción!$D$2:$D$204,A54,Producción!$F$2:$F$204)</f>
        <v>0</v>
      </c>
      <c r="D54" s="5">
        <f>SUMIF(Ventas[Producto],A54,Ventas[Cantidad])</f>
        <v>0</v>
      </c>
      <c r="E54" s="5">
        <f t="shared" si="0"/>
        <v>0</v>
      </c>
    </row>
    <row r="55" spans="1:5" ht="22.5" customHeight="1" x14ac:dyDescent="0.3">
      <c r="A55" s="5">
        <f>Productos!A60</f>
        <v>0</v>
      </c>
      <c r="B55" s="5" t="str">
        <f>IFERROR(VLOOKUP(A55,Productos[#All],2,0),"")</f>
        <v/>
      </c>
      <c r="C55" s="5">
        <f>SUMIF(Producción!$D$2:$D$204,A55,Producción!$F$2:$F$204)</f>
        <v>0</v>
      </c>
      <c r="D55" s="5">
        <f>SUMIF(Ventas[Producto],A55,Ventas[Cantidad])</f>
        <v>0</v>
      </c>
      <c r="E55" s="5">
        <f t="shared" si="0"/>
        <v>0</v>
      </c>
    </row>
    <row r="56" spans="1:5" ht="22.5" customHeight="1" x14ac:dyDescent="0.3">
      <c r="A56" s="5">
        <f>Productos!A61</f>
        <v>0</v>
      </c>
      <c r="B56" s="5" t="str">
        <f>IFERROR(VLOOKUP(A56,Productos[#All],2,0),"")</f>
        <v/>
      </c>
      <c r="C56" s="5">
        <f>SUMIF(Producción!$D$2:$D$204,A56,Producción!$F$2:$F$204)</f>
        <v>0</v>
      </c>
      <c r="D56" s="5">
        <f>SUMIF(Ventas[Producto],A56,Ventas[Cantidad])</f>
        <v>0</v>
      </c>
      <c r="E56" s="5">
        <f t="shared" si="0"/>
        <v>0</v>
      </c>
    </row>
    <row r="57" spans="1:5" ht="22.5" customHeight="1" x14ac:dyDescent="0.3">
      <c r="A57" s="5">
        <f>Productos!A62</f>
        <v>0</v>
      </c>
      <c r="B57" s="5" t="str">
        <f>IFERROR(VLOOKUP(A57,Productos[#All],2,0),"")</f>
        <v/>
      </c>
      <c r="C57" s="5">
        <f>SUMIF(Producción!$D$2:$D$204,A57,Producción!$F$2:$F$204)</f>
        <v>0</v>
      </c>
      <c r="D57" s="5">
        <f>SUMIF(Ventas[Producto],A57,Ventas[Cantidad])</f>
        <v>0</v>
      </c>
      <c r="E57" s="5">
        <f t="shared" si="0"/>
        <v>0</v>
      </c>
    </row>
    <row r="58" spans="1:5" ht="14.4" x14ac:dyDescent="0.3">
      <c r="A58" s="1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5A11"/>
  </sheetPr>
  <dimension ref="A1:Z1000"/>
  <sheetViews>
    <sheetView showGridLines="0" workbookViewId="0"/>
  </sheetViews>
  <sheetFormatPr baseColWidth="10" defaultColWidth="14.44140625" defaultRowHeight="15" customHeight="1" x14ac:dyDescent="0.3"/>
  <cols>
    <col min="1" max="1" width="5.109375" customWidth="1"/>
    <col min="2" max="2" width="26" customWidth="1"/>
    <col min="3" max="3" width="27" customWidth="1"/>
    <col min="4" max="4" width="7.5546875" customWidth="1"/>
    <col min="5" max="5" width="11.44140625" customWidth="1"/>
    <col min="6" max="6" width="11.44140625" hidden="1" customWidth="1"/>
    <col min="7" max="26" width="10.6640625" customWidth="1"/>
  </cols>
  <sheetData>
    <row r="1" spans="1:26" ht="15.75" customHeight="1" x14ac:dyDescent="0.3">
      <c r="A1" s="2" t="s">
        <v>211</v>
      </c>
      <c r="B1" s="2" t="s">
        <v>134</v>
      </c>
      <c r="C1" s="2" t="s">
        <v>152</v>
      </c>
      <c r="D1" s="2" t="s">
        <v>361</v>
      </c>
      <c r="E1" s="2" t="s">
        <v>279</v>
      </c>
      <c r="F1" s="2"/>
      <c r="G1" s="2"/>
      <c r="H1" s="2"/>
      <c r="I1" s="2"/>
      <c r="J1" s="2"/>
      <c r="K1" s="2"/>
      <c r="L1" s="2"/>
      <c r="M1" s="2"/>
      <c r="N1" s="2"/>
      <c r="O1" s="2"/>
      <c r="P1" s="2"/>
      <c r="Q1" s="2"/>
      <c r="R1" s="2"/>
      <c r="S1" s="2"/>
      <c r="T1" s="2"/>
      <c r="U1" s="2"/>
      <c r="V1" s="2"/>
      <c r="W1" s="2"/>
      <c r="X1" s="2"/>
      <c r="Y1" s="2"/>
      <c r="Z1" s="2"/>
    </row>
    <row r="2" spans="1:26" ht="15.75" customHeight="1" x14ac:dyDescent="0.3">
      <c r="A2" s="73">
        <v>1</v>
      </c>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3">
      <c r="A3" s="73">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73">
        <v>3</v>
      </c>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73">
        <v>4</v>
      </c>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73">
        <v>5</v>
      </c>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73">
        <v>6</v>
      </c>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73">
        <v>7</v>
      </c>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73">
        <v>8</v>
      </c>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73">
        <v>9</v>
      </c>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73">
        <v>10</v>
      </c>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73">
        <v>11</v>
      </c>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73">
        <v>12</v>
      </c>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73">
        <v>13</v>
      </c>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73">
        <v>14</v>
      </c>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73">
        <v>15</v>
      </c>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73">
        <v>16</v>
      </c>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73">
        <v>17</v>
      </c>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73">
        <v>18</v>
      </c>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73">
        <v>19</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73">
        <v>20</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73">
        <v>21</v>
      </c>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73">
        <v>22</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73">
        <v>23</v>
      </c>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73">
        <v>24</v>
      </c>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73">
        <v>25</v>
      </c>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73">
        <v>26</v>
      </c>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73">
        <v>27</v>
      </c>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73">
        <v>28</v>
      </c>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73">
        <v>29</v>
      </c>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73">
        <v>30</v>
      </c>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73">
        <v>31</v>
      </c>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73">
        <v>32</v>
      </c>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73">
        <v>33</v>
      </c>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73">
        <v>34</v>
      </c>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73">
        <v>35</v>
      </c>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73">
        <v>36</v>
      </c>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73">
        <v>37</v>
      </c>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73">
        <v>38</v>
      </c>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73">
        <v>39</v>
      </c>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73">
        <v>40</v>
      </c>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73">
        <v>41</v>
      </c>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73">
        <v>42</v>
      </c>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73">
        <v>43</v>
      </c>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73">
        <v>44</v>
      </c>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73">
        <v>45</v>
      </c>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73">
        <v>46</v>
      </c>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73">
        <v>47</v>
      </c>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5A11"/>
  </sheetPr>
  <dimension ref="A1:AE1000"/>
  <sheetViews>
    <sheetView showGridLines="0" workbookViewId="0">
      <pane ySplit="1" topLeftCell="A2" activePane="bottomLeft" state="frozen"/>
      <selection pane="bottomLeft" activeCell="I2" sqref="I2"/>
    </sheetView>
  </sheetViews>
  <sheetFormatPr baseColWidth="10" defaultColWidth="14.44140625" defaultRowHeight="15" customHeight="1" x14ac:dyDescent="0.3"/>
  <cols>
    <col min="1" max="1" width="7.109375" customWidth="1"/>
    <col min="2" max="2" width="10.5546875" customWidth="1"/>
    <col min="3" max="3" width="7.5546875" customWidth="1"/>
    <col min="4" max="4" width="6.88671875" customWidth="1"/>
    <col min="5" max="5" width="9.88671875" customWidth="1"/>
    <col min="6" max="6" width="14.88671875" customWidth="1"/>
    <col min="7" max="7" width="11.33203125" customWidth="1"/>
    <col min="8" max="8" width="20.33203125" customWidth="1"/>
    <col min="9" max="9" width="11.33203125" customWidth="1"/>
    <col min="10" max="10" width="14.33203125" customWidth="1"/>
    <col min="11" max="11" width="15.33203125" customWidth="1"/>
    <col min="12" max="12" width="14.109375" customWidth="1"/>
    <col min="13" max="13" width="14" customWidth="1"/>
    <col min="14" max="14" width="13.44140625" customWidth="1"/>
    <col min="15" max="15" width="12.88671875" customWidth="1"/>
    <col min="16" max="16" width="9.6640625" customWidth="1"/>
    <col min="17" max="17" width="14" customWidth="1"/>
    <col min="18" max="18" width="9.6640625" customWidth="1"/>
    <col min="19" max="19" width="11.33203125" customWidth="1"/>
    <col min="20" max="20" width="11.5546875" customWidth="1"/>
    <col min="21" max="21" width="11.88671875" customWidth="1"/>
    <col min="22" max="31" width="10.6640625" customWidth="1"/>
  </cols>
  <sheetData>
    <row r="1" spans="1:31" ht="15.75" customHeight="1" x14ac:dyDescent="0.3">
      <c r="A1" s="6" t="s">
        <v>211</v>
      </c>
      <c r="B1" s="6" t="s">
        <v>224</v>
      </c>
      <c r="C1" s="6" t="s">
        <v>244</v>
      </c>
      <c r="D1" s="6" t="s">
        <v>271</v>
      </c>
      <c r="E1" s="6" t="s">
        <v>272</v>
      </c>
      <c r="F1" s="6" t="s">
        <v>362</v>
      </c>
      <c r="G1" s="6" t="s">
        <v>1</v>
      </c>
      <c r="H1" s="6" t="s">
        <v>129</v>
      </c>
      <c r="I1" s="6" t="s">
        <v>56</v>
      </c>
      <c r="J1" s="6" t="s">
        <v>363</v>
      </c>
      <c r="K1" s="6" t="s">
        <v>209</v>
      </c>
      <c r="L1" s="6" t="s">
        <v>364</v>
      </c>
      <c r="M1" s="6" t="s">
        <v>216</v>
      </c>
      <c r="N1" s="6" t="s">
        <v>365</v>
      </c>
      <c r="O1" s="6" t="s">
        <v>229</v>
      </c>
      <c r="P1" s="6" t="s">
        <v>366</v>
      </c>
      <c r="Q1" s="6" t="s">
        <v>230</v>
      </c>
      <c r="R1" s="6" t="s">
        <v>222</v>
      </c>
      <c r="S1" s="6" t="s">
        <v>5</v>
      </c>
      <c r="T1" s="6" t="s">
        <v>367</v>
      </c>
      <c r="U1" s="6" t="s">
        <v>273</v>
      </c>
      <c r="V1" s="6" t="s">
        <v>368</v>
      </c>
      <c r="W1" s="2"/>
      <c r="X1" s="2"/>
      <c r="Y1" s="2"/>
      <c r="Z1" s="2"/>
      <c r="AA1" s="2"/>
      <c r="AB1" s="2"/>
      <c r="AC1" s="2"/>
      <c r="AD1" s="2"/>
      <c r="AE1" s="2"/>
    </row>
    <row r="2" spans="1:31" ht="15.75" customHeight="1" x14ac:dyDescent="0.3">
      <c r="A2" s="74">
        <v>1</v>
      </c>
      <c r="B2" s="75">
        <v>45913</v>
      </c>
      <c r="C2" s="31">
        <v>1</v>
      </c>
      <c r="D2" s="31" t="str">
        <f>CONCATENATE(Ventas!$A2,Ventas!$C2)</f>
        <v>11</v>
      </c>
      <c r="E2" s="8"/>
      <c r="F2" s="8" t="str">
        <f>IFERROR(VLOOKUP(Ventas!$E2,Clientes!$A$1:$E$48,2,0),"")</f>
        <v/>
      </c>
      <c r="G2" s="8" t="s">
        <v>18</v>
      </c>
      <c r="H2" s="8" t="str">
        <f>IFERROR(VLOOKUP(Ventas!$G2,Productos!$A$1:$I$24,2,0),"")</f>
        <v>Toalla 160x80 Fu</v>
      </c>
      <c r="I2" s="8">
        <v>1</v>
      </c>
      <c r="J2" s="8"/>
      <c r="K2" s="9">
        <f>IFERROR(IF(Ventas!$E2&lt;&gt;13,VLOOKUP(Ventas!$G2,Productos!$A$1:$I$24,4,0),0),0)</f>
        <v>8992</v>
      </c>
      <c r="L2" s="76"/>
      <c r="M2" s="9">
        <f>Ventas!$I2*Ventas!$K2*(1-L2)</f>
        <v>8992</v>
      </c>
      <c r="N2" s="77" t="s">
        <v>369</v>
      </c>
      <c r="O2" s="9">
        <f t="shared" ref="O2:O204" si="0">IFERROR(IF(OR(N2="M",N2="T"),ROUND(M2*19/119,0),0),"")</f>
        <v>1436</v>
      </c>
      <c r="P2" s="9">
        <f t="shared" ref="P2:P205" si="1">ROUND(M2*0.033333,0)</f>
        <v>300</v>
      </c>
      <c r="Q2" s="9">
        <f t="shared" ref="Q2:Q205" si="2">M2-O2-P2</f>
        <v>7256</v>
      </c>
      <c r="R2" s="9">
        <f>IFERROR(ROUND(VLOOKUP(Ventas!$G2,Productos!$A$1:$I$24,5,0),0)*Ventas!$I2,"")</f>
        <v>1708</v>
      </c>
      <c r="S2" s="9">
        <f>IFERROR(IF(Ventas!$E2&lt;&gt;13,ROUND(VLOOKUP(Ventas!$G2,Productos!$A$1:$I$24,6,0)*Ventas!$I2,0),0),"")</f>
        <v>10700</v>
      </c>
      <c r="T2" s="30"/>
      <c r="U2" s="78"/>
      <c r="V2" s="8" t="s">
        <v>207</v>
      </c>
      <c r="W2" s="2"/>
      <c r="X2" s="2"/>
      <c r="Y2" s="2"/>
      <c r="Z2" s="2"/>
      <c r="AA2" s="2"/>
      <c r="AB2" s="2"/>
      <c r="AC2" s="2"/>
      <c r="AD2" s="2"/>
      <c r="AE2" s="2"/>
    </row>
    <row r="3" spans="1:31" ht="15.75" hidden="1" customHeight="1" x14ac:dyDescent="0.3">
      <c r="A3" s="74">
        <v>1</v>
      </c>
      <c r="B3" s="75">
        <v>45913</v>
      </c>
      <c r="C3" s="31">
        <v>2</v>
      </c>
      <c r="D3" s="31" t="str">
        <f>CONCATENATE(Ventas!$A3,Ventas!$C3)</f>
        <v>12</v>
      </c>
      <c r="E3" s="8"/>
      <c r="F3" s="8" t="str">
        <f>IFERROR(VLOOKUP(Ventas!$E3,Clientes!$A$1:$E$48,2,0),"")</f>
        <v/>
      </c>
      <c r="G3" s="8" t="s">
        <v>35</v>
      </c>
      <c r="H3" s="8" t="str">
        <f>IFERROR(VLOOKUP(Ventas!$G3,Productos!$A$1:$I$24,2,0),"")</f>
        <v>Turbante Fu</v>
      </c>
      <c r="I3" s="8">
        <v>1</v>
      </c>
      <c r="J3" s="8"/>
      <c r="K3" s="9">
        <f>IFERROR(IF(Ventas!$E3&lt;&gt;13,VLOOKUP(Ventas!$G3,Productos!$A$1:$I$24,4,0),0),0)</f>
        <v>4706</v>
      </c>
      <c r="L3" s="76"/>
      <c r="M3" s="9">
        <f>Ventas!$I3*Ventas!$K3</f>
        <v>4706</v>
      </c>
      <c r="N3" s="77" t="s">
        <v>369</v>
      </c>
      <c r="O3" s="9">
        <f t="shared" si="0"/>
        <v>751</v>
      </c>
      <c r="P3" s="9">
        <f t="shared" si="1"/>
        <v>157</v>
      </c>
      <c r="Q3" s="9">
        <f t="shared" si="2"/>
        <v>3798</v>
      </c>
      <c r="R3" s="9">
        <f>IFERROR(ROUND(VLOOKUP(Ventas!$G3,Productos!$A$1:$I$24,5,0),0)*Ventas!$I3,"")</f>
        <v>894</v>
      </c>
      <c r="S3" s="9">
        <f>IFERROR(IF(Ventas!$E3&lt;&gt;13,ROUND(VLOOKUP(Ventas!$G3,Productos!$A$1:$I$24,6,0)*Ventas!$I3,0),0),"")</f>
        <v>5600</v>
      </c>
      <c r="T3" s="30"/>
      <c r="U3" s="78"/>
      <c r="V3" s="8" t="s">
        <v>207</v>
      </c>
      <c r="W3" s="2"/>
      <c r="X3" s="2"/>
      <c r="Y3" s="2"/>
      <c r="Z3" s="2"/>
      <c r="AA3" s="2"/>
      <c r="AB3" s="2"/>
      <c r="AC3" s="2"/>
      <c r="AD3" s="2"/>
      <c r="AE3" s="2"/>
    </row>
    <row r="4" spans="1:31" ht="15.75" hidden="1" customHeight="1" x14ac:dyDescent="0.3">
      <c r="A4" s="74">
        <v>1</v>
      </c>
      <c r="B4" s="75">
        <v>45913</v>
      </c>
      <c r="C4" s="31">
        <v>3</v>
      </c>
      <c r="D4" s="31" t="str">
        <f>CONCATENATE(Ventas!$A4,Ventas!$C4)</f>
        <v>13</v>
      </c>
      <c r="E4" s="8"/>
      <c r="F4" s="8" t="str">
        <f>IFERROR(VLOOKUP(Ventas!$E4,Clientes!$A$1:$E$48,2,0),"")</f>
        <v/>
      </c>
      <c r="G4" s="8" t="s">
        <v>32</v>
      </c>
      <c r="H4" s="8" t="str">
        <f>IFERROR(VLOOKUP(Ventas!$G4,Productos!$A$1:$I$24,2,0),"")</f>
        <v>Turbante Ca</v>
      </c>
      <c r="I4" s="8">
        <v>1</v>
      </c>
      <c r="J4" s="8"/>
      <c r="K4" s="9">
        <f>IFERROR(IF(Ventas!$E4&lt;&gt;13,VLOOKUP(Ventas!$G4,Productos!$A$1:$I$24,4,0),0),0)</f>
        <v>4706</v>
      </c>
      <c r="L4" s="76"/>
      <c r="M4" s="9">
        <f>Ventas!$I4*Ventas!$K4</f>
        <v>4706</v>
      </c>
      <c r="N4" s="77" t="s">
        <v>370</v>
      </c>
      <c r="O4" s="9">
        <f t="shared" si="0"/>
        <v>0</v>
      </c>
      <c r="P4" s="9">
        <f t="shared" si="1"/>
        <v>157</v>
      </c>
      <c r="Q4" s="9">
        <f t="shared" si="2"/>
        <v>4549</v>
      </c>
      <c r="R4" s="9">
        <f>IFERROR(ROUND(VLOOKUP(Ventas!$G4,Productos!$A$1:$I$24,5,0),0)*Ventas!$I4,"")</f>
        <v>894</v>
      </c>
      <c r="S4" s="9">
        <f>IFERROR(IF(Ventas!$E4&lt;&gt;13,ROUND(VLOOKUP(Ventas!$G4,Productos!$A$1:$I$24,6,0)*Ventas!$I4,0),0),"")</f>
        <v>5600</v>
      </c>
      <c r="T4" s="30"/>
      <c r="U4" s="78"/>
      <c r="V4" s="8" t="s">
        <v>207</v>
      </c>
      <c r="W4" s="2"/>
      <c r="X4" s="2"/>
      <c r="Y4" s="2"/>
      <c r="Z4" s="2"/>
      <c r="AA4" s="2"/>
      <c r="AB4" s="2"/>
      <c r="AC4" s="2"/>
      <c r="AD4" s="2"/>
      <c r="AE4" s="2"/>
    </row>
    <row r="5" spans="1:31" ht="15.75" hidden="1" customHeight="1" x14ac:dyDescent="0.3">
      <c r="A5" s="74">
        <v>1</v>
      </c>
      <c r="B5" s="75">
        <v>45913</v>
      </c>
      <c r="C5" s="31">
        <v>4</v>
      </c>
      <c r="D5" s="31" t="str">
        <f>CONCATENATE(Ventas!$A5,Ventas!$C5)</f>
        <v>14</v>
      </c>
      <c r="E5" s="8"/>
      <c r="F5" s="8" t="str">
        <f>IFERROR(VLOOKUP(Ventas!$E5,Clientes!$A$1:$E$48,2,0),"")</f>
        <v/>
      </c>
      <c r="G5" s="8" t="s">
        <v>32</v>
      </c>
      <c r="H5" s="8" t="str">
        <f>IFERROR(VLOOKUP(Ventas!$G5,Productos!$A$1:$I$24,2,0),"")</f>
        <v>Turbante Ca</v>
      </c>
      <c r="I5" s="8">
        <v>1</v>
      </c>
      <c r="J5" s="8"/>
      <c r="K5" s="9">
        <f>IFERROR(IF(Ventas!$E5&lt;&gt;13,VLOOKUP(Ventas!$G5,Productos!$A$1:$I$24,4,0),0),0)</f>
        <v>4706</v>
      </c>
      <c r="L5" s="76"/>
      <c r="M5" s="9">
        <f>Ventas!$I5*Ventas!$K5</f>
        <v>4706</v>
      </c>
      <c r="N5" s="77" t="s">
        <v>370</v>
      </c>
      <c r="O5" s="9">
        <f t="shared" si="0"/>
        <v>0</v>
      </c>
      <c r="P5" s="9">
        <f t="shared" si="1"/>
        <v>157</v>
      </c>
      <c r="Q5" s="9">
        <f t="shared" si="2"/>
        <v>4549</v>
      </c>
      <c r="R5" s="9">
        <f>IFERROR(ROUND(VLOOKUP(Ventas!$G5,Productos!$A$1:$I$24,5,0),0)*Ventas!$I5,"")</f>
        <v>894</v>
      </c>
      <c r="S5" s="9">
        <f>IFERROR(IF(Ventas!$E5&lt;&gt;13,ROUND(VLOOKUP(Ventas!$G5,Productos!$A$1:$I$24,6,0)*Ventas!$I5,0),0),"")</f>
        <v>5600</v>
      </c>
      <c r="T5" s="30"/>
      <c r="U5" s="78"/>
      <c r="V5" s="8" t="s">
        <v>207</v>
      </c>
      <c r="W5" s="2"/>
      <c r="X5" s="2"/>
      <c r="Y5" s="2"/>
      <c r="Z5" s="2"/>
      <c r="AA5" s="2"/>
      <c r="AB5" s="2"/>
      <c r="AC5" s="2"/>
      <c r="AD5" s="2"/>
      <c r="AE5" s="2"/>
    </row>
    <row r="6" spans="1:31" ht="15.75" hidden="1" customHeight="1" x14ac:dyDescent="0.3">
      <c r="A6" s="74">
        <v>2</v>
      </c>
      <c r="B6" s="75">
        <v>45914</v>
      </c>
      <c r="C6" s="31">
        <v>1</v>
      </c>
      <c r="D6" s="31" t="str">
        <f>CONCATENATE(Ventas!$A6,Ventas!$C6)</f>
        <v>21</v>
      </c>
      <c r="E6" s="8"/>
      <c r="F6" s="8" t="str">
        <f>IFERROR(VLOOKUP(Ventas!$E6,Clientes!$A$1:$E$48,2,0),"")</f>
        <v/>
      </c>
      <c r="G6" s="8" t="s">
        <v>39</v>
      </c>
      <c r="H6" s="8" t="str">
        <f>IFERROR(VLOOKUP(Ventas!$G6,Productos!$A$1:$I$24,2,0),"")</f>
        <v>Turbante Li</v>
      </c>
      <c r="I6" s="8">
        <v>1</v>
      </c>
      <c r="J6" s="8"/>
      <c r="K6" s="9">
        <f>IFERROR(IF(Ventas!$E6&lt;&gt;13,VLOOKUP(Ventas!$G6,Productos!$A$1:$I$24,4,0),0),0)</f>
        <v>4706</v>
      </c>
      <c r="L6" s="76"/>
      <c r="M6" s="9">
        <f>Ventas!$I6*Ventas!$K6</f>
        <v>4706</v>
      </c>
      <c r="N6" s="77" t="s">
        <v>370</v>
      </c>
      <c r="O6" s="9">
        <f t="shared" si="0"/>
        <v>0</v>
      </c>
      <c r="P6" s="9">
        <f t="shared" si="1"/>
        <v>157</v>
      </c>
      <c r="Q6" s="9">
        <f t="shared" si="2"/>
        <v>4549</v>
      </c>
      <c r="R6" s="9">
        <f>IFERROR(ROUND(VLOOKUP(Ventas!$G6,Productos!$A$1:$I$24,5,0),0)*Ventas!$I6,"")</f>
        <v>894</v>
      </c>
      <c r="S6" s="9">
        <f>IFERROR(IF(Ventas!$E6&lt;&gt;13,ROUND(VLOOKUP(Ventas!$G6,Productos!$A$1:$I$24,6,0)*Ventas!$I6,0),0),"")</f>
        <v>5600</v>
      </c>
      <c r="T6" s="30"/>
      <c r="U6" s="78"/>
      <c r="V6" s="8" t="s">
        <v>207</v>
      </c>
      <c r="W6" s="2"/>
      <c r="X6" s="2"/>
      <c r="Y6" s="2"/>
      <c r="Z6" s="2"/>
      <c r="AA6" s="2"/>
      <c r="AB6" s="2"/>
      <c r="AC6" s="2"/>
      <c r="AD6" s="2"/>
      <c r="AE6" s="2"/>
    </row>
    <row r="7" spans="1:31" ht="15.75" hidden="1" customHeight="1" x14ac:dyDescent="0.3">
      <c r="A7" s="74">
        <v>2</v>
      </c>
      <c r="B7" s="75">
        <v>45914</v>
      </c>
      <c r="C7" s="31">
        <v>2</v>
      </c>
      <c r="D7" s="31" t="str">
        <f>CONCATENATE(Ventas!$A7,Ventas!$C7)</f>
        <v>22</v>
      </c>
      <c r="E7" s="8"/>
      <c r="F7" s="8" t="str">
        <f>IFERROR(VLOOKUP(Ventas!$E7,Clientes!$A$1:$E$48,2,0),"")</f>
        <v/>
      </c>
      <c r="G7" s="8" t="s">
        <v>35</v>
      </c>
      <c r="H7" s="8" t="str">
        <f>IFERROR(VLOOKUP(Ventas!$G7,Productos!$A$1:$I$24,2,0),"")</f>
        <v>Turbante Fu</v>
      </c>
      <c r="I7" s="8">
        <v>1</v>
      </c>
      <c r="J7" s="8"/>
      <c r="K7" s="9">
        <f>IFERROR(IF(Ventas!$E7&lt;&gt;13,VLOOKUP(Ventas!$G7,Productos!$A$1:$I$24,4,0),0),0)</f>
        <v>4706</v>
      </c>
      <c r="L7" s="76"/>
      <c r="M7" s="9">
        <f>Ventas!$I7*Ventas!$K7</f>
        <v>4706</v>
      </c>
      <c r="N7" s="77" t="s">
        <v>370</v>
      </c>
      <c r="O7" s="9">
        <f t="shared" si="0"/>
        <v>0</v>
      </c>
      <c r="P7" s="9">
        <f t="shared" si="1"/>
        <v>157</v>
      </c>
      <c r="Q7" s="9">
        <f t="shared" si="2"/>
        <v>4549</v>
      </c>
      <c r="R7" s="9">
        <f>IFERROR(ROUND(VLOOKUP(Ventas!$G7,Productos!$A$1:$I$24,5,0),0)*Ventas!$I7,"")</f>
        <v>894</v>
      </c>
      <c r="S7" s="9">
        <f>IFERROR(IF(Ventas!$E7&lt;&gt;13,ROUND(VLOOKUP(Ventas!$G7,Productos!$A$1:$I$24,6,0)*Ventas!$I7,0),0),"")</f>
        <v>5600</v>
      </c>
      <c r="T7" s="30"/>
      <c r="U7" s="78"/>
      <c r="V7" s="8" t="s">
        <v>207</v>
      </c>
      <c r="W7" s="2"/>
      <c r="X7" s="2"/>
      <c r="Y7" s="2"/>
      <c r="Z7" s="2"/>
      <c r="AA7" s="2"/>
      <c r="AB7" s="2"/>
      <c r="AC7" s="2"/>
      <c r="AD7" s="2"/>
      <c r="AE7" s="2"/>
    </row>
    <row r="8" spans="1:31" ht="15.75" hidden="1" customHeight="1" x14ac:dyDescent="0.3">
      <c r="A8" s="74">
        <v>2</v>
      </c>
      <c r="B8" s="75">
        <v>45914</v>
      </c>
      <c r="C8" s="31">
        <v>3</v>
      </c>
      <c r="D8" s="31" t="str">
        <f>CONCATENATE(Ventas!$A8,Ventas!$C8)</f>
        <v>23</v>
      </c>
      <c r="E8" s="8"/>
      <c r="F8" s="8" t="str">
        <f>IFERROR(VLOOKUP(Ventas!$E8,Clientes!$A$1:$E$48,2,0),"")</f>
        <v/>
      </c>
      <c r="G8" s="8" t="s">
        <v>35</v>
      </c>
      <c r="H8" s="8" t="str">
        <f>IFERROR(VLOOKUP(Ventas!$G8,Productos!$A$1:$I$24,2,0),"")</f>
        <v>Turbante Fu</v>
      </c>
      <c r="I8" s="8">
        <v>1</v>
      </c>
      <c r="J8" s="8"/>
      <c r="K8" s="9">
        <f>IFERROR(IF(Ventas!$E8&lt;&gt;13,VLOOKUP(Ventas!$G8,Productos!$A$1:$I$24,4,0),0),0)</f>
        <v>4706</v>
      </c>
      <c r="L8" s="76"/>
      <c r="M8" s="9">
        <f>Ventas!$I8*Ventas!$K8</f>
        <v>4706</v>
      </c>
      <c r="N8" s="77" t="s">
        <v>369</v>
      </c>
      <c r="O8" s="9">
        <f t="shared" si="0"/>
        <v>751</v>
      </c>
      <c r="P8" s="9">
        <f t="shared" si="1"/>
        <v>157</v>
      </c>
      <c r="Q8" s="9">
        <f t="shared" si="2"/>
        <v>3798</v>
      </c>
      <c r="R8" s="9">
        <f>IFERROR(ROUND(VLOOKUP(Ventas!$G8,Productos!$A$1:$I$24,5,0),0)*Ventas!$I8,"")</f>
        <v>894</v>
      </c>
      <c r="S8" s="9">
        <f>IFERROR(IF(Ventas!$E8&lt;&gt;13,ROUND(VLOOKUP(Ventas!$G8,Productos!$A$1:$I$24,6,0)*Ventas!$I8,0),0),"")</f>
        <v>5600</v>
      </c>
      <c r="T8" s="30"/>
      <c r="U8" s="78"/>
      <c r="V8" s="8" t="s">
        <v>207</v>
      </c>
      <c r="W8" s="2"/>
      <c r="X8" s="2"/>
      <c r="Y8" s="2"/>
      <c r="Z8" s="2"/>
      <c r="AA8" s="2"/>
      <c r="AB8" s="2"/>
      <c r="AC8" s="2"/>
      <c r="AD8" s="2"/>
      <c r="AE8" s="2"/>
    </row>
    <row r="9" spans="1:31" ht="15.75" hidden="1" customHeight="1" x14ac:dyDescent="0.3">
      <c r="A9" s="74">
        <v>3</v>
      </c>
      <c r="B9" s="75">
        <v>45924</v>
      </c>
      <c r="C9" s="31">
        <v>1</v>
      </c>
      <c r="D9" s="31" t="str">
        <f>CONCATENATE(Ventas!$A9,Ventas!$C9)</f>
        <v>31</v>
      </c>
      <c r="E9" s="8"/>
      <c r="F9" s="8" t="str">
        <f>IFERROR(VLOOKUP(Ventas!$E9,Clientes!$A$1:$E$48,2,0),"")</f>
        <v/>
      </c>
      <c r="G9" s="8" t="s">
        <v>30</v>
      </c>
      <c r="H9" s="8" t="str">
        <f>IFERROR(VLOOKUP(Ventas!$G9,Productos!$A$1:$I$24,2,0),"")</f>
        <v>Toalla 160x110 Li</v>
      </c>
      <c r="I9" s="8">
        <v>1</v>
      </c>
      <c r="J9" s="8"/>
      <c r="K9" s="9">
        <f>IFERROR(IF(Ventas!$E9&lt;&gt;13,VLOOKUP(Ventas!$G9,Productos!$A$1:$I$24,4,0),0),0)</f>
        <v>11092</v>
      </c>
      <c r="L9" s="76"/>
      <c r="M9" s="9">
        <f>Ventas!$I9*Ventas!$K9</f>
        <v>11092</v>
      </c>
      <c r="N9" s="77" t="s">
        <v>370</v>
      </c>
      <c r="O9" s="9">
        <f t="shared" si="0"/>
        <v>0</v>
      </c>
      <c r="P9" s="9">
        <f t="shared" si="1"/>
        <v>370</v>
      </c>
      <c r="Q9" s="9">
        <f t="shared" si="2"/>
        <v>10722</v>
      </c>
      <c r="R9" s="9">
        <f>IFERROR(ROUND(VLOOKUP(Ventas!$G9,Productos!$A$1:$I$24,5,0),0)*Ventas!$I9,"")</f>
        <v>2107</v>
      </c>
      <c r="S9" s="9">
        <f>IFERROR(IF(Ventas!$E9&lt;&gt;13,ROUND(VLOOKUP(Ventas!$G9,Productos!$A$1:$I$24,6,0)*Ventas!$I9,0),0),"")</f>
        <v>13199</v>
      </c>
      <c r="T9" s="30"/>
      <c r="U9" s="78"/>
      <c r="V9" s="8" t="s">
        <v>207</v>
      </c>
      <c r="W9" s="2"/>
      <c r="X9" s="2"/>
      <c r="Y9" s="2"/>
      <c r="Z9" s="2"/>
      <c r="AA9" s="2"/>
      <c r="AB9" s="2"/>
      <c r="AC9" s="2"/>
      <c r="AD9" s="2"/>
      <c r="AE9" s="2"/>
    </row>
    <row r="10" spans="1:31" ht="15.75" hidden="1" customHeight="1" x14ac:dyDescent="0.3">
      <c r="A10" s="74">
        <v>4</v>
      </c>
      <c r="B10" s="75">
        <v>45929</v>
      </c>
      <c r="C10" s="31">
        <v>1</v>
      </c>
      <c r="D10" s="31" t="str">
        <f>CONCATENATE(Ventas!$A10,Ventas!$C10)</f>
        <v>41</v>
      </c>
      <c r="E10" s="8"/>
      <c r="F10" s="8" t="str">
        <f>IFERROR(VLOOKUP(Ventas!$E10,Clientes!$A$1:$E$48,2,0),"")</f>
        <v/>
      </c>
      <c r="G10" s="8" t="s">
        <v>35</v>
      </c>
      <c r="H10" s="8" t="str">
        <f>IFERROR(VLOOKUP(Ventas!$G10,Productos!$A$1:$I$24,2,0),"")</f>
        <v>Turbante Fu</v>
      </c>
      <c r="I10" s="8">
        <v>1</v>
      </c>
      <c r="J10" s="8"/>
      <c r="K10" s="9">
        <f>IFERROR(IF(Ventas!$E10&lt;&gt;13,VLOOKUP(Ventas!$G10,Productos!$A$1:$I$24,4,0),0),0)</f>
        <v>4706</v>
      </c>
      <c r="L10" s="76"/>
      <c r="M10" s="9">
        <f>Ventas!$I10*Ventas!$K10</f>
        <v>4706</v>
      </c>
      <c r="N10" s="77" t="s">
        <v>369</v>
      </c>
      <c r="O10" s="9">
        <f t="shared" si="0"/>
        <v>751</v>
      </c>
      <c r="P10" s="9">
        <f t="shared" si="1"/>
        <v>157</v>
      </c>
      <c r="Q10" s="9">
        <f t="shared" si="2"/>
        <v>3798</v>
      </c>
      <c r="R10" s="9">
        <f>IFERROR(ROUND(VLOOKUP(Ventas!$G10,Productos!$A$1:$I$24,5,0),0)*Ventas!$I10,"")</f>
        <v>894</v>
      </c>
      <c r="S10" s="9">
        <f>IFERROR(IF(Ventas!$E10&lt;&gt;13,ROUND(VLOOKUP(Ventas!$G10,Productos!$A$1:$I$24,6,0)*Ventas!$I10,0),0),"")</f>
        <v>5600</v>
      </c>
      <c r="T10" s="30"/>
      <c r="U10" s="78"/>
      <c r="V10" s="8" t="s">
        <v>207</v>
      </c>
      <c r="W10" s="2"/>
      <c r="X10" s="2"/>
      <c r="Y10" s="2"/>
      <c r="Z10" s="2"/>
      <c r="AA10" s="2"/>
      <c r="AB10" s="2"/>
      <c r="AC10" s="2"/>
      <c r="AD10" s="2"/>
      <c r="AE10" s="2"/>
    </row>
    <row r="11" spans="1:31" ht="15.75" customHeight="1" x14ac:dyDescent="0.3">
      <c r="A11" s="74">
        <v>4</v>
      </c>
      <c r="B11" s="75">
        <v>45929</v>
      </c>
      <c r="C11" s="31">
        <v>2</v>
      </c>
      <c r="D11" s="31" t="str">
        <f>CONCATENATE(Ventas!$A11,Ventas!$C11)</f>
        <v>42</v>
      </c>
      <c r="E11" s="8"/>
      <c r="F11" s="8" t="str">
        <f>IFERROR(VLOOKUP(Ventas!$E11,Clientes!$A$1:$E$48,2,0),"")</f>
        <v/>
      </c>
      <c r="G11" s="8" t="s">
        <v>18</v>
      </c>
      <c r="H11" s="8" t="str">
        <f>IFERROR(VLOOKUP(Ventas!$G11,Productos!$A$1:$I$24,2,0),"")</f>
        <v>Toalla 160x80 Fu</v>
      </c>
      <c r="I11" s="8">
        <v>1</v>
      </c>
      <c r="J11" s="8"/>
      <c r="K11" s="9">
        <f>IFERROR(IF(Ventas!$E11&lt;&gt;13,VLOOKUP(Ventas!$G11,Productos!$A$1:$I$24,4,0),0),0)</f>
        <v>8992</v>
      </c>
      <c r="L11" s="76"/>
      <c r="M11" s="9">
        <f>Ventas!$I11*Ventas!$K11</f>
        <v>8992</v>
      </c>
      <c r="N11" s="77" t="s">
        <v>369</v>
      </c>
      <c r="O11" s="9">
        <f t="shared" si="0"/>
        <v>1436</v>
      </c>
      <c r="P11" s="9">
        <f t="shared" si="1"/>
        <v>300</v>
      </c>
      <c r="Q11" s="9">
        <f t="shared" si="2"/>
        <v>7256</v>
      </c>
      <c r="R11" s="9">
        <f>IFERROR(ROUND(VLOOKUP(Ventas!$G11,Productos!$A$1:$I$24,5,0),0)*Ventas!$I11,"")</f>
        <v>1708</v>
      </c>
      <c r="S11" s="9">
        <f>IFERROR(IF(Ventas!$E11&lt;&gt;13,ROUND(VLOOKUP(Ventas!$G11,Productos!$A$1:$I$24,6,0)*Ventas!$I11,0),0),"")</f>
        <v>10700</v>
      </c>
      <c r="T11" s="30"/>
      <c r="U11" s="78"/>
      <c r="V11" s="8" t="s">
        <v>207</v>
      </c>
      <c r="W11" s="2"/>
      <c r="X11" s="2"/>
      <c r="Y11" s="2"/>
      <c r="Z11" s="2"/>
      <c r="AA11" s="2"/>
      <c r="AB11" s="2"/>
      <c r="AC11" s="2"/>
      <c r="AD11" s="2"/>
      <c r="AE11" s="2"/>
    </row>
    <row r="12" spans="1:31" ht="15.75" hidden="1" customHeight="1" x14ac:dyDescent="0.3">
      <c r="A12" s="74">
        <v>4</v>
      </c>
      <c r="B12" s="75">
        <v>45929</v>
      </c>
      <c r="C12" s="31">
        <v>3</v>
      </c>
      <c r="D12" s="31" t="str">
        <f>CONCATENATE(Ventas!$A12,Ventas!$C12)</f>
        <v>43</v>
      </c>
      <c r="E12" s="8"/>
      <c r="F12" s="8" t="str">
        <f>IFERROR(VLOOKUP(Ventas!$E12,Clientes!$A$1:$E$48,2,0),"")</f>
        <v/>
      </c>
      <c r="G12" s="8" t="s">
        <v>41</v>
      </c>
      <c r="H12" s="8" t="str">
        <f>IFERROR(VLOOKUP(Ventas!$G12,Productos!$A$1:$I$24,2,0),"")</f>
        <v>Gorra Natacion Lycra</v>
      </c>
      <c r="I12" s="8">
        <v>1</v>
      </c>
      <c r="J12" s="8"/>
      <c r="K12" s="9">
        <f>IFERROR(IF(Ventas!$E12&lt;&gt;13,VLOOKUP(Ventas!$G12,Productos!$A$1:$I$24,4,0),0),0)</f>
        <v>4454</v>
      </c>
      <c r="L12" s="76"/>
      <c r="M12" s="9">
        <f>Ventas!$I12*Ventas!$K12</f>
        <v>4454</v>
      </c>
      <c r="N12" s="77" t="s">
        <v>369</v>
      </c>
      <c r="O12" s="9">
        <f t="shared" si="0"/>
        <v>711</v>
      </c>
      <c r="P12" s="9">
        <f t="shared" si="1"/>
        <v>148</v>
      </c>
      <c r="Q12" s="9">
        <f t="shared" si="2"/>
        <v>3595</v>
      </c>
      <c r="R12" s="9">
        <f>IFERROR(ROUND(VLOOKUP(Ventas!$G12,Productos!$A$1:$I$24,5,0),0)*Ventas!$I12,"")</f>
        <v>846</v>
      </c>
      <c r="S12" s="9">
        <f>IFERROR(IF(Ventas!$E12&lt;&gt;13,ROUND(VLOOKUP(Ventas!$G12,Productos!$A$1:$I$24,6,0)*Ventas!$I12,0),0),"")</f>
        <v>5300</v>
      </c>
      <c r="T12" s="30"/>
      <c r="U12" s="78"/>
      <c r="V12" s="8" t="s">
        <v>207</v>
      </c>
      <c r="W12" s="2"/>
      <c r="X12" s="2"/>
      <c r="Y12" s="2"/>
      <c r="Z12" s="2"/>
      <c r="AA12" s="2"/>
      <c r="AB12" s="2"/>
      <c r="AC12" s="2"/>
      <c r="AD12" s="2"/>
      <c r="AE12" s="2"/>
    </row>
    <row r="13" spans="1:31" ht="15.75" hidden="1" customHeight="1" x14ac:dyDescent="0.3">
      <c r="A13" s="74">
        <v>4</v>
      </c>
      <c r="B13" s="75">
        <v>45929</v>
      </c>
      <c r="C13" s="31">
        <v>4</v>
      </c>
      <c r="D13" s="31" t="str">
        <f>CONCATENATE(Ventas!$A13,Ventas!$C13)</f>
        <v>44</v>
      </c>
      <c r="E13" s="8"/>
      <c r="F13" s="8" t="str">
        <f>IFERROR(VLOOKUP(Ventas!$E13,Clientes!$A$1:$E$48,2,0),"")</f>
        <v/>
      </c>
      <c r="G13" s="8" t="s">
        <v>35</v>
      </c>
      <c r="H13" s="8" t="str">
        <f>IFERROR(VLOOKUP(Ventas!$G13,Productos!$A$1:$I$24,2,0),"")</f>
        <v>Turbante Fu</v>
      </c>
      <c r="I13" s="8">
        <v>1</v>
      </c>
      <c r="J13" s="8"/>
      <c r="K13" s="9">
        <f>IFERROR(IF(Ventas!$E13&lt;&gt;13,VLOOKUP(Ventas!$G13,Productos!$A$1:$I$24,4,0),0),0)</f>
        <v>4706</v>
      </c>
      <c r="L13" s="76"/>
      <c r="M13" s="9">
        <f>Ventas!$I13*Ventas!$K13</f>
        <v>4706</v>
      </c>
      <c r="N13" s="77" t="s">
        <v>369</v>
      </c>
      <c r="O13" s="9">
        <f t="shared" si="0"/>
        <v>751</v>
      </c>
      <c r="P13" s="9">
        <f t="shared" si="1"/>
        <v>157</v>
      </c>
      <c r="Q13" s="9">
        <f t="shared" si="2"/>
        <v>3798</v>
      </c>
      <c r="R13" s="9">
        <f>IFERROR(ROUND(VLOOKUP(Ventas!$G13,Productos!$A$1:$I$24,5,0),0)*Ventas!$I13,"")</f>
        <v>894</v>
      </c>
      <c r="S13" s="9">
        <f>IFERROR(IF(Ventas!$E13&lt;&gt;13,ROUND(VLOOKUP(Ventas!$G13,Productos!$A$1:$I$24,6,0)*Ventas!$I13,0),0),"")</f>
        <v>5600</v>
      </c>
      <c r="T13" s="30"/>
      <c r="U13" s="78"/>
      <c r="V13" s="8" t="s">
        <v>207</v>
      </c>
      <c r="W13" s="2"/>
      <c r="X13" s="2"/>
      <c r="Y13" s="2"/>
      <c r="Z13" s="2"/>
      <c r="AA13" s="2"/>
      <c r="AB13" s="2"/>
      <c r="AC13" s="2"/>
      <c r="AD13" s="2"/>
      <c r="AE13" s="2"/>
    </row>
    <row r="14" spans="1:31" ht="15.75" hidden="1" customHeight="1" x14ac:dyDescent="0.3">
      <c r="A14" s="74">
        <v>4</v>
      </c>
      <c r="B14" s="75">
        <v>45929</v>
      </c>
      <c r="C14" s="31">
        <v>5</v>
      </c>
      <c r="D14" s="31" t="str">
        <f>CONCATENATE(Ventas!$A14,Ventas!$C14)</f>
        <v>45</v>
      </c>
      <c r="E14" s="8"/>
      <c r="F14" s="8" t="str">
        <f>IFERROR(VLOOKUP(Ventas!$E14,Clientes!$A$1:$E$48,2,0),"")</f>
        <v/>
      </c>
      <c r="G14" s="8" t="s">
        <v>37</v>
      </c>
      <c r="H14" s="8" t="str">
        <f>IFERROR(VLOOKUP(Ventas!$G14,Productos!$A$1:$I$24,2,0),"")</f>
        <v>Turbante Vp</v>
      </c>
      <c r="I14" s="8">
        <v>1</v>
      </c>
      <c r="J14" s="8"/>
      <c r="K14" s="9">
        <f>IFERROR(IF(Ventas!$E14&lt;&gt;13,VLOOKUP(Ventas!$G14,Productos!$A$1:$I$24,4,0),0),0)</f>
        <v>4706</v>
      </c>
      <c r="L14" s="76"/>
      <c r="M14" s="9">
        <f>Ventas!$I14*Ventas!$K14</f>
        <v>4706</v>
      </c>
      <c r="N14" s="77" t="s">
        <v>369</v>
      </c>
      <c r="O14" s="9">
        <f t="shared" si="0"/>
        <v>751</v>
      </c>
      <c r="P14" s="9">
        <f t="shared" si="1"/>
        <v>157</v>
      </c>
      <c r="Q14" s="9">
        <f t="shared" si="2"/>
        <v>3798</v>
      </c>
      <c r="R14" s="9">
        <f>IFERROR(ROUND(VLOOKUP(Ventas!$G14,Productos!$A$1:$I$24,5,0),0)*Ventas!$I14,"")</f>
        <v>894</v>
      </c>
      <c r="S14" s="9">
        <f>IFERROR(IF(Ventas!$E14&lt;&gt;13,ROUND(VLOOKUP(Ventas!$G14,Productos!$A$1:$I$24,6,0)*Ventas!$I14,0),0),"")</f>
        <v>5600</v>
      </c>
      <c r="T14" s="30"/>
      <c r="U14" s="78"/>
      <c r="V14" s="8" t="s">
        <v>207</v>
      </c>
      <c r="W14" s="2"/>
      <c r="X14" s="2"/>
      <c r="Y14" s="2"/>
      <c r="Z14" s="2"/>
      <c r="AA14" s="2"/>
      <c r="AB14" s="2"/>
      <c r="AC14" s="2"/>
      <c r="AD14" s="2"/>
      <c r="AE14" s="2"/>
    </row>
    <row r="15" spans="1:31" ht="15.75" hidden="1" customHeight="1" x14ac:dyDescent="0.3">
      <c r="A15" s="74">
        <v>5</v>
      </c>
      <c r="B15" s="75">
        <v>45931</v>
      </c>
      <c r="C15" s="31">
        <v>1</v>
      </c>
      <c r="D15" s="31" t="str">
        <f>CONCATENATE(Ventas!$A15,Ventas!$C15)</f>
        <v>51</v>
      </c>
      <c r="E15" s="8"/>
      <c r="F15" s="8" t="str">
        <f>IFERROR(VLOOKUP(Ventas!$E15,Clientes!$A$1:$E$48,2,0),"")</f>
        <v/>
      </c>
      <c r="G15" s="8" t="s">
        <v>32</v>
      </c>
      <c r="H15" s="8" t="str">
        <f>IFERROR(VLOOKUP(Ventas!$G15,Productos!$A$1:$I$24,2,0),"")</f>
        <v>Turbante Ca</v>
      </c>
      <c r="I15" s="8">
        <v>1</v>
      </c>
      <c r="J15" s="8"/>
      <c r="K15" s="9">
        <f>IFERROR(IF(Ventas!$E15&lt;&gt;13,VLOOKUP(Ventas!$G15,Productos!$A$1:$I$24,4,0),0),0)</f>
        <v>4706</v>
      </c>
      <c r="L15" s="76"/>
      <c r="M15" s="9">
        <f>Ventas!$I15*Ventas!$K15</f>
        <v>4706</v>
      </c>
      <c r="N15" s="77" t="s">
        <v>369</v>
      </c>
      <c r="O15" s="9">
        <f t="shared" si="0"/>
        <v>751</v>
      </c>
      <c r="P15" s="9">
        <f t="shared" si="1"/>
        <v>157</v>
      </c>
      <c r="Q15" s="9">
        <f t="shared" si="2"/>
        <v>3798</v>
      </c>
      <c r="R15" s="9">
        <f>IFERROR(ROUND(VLOOKUP(Ventas!$G15,Productos!$A$1:$I$24,5,0),0)*Ventas!$I15,"")</f>
        <v>894</v>
      </c>
      <c r="S15" s="9">
        <f>IFERROR(IF(Ventas!$E15&lt;&gt;13,ROUND(VLOOKUP(Ventas!$G15,Productos!$A$1:$I$24,6,0)*Ventas!$I15,0),0),"")</f>
        <v>5600</v>
      </c>
      <c r="T15" s="30"/>
      <c r="U15" s="78"/>
      <c r="V15" s="8" t="s">
        <v>207</v>
      </c>
      <c r="W15" s="2"/>
      <c r="X15" s="2"/>
      <c r="Y15" s="2"/>
      <c r="Z15" s="2"/>
      <c r="AA15" s="2"/>
      <c r="AB15" s="2"/>
      <c r="AC15" s="2"/>
      <c r="AD15" s="2"/>
      <c r="AE15" s="2"/>
    </row>
    <row r="16" spans="1:31" ht="15.75" hidden="1" customHeight="1" x14ac:dyDescent="0.3">
      <c r="A16" s="74">
        <v>5</v>
      </c>
      <c r="B16" s="75">
        <v>45931</v>
      </c>
      <c r="C16" s="31">
        <v>2</v>
      </c>
      <c r="D16" s="31" t="str">
        <f>CONCATENATE(Ventas!$A16,Ventas!$C16)</f>
        <v>52</v>
      </c>
      <c r="E16" s="8"/>
      <c r="F16" s="8" t="str">
        <f>IFERROR(VLOOKUP(Ventas!$E16,Clientes!$A$1:$E$48,2,0),"")</f>
        <v/>
      </c>
      <c r="G16" s="8" t="s">
        <v>39</v>
      </c>
      <c r="H16" s="8" t="str">
        <f>IFERROR(VLOOKUP(Ventas!$G16,Productos!$A$1:$I$24,2,0),"")</f>
        <v>Turbante Li</v>
      </c>
      <c r="I16" s="8">
        <v>1</v>
      </c>
      <c r="J16" s="8"/>
      <c r="K16" s="9">
        <f>IFERROR(IF(Ventas!$E16&lt;&gt;13,VLOOKUP(Ventas!$G16,Productos!$A$1:$I$24,4,0),0),0)</f>
        <v>4706</v>
      </c>
      <c r="L16" s="76"/>
      <c r="M16" s="9">
        <f>Ventas!$I16*Ventas!$K16</f>
        <v>4706</v>
      </c>
      <c r="N16" s="77" t="s">
        <v>369</v>
      </c>
      <c r="O16" s="9">
        <f t="shared" si="0"/>
        <v>751</v>
      </c>
      <c r="P16" s="9">
        <f t="shared" si="1"/>
        <v>157</v>
      </c>
      <c r="Q16" s="9">
        <f t="shared" si="2"/>
        <v>3798</v>
      </c>
      <c r="R16" s="9">
        <f>IFERROR(ROUND(VLOOKUP(Ventas!$G16,Productos!$A$1:$I$24,5,0),0)*Ventas!$I16,"")</f>
        <v>894</v>
      </c>
      <c r="S16" s="9">
        <f>IFERROR(IF(Ventas!$E16&lt;&gt;13,ROUND(VLOOKUP(Ventas!$G16,Productos!$A$1:$I$24,6,0)*Ventas!$I16,0),0),"")</f>
        <v>5600</v>
      </c>
      <c r="T16" s="30"/>
      <c r="U16" s="78"/>
      <c r="V16" s="8" t="s">
        <v>207</v>
      </c>
      <c r="W16" s="2"/>
      <c r="X16" s="2"/>
      <c r="Y16" s="2"/>
      <c r="Z16" s="2"/>
      <c r="AA16" s="2"/>
      <c r="AB16" s="2"/>
      <c r="AC16" s="2"/>
      <c r="AD16" s="2"/>
      <c r="AE16" s="2"/>
    </row>
    <row r="17" spans="1:31" ht="15.75" hidden="1" customHeight="1" x14ac:dyDescent="0.3">
      <c r="A17" s="74">
        <v>5</v>
      </c>
      <c r="B17" s="75">
        <v>45931</v>
      </c>
      <c r="C17" s="31">
        <v>3</v>
      </c>
      <c r="D17" s="31" t="str">
        <f>CONCATENATE(Ventas!$A17,Ventas!$C17)</f>
        <v>53</v>
      </c>
      <c r="E17" s="8"/>
      <c r="F17" s="8" t="str">
        <f>IFERROR(VLOOKUP(Ventas!$E17,Clientes!$A$1:$E$48,2,0),"")</f>
        <v/>
      </c>
      <c r="G17" s="8" t="s">
        <v>35</v>
      </c>
      <c r="H17" s="8" t="str">
        <f>IFERROR(VLOOKUP(Ventas!$G17,Productos!$A$1:$I$24,2,0),"")</f>
        <v>Turbante Fu</v>
      </c>
      <c r="I17" s="8">
        <v>1</v>
      </c>
      <c r="J17" s="8"/>
      <c r="K17" s="9">
        <f>IFERROR(IF(Ventas!$E17&lt;&gt;13,VLOOKUP(Ventas!$G17,Productos!$A$1:$I$24,4,0),0),0)</f>
        <v>4706</v>
      </c>
      <c r="L17" s="76"/>
      <c r="M17" s="9">
        <f>Ventas!$I17*Ventas!$K17</f>
        <v>4706</v>
      </c>
      <c r="N17" s="77" t="s">
        <v>369</v>
      </c>
      <c r="O17" s="9">
        <f t="shared" si="0"/>
        <v>751</v>
      </c>
      <c r="P17" s="9">
        <f t="shared" si="1"/>
        <v>157</v>
      </c>
      <c r="Q17" s="9">
        <f t="shared" si="2"/>
        <v>3798</v>
      </c>
      <c r="R17" s="9">
        <f>IFERROR(ROUND(VLOOKUP(Ventas!$G17,Productos!$A$1:$I$24,5,0),0)*Ventas!$I17,"")</f>
        <v>894</v>
      </c>
      <c r="S17" s="9">
        <f>IFERROR(IF(Ventas!$E17&lt;&gt;13,ROUND(VLOOKUP(Ventas!$G17,Productos!$A$1:$I$24,6,0)*Ventas!$I17,0),0),"")</f>
        <v>5600</v>
      </c>
      <c r="T17" s="30"/>
      <c r="U17" s="78"/>
      <c r="V17" s="8" t="s">
        <v>207</v>
      </c>
      <c r="W17" s="2"/>
      <c r="X17" s="2"/>
      <c r="Y17" s="2"/>
      <c r="Z17" s="2"/>
      <c r="AA17" s="2"/>
      <c r="AB17" s="2"/>
      <c r="AC17" s="2"/>
      <c r="AD17" s="2"/>
      <c r="AE17" s="2"/>
    </row>
    <row r="18" spans="1:31" ht="15.75" hidden="1" customHeight="1" x14ac:dyDescent="0.3">
      <c r="A18" s="74">
        <v>6</v>
      </c>
      <c r="B18" s="75">
        <v>45932</v>
      </c>
      <c r="C18" s="31">
        <v>1</v>
      </c>
      <c r="D18" s="31" t="str">
        <f>CONCATENATE(Ventas!$A18,Ventas!$C18)</f>
        <v>61</v>
      </c>
      <c r="E18" s="8"/>
      <c r="F18" s="8" t="str">
        <f>IFERROR(VLOOKUP(Ventas!$E18,Clientes!$A$1:$E$48,2,0),"")</f>
        <v/>
      </c>
      <c r="G18" s="8" t="s">
        <v>26</v>
      </c>
      <c r="H18" s="8" t="str">
        <f>IFERROR(VLOOKUP(Ventas!$G18,Productos!$A$1:$I$24,2,0),"")</f>
        <v>Toalla 40x40 Na</v>
      </c>
      <c r="I18" s="8">
        <v>1</v>
      </c>
      <c r="J18" s="8"/>
      <c r="K18" s="9">
        <f>IFERROR(IF(Ventas!$E18&lt;&gt;13,VLOOKUP(Ventas!$G18,Productos!$A$1:$I$24,4,0),0),0)</f>
        <v>3782</v>
      </c>
      <c r="L18" s="76"/>
      <c r="M18" s="9">
        <f>Ventas!$I18*Ventas!$K18</f>
        <v>3782</v>
      </c>
      <c r="N18" s="77" t="s">
        <v>370</v>
      </c>
      <c r="O18" s="9">
        <f t="shared" si="0"/>
        <v>0</v>
      </c>
      <c r="P18" s="9">
        <f t="shared" si="1"/>
        <v>126</v>
      </c>
      <c r="Q18" s="9">
        <f t="shared" si="2"/>
        <v>3656</v>
      </c>
      <c r="R18" s="9">
        <f>IFERROR(ROUND(VLOOKUP(Ventas!$G18,Productos!$A$1:$I$24,5,0),0)*Ventas!$I18,"")</f>
        <v>719</v>
      </c>
      <c r="S18" s="9">
        <f>IFERROR(IF(Ventas!$E18&lt;&gt;13,ROUND(VLOOKUP(Ventas!$G18,Productos!$A$1:$I$24,6,0)*Ventas!$I18,0),0),"")</f>
        <v>4501</v>
      </c>
      <c r="T18" s="30"/>
      <c r="U18" s="78"/>
      <c r="V18" s="8" t="s">
        <v>207</v>
      </c>
      <c r="W18" s="2"/>
      <c r="X18" s="2"/>
      <c r="Y18" s="2"/>
      <c r="Z18" s="2"/>
      <c r="AA18" s="2"/>
      <c r="AB18" s="2"/>
      <c r="AC18" s="2"/>
      <c r="AD18" s="2"/>
      <c r="AE18" s="2"/>
    </row>
    <row r="19" spans="1:31" ht="15.75" hidden="1" customHeight="1" x14ac:dyDescent="0.3">
      <c r="A19" s="74">
        <v>6</v>
      </c>
      <c r="B19" s="75">
        <v>45932</v>
      </c>
      <c r="C19" s="31">
        <v>2</v>
      </c>
      <c r="D19" s="31" t="str">
        <f>CONCATENATE(Ventas!$A19,Ventas!$C19)</f>
        <v>62</v>
      </c>
      <c r="E19" s="8"/>
      <c r="F19" s="8" t="str">
        <f>IFERROR(VLOOKUP(Ventas!$E19,Clientes!$A$1:$E$48,2,0),"")</f>
        <v/>
      </c>
      <c r="G19" s="8" t="s">
        <v>32</v>
      </c>
      <c r="H19" s="8" t="str">
        <f>IFERROR(VLOOKUP(Ventas!$G19,Productos!$A$1:$I$24,2,0),"")</f>
        <v>Turbante Ca</v>
      </c>
      <c r="I19" s="8">
        <v>1</v>
      </c>
      <c r="J19" s="8"/>
      <c r="K19" s="9">
        <f>IFERROR(IF(Ventas!$E19&lt;&gt;13,VLOOKUP(Ventas!$G19,Productos!$A$1:$I$24,4,0),0),0)</f>
        <v>4706</v>
      </c>
      <c r="L19" s="76"/>
      <c r="M19" s="9">
        <f>Ventas!$I19*Ventas!$K19</f>
        <v>4706</v>
      </c>
      <c r="N19" s="77" t="s">
        <v>369</v>
      </c>
      <c r="O19" s="9">
        <f t="shared" si="0"/>
        <v>751</v>
      </c>
      <c r="P19" s="9">
        <f t="shared" si="1"/>
        <v>157</v>
      </c>
      <c r="Q19" s="9">
        <f t="shared" si="2"/>
        <v>3798</v>
      </c>
      <c r="R19" s="9">
        <f>IFERROR(ROUND(VLOOKUP(Ventas!$G19,Productos!$A$1:$I$24,5,0),0)*Ventas!$I19,"")</f>
        <v>894</v>
      </c>
      <c r="S19" s="9">
        <f>IFERROR(IF(Ventas!$E19&lt;&gt;13,ROUND(VLOOKUP(Ventas!$G19,Productos!$A$1:$I$24,6,0)*Ventas!$I19,0),0),"")</f>
        <v>5600</v>
      </c>
      <c r="T19" s="30"/>
      <c r="U19" s="78"/>
      <c r="V19" s="8" t="s">
        <v>207</v>
      </c>
      <c r="W19" s="2"/>
      <c r="X19" s="2"/>
      <c r="Y19" s="2"/>
      <c r="Z19" s="2"/>
      <c r="AA19" s="2"/>
      <c r="AB19" s="2"/>
      <c r="AC19" s="2"/>
      <c r="AD19" s="2"/>
      <c r="AE19" s="2"/>
    </row>
    <row r="20" spans="1:31" ht="15.75" hidden="1" customHeight="1" x14ac:dyDescent="0.3">
      <c r="A20" s="74">
        <v>7</v>
      </c>
      <c r="B20" s="75">
        <v>45933</v>
      </c>
      <c r="C20" s="31">
        <v>1</v>
      </c>
      <c r="D20" s="31" t="str">
        <f>CONCATENATE(Ventas!$A20,Ventas!$C20)</f>
        <v>71</v>
      </c>
      <c r="E20" s="8"/>
      <c r="F20" s="8" t="str">
        <f>IFERROR(VLOOKUP(Ventas!$E20,Clientes!$A$1:$E$48,2,0),"")</f>
        <v/>
      </c>
      <c r="G20" s="8" t="s">
        <v>32</v>
      </c>
      <c r="H20" s="8" t="str">
        <f>IFERROR(VLOOKUP(Ventas!$G20,Productos!$A$1:$I$24,2,0),"")</f>
        <v>Turbante Ca</v>
      </c>
      <c r="I20" s="8">
        <v>2</v>
      </c>
      <c r="J20" s="8"/>
      <c r="K20" s="9">
        <f>IFERROR(IF(Ventas!$E20&lt;&gt;13,VLOOKUP(Ventas!$G20,Productos!$A$1:$I$24,4,0),0),0)</f>
        <v>4706</v>
      </c>
      <c r="L20" s="76"/>
      <c r="M20" s="9">
        <f>Ventas!$I20*Ventas!$K20</f>
        <v>9412</v>
      </c>
      <c r="N20" s="77" t="s">
        <v>369</v>
      </c>
      <c r="O20" s="9">
        <f t="shared" si="0"/>
        <v>1503</v>
      </c>
      <c r="P20" s="9">
        <f t="shared" si="1"/>
        <v>314</v>
      </c>
      <c r="Q20" s="9">
        <f t="shared" si="2"/>
        <v>7595</v>
      </c>
      <c r="R20" s="9">
        <f>IFERROR(ROUND(VLOOKUP(Ventas!$G20,Productos!$A$1:$I$24,5,0),0)*Ventas!$I20,"")</f>
        <v>1788</v>
      </c>
      <c r="S20" s="9">
        <f>IFERROR(IF(Ventas!$E20&lt;&gt;13,ROUND(VLOOKUP(Ventas!$G20,Productos!$A$1:$I$24,6,0)*Ventas!$I20,0),0),"")</f>
        <v>11200</v>
      </c>
      <c r="T20" s="30"/>
      <c r="U20" s="78"/>
      <c r="V20" s="8" t="s">
        <v>207</v>
      </c>
      <c r="W20" s="2"/>
      <c r="X20" s="2"/>
      <c r="Y20" s="2"/>
      <c r="Z20" s="2"/>
      <c r="AA20" s="2"/>
      <c r="AB20" s="2"/>
      <c r="AC20" s="2"/>
      <c r="AD20" s="2"/>
      <c r="AE20" s="2"/>
    </row>
    <row r="21" spans="1:31" ht="15.75" hidden="1" customHeight="1" x14ac:dyDescent="0.3">
      <c r="A21" s="74">
        <v>7</v>
      </c>
      <c r="B21" s="75">
        <v>45933</v>
      </c>
      <c r="C21" s="31">
        <v>2</v>
      </c>
      <c r="D21" s="31" t="str">
        <f>CONCATENATE(Ventas!$A21,Ventas!$C21)</f>
        <v>72</v>
      </c>
      <c r="E21" s="8"/>
      <c r="F21" s="8" t="str">
        <f>IFERROR(VLOOKUP(Ventas!$E21,Clientes!$A$1:$E$48,2,0),"")</f>
        <v/>
      </c>
      <c r="G21" s="8" t="s">
        <v>12</v>
      </c>
      <c r="H21" s="8" t="str">
        <f>IFERROR(VLOOKUP(Ventas!$G21,Productos!$A$1:$I$24,2,0),"")</f>
        <v>Toalla 160x80 Am</v>
      </c>
      <c r="I21" s="8">
        <v>1</v>
      </c>
      <c r="J21" s="8"/>
      <c r="K21" s="9">
        <f>IFERROR(IF(Ventas!$E21&lt;&gt;13,VLOOKUP(Ventas!$G21,Productos!$A$1:$I$24,4,0),0),0)</f>
        <v>8992</v>
      </c>
      <c r="L21" s="76"/>
      <c r="M21" s="9">
        <f>Ventas!$I21*Ventas!$K21</f>
        <v>8992</v>
      </c>
      <c r="N21" s="77" t="s">
        <v>369</v>
      </c>
      <c r="O21" s="9">
        <f t="shared" si="0"/>
        <v>1436</v>
      </c>
      <c r="P21" s="9">
        <f t="shared" si="1"/>
        <v>300</v>
      </c>
      <c r="Q21" s="9">
        <f t="shared" si="2"/>
        <v>7256</v>
      </c>
      <c r="R21" s="9">
        <f>IFERROR(ROUND(VLOOKUP(Ventas!$G21,Productos!$A$1:$I$24,5,0),0)*Ventas!$I21,"")</f>
        <v>1708</v>
      </c>
      <c r="S21" s="9">
        <f>IFERROR(IF(Ventas!$E21&lt;&gt;13,ROUND(VLOOKUP(Ventas!$G21,Productos!$A$1:$I$24,6,0)*Ventas!$I21,0),0),"")</f>
        <v>10700</v>
      </c>
      <c r="T21" s="30"/>
      <c r="U21" s="78"/>
      <c r="V21" s="8" t="s">
        <v>207</v>
      </c>
      <c r="W21" s="2"/>
      <c r="X21" s="2"/>
      <c r="Y21" s="2"/>
      <c r="Z21" s="2"/>
      <c r="AA21" s="2"/>
      <c r="AB21" s="2"/>
      <c r="AC21" s="2"/>
      <c r="AD21" s="2"/>
      <c r="AE21" s="2"/>
    </row>
    <row r="22" spans="1:31" ht="15.75" hidden="1" customHeight="1" x14ac:dyDescent="0.3">
      <c r="A22" s="74">
        <v>7</v>
      </c>
      <c r="B22" s="75">
        <v>45933</v>
      </c>
      <c r="C22" s="31">
        <v>3</v>
      </c>
      <c r="D22" s="31" t="str">
        <f>CONCATENATE(Ventas!$A22,Ventas!$C22)</f>
        <v>73</v>
      </c>
      <c r="E22" s="8"/>
      <c r="F22" s="8" t="str">
        <f>IFERROR(VLOOKUP(Ventas!$E22,Clientes!$A$1:$E$48,2,0),"")</f>
        <v/>
      </c>
      <c r="G22" s="8" t="s">
        <v>37</v>
      </c>
      <c r="H22" s="8" t="str">
        <f>IFERROR(VLOOKUP(Ventas!$G22,Productos!$A$1:$I$24,2,0),"")</f>
        <v>Turbante Vp</v>
      </c>
      <c r="I22" s="8">
        <v>1</v>
      </c>
      <c r="J22" s="8"/>
      <c r="K22" s="9">
        <f>IFERROR(IF(Ventas!$E22&lt;&gt;13,VLOOKUP(Ventas!$G22,Productos!$A$1:$I$24,4,0),0),0)</f>
        <v>4706</v>
      </c>
      <c r="L22" s="76"/>
      <c r="M22" s="9">
        <f>Ventas!$I22*Ventas!$K22</f>
        <v>4706</v>
      </c>
      <c r="N22" s="77" t="s">
        <v>369</v>
      </c>
      <c r="O22" s="9">
        <f t="shared" si="0"/>
        <v>751</v>
      </c>
      <c r="P22" s="9">
        <f t="shared" si="1"/>
        <v>157</v>
      </c>
      <c r="Q22" s="9">
        <f t="shared" si="2"/>
        <v>3798</v>
      </c>
      <c r="R22" s="9">
        <f>IFERROR(ROUND(VLOOKUP(Ventas!$G22,Productos!$A$1:$I$24,5,0),0)*Ventas!$I22,"")</f>
        <v>894</v>
      </c>
      <c r="S22" s="9">
        <f>IFERROR(IF(Ventas!$E22&lt;&gt;13,ROUND(VLOOKUP(Ventas!$G22,Productos!$A$1:$I$24,6,0)*Ventas!$I22,0),0),"")</f>
        <v>5600</v>
      </c>
      <c r="T22" s="30"/>
      <c r="U22" s="78"/>
      <c r="V22" s="8" t="s">
        <v>207</v>
      </c>
      <c r="W22" s="2"/>
      <c r="X22" s="2"/>
      <c r="Y22" s="2"/>
      <c r="Z22" s="2"/>
      <c r="AA22" s="2"/>
      <c r="AB22" s="2"/>
      <c r="AC22" s="2"/>
      <c r="AD22" s="2"/>
      <c r="AE22" s="2"/>
    </row>
    <row r="23" spans="1:31" ht="15.75" hidden="1" customHeight="1" x14ac:dyDescent="0.3">
      <c r="A23" s="74">
        <v>8</v>
      </c>
      <c r="B23" s="75">
        <v>45934</v>
      </c>
      <c r="C23" s="31">
        <v>1</v>
      </c>
      <c r="D23" s="31" t="str">
        <f>CONCATENATE(Ventas!$A23,Ventas!$C23)</f>
        <v>81</v>
      </c>
      <c r="E23" s="8"/>
      <c r="F23" s="8" t="str">
        <f>IFERROR(VLOOKUP(Ventas!$E23,Clientes!$A$1:$E$48,2,0),"")</f>
        <v/>
      </c>
      <c r="G23" s="8" t="s">
        <v>35</v>
      </c>
      <c r="H23" s="8" t="str">
        <f>IFERROR(VLOOKUP(Ventas!$G23,Productos!$A$1:$I$24,2,0),"")</f>
        <v>Turbante Fu</v>
      </c>
      <c r="I23" s="8">
        <v>1</v>
      </c>
      <c r="J23" s="8"/>
      <c r="K23" s="9">
        <f>IFERROR(IF(Ventas!$E23&lt;&gt;13,VLOOKUP(Ventas!$G23,Productos!$A$1:$I$24,4,0),0),0)</f>
        <v>4706</v>
      </c>
      <c r="L23" s="76"/>
      <c r="M23" s="9">
        <f>Ventas!$I23*Ventas!$K23</f>
        <v>4706</v>
      </c>
      <c r="N23" s="77" t="s">
        <v>369</v>
      </c>
      <c r="O23" s="9">
        <f t="shared" si="0"/>
        <v>751</v>
      </c>
      <c r="P23" s="9">
        <f t="shared" si="1"/>
        <v>157</v>
      </c>
      <c r="Q23" s="9">
        <f t="shared" si="2"/>
        <v>3798</v>
      </c>
      <c r="R23" s="9">
        <f>IFERROR(ROUND(VLOOKUP(Ventas!$G23,Productos!$A$1:$I$24,5,0),0)*Ventas!$I23,"")</f>
        <v>894</v>
      </c>
      <c r="S23" s="9">
        <f>IFERROR(IF(Ventas!$E23&lt;&gt;13,ROUND(VLOOKUP(Ventas!$G23,Productos!$A$1:$I$24,6,0)*Ventas!$I23,0),0),"")</f>
        <v>5600</v>
      </c>
      <c r="T23" s="30"/>
      <c r="U23" s="78"/>
      <c r="V23" s="8" t="s">
        <v>207</v>
      </c>
      <c r="W23" s="2"/>
      <c r="X23" s="2"/>
      <c r="Y23" s="2"/>
      <c r="Z23" s="2"/>
      <c r="AA23" s="2"/>
      <c r="AB23" s="2"/>
      <c r="AC23" s="2"/>
      <c r="AD23" s="2"/>
      <c r="AE23" s="2"/>
    </row>
    <row r="24" spans="1:31" ht="15.75" hidden="1" customHeight="1" x14ac:dyDescent="0.3">
      <c r="A24" s="74">
        <v>9</v>
      </c>
      <c r="B24" s="75">
        <v>45948</v>
      </c>
      <c r="C24" s="31">
        <v>1</v>
      </c>
      <c r="D24" s="31" t="str">
        <f>CONCATENATE(Ventas!$A24,Ventas!$C24)</f>
        <v>91</v>
      </c>
      <c r="E24" s="8"/>
      <c r="F24" s="8" t="str">
        <f>IFERROR(VLOOKUP(Ventas!$E24,Clientes!$A$1:$E$48,2,0),"")</f>
        <v/>
      </c>
      <c r="G24" s="8" t="s">
        <v>35</v>
      </c>
      <c r="H24" s="8" t="str">
        <f>IFERROR(VLOOKUP(Ventas!$G24,Productos!$A$1:$I$24,2,0),"")</f>
        <v>Turbante Fu</v>
      </c>
      <c r="I24" s="8">
        <v>1</v>
      </c>
      <c r="J24" s="8"/>
      <c r="K24" s="9">
        <f>IFERROR(IF(Ventas!$E24&lt;&gt;13,VLOOKUP(Ventas!$G24,Productos!$A$1:$I$24,4,0),0),0)</f>
        <v>4706</v>
      </c>
      <c r="L24" s="76"/>
      <c r="M24" s="9">
        <f>Ventas!$I24*Ventas!$K24</f>
        <v>4706</v>
      </c>
      <c r="N24" s="77" t="s">
        <v>370</v>
      </c>
      <c r="O24" s="9">
        <f t="shared" si="0"/>
        <v>0</v>
      </c>
      <c r="P24" s="9">
        <f t="shared" si="1"/>
        <v>157</v>
      </c>
      <c r="Q24" s="9">
        <f t="shared" si="2"/>
        <v>4549</v>
      </c>
      <c r="R24" s="9">
        <f>IFERROR(ROUND(VLOOKUP(Ventas!$G24,Productos!$A$1:$I$24,5,0),0)*Ventas!$I24,"")</f>
        <v>894</v>
      </c>
      <c r="S24" s="9">
        <f>IFERROR(IF(Ventas!$E24&lt;&gt;13,ROUND(VLOOKUP(Ventas!$G24,Productos!$A$1:$I$24,6,0)*Ventas!$I24,0),0),"")</f>
        <v>5600</v>
      </c>
      <c r="T24" s="30"/>
      <c r="U24" s="78"/>
      <c r="V24" s="8" t="s">
        <v>207</v>
      </c>
      <c r="W24" s="2"/>
      <c r="X24" s="2"/>
      <c r="Y24" s="2"/>
      <c r="Z24" s="2"/>
      <c r="AA24" s="2"/>
      <c r="AB24" s="2"/>
      <c r="AC24" s="2"/>
      <c r="AD24" s="2"/>
      <c r="AE24" s="2"/>
    </row>
    <row r="25" spans="1:31" ht="15.75" hidden="1" customHeight="1" x14ac:dyDescent="0.3">
      <c r="A25" s="74">
        <v>9</v>
      </c>
      <c r="B25" s="75">
        <v>45948</v>
      </c>
      <c r="C25" s="31">
        <v>2</v>
      </c>
      <c r="D25" s="31" t="str">
        <f>CONCATENATE(Ventas!$A25,Ventas!$C25)</f>
        <v>92</v>
      </c>
      <c r="E25" s="8"/>
      <c r="F25" s="8" t="str">
        <f>IFERROR(VLOOKUP(Ventas!$E25,Clientes!$A$1:$E$48,2,0),"")</f>
        <v/>
      </c>
      <c r="G25" s="8" t="s">
        <v>32</v>
      </c>
      <c r="H25" s="8" t="str">
        <f>IFERROR(VLOOKUP(Ventas!$G25,Productos!$A$1:$I$24,2,0),"")</f>
        <v>Turbante Ca</v>
      </c>
      <c r="I25" s="8">
        <v>1</v>
      </c>
      <c r="J25" s="8"/>
      <c r="K25" s="9">
        <f>IFERROR(IF(Ventas!$E25&lt;&gt;13,VLOOKUP(Ventas!$G25,Productos!$A$1:$I$24,4,0),0),0)</f>
        <v>4706</v>
      </c>
      <c r="L25" s="76"/>
      <c r="M25" s="9">
        <f>Ventas!$I25*Ventas!$K25</f>
        <v>4706</v>
      </c>
      <c r="N25" s="77" t="s">
        <v>369</v>
      </c>
      <c r="O25" s="9">
        <f t="shared" si="0"/>
        <v>751</v>
      </c>
      <c r="P25" s="9">
        <f t="shared" si="1"/>
        <v>157</v>
      </c>
      <c r="Q25" s="9">
        <f t="shared" si="2"/>
        <v>3798</v>
      </c>
      <c r="R25" s="9">
        <f>IFERROR(ROUND(VLOOKUP(Ventas!$G25,Productos!$A$1:$I$24,5,0),0)*Ventas!$I25,"")</f>
        <v>894</v>
      </c>
      <c r="S25" s="9">
        <f>IFERROR(IF(Ventas!$E25&lt;&gt;13,ROUND(VLOOKUP(Ventas!$G25,Productos!$A$1:$I$24,6,0)*Ventas!$I25,0),0),"")</f>
        <v>5600</v>
      </c>
      <c r="T25" s="30"/>
      <c r="U25" s="78"/>
      <c r="V25" s="8" t="s">
        <v>207</v>
      </c>
      <c r="W25" s="2"/>
      <c r="X25" s="2"/>
      <c r="Y25" s="2"/>
      <c r="Z25" s="2"/>
      <c r="AA25" s="2"/>
      <c r="AB25" s="2"/>
      <c r="AC25" s="2"/>
      <c r="AD25" s="2"/>
      <c r="AE25" s="2"/>
    </row>
    <row r="26" spans="1:31" ht="15.75" hidden="1" customHeight="1" x14ac:dyDescent="0.3">
      <c r="A26" s="74">
        <v>10</v>
      </c>
      <c r="B26" s="75">
        <v>45949</v>
      </c>
      <c r="C26" s="31">
        <v>1</v>
      </c>
      <c r="D26" s="31" t="str">
        <f>CONCATENATE(Ventas!$A26,Ventas!$C26)</f>
        <v>101</v>
      </c>
      <c r="E26" s="8"/>
      <c r="F26" s="8" t="str">
        <f>IFERROR(VLOOKUP(Ventas!$E26,Clientes!$A$1:$E$48,2,0),"")</f>
        <v/>
      </c>
      <c r="G26" s="8" t="s">
        <v>32</v>
      </c>
      <c r="H26" s="8" t="str">
        <f>IFERROR(VLOOKUP(Ventas!$G26,Productos!$A$1:$I$24,2,0),"")</f>
        <v>Turbante Ca</v>
      </c>
      <c r="I26" s="8">
        <v>1</v>
      </c>
      <c r="J26" s="8"/>
      <c r="K26" s="9">
        <f>IFERROR(IF(Ventas!$E26&lt;&gt;13,VLOOKUP(Ventas!$G26,Productos!$A$1:$I$24,4,0),0),0)</f>
        <v>4706</v>
      </c>
      <c r="L26" s="76"/>
      <c r="M26" s="9">
        <f>Ventas!$I26*Ventas!$K26</f>
        <v>4706</v>
      </c>
      <c r="N26" s="77" t="s">
        <v>369</v>
      </c>
      <c r="O26" s="9">
        <f t="shared" si="0"/>
        <v>751</v>
      </c>
      <c r="P26" s="9">
        <f t="shared" si="1"/>
        <v>157</v>
      </c>
      <c r="Q26" s="9">
        <f t="shared" si="2"/>
        <v>3798</v>
      </c>
      <c r="R26" s="9">
        <f>IFERROR(ROUND(VLOOKUP(Ventas!$G26,Productos!$A$1:$I$24,5,0),0)*Ventas!$I26,"")</f>
        <v>894</v>
      </c>
      <c r="S26" s="9">
        <f>IFERROR(IF(Ventas!$E26&lt;&gt;13,ROUND(VLOOKUP(Ventas!$G26,Productos!$A$1:$I$24,6,0)*Ventas!$I26,0),0),"")</f>
        <v>5600</v>
      </c>
      <c r="T26" s="30"/>
      <c r="U26" s="78"/>
      <c r="V26" s="8" t="s">
        <v>207</v>
      </c>
      <c r="W26" s="2"/>
      <c r="X26" s="2"/>
      <c r="Y26" s="2"/>
      <c r="Z26" s="2"/>
      <c r="AA26" s="2"/>
      <c r="AB26" s="2"/>
      <c r="AC26" s="2"/>
      <c r="AD26" s="2"/>
      <c r="AE26" s="2"/>
    </row>
    <row r="27" spans="1:31" ht="15.75" hidden="1" customHeight="1" x14ac:dyDescent="0.3">
      <c r="A27" s="74">
        <v>10</v>
      </c>
      <c r="B27" s="75">
        <v>45949</v>
      </c>
      <c r="C27" s="31">
        <v>2</v>
      </c>
      <c r="D27" s="31" t="str">
        <f>CONCATENATE(Ventas!$A27,Ventas!$C27)</f>
        <v>102</v>
      </c>
      <c r="E27" s="8"/>
      <c r="F27" s="8" t="str">
        <f>IFERROR(VLOOKUP(Ventas!$E27,Clientes!$A$1:$E$48,2,0),"")</f>
        <v/>
      </c>
      <c r="G27" s="8" t="s">
        <v>39</v>
      </c>
      <c r="H27" s="8" t="str">
        <f>IFERROR(VLOOKUP(Ventas!$G27,Productos!$A$1:$I$24,2,0),"")</f>
        <v>Turbante Li</v>
      </c>
      <c r="I27" s="8">
        <v>1</v>
      </c>
      <c r="J27" s="8"/>
      <c r="K27" s="9">
        <f>IFERROR(IF(Ventas!$E27&lt;&gt;13,VLOOKUP(Ventas!$G27,Productos!$A$1:$I$24,4,0),0),0)</f>
        <v>4706</v>
      </c>
      <c r="L27" s="76"/>
      <c r="M27" s="9">
        <f>Ventas!$I27*Ventas!$K27</f>
        <v>4706</v>
      </c>
      <c r="N27" s="77" t="s">
        <v>369</v>
      </c>
      <c r="O27" s="9">
        <f t="shared" si="0"/>
        <v>751</v>
      </c>
      <c r="P27" s="9">
        <f t="shared" si="1"/>
        <v>157</v>
      </c>
      <c r="Q27" s="9">
        <f t="shared" si="2"/>
        <v>3798</v>
      </c>
      <c r="R27" s="9">
        <f>IFERROR(ROUND(VLOOKUP(Ventas!$G27,Productos!$A$1:$I$24,5,0),0)*Ventas!$I27,"")</f>
        <v>894</v>
      </c>
      <c r="S27" s="9">
        <f>IFERROR(IF(Ventas!$E27&lt;&gt;13,ROUND(VLOOKUP(Ventas!$G27,Productos!$A$1:$I$24,6,0)*Ventas!$I27,0),0),"")</f>
        <v>5600</v>
      </c>
      <c r="T27" s="30"/>
      <c r="U27" s="78"/>
      <c r="V27" s="8" t="s">
        <v>207</v>
      </c>
      <c r="W27" s="2"/>
      <c r="X27" s="2"/>
      <c r="Y27" s="2"/>
      <c r="Z27" s="2"/>
      <c r="AA27" s="2"/>
      <c r="AB27" s="2"/>
      <c r="AC27" s="2"/>
      <c r="AD27" s="2"/>
      <c r="AE27" s="2"/>
    </row>
    <row r="28" spans="1:31" ht="15.75" hidden="1" customHeight="1" x14ac:dyDescent="0.3">
      <c r="A28" s="74">
        <v>10</v>
      </c>
      <c r="B28" s="75">
        <v>45949</v>
      </c>
      <c r="C28" s="31">
        <v>3</v>
      </c>
      <c r="D28" s="31" t="str">
        <f>CONCATENATE(Ventas!$A28,Ventas!$C28)</f>
        <v>103</v>
      </c>
      <c r="E28" s="8"/>
      <c r="F28" s="8" t="str">
        <f>IFERROR(VLOOKUP(Ventas!$E28,Clientes!$A$1:$E$48,2,0),"")</f>
        <v/>
      </c>
      <c r="G28" s="8" t="s">
        <v>37</v>
      </c>
      <c r="H28" s="8" t="str">
        <f>IFERROR(VLOOKUP(Ventas!$G28,Productos!$A$1:$I$24,2,0),"")</f>
        <v>Turbante Vp</v>
      </c>
      <c r="I28" s="8">
        <v>1</v>
      </c>
      <c r="J28" s="8"/>
      <c r="K28" s="9">
        <f>IFERROR(IF(Ventas!$E28&lt;&gt;13,VLOOKUP(Ventas!$G28,Productos!$A$1:$I$24,4,0),0),0)</f>
        <v>4706</v>
      </c>
      <c r="L28" s="76"/>
      <c r="M28" s="9">
        <f>Ventas!$I28*Ventas!$K28</f>
        <v>4706</v>
      </c>
      <c r="N28" s="77" t="s">
        <v>369</v>
      </c>
      <c r="O28" s="9">
        <f t="shared" si="0"/>
        <v>751</v>
      </c>
      <c r="P28" s="9">
        <f t="shared" si="1"/>
        <v>157</v>
      </c>
      <c r="Q28" s="9">
        <f t="shared" si="2"/>
        <v>3798</v>
      </c>
      <c r="R28" s="9">
        <f>IFERROR(ROUND(VLOOKUP(Ventas!$G28,Productos!$A$1:$I$24,5,0),0)*Ventas!$I28,"")</f>
        <v>894</v>
      </c>
      <c r="S28" s="9">
        <f>IFERROR(IF(Ventas!$E28&lt;&gt;13,ROUND(VLOOKUP(Ventas!$G28,Productos!$A$1:$I$24,6,0)*Ventas!$I28,0),0),"")</f>
        <v>5600</v>
      </c>
      <c r="T28" s="30"/>
      <c r="U28" s="78"/>
      <c r="V28" s="8" t="s">
        <v>207</v>
      </c>
      <c r="W28" s="2"/>
      <c r="X28" s="2"/>
      <c r="Y28" s="2"/>
      <c r="Z28" s="2"/>
      <c r="AA28" s="2"/>
      <c r="AB28" s="2"/>
      <c r="AC28" s="2"/>
      <c r="AD28" s="2"/>
      <c r="AE28" s="2"/>
    </row>
    <row r="29" spans="1:31" ht="15.75" hidden="1" customHeight="1" x14ac:dyDescent="0.3">
      <c r="A29" s="74">
        <v>11</v>
      </c>
      <c r="B29" s="75">
        <v>45969</v>
      </c>
      <c r="C29" s="31">
        <v>1</v>
      </c>
      <c r="D29" s="31" t="str">
        <f>CONCATENATE(Ventas!$A29,Ventas!$C29)</f>
        <v>111</v>
      </c>
      <c r="E29" s="8"/>
      <c r="F29" s="8" t="str">
        <f>IFERROR(VLOOKUP(Ventas!$E29,Clientes!$A$1:$E$48,2,0),"")</f>
        <v/>
      </c>
      <c r="G29" s="8" t="s">
        <v>24</v>
      </c>
      <c r="H29" s="8" t="str">
        <f>IFERROR(VLOOKUP(Ventas!$G29,Productos!$A$1:$I$24,2,0),"")</f>
        <v>Toalla 80x40 Na</v>
      </c>
      <c r="I29" s="8">
        <v>1</v>
      </c>
      <c r="J29" s="8"/>
      <c r="K29" s="9">
        <f>IFERROR(IF(Ventas!$E29&lt;&gt;13,VLOOKUP(Ventas!$G29,Productos!$A$1:$I$24,4,0),0),0)</f>
        <v>7983</v>
      </c>
      <c r="L29" s="76">
        <v>2.1000000000000001E-2</v>
      </c>
      <c r="M29" s="9">
        <f>Ventas!$I29*Ventas!$K29*(1-L29)</f>
        <v>7815.357</v>
      </c>
      <c r="N29" s="8" t="s">
        <v>369</v>
      </c>
      <c r="O29" s="9">
        <f t="shared" si="0"/>
        <v>1248</v>
      </c>
      <c r="P29" s="9">
        <f t="shared" si="1"/>
        <v>261</v>
      </c>
      <c r="Q29" s="9">
        <f t="shared" si="2"/>
        <v>6306.357</v>
      </c>
      <c r="R29" s="9">
        <f>IFERROR(ROUND(VLOOKUP(Ventas!$G29,Productos!$A$1:$I$24,5,0),0)*Ventas!$I29,"")</f>
        <v>1517</v>
      </c>
      <c r="S29" s="9">
        <f>IFERROR(IF(Ventas!$E29&lt;&gt;13,ROUND(VLOOKUP(Ventas!$G29,Productos!$A$1:$I$24,6,0)*Ventas!$I29,0),0),"")</f>
        <v>9500</v>
      </c>
      <c r="T29" s="30"/>
      <c r="U29" s="78"/>
      <c r="V29" s="8" t="s">
        <v>207</v>
      </c>
      <c r="W29" s="2"/>
      <c r="X29" s="2"/>
      <c r="Y29" s="2"/>
      <c r="Z29" s="2"/>
      <c r="AA29" s="2"/>
      <c r="AB29" s="2"/>
      <c r="AC29" s="2"/>
      <c r="AD29" s="2"/>
      <c r="AE29" s="2"/>
    </row>
    <row r="30" spans="1:31" ht="15.75" hidden="1" customHeight="1" x14ac:dyDescent="0.3">
      <c r="A30" s="74">
        <v>11</v>
      </c>
      <c r="B30" s="75">
        <v>45969</v>
      </c>
      <c r="C30" s="31">
        <v>2</v>
      </c>
      <c r="D30" s="31" t="str">
        <f>CONCATENATE(Ventas!$A30,Ventas!$C30)</f>
        <v>112</v>
      </c>
      <c r="E30" s="8"/>
      <c r="F30" s="8" t="str">
        <f>IFERROR(VLOOKUP(Ventas!$E30,Clientes!$A$1:$E$48,2,0),"")</f>
        <v/>
      </c>
      <c r="G30" s="8" t="s">
        <v>14</v>
      </c>
      <c r="H30" s="8" t="str">
        <f>IFERROR(VLOOKUP(Ventas!$G30,Productos!$A$1:$I$24,2,0),"")</f>
        <v>Toalla 160x80 Vp</v>
      </c>
      <c r="I30" s="8">
        <v>1</v>
      </c>
      <c r="J30" s="8"/>
      <c r="K30" s="9">
        <f>IFERROR(IF(Ventas!$E30&lt;&gt;13,VLOOKUP(Ventas!$G30,Productos!$A$1:$I$24,4,0),0),0)</f>
        <v>8992</v>
      </c>
      <c r="L30" s="76"/>
      <c r="M30" s="9">
        <f>Ventas!$I30*Ventas!$K30</f>
        <v>8992</v>
      </c>
      <c r="N30" s="8" t="s">
        <v>370</v>
      </c>
      <c r="O30" s="9">
        <f t="shared" si="0"/>
        <v>0</v>
      </c>
      <c r="P30" s="9">
        <f t="shared" si="1"/>
        <v>300</v>
      </c>
      <c r="Q30" s="9">
        <f t="shared" si="2"/>
        <v>8692</v>
      </c>
      <c r="R30" s="9">
        <f>IFERROR(ROUND(VLOOKUP(Ventas!$G30,Productos!$A$1:$I$24,5,0),0)*Ventas!$I30,"")</f>
        <v>1708</v>
      </c>
      <c r="S30" s="9">
        <f>IFERROR(IF(Ventas!$E30&lt;&gt;13,ROUND(VLOOKUP(Ventas!$G30,Productos!$A$1:$I$24,6,0)*Ventas!$I30,0),0),"")</f>
        <v>10700</v>
      </c>
      <c r="T30" s="30"/>
      <c r="U30" s="78"/>
      <c r="V30" s="8" t="s">
        <v>207</v>
      </c>
      <c r="W30" s="2"/>
      <c r="X30" s="2"/>
      <c r="Y30" s="2"/>
      <c r="Z30" s="2"/>
      <c r="AA30" s="2"/>
      <c r="AB30" s="2"/>
      <c r="AC30" s="2"/>
      <c r="AD30" s="2"/>
      <c r="AE30" s="2"/>
    </row>
    <row r="31" spans="1:31" ht="15.75" hidden="1" customHeight="1" x14ac:dyDescent="0.3">
      <c r="A31" s="74">
        <v>12</v>
      </c>
      <c r="B31" s="75">
        <v>45970</v>
      </c>
      <c r="C31" s="31">
        <v>1</v>
      </c>
      <c r="D31" s="31" t="str">
        <f>CONCATENATE(Ventas!$A31,Ventas!$C31)</f>
        <v>121</v>
      </c>
      <c r="E31" s="8"/>
      <c r="F31" s="8" t="str">
        <f>IFERROR(VLOOKUP(Ventas!$E31,Clientes!$A$1:$E$48,2,0),"")</f>
        <v/>
      </c>
      <c r="G31" s="8" t="s">
        <v>47</v>
      </c>
      <c r="H31" s="8" t="str">
        <f>IFERROR(VLOOKUP(Ventas!$G31,Productos!$A$1:$I$24,2,0),"")</f>
        <v>Turbante Ne</v>
      </c>
      <c r="I31" s="8">
        <v>2</v>
      </c>
      <c r="J31" s="8"/>
      <c r="K31" s="9">
        <f>IFERROR(IF(Ventas!$E31&lt;&gt;13,VLOOKUP(Ventas!$G31,Productos!$A$1:$I$24,4,0),0),0)</f>
        <v>4706</v>
      </c>
      <c r="L31" s="76"/>
      <c r="M31" s="9">
        <f>Ventas!$I31*Ventas!$K31</f>
        <v>9412</v>
      </c>
      <c r="N31" s="8" t="s">
        <v>369</v>
      </c>
      <c r="O31" s="9">
        <f t="shared" si="0"/>
        <v>1503</v>
      </c>
      <c r="P31" s="9">
        <f t="shared" si="1"/>
        <v>314</v>
      </c>
      <c r="Q31" s="9">
        <f t="shared" si="2"/>
        <v>7595</v>
      </c>
      <c r="R31" s="9">
        <f>IFERROR(ROUND(VLOOKUP(Ventas!$G31,Productos!$A$1:$I$24,5,0),0)*Ventas!$I31,"")</f>
        <v>1788</v>
      </c>
      <c r="S31" s="9">
        <f>IFERROR(IF(Ventas!$E31&lt;&gt;13,ROUND(VLOOKUP(Ventas!$G31,Productos!$A$1:$I$24,6,0)*Ventas!$I31,0),0),"")</f>
        <v>11200</v>
      </c>
      <c r="T31" s="30"/>
      <c r="U31" s="78"/>
      <c r="V31" s="8" t="s">
        <v>207</v>
      </c>
      <c r="W31" s="2"/>
      <c r="X31" s="2"/>
      <c r="Y31" s="2"/>
      <c r="Z31" s="2"/>
      <c r="AA31" s="2"/>
      <c r="AB31" s="2"/>
      <c r="AC31" s="2"/>
      <c r="AD31" s="2"/>
      <c r="AE31" s="2"/>
    </row>
    <row r="32" spans="1:31" ht="15.75" hidden="1" customHeight="1" x14ac:dyDescent="0.3">
      <c r="A32" s="74">
        <v>12</v>
      </c>
      <c r="B32" s="75">
        <v>45970</v>
      </c>
      <c r="C32" s="31">
        <v>2</v>
      </c>
      <c r="D32" s="31" t="str">
        <f>CONCATENATE(Ventas!$A32,Ventas!$C32)</f>
        <v>122</v>
      </c>
      <c r="E32" s="8"/>
      <c r="F32" s="8" t="str">
        <f>IFERROR(VLOOKUP(Ventas!$E32,Clientes!$A$1:$E$48,2,0),"")</f>
        <v/>
      </c>
      <c r="G32" s="8" t="s">
        <v>35</v>
      </c>
      <c r="H32" s="8" t="str">
        <f>IFERROR(VLOOKUP(Ventas!$G32,Productos!$A$1:$I$24,2,0),"")</f>
        <v>Turbante Fu</v>
      </c>
      <c r="I32" s="8">
        <v>1</v>
      </c>
      <c r="J32" s="8"/>
      <c r="K32" s="9">
        <f>IFERROR(IF(Ventas!$E32&lt;&gt;13,VLOOKUP(Ventas!$G32,Productos!$A$1:$I$24,4,0),0),0)</f>
        <v>4706</v>
      </c>
      <c r="L32" s="76"/>
      <c r="M32" s="9">
        <f>Ventas!$I32*Ventas!$K32</f>
        <v>4706</v>
      </c>
      <c r="N32" s="8" t="s">
        <v>369</v>
      </c>
      <c r="O32" s="9">
        <f t="shared" si="0"/>
        <v>751</v>
      </c>
      <c r="P32" s="9">
        <f t="shared" si="1"/>
        <v>157</v>
      </c>
      <c r="Q32" s="9">
        <f t="shared" si="2"/>
        <v>3798</v>
      </c>
      <c r="R32" s="9">
        <f>IFERROR(ROUND(VLOOKUP(Ventas!$G32,Productos!$A$1:$I$24,5,0),0)*Ventas!$I32,"")</f>
        <v>894</v>
      </c>
      <c r="S32" s="9">
        <f>IFERROR(IF(Ventas!$E32&lt;&gt;13,ROUND(VLOOKUP(Ventas!$G32,Productos!$A$1:$I$24,6,0)*Ventas!$I32,0),0),"")</f>
        <v>5600</v>
      </c>
      <c r="T32" s="30"/>
      <c r="U32" s="78"/>
      <c r="V32" s="8" t="s">
        <v>207</v>
      </c>
      <c r="W32" s="2"/>
      <c r="X32" s="2"/>
      <c r="Y32" s="2"/>
      <c r="Z32" s="2"/>
      <c r="AA32" s="2"/>
      <c r="AB32" s="2"/>
      <c r="AC32" s="2"/>
      <c r="AD32" s="2"/>
      <c r="AE32" s="2"/>
    </row>
    <row r="33" spans="1:31" ht="15.75" hidden="1" customHeight="1" x14ac:dyDescent="0.3">
      <c r="A33" s="74">
        <v>12</v>
      </c>
      <c r="B33" s="75">
        <v>45970</v>
      </c>
      <c r="C33" s="31">
        <v>3</v>
      </c>
      <c r="D33" s="31" t="str">
        <f>CONCATENATE(Ventas!$A33,Ventas!$C33)</f>
        <v>123</v>
      </c>
      <c r="E33" s="8"/>
      <c r="F33" s="8" t="str">
        <f>IFERROR(VLOOKUP(Ventas!$E33,Clientes!$A$1:$E$48,2,0),"")</f>
        <v/>
      </c>
      <c r="G33" s="8" t="s">
        <v>39</v>
      </c>
      <c r="H33" s="8" t="str">
        <f>IFERROR(VLOOKUP(Ventas!$G33,Productos!$A$1:$I$24,2,0),"")</f>
        <v>Turbante Li</v>
      </c>
      <c r="I33" s="8">
        <v>1</v>
      </c>
      <c r="J33" s="8"/>
      <c r="K33" s="9">
        <f>IFERROR(IF(Ventas!$E33&lt;&gt;13,VLOOKUP(Ventas!$G33,Productos!$A$1:$I$24,4,0),0),0)</f>
        <v>4706</v>
      </c>
      <c r="L33" s="76"/>
      <c r="M33" s="9">
        <f>Ventas!$I33*Ventas!$K33</f>
        <v>4706</v>
      </c>
      <c r="N33" s="8" t="s">
        <v>369</v>
      </c>
      <c r="O33" s="9">
        <f t="shared" si="0"/>
        <v>751</v>
      </c>
      <c r="P33" s="9">
        <f t="shared" si="1"/>
        <v>157</v>
      </c>
      <c r="Q33" s="9">
        <f t="shared" si="2"/>
        <v>3798</v>
      </c>
      <c r="R33" s="9">
        <f>IFERROR(ROUND(VLOOKUP(Ventas!$G33,Productos!$A$1:$I$24,5,0),0)*Ventas!$I33,"")</f>
        <v>894</v>
      </c>
      <c r="S33" s="9">
        <f>IFERROR(IF(Ventas!$E33&lt;&gt;13,ROUND(VLOOKUP(Ventas!$G33,Productos!$A$1:$I$24,6,0)*Ventas!$I33,0),0),"")</f>
        <v>5600</v>
      </c>
      <c r="T33" s="30"/>
      <c r="U33" s="78"/>
      <c r="V33" s="8" t="s">
        <v>207</v>
      </c>
      <c r="W33" s="2"/>
      <c r="X33" s="2"/>
      <c r="Y33" s="2"/>
      <c r="Z33" s="2"/>
      <c r="AA33" s="2"/>
      <c r="AB33" s="2"/>
      <c r="AC33" s="2"/>
      <c r="AD33" s="2"/>
      <c r="AE33" s="2"/>
    </row>
    <row r="34" spans="1:31" ht="15.75" hidden="1" customHeight="1" x14ac:dyDescent="0.3">
      <c r="A34" s="74">
        <v>13</v>
      </c>
      <c r="B34" s="75">
        <v>45992</v>
      </c>
      <c r="C34" s="31">
        <v>1</v>
      </c>
      <c r="D34" s="31" t="str">
        <f>CONCATENATE(Ventas!$A34,Ventas!$C34)</f>
        <v>131</v>
      </c>
      <c r="E34" s="8"/>
      <c r="F34" s="8" t="str">
        <f>IFERROR(VLOOKUP(Ventas!$E34,Clientes!$A$1:$E$48,2,0),"")</f>
        <v/>
      </c>
      <c r="G34" s="8" t="s">
        <v>35</v>
      </c>
      <c r="H34" s="8" t="str">
        <f>IFERROR(VLOOKUP(Ventas!$G34,Productos!$A$1:$I$24,2,0),"")</f>
        <v>Turbante Fu</v>
      </c>
      <c r="I34" s="8">
        <v>1</v>
      </c>
      <c r="J34" s="8"/>
      <c r="K34" s="9">
        <f>IFERROR(IF(Ventas!$E34&lt;&gt;13,VLOOKUP(Ventas!$G34,Productos!$A$1:$I$24,4,0),0),0)</f>
        <v>4706</v>
      </c>
      <c r="L34" s="76"/>
      <c r="M34" s="9">
        <f>Ventas!$I34*Ventas!$K34</f>
        <v>4706</v>
      </c>
      <c r="N34" s="8" t="s">
        <v>369</v>
      </c>
      <c r="O34" s="9">
        <f t="shared" si="0"/>
        <v>751</v>
      </c>
      <c r="P34" s="9">
        <f t="shared" si="1"/>
        <v>157</v>
      </c>
      <c r="Q34" s="9">
        <f t="shared" si="2"/>
        <v>3798</v>
      </c>
      <c r="R34" s="9">
        <f>IFERROR(ROUND(VLOOKUP(Ventas!$G34,Productos!$A$1:$I$24,5,0),0)*Ventas!$I34,"")</f>
        <v>894</v>
      </c>
      <c r="S34" s="9">
        <f>IFERROR(IF(Ventas!$E34&lt;&gt;13,ROUND(VLOOKUP(Ventas!$G34,Productos!$A$1:$I$24,6,0)*Ventas!$I34,0),0),"")</f>
        <v>5600</v>
      </c>
      <c r="T34" s="30"/>
      <c r="U34" s="78"/>
      <c r="V34" s="8" t="s">
        <v>207</v>
      </c>
      <c r="W34" s="2"/>
      <c r="X34" s="2"/>
      <c r="Y34" s="2"/>
      <c r="Z34" s="2"/>
      <c r="AA34" s="2"/>
      <c r="AB34" s="2"/>
      <c r="AC34" s="2"/>
      <c r="AD34" s="2"/>
      <c r="AE34" s="2"/>
    </row>
    <row r="35" spans="1:31" ht="15.75" hidden="1" customHeight="1" x14ac:dyDescent="0.3">
      <c r="A35" s="74">
        <v>13</v>
      </c>
      <c r="B35" s="75">
        <v>45992</v>
      </c>
      <c r="C35" s="31">
        <v>2</v>
      </c>
      <c r="D35" s="31" t="str">
        <f>CONCATENATE(Ventas!$A35,Ventas!$C35)</f>
        <v>132</v>
      </c>
      <c r="E35" s="8"/>
      <c r="F35" s="8" t="str">
        <f>IFERROR(VLOOKUP(Ventas!$E35,Clientes!$A$1:$E$48,2,0),"")</f>
        <v/>
      </c>
      <c r="G35" s="8" t="s">
        <v>39</v>
      </c>
      <c r="H35" s="8" t="str">
        <f>IFERROR(VLOOKUP(Ventas!$G35,Productos!$A$1:$I$24,2,0),"")</f>
        <v>Turbante Li</v>
      </c>
      <c r="I35" s="8">
        <v>1</v>
      </c>
      <c r="J35" s="8"/>
      <c r="K35" s="9">
        <f>IFERROR(IF(Ventas!$E35&lt;&gt;13,VLOOKUP(Ventas!$G35,Productos!$A$1:$I$24,4,0),0),0)</f>
        <v>4706</v>
      </c>
      <c r="L35" s="76"/>
      <c r="M35" s="9">
        <f>Ventas!$I35*Ventas!$K35</f>
        <v>4706</v>
      </c>
      <c r="N35" s="8" t="s">
        <v>369</v>
      </c>
      <c r="O35" s="9">
        <f t="shared" si="0"/>
        <v>751</v>
      </c>
      <c r="P35" s="9">
        <f t="shared" si="1"/>
        <v>157</v>
      </c>
      <c r="Q35" s="9">
        <f t="shared" si="2"/>
        <v>3798</v>
      </c>
      <c r="R35" s="9">
        <f>IFERROR(ROUND(VLOOKUP(Ventas!$G35,Productos!$A$1:$I$24,5,0),0)*Ventas!$I35,"")</f>
        <v>894</v>
      </c>
      <c r="S35" s="9">
        <f>IFERROR(IF(Ventas!$E35&lt;&gt;13,ROUND(VLOOKUP(Ventas!$G35,Productos!$A$1:$I$24,6,0)*Ventas!$I35,0),0),"")</f>
        <v>5600</v>
      </c>
      <c r="T35" s="30"/>
      <c r="U35" s="78"/>
      <c r="V35" s="8" t="s">
        <v>207</v>
      </c>
      <c r="W35" s="2"/>
      <c r="X35" s="2"/>
      <c r="Y35" s="2"/>
      <c r="Z35" s="2"/>
      <c r="AA35" s="2"/>
      <c r="AB35" s="2"/>
      <c r="AC35" s="2"/>
      <c r="AD35" s="2"/>
      <c r="AE35" s="2"/>
    </row>
    <row r="36" spans="1:31" ht="15.75" hidden="1" customHeight="1" x14ac:dyDescent="0.3">
      <c r="A36" s="74">
        <v>14</v>
      </c>
      <c r="B36" s="75">
        <v>45993</v>
      </c>
      <c r="C36" s="31">
        <v>1</v>
      </c>
      <c r="D36" s="31" t="str">
        <f>CONCATENATE(Ventas!$A36,Ventas!$C36)</f>
        <v>141</v>
      </c>
      <c r="E36" s="8"/>
      <c r="F36" s="8" t="str">
        <f>IFERROR(VLOOKUP(Ventas!$E36,Clientes!$A$1:$E$48,2,0),"")</f>
        <v/>
      </c>
      <c r="G36" s="8" t="s">
        <v>20</v>
      </c>
      <c r="H36" s="8" t="str">
        <f>IFERROR(VLOOKUP(Ventas!$G36,Productos!$A$1:$I$24,2,0),"")</f>
        <v>Toalla 160x80 Na</v>
      </c>
      <c r="I36" s="8">
        <v>1</v>
      </c>
      <c r="J36" s="8"/>
      <c r="K36" s="9">
        <f>IFERROR(IF(Ventas!$E36&lt;&gt;13,VLOOKUP(Ventas!$G36,Productos!$A$1:$I$24,4,0),0),0)</f>
        <v>8992</v>
      </c>
      <c r="L36" s="76">
        <v>6.54E-2</v>
      </c>
      <c r="M36" s="9">
        <f>Ventas!$I36*Ventas!$K36*(1-L36)</f>
        <v>8403.9231999999993</v>
      </c>
      <c r="N36" s="8" t="s">
        <v>370</v>
      </c>
      <c r="O36" s="9">
        <f t="shared" si="0"/>
        <v>0</v>
      </c>
      <c r="P36" s="9">
        <f t="shared" si="1"/>
        <v>280</v>
      </c>
      <c r="Q36" s="9">
        <f t="shared" si="2"/>
        <v>8123.9231999999993</v>
      </c>
      <c r="R36" s="9">
        <f>IFERROR(ROUND(VLOOKUP(Ventas!$G36,Productos!$A$1:$I$24,5,0),0)*Ventas!$I36,"")</f>
        <v>1708</v>
      </c>
      <c r="S36" s="9">
        <f>IFERROR(IF(Ventas!$E36&lt;&gt;13,ROUND(VLOOKUP(Ventas!$G36,Productos!$A$1:$I$24,6,0)*Ventas!$I36,0),0),"")</f>
        <v>10700</v>
      </c>
      <c r="T36" s="30"/>
      <c r="U36" s="78"/>
      <c r="V36" s="8" t="s">
        <v>207</v>
      </c>
      <c r="W36" s="2"/>
      <c r="X36" s="2"/>
      <c r="Y36" s="2"/>
      <c r="Z36" s="2"/>
      <c r="AA36" s="2"/>
      <c r="AB36" s="2"/>
      <c r="AC36" s="2"/>
      <c r="AD36" s="2"/>
      <c r="AE36" s="2"/>
    </row>
    <row r="37" spans="1:31" ht="15.75" hidden="1" customHeight="1" x14ac:dyDescent="0.3">
      <c r="A37" s="74">
        <v>14</v>
      </c>
      <c r="B37" s="75">
        <v>45993</v>
      </c>
      <c r="C37" s="31">
        <v>2</v>
      </c>
      <c r="D37" s="31" t="str">
        <f>CONCATENATE(Ventas!$A37,Ventas!$C37)</f>
        <v>142</v>
      </c>
      <c r="E37" s="8"/>
      <c r="F37" s="8" t="str">
        <f>IFERROR(VLOOKUP(Ventas!$E37,Clientes!$A$1:$E$48,2,0),"")</f>
        <v/>
      </c>
      <c r="G37" s="8" t="s">
        <v>39</v>
      </c>
      <c r="H37" s="8" t="str">
        <f>IFERROR(VLOOKUP(Ventas!$G37,Productos!$A$1:$I$24,2,0),"")</f>
        <v>Turbante Li</v>
      </c>
      <c r="I37" s="8">
        <v>1</v>
      </c>
      <c r="J37" s="8"/>
      <c r="K37" s="9">
        <f>IFERROR(IF(Ventas!$E37&lt;&gt;13,VLOOKUP(Ventas!$G37,Productos!$A$1:$I$24,4,0),0),0)</f>
        <v>4706</v>
      </c>
      <c r="L37" s="76"/>
      <c r="M37" s="9">
        <f>Ventas!$I37*Ventas!$K37</f>
        <v>4706</v>
      </c>
      <c r="N37" s="8" t="s">
        <v>370</v>
      </c>
      <c r="O37" s="9">
        <f t="shared" si="0"/>
        <v>0</v>
      </c>
      <c r="P37" s="9">
        <f t="shared" si="1"/>
        <v>157</v>
      </c>
      <c r="Q37" s="9">
        <f t="shared" si="2"/>
        <v>4549</v>
      </c>
      <c r="R37" s="9">
        <f>IFERROR(ROUND(VLOOKUP(Ventas!$G37,Productos!$A$1:$I$24,5,0),0)*Ventas!$I37,"")</f>
        <v>894</v>
      </c>
      <c r="S37" s="9">
        <f>IFERROR(IF(Ventas!$E37&lt;&gt;13,ROUND(VLOOKUP(Ventas!$G37,Productos!$A$1:$I$24,6,0)*Ventas!$I37,0),0),"")</f>
        <v>5600</v>
      </c>
      <c r="T37" s="30"/>
      <c r="U37" s="78"/>
      <c r="V37" s="8" t="s">
        <v>207</v>
      </c>
      <c r="W37" s="2"/>
      <c r="X37" s="2"/>
      <c r="Y37" s="2"/>
      <c r="Z37" s="2"/>
      <c r="AA37" s="2"/>
      <c r="AB37" s="2"/>
      <c r="AC37" s="2"/>
      <c r="AD37" s="2"/>
      <c r="AE37" s="2"/>
    </row>
    <row r="38" spans="1:31" ht="15.75" hidden="1" customHeight="1" x14ac:dyDescent="0.3">
      <c r="A38" s="74">
        <v>15</v>
      </c>
      <c r="B38" s="75">
        <v>45995</v>
      </c>
      <c r="C38" s="31">
        <v>1</v>
      </c>
      <c r="D38" s="31" t="str">
        <f>CONCATENATE(Ventas!$A38,Ventas!$C38)</f>
        <v>151</v>
      </c>
      <c r="E38" s="8"/>
      <c r="F38" s="8" t="str">
        <f>IFERROR(VLOOKUP(Ventas!$E38,Clientes!$A$1:$E$48,2,0),"")</f>
        <v/>
      </c>
      <c r="G38" s="8" t="s">
        <v>53</v>
      </c>
      <c r="H38" s="8" t="str">
        <f>IFERROR(VLOOKUP(Ventas!$G38,Productos!$A$1:$I$24,2,0),"")</f>
        <v>Turbante Ro</v>
      </c>
      <c r="I38" s="8">
        <v>1</v>
      </c>
      <c r="J38" s="8"/>
      <c r="K38" s="9">
        <f>IFERROR(IF(Ventas!$E38&lt;&gt;13,VLOOKUP(Ventas!$G38,Productos!$A$1:$I$24,4,0),0),0)</f>
        <v>4706</v>
      </c>
      <c r="L38" s="76"/>
      <c r="M38" s="9">
        <f>Ventas!$I38*Ventas!$K38</f>
        <v>4706</v>
      </c>
      <c r="N38" s="8" t="s">
        <v>369</v>
      </c>
      <c r="O38" s="9">
        <f t="shared" si="0"/>
        <v>751</v>
      </c>
      <c r="P38" s="9">
        <f t="shared" si="1"/>
        <v>157</v>
      </c>
      <c r="Q38" s="9">
        <f t="shared" si="2"/>
        <v>3798</v>
      </c>
      <c r="R38" s="9">
        <f>IFERROR(ROUND(VLOOKUP(Ventas!$G38,Productos!$A$1:$I$24,5,0),0)*Ventas!$I38,"")</f>
        <v>894</v>
      </c>
      <c r="S38" s="9">
        <f>IFERROR(IF(Ventas!$E38&lt;&gt;13,ROUND(VLOOKUP(Ventas!$G38,Productos!$A$1:$I$24,6,0)*Ventas!$I38,0),0),"")</f>
        <v>5600</v>
      </c>
      <c r="T38" s="30"/>
      <c r="U38" s="78"/>
      <c r="V38" s="8" t="s">
        <v>207</v>
      </c>
      <c r="W38" s="2"/>
      <c r="X38" s="2"/>
      <c r="Y38" s="2"/>
      <c r="Z38" s="2"/>
      <c r="AA38" s="2"/>
      <c r="AB38" s="2"/>
      <c r="AC38" s="2"/>
      <c r="AD38" s="2"/>
      <c r="AE38" s="2"/>
    </row>
    <row r="39" spans="1:31" ht="15.75" hidden="1" customHeight="1" x14ac:dyDescent="0.3">
      <c r="A39" s="74">
        <v>15</v>
      </c>
      <c r="B39" s="75">
        <v>45995</v>
      </c>
      <c r="C39" s="31">
        <v>2</v>
      </c>
      <c r="D39" s="31" t="str">
        <f>CONCATENATE(Ventas!$A39,Ventas!$C39)</f>
        <v>152</v>
      </c>
      <c r="E39" s="8"/>
      <c r="F39" s="8" t="str">
        <f>IFERROR(VLOOKUP(Ventas!$E39,Clientes!$A$1:$E$48,2,0),"")</f>
        <v/>
      </c>
      <c r="G39" s="8" t="s">
        <v>7</v>
      </c>
      <c r="H39" s="8" t="str">
        <f>IFERROR(VLOOKUP(Ventas!$G39,Productos!$A$1:$I$24,2,0),"")</f>
        <v>Toalla 160x80 Az</v>
      </c>
      <c r="I39" s="8">
        <v>1</v>
      </c>
      <c r="J39" s="8"/>
      <c r="K39" s="9">
        <f>IFERROR(IF(Ventas!$E39&lt;&gt;13,VLOOKUP(Ventas!$G39,Productos!$A$1:$I$24,4,0),0),0)</f>
        <v>8992</v>
      </c>
      <c r="L39" s="76"/>
      <c r="M39" s="9">
        <f>Ventas!$I39*Ventas!$K39</f>
        <v>8992</v>
      </c>
      <c r="N39" s="8" t="s">
        <v>369</v>
      </c>
      <c r="O39" s="9">
        <f t="shared" si="0"/>
        <v>1436</v>
      </c>
      <c r="P39" s="9">
        <f t="shared" si="1"/>
        <v>300</v>
      </c>
      <c r="Q39" s="9">
        <f t="shared" si="2"/>
        <v>7256</v>
      </c>
      <c r="R39" s="9">
        <f>IFERROR(ROUND(VLOOKUP(Ventas!$G39,Productos!$A$1:$I$24,5,0),0)*Ventas!$I39,"")</f>
        <v>1708</v>
      </c>
      <c r="S39" s="9">
        <f>IFERROR(IF(Ventas!$E39&lt;&gt;13,ROUND(VLOOKUP(Ventas!$G39,Productos!$A$1:$I$24,6,0)*Ventas!$I39,0),0),"")</f>
        <v>10700</v>
      </c>
      <c r="T39" s="30"/>
      <c r="U39" s="78"/>
      <c r="V39" s="8" t="s">
        <v>207</v>
      </c>
      <c r="W39" s="2"/>
      <c r="X39" s="2"/>
      <c r="Y39" s="2"/>
      <c r="Z39" s="2"/>
      <c r="AA39" s="2"/>
      <c r="AB39" s="2"/>
      <c r="AC39" s="2"/>
      <c r="AD39" s="2"/>
      <c r="AE39" s="2"/>
    </row>
    <row r="40" spans="1:31" ht="15.75" hidden="1" customHeight="1" x14ac:dyDescent="0.3">
      <c r="A40" s="74">
        <v>15</v>
      </c>
      <c r="B40" s="75">
        <v>45995</v>
      </c>
      <c r="C40" s="31">
        <v>3</v>
      </c>
      <c r="D40" s="31" t="str">
        <f>CONCATENATE(Ventas!$A40,Ventas!$C40)</f>
        <v>153</v>
      </c>
      <c r="E40" s="8"/>
      <c r="F40" s="8" t="str">
        <f>IFERROR(VLOOKUP(Ventas!$E40,Clientes!$A$1:$E$48,2,0),"")</f>
        <v/>
      </c>
      <c r="G40" s="8" t="s">
        <v>22</v>
      </c>
      <c r="H40" s="8" t="str">
        <f>IFERROR(VLOOKUP(Ventas!$G40,Productos!$A$1:$I$24,2,0),"")</f>
        <v>Toalla 160x80 Ne</v>
      </c>
      <c r="I40" s="8">
        <v>1</v>
      </c>
      <c r="J40" s="8"/>
      <c r="K40" s="9">
        <f>IFERROR(IF(Ventas!$E40&lt;&gt;13,VLOOKUP(Ventas!$G40,Productos!$A$1:$I$24,4,0),0),0)</f>
        <v>8992</v>
      </c>
      <c r="L40" s="76"/>
      <c r="M40" s="9">
        <f>Ventas!$I40*Ventas!$K40</f>
        <v>8992</v>
      </c>
      <c r="N40" s="8" t="s">
        <v>369</v>
      </c>
      <c r="O40" s="9">
        <f t="shared" si="0"/>
        <v>1436</v>
      </c>
      <c r="P40" s="9">
        <f t="shared" si="1"/>
        <v>300</v>
      </c>
      <c r="Q40" s="9">
        <f t="shared" si="2"/>
        <v>7256</v>
      </c>
      <c r="R40" s="9">
        <f>IFERROR(ROUND(VLOOKUP(Ventas!$G40,Productos!$A$1:$I$24,5,0),0)*Ventas!$I40,"")</f>
        <v>1708</v>
      </c>
      <c r="S40" s="9">
        <f>IFERROR(IF(Ventas!$E40&lt;&gt;13,ROUND(VLOOKUP(Ventas!$G40,Productos!$A$1:$I$24,6,0)*Ventas!$I40,0),0),"")</f>
        <v>10700</v>
      </c>
      <c r="T40" s="30"/>
      <c r="U40" s="78"/>
      <c r="V40" s="8" t="s">
        <v>207</v>
      </c>
      <c r="W40" s="2"/>
      <c r="X40" s="2"/>
      <c r="Y40" s="2"/>
      <c r="Z40" s="2"/>
      <c r="AA40" s="2"/>
      <c r="AB40" s="2"/>
      <c r="AC40" s="2"/>
      <c r="AD40" s="2"/>
      <c r="AE40" s="2"/>
    </row>
    <row r="41" spans="1:31" ht="15.75" hidden="1" customHeight="1" x14ac:dyDescent="0.3">
      <c r="A41" s="74">
        <v>15</v>
      </c>
      <c r="B41" s="75">
        <v>45995</v>
      </c>
      <c r="C41" s="31">
        <v>4</v>
      </c>
      <c r="D41" s="31" t="str">
        <f>CONCATENATE(Ventas!$A41,Ventas!$C41)</f>
        <v>154</v>
      </c>
      <c r="E41" s="8"/>
      <c r="F41" s="8" t="str">
        <f>IFERROR(VLOOKUP(Ventas!$E41,Clientes!$A$1:$E$48,2,0),"")</f>
        <v/>
      </c>
      <c r="G41" s="8" t="s">
        <v>28</v>
      </c>
      <c r="H41" s="8" t="str">
        <f>IFERROR(VLOOKUP(Ventas!$G41,Productos!$A$1:$I$24,2,0),"")</f>
        <v>Toalla 160x110 Na</v>
      </c>
      <c r="I41" s="8">
        <v>1</v>
      </c>
      <c r="J41" s="8"/>
      <c r="K41" s="9">
        <f>IFERROR(IF(Ventas!$E41&lt;&gt;13,VLOOKUP(Ventas!$G41,Productos!$A$1:$I$24,4,0),0),0)</f>
        <v>11092</v>
      </c>
      <c r="L41" s="76"/>
      <c r="M41" s="9">
        <f>Ventas!$I41*Ventas!$K41</f>
        <v>11092</v>
      </c>
      <c r="N41" s="8" t="s">
        <v>369</v>
      </c>
      <c r="O41" s="9">
        <f t="shared" si="0"/>
        <v>1771</v>
      </c>
      <c r="P41" s="9">
        <f t="shared" si="1"/>
        <v>370</v>
      </c>
      <c r="Q41" s="9">
        <f t="shared" si="2"/>
        <v>8951</v>
      </c>
      <c r="R41" s="9">
        <f>IFERROR(ROUND(VLOOKUP(Ventas!$G41,Productos!$A$1:$I$24,5,0),0)*Ventas!$I41,"")</f>
        <v>2107</v>
      </c>
      <c r="S41" s="9">
        <f>IFERROR(IF(Ventas!$E41&lt;&gt;13,ROUND(VLOOKUP(Ventas!$G41,Productos!$A$1:$I$24,6,0)*Ventas!$I41,0),0),"")</f>
        <v>13199</v>
      </c>
      <c r="T41" s="30"/>
      <c r="U41" s="78"/>
      <c r="V41" s="8" t="s">
        <v>207</v>
      </c>
      <c r="W41" s="2"/>
      <c r="X41" s="2"/>
      <c r="Y41" s="2"/>
      <c r="Z41" s="2"/>
      <c r="AA41" s="2"/>
      <c r="AB41" s="2"/>
      <c r="AC41" s="2"/>
      <c r="AD41" s="2"/>
      <c r="AE41" s="2"/>
    </row>
    <row r="42" spans="1:31" ht="15.75" hidden="1" customHeight="1" x14ac:dyDescent="0.3">
      <c r="A42" s="74">
        <v>15</v>
      </c>
      <c r="B42" s="75">
        <v>45995</v>
      </c>
      <c r="C42" s="31">
        <v>5</v>
      </c>
      <c r="D42" s="31" t="str">
        <f>CONCATENATE(Ventas!$A42,Ventas!$C42)</f>
        <v>155</v>
      </c>
      <c r="E42" s="8"/>
      <c r="F42" s="8" t="str">
        <f>IFERROR(VLOOKUP(Ventas!$E42,Clientes!$A$1:$E$48,2,0),"")</f>
        <v/>
      </c>
      <c r="G42" s="8" t="s">
        <v>26</v>
      </c>
      <c r="H42" s="8" t="str">
        <f>IFERROR(VLOOKUP(Ventas!$G42,Productos!$A$1:$I$24,2,0),"")</f>
        <v>Toalla 40x40 Na</v>
      </c>
      <c r="I42" s="8">
        <v>1</v>
      </c>
      <c r="J42" s="8"/>
      <c r="K42" s="9">
        <f>IFERROR(IF(Ventas!$E42&lt;&gt;13,VLOOKUP(Ventas!$G42,Productos!$A$1:$I$24,4,0),0),0)</f>
        <v>3782</v>
      </c>
      <c r="L42" s="76"/>
      <c r="M42" s="9">
        <f>Ventas!$I42*Ventas!$K42</f>
        <v>3782</v>
      </c>
      <c r="N42" s="8" t="s">
        <v>370</v>
      </c>
      <c r="O42" s="9">
        <f t="shared" si="0"/>
        <v>0</v>
      </c>
      <c r="P42" s="9">
        <f t="shared" si="1"/>
        <v>126</v>
      </c>
      <c r="Q42" s="9">
        <f t="shared" si="2"/>
        <v>3656</v>
      </c>
      <c r="R42" s="9">
        <f>IFERROR(ROUND(VLOOKUP(Ventas!$G42,Productos!$A$1:$I$24,5,0),0)*Ventas!$I42,"")</f>
        <v>719</v>
      </c>
      <c r="S42" s="9">
        <f>IFERROR(IF(Ventas!$E42&lt;&gt;13,ROUND(VLOOKUP(Ventas!$G42,Productos!$A$1:$I$24,6,0)*Ventas!$I42,0),0),"")</f>
        <v>4501</v>
      </c>
      <c r="T42" s="30"/>
      <c r="U42" s="78"/>
      <c r="V42" s="8" t="s">
        <v>207</v>
      </c>
      <c r="W42" s="2"/>
      <c r="X42" s="2"/>
      <c r="Y42" s="2"/>
      <c r="Z42" s="2"/>
      <c r="AA42" s="2"/>
      <c r="AB42" s="2"/>
      <c r="AC42" s="2"/>
      <c r="AD42" s="2"/>
      <c r="AE42" s="2"/>
    </row>
    <row r="43" spans="1:31" ht="15.75" hidden="1" customHeight="1" x14ac:dyDescent="0.3">
      <c r="A43" s="74">
        <v>16</v>
      </c>
      <c r="B43" s="75">
        <v>46004</v>
      </c>
      <c r="C43" s="31">
        <v>1</v>
      </c>
      <c r="D43" s="31" t="str">
        <f>CONCATENATE(Ventas!$A43,Ventas!$C43)</f>
        <v>161</v>
      </c>
      <c r="E43" s="8"/>
      <c r="F43" s="8" t="str">
        <f>IFERROR(VLOOKUP(Ventas!$E43,Clientes!$A$1:$E$48,2,0),"")</f>
        <v/>
      </c>
      <c r="G43" s="8" t="s">
        <v>49</v>
      </c>
      <c r="H43" s="8" t="str">
        <f>IFERROR(VLOOKUP(Ventas!$G43,Productos!$A$1:$I$24,2,0),"")</f>
        <v>Turbante Na</v>
      </c>
      <c r="I43" s="8">
        <v>1</v>
      </c>
      <c r="J43" s="8"/>
      <c r="K43" s="9">
        <f>IFERROR(IF(Ventas!$E43&lt;&gt;13,VLOOKUP(Ventas!$G43,Productos!$A$1:$I$24,4,0),0),0)</f>
        <v>4706</v>
      </c>
      <c r="L43" s="76"/>
      <c r="M43" s="9">
        <f>Ventas!$I43*Ventas!$K43</f>
        <v>4706</v>
      </c>
      <c r="N43" s="8" t="s">
        <v>370</v>
      </c>
      <c r="O43" s="9">
        <f t="shared" si="0"/>
        <v>0</v>
      </c>
      <c r="P43" s="9">
        <f t="shared" si="1"/>
        <v>157</v>
      </c>
      <c r="Q43" s="9">
        <f t="shared" si="2"/>
        <v>4549</v>
      </c>
      <c r="R43" s="9">
        <f>IFERROR(ROUND(VLOOKUP(Ventas!$G43,Productos!$A$1:$I$24,5,0),0)*Ventas!$I43,"")</f>
        <v>894</v>
      </c>
      <c r="S43" s="9">
        <f>IFERROR(IF(Ventas!$E43&lt;&gt;13,ROUND(VLOOKUP(Ventas!$G43,Productos!$A$1:$I$24,6,0)*Ventas!$I43,0),0),"")</f>
        <v>5600</v>
      </c>
      <c r="T43" s="30"/>
      <c r="U43" s="78"/>
      <c r="V43" s="8"/>
      <c r="W43" s="2"/>
      <c r="X43" s="2"/>
      <c r="Y43" s="2"/>
      <c r="Z43" s="2"/>
      <c r="AA43" s="2"/>
      <c r="AB43" s="2"/>
      <c r="AC43" s="2"/>
      <c r="AD43" s="2"/>
      <c r="AE43" s="2"/>
    </row>
    <row r="44" spans="1:31" ht="15.75" hidden="1" customHeight="1" x14ac:dyDescent="0.3">
      <c r="A44" s="74">
        <v>16</v>
      </c>
      <c r="B44" s="75">
        <v>46004</v>
      </c>
      <c r="C44" s="31">
        <v>2</v>
      </c>
      <c r="D44" s="31" t="str">
        <f>CONCATENATE(Ventas!$A44,Ventas!$C44)</f>
        <v>162</v>
      </c>
      <c r="E44" s="8"/>
      <c r="F44" s="8" t="str">
        <f>IFERROR(VLOOKUP(Ventas!$E44,Clientes!$A$1:$E$48,2,0),"")</f>
        <v/>
      </c>
      <c r="G44" s="8" t="s">
        <v>32</v>
      </c>
      <c r="H44" s="8" t="str">
        <f>IFERROR(VLOOKUP(Ventas!$G44,Productos!$A$1:$I$24,2,0),"")</f>
        <v>Turbante Ca</v>
      </c>
      <c r="I44" s="8">
        <v>1</v>
      </c>
      <c r="J44" s="8"/>
      <c r="K44" s="9">
        <f>IFERROR(IF(Ventas!$E44&lt;&gt;13,VLOOKUP(Ventas!$G44,Productos!$A$1:$I$24,4,0),0),0)</f>
        <v>4706</v>
      </c>
      <c r="L44" s="76"/>
      <c r="M44" s="9">
        <f>Ventas!$I44*Ventas!$K44</f>
        <v>4706</v>
      </c>
      <c r="N44" s="8" t="s">
        <v>370</v>
      </c>
      <c r="O44" s="9">
        <f t="shared" si="0"/>
        <v>0</v>
      </c>
      <c r="P44" s="9">
        <f t="shared" si="1"/>
        <v>157</v>
      </c>
      <c r="Q44" s="9">
        <f t="shared" si="2"/>
        <v>4549</v>
      </c>
      <c r="R44" s="9">
        <f>IFERROR(ROUND(VLOOKUP(Ventas!$G44,Productos!$A$1:$I$24,5,0),0)*Ventas!$I44,"")</f>
        <v>894</v>
      </c>
      <c r="S44" s="9">
        <f>IFERROR(IF(Ventas!$E44&lt;&gt;13,ROUND(VLOOKUP(Ventas!$G44,Productos!$A$1:$I$24,6,0)*Ventas!$I44,0),0),"")</f>
        <v>5600</v>
      </c>
      <c r="T44" s="30"/>
      <c r="U44" s="78"/>
      <c r="V44" s="8"/>
      <c r="W44" s="2"/>
      <c r="X44" s="2"/>
      <c r="Y44" s="2"/>
      <c r="Z44" s="2"/>
      <c r="AA44" s="2"/>
      <c r="AB44" s="2"/>
      <c r="AC44" s="2"/>
      <c r="AD44" s="2"/>
      <c r="AE44" s="2"/>
    </row>
    <row r="45" spans="1:31" ht="15.75" hidden="1" customHeight="1" x14ac:dyDescent="0.3">
      <c r="A45" s="74">
        <v>16</v>
      </c>
      <c r="B45" s="75">
        <v>46004</v>
      </c>
      <c r="C45" s="31">
        <v>3</v>
      </c>
      <c r="D45" s="31" t="str">
        <f>CONCATENATE(Ventas!$A45,Ventas!$C45)</f>
        <v>163</v>
      </c>
      <c r="E45" s="8"/>
      <c r="F45" s="8" t="str">
        <f>IFERROR(VLOOKUP(Ventas!$E45,Clientes!$A$1:$E$48,2,0),"")</f>
        <v/>
      </c>
      <c r="G45" s="8" t="s">
        <v>32</v>
      </c>
      <c r="H45" s="8" t="str">
        <f>IFERROR(VLOOKUP(Ventas!$G45,Productos!$A$1:$I$24,2,0),"")</f>
        <v>Turbante Ca</v>
      </c>
      <c r="I45" s="8">
        <v>1</v>
      </c>
      <c r="J45" s="8"/>
      <c r="K45" s="9">
        <f>IFERROR(IF(Ventas!$E45&lt;&gt;13,VLOOKUP(Ventas!$G45,Productos!$A$1:$I$24,4,0),0),0)</f>
        <v>4706</v>
      </c>
      <c r="L45" s="76"/>
      <c r="M45" s="9">
        <f>Ventas!$I45*Ventas!$K45</f>
        <v>4706</v>
      </c>
      <c r="N45" s="8" t="s">
        <v>369</v>
      </c>
      <c r="O45" s="9">
        <f t="shared" si="0"/>
        <v>751</v>
      </c>
      <c r="P45" s="9">
        <f t="shared" si="1"/>
        <v>157</v>
      </c>
      <c r="Q45" s="9">
        <f t="shared" si="2"/>
        <v>3798</v>
      </c>
      <c r="R45" s="9">
        <f>IFERROR(ROUND(VLOOKUP(Ventas!$G45,Productos!$A$1:$I$24,5,0),0)*Ventas!$I45,"")</f>
        <v>894</v>
      </c>
      <c r="S45" s="9">
        <f>IFERROR(IF(Ventas!$E45&lt;&gt;13,ROUND(VLOOKUP(Ventas!$G45,Productos!$A$1:$I$24,6,0)*Ventas!$I45,0),0),"")</f>
        <v>5600</v>
      </c>
      <c r="T45" s="30"/>
      <c r="U45" s="78"/>
      <c r="V45" s="8"/>
      <c r="W45" s="2"/>
      <c r="X45" s="2"/>
      <c r="Y45" s="2"/>
      <c r="Z45" s="2"/>
      <c r="AA45" s="2"/>
      <c r="AB45" s="2"/>
      <c r="AC45" s="2"/>
      <c r="AD45" s="2"/>
      <c r="AE45" s="2"/>
    </row>
    <row r="46" spans="1:31" ht="15.75" hidden="1" customHeight="1" x14ac:dyDescent="0.3">
      <c r="A46" s="74">
        <v>16</v>
      </c>
      <c r="B46" s="75">
        <v>46004</v>
      </c>
      <c r="C46" s="31">
        <v>4</v>
      </c>
      <c r="D46" s="31" t="str">
        <f>CONCATENATE(Ventas!$A46,Ventas!$C46)</f>
        <v>164</v>
      </c>
      <c r="E46" s="8"/>
      <c r="F46" s="8" t="str">
        <f>IFERROR(VLOOKUP(Ventas!$E46,Clientes!$A$1:$E$48,2,0),"")</f>
        <v/>
      </c>
      <c r="G46" s="8" t="s">
        <v>37</v>
      </c>
      <c r="H46" s="8" t="str">
        <f>IFERROR(VLOOKUP(Ventas!$G46,Productos!$A$1:$I$24,2,0),"")</f>
        <v>Turbante Vp</v>
      </c>
      <c r="I46" s="8">
        <v>1</v>
      </c>
      <c r="J46" s="8"/>
      <c r="K46" s="9">
        <f>IFERROR(IF(Ventas!$E46&lt;&gt;13,VLOOKUP(Ventas!$G46,Productos!$A$1:$I$24,4,0),0),0)</f>
        <v>4706</v>
      </c>
      <c r="L46" s="76"/>
      <c r="M46" s="9">
        <f>Ventas!$I46*Ventas!$K46</f>
        <v>4706</v>
      </c>
      <c r="N46" s="8" t="s">
        <v>369</v>
      </c>
      <c r="O46" s="9">
        <f t="shared" si="0"/>
        <v>751</v>
      </c>
      <c r="P46" s="9">
        <f t="shared" si="1"/>
        <v>157</v>
      </c>
      <c r="Q46" s="9">
        <f t="shared" si="2"/>
        <v>3798</v>
      </c>
      <c r="R46" s="9">
        <f>IFERROR(ROUND(VLOOKUP(Ventas!$G46,Productos!$A$1:$I$24,5,0),0)*Ventas!$I46,"")</f>
        <v>894</v>
      </c>
      <c r="S46" s="9">
        <f>IFERROR(IF(Ventas!$E46&lt;&gt;13,ROUND(VLOOKUP(Ventas!$G46,Productos!$A$1:$I$24,6,0)*Ventas!$I46,0),0),"")</f>
        <v>5600</v>
      </c>
      <c r="T46" s="30"/>
      <c r="U46" s="78"/>
      <c r="V46" s="8"/>
      <c r="W46" s="2"/>
      <c r="X46" s="2"/>
      <c r="Y46" s="2"/>
      <c r="Z46" s="2"/>
      <c r="AA46" s="2"/>
      <c r="AB46" s="2"/>
      <c r="AC46" s="2"/>
      <c r="AD46" s="2"/>
      <c r="AE46" s="2"/>
    </row>
    <row r="47" spans="1:31" ht="15.75" hidden="1" customHeight="1" x14ac:dyDescent="0.3">
      <c r="A47" s="74">
        <v>16</v>
      </c>
      <c r="B47" s="75">
        <v>46004</v>
      </c>
      <c r="C47" s="31">
        <v>5</v>
      </c>
      <c r="D47" s="31" t="str">
        <f>CONCATENATE(Ventas!$A47,Ventas!$C47)</f>
        <v>165</v>
      </c>
      <c r="E47" s="8"/>
      <c r="F47" s="8" t="str">
        <f>IFERROR(VLOOKUP(Ventas!$E47,Clientes!$A$1:$E$48,2,0),"")</f>
        <v/>
      </c>
      <c r="G47" s="8" t="s">
        <v>35</v>
      </c>
      <c r="H47" s="8" t="str">
        <f>IFERROR(VLOOKUP(Ventas!$G47,Productos!$A$1:$I$24,2,0),"")</f>
        <v>Turbante Fu</v>
      </c>
      <c r="I47" s="8">
        <v>1</v>
      </c>
      <c r="J47" s="8"/>
      <c r="K47" s="9">
        <f>IFERROR(IF(Ventas!$E47&lt;&gt;13,VLOOKUP(Ventas!$G47,Productos!$A$1:$I$24,4,0),0),0)</f>
        <v>4706</v>
      </c>
      <c r="L47" s="76"/>
      <c r="M47" s="9">
        <f>Ventas!$I47*Ventas!$K47</f>
        <v>4706</v>
      </c>
      <c r="N47" s="8" t="s">
        <v>369</v>
      </c>
      <c r="O47" s="9">
        <f t="shared" si="0"/>
        <v>751</v>
      </c>
      <c r="P47" s="9">
        <f t="shared" si="1"/>
        <v>157</v>
      </c>
      <c r="Q47" s="9">
        <f t="shared" si="2"/>
        <v>3798</v>
      </c>
      <c r="R47" s="9">
        <f>IFERROR(ROUND(VLOOKUP(Ventas!$G47,Productos!$A$1:$I$24,5,0),0)*Ventas!$I47,"")</f>
        <v>894</v>
      </c>
      <c r="S47" s="9">
        <f>IFERROR(IF(Ventas!$E47&lt;&gt;13,ROUND(VLOOKUP(Ventas!$G47,Productos!$A$1:$I$24,6,0)*Ventas!$I47,0),0),"")</f>
        <v>5600</v>
      </c>
      <c r="T47" s="30"/>
      <c r="U47" s="78"/>
      <c r="V47" s="8"/>
      <c r="W47" s="2"/>
      <c r="X47" s="2"/>
      <c r="Y47" s="2"/>
      <c r="Z47" s="2"/>
      <c r="AA47" s="2"/>
      <c r="AB47" s="2"/>
      <c r="AC47" s="2"/>
      <c r="AD47" s="2"/>
      <c r="AE47" s="2"/>
    </row>
    <row r="48" spans="1:31" ht="15.75" hidden="1" customHeight="1" x14ac:dyDescent="0.3">
      <c r="A48" s="74">
        <v>17</v>
      </c>
      <c r="B48" s="75">
        <v>46005</v>
      </c>
      <c r="C48" s="31">
        <v>1</v>
      </c>
      <c r="D48" s="31" t="str">
        <f>CONCATENATE(Ventas!$A48,Ventas!$C48)</f>
        <v>171</v>
      </c>
      <c r="E48" s="8"/>
      <c r="F48" s="8" t="str">
        <f>IFERROR(VLOOKUP(Ventas!$E48,Clientes!$A$1:$E$48,2,0),"")</f>
        <v/>
      </c>
      <c r="G48" s="8" t="s">
        <v>47</v>
      </c>
      <c r="H48" s="8" t="str">
        <f>IFERROR(VLOOKUP(Ventas!$G48,Productos!$A$1:$I$24,2,0),"")</f>
        <v>Turbante Ne</v>
      </c>
      <c r="I48" s="8">
        <v>1</v>
      </c>
      <c r="J48" s="8"/>
      <c r="K48" s="9">
        <f>IFERROR(IF(Ventas!$E48&lt;&gt;13,VLOOKUP(Ventas!$G48,Productos!$A$1:$I$24,4,0),0),0)</f>
        <v>4706</v>
      </c>
      <c r="L48" s="76"/>
      <c r="M48" s="9">
        <f>Ventas!$I48*Ventas!$K48</f>
        <v>4706</v>
      </c>
      <c r="N48" s="8" t="s">
        <v>369</v>
      </c>
      <c r="O48" s="9">
        <f t="shared" si="0"/>
        <v>751</v>
      </c>
      <c r="P48" s="9">
        <f t="shared" si="1"/>
        <v>157</v>
      </c>
      <c r="Q48" s="9">
        <f t="shared" si="2"/>
        <v>3798</v>
      </c>
      <c r="R48" s="9">
        <f>IFERROR(ROUND(VLOOKUP(Ventas!$G48,Productos!$A$1:$I$24,5,0),0)*Ventas!$I48,"")</f>
        <v>894</v>
      </c>
      <c r="S48" s="9">
        <f>IFERROR(IF(Ventas!$E48&lt;&gt;13,ROUND(VLOOKUP(Ventas!$G48,Productos!$A$1:$I$24,6,0)*Ventas!$I48,0),0),"")</f>
        <v>5600</v>
      </c>
      <c r="T48" s="30"/>
      <c r="U48" s="78"/>
      <c r="V48" s="8"/>
      <c r="W48" s="2"/>
      <c r="X48" s="2"/>
      <c r="Y48" s="2"/>
      <c r="Z48" s="2"/>
      <c r="AA48" s="2"/>
      <c r="AB48" s="2"/>
      <c r="AC48" s="2"/>
      <c r="AD48" s="2"/>
      <c r="AE48" s="2"/>
    </row>
    <row r="49" spans="1:31" ht="15.75" hidden="1" customHeight="1" x14ac:dyDescent="0.3">
      <c r="A49" s="74">
        <v>17</v>
      </c>
      <c r="B49" s="75">
        <v>46005</v>
      </c>
      <c r="C49" s="31">
        <v>2</v>
      </c>
      <c r="D49" s="31" t="str">
        <f>CONCATENATE(Ventas!$A49,Ventas!$C49)</f>
        <v>172</v>
      </c>
      <c r="E49" s="8"/>
      <c r="F49" s="8" t="str">
        <f>IFERROR(VLOOKUP(Ventas!$E49,Clientes!$A$1:$E$48,2,0),"")</f>
        <v/>
      </c>
      <c r="G49" s="8" t="s">
        <v>51</v>
      </c>
      <c r="H49" s="8" t="str">
        <f>IFERROR(VLOOKUP(Ventas!$G49,Productos!$A$1:$I$24,2,0),"")</f>
        <v>Turbante Am</v>
      </c>
      <c r="I49" s="8">
        <v>1</v>
      </c>
      <c r="J49" s="8"/>
      <c r="K49" s="9">
        <f>IFERROR(IF(Ventas!$E49&lt;&gt;13,VLOOKUP(Ventas!$G49,Productos!$A$1:$I$24,4,0),0),0)</f>
        <v>4706</v>
      </c>
      <c r="L49" s="76"/>
      <c r="M49" s="9">
        <f>Ventas!$I49*Ventas!$K49</f>
        <v>4706</v>
      </c>
      <c r="N49" s="8" t="s">
        <v>369</v>
      </c>
      <c r="O49" s="9">
        <f t="shared" si="0"/>
        <v>751</v>
      </c>
      <c r="P49" s="9">
        <f t="shared" si="1"/>
        <v>157</v>
      </c>
      <c r="Q49" s="9">
        <f t="shared" si="2"/>
        <v>3798</v>
      </c>
      <c r="R49" s="9">
        <f>IFERROR(ROUND(VLOOKUP(Ventas!$G49,Productos!$A$1:$I$24,5,0),0)*Ventas!$I49,"")</f>
        <v>894</v>
      </c>
      <c r="S49" s="9">
        <f>IFERROR(IF(Ventas!$E49&lt;&gt;13,ROUND(VLOOKUP(Ventas!$G49,Productos!$A$1:$I$24,6,0)*Ventas!$I49,0),0),"")</f>
        <v>5600</v>
      </c>
      <c r="T49" s="30"/>
      <c r="U49" s="78"/>
      <c r="V49" s="8"/>
      <c r="W49" s="2"/>
      <c r="X49" s="2"/>
      <c r="Y49" s="2"/>
      <c r="Z49" s="2"/>
      <c r="AA49" s="2"/>
      <c r="AB49" s="2"/>
      <c r="AC49" s="2"/>
      <c r="AD49" s="2"/>
      <c r="AE49" s="2"/>
    </row>
    <row r="50" spans="1:31" ht="15.75" hidden="1" customHeight="1" x14ac:dyDescent="0.3">
      <c r="A50" s="74">
        <v>17</v>
      </c>
      <c r="B50" s="75">
        <v>46005</v>
      </c>
      <c r="C50" s="31">
        <v>3</v>
      </c>
      <c r="D50" s="31" t="str">
        <f>CONCATENATE(Ventas!$A50,Ventas!$C50)</f>
        <v>173</v>
      </c>
      <c r="E50" s="8"/>
      <c r="F50" s="8" t="str">
        <f>IFERROR(VLOOKUP(Ventas!$E50,Clientes!$A$1:$E$48,2,0),"")</f>
        <v/>
      </c>
      <c r="G50" s="8" t="s">
        <v>14</v>
      </c>
      <c r="H50" s="8" t="str">
        <f>IFERROR(VLOOKUP(Ventas!$G50,Productos!$A$1:$I$24,2,0),"")</f>
        <v>Toalla 160x80 Vp</v>
      </c>
      <c r="I50" s="8">
        <v>1</v>
      </c>
      <c r="J50" s="8"/>
      <c r="K50" s="9">
        <f>IFERROR(IF(Ventas!$E50&lt;&gt;13,VLOOKUP(Ventas!$G50,Productos!$A$1:$I$24,4,0),0),0)</f>
        <v>8992</v>
      </c>
      <c r="L50" s="76"/>
      <c r="M50" s="9">
        <f>Ventas!$I50*Ventas!$K50</f>
        <v>8992</v>
      </c>
      <c r="N50" s="8" t="s">
        <v>369</v>
      </c>
      <c r="O50" s="9">
        <f t="shared" si="0"/>
        <v>1436</v>
      </c>
      <c r="P50" s="9">
        <f t="shared" si="1"/>
        <v>300</v>
      </c>
      <c r="Q50" s="9">
        <f t="shared" si="2"/>
        <v>7256</v>
      </c>
      <c r="R50" s="9">
        <f>IFERROR(ROUND(VLOOKUP(Ventas!$G50,Productos!$A$1:$I$24,5,0),0)*Ventas!$I50,"")</f>
        <v>1708</v>
      </c>
      <c r="S50" s="9">
        <f>IFERROR(IF(Ventas!$E50&lt;&gt;13,ROUND(VLOOKUP(Ventas!$G50,Productos!$A$1:$I$24,6,0)*Ventas!$I50,0),0),"")</f>
        <v>10700</v>
      </c>
      <c r="T50" s="30"/>
      <c r="U50" s="78"/>
      <c r="V50" s="8"/>
      <c r="W50" s="2"/>
      <c r="X50" s="2"/>
      <c r="Y50" s="2"/>
      <c r="Z50" s="2"/>
      <c r="AA50" s="2"/>
      <c r="AB50" s="2"/>
      <c r="AC50" s="2"/>
      <c r="AD50" s="2"/>
      <c r="AE50" s="2"/>
    </row>
    <row r="51" spans="1:31" ht="15.75" hidden="1" customHeight="1" x14ac:dyDescent="0.3">
      <c r="A51" s="74">
        <v>17</v>
      </c>
      <c r="B51" s="75">
        <v>46005</v>
      </c>
      <c r="C51" s="31">
        <v>4</v>
      </c>
      <c r="D51" s="31" t="str">
        <f>CONCATENATE(Ventas!$A51,Ventas!$C51)</f>
        <v>174</v>
      </c>
      <c r="E51" s="8"/>
      <c r="F51" s="8" t="str">
        <f>IFERROR(VLOOKUP(Ventas!$E51,Clientes!$A$1:$E$48,2,0),"")</f>
        <v/>
      </c>
      <c r="G51" s="8" t="s">
        <v>37</v>
      </c>
      <c r="H51" s="8" t="str">
        <f>IFERROR(VLOOKUP(Ventas!$G51,Productos!$A$1:$I$24,2,0),"")</f>
        <v>Turbante Vp</v>
      </c>
      <c r="I51" s="8">
        <v>1</v>
      </c>
      <c r="J51" s="8"/>
      <c r="K51" s="9">
        <f>IFERROR(IF(Ventas!$E51&lt;&gt;13,VLOOKUP(Ventas!$G51,Productos!$A$1:$I$24,4,0),0),0)</f>
        <v>4706</v>
      </c>
      <c r="L51" s="76"/>
      <c r="M51" s="9">
        <f>Ventas!$I51*Ventas!$K51</f>
        <v>4706</v>
      </c>
      <c r="N51" s="8" t="s">
        <v>369</v>
      </c>
      <c r="O51" s="9">
        <f t="shared" si="0"/>
        <v>751</v>
      </c>
      <c r="P51" s="9">
        <f t="shared" si="1"/>
        <v>157</v>
      </c>
      <c r="Q51" s="9">
        <f t="shared" si="2"/>
        <v>3798</v>
      </c>
      <c r="R51" s="9">
        <f>IFERROR(ROUND(VLOOKUP(Ventas!$G51,Productos!$A$1:$I$24,5,0),0)*Ventas!$I51,"")</f>
        <v>894</v>
      </c>
      <c r="S51" s="9">
        <f>IFERROR(IF(Ventas!$E51&lt;&gt;13,ROUND(VLOOKUP(Ventas!$G51,Productos!$A$1:$I$24,6,0)*Ventas!$I51,0),0),"")</f>
        <v>5600</v>
      </c>
      <c r="T51" s="30"/>
      <c r="U51" s="78"/>
      <c r="V51" s="8"/>
      <c r="W51" s="2"/>
      <c r="X51" s="2"/>
      <c r="Y51" s="2"/>
      <c r="Z51" s="2"/>
      <c r="AA51" s="2"/>
      <c r="AB51" s="2"/>
      <c r="AC51" s="2"/>
      <c r="AD51" s="2"/>
      <c r="AE51" s="2"/>
    </row>
    <row r="52" spans="1:31" ht="15.75" hidden="1" customHeight="1" x14ac:dyDescent="0.3">
      <c r="A52" s="74">
        <v>17</v>
      </c>
      <c r="B52" s="75">
        <v>46005</v>
      </c>
      <c r="C52" s="31">
        <v>5</v>
      </c>
      <c r="D52" s="31" t="str">
        <f>CONCATENATE(Ventas!$A52,Ventas!$C52)</f>
        <v>175</v>
      </c>
      <c r="E52" s="8"/>
      <c r="F52" s="8" t="str">
        <f>IFERROR(VLOOKUP(Ventas!$E52,Clientes!$A$1:$E$48,2,0),"")</f>
        <v/>
      </c>
      <c r="G52" s="8" t="s">
        <v>41</v>
      </c>
      <c r="H52" s="8" t="str">
        <f>IFERROR(VLOOKUP(Ventas!$G52,Productos!$A$1:$I$24,2,0),"")</f>
        <v>Gorra Natacion Lycra</v>
      </c>
      <c r="I52" s="8">
        <v>1</v>
      </c>
      <c r="J52" s="8"/>
      <c r="K52" s="9">
        <f>IFERROR(IF(Ventas!$E52&lt;&gt;13,VLOOKUP(Ventas!$G52,Productos!$A$1:$I$24,4,0),0),0)</f>
        <v>4454</v>
      </c>
      <c r="L52" s="76"/>
      <c r="M52" s="9">
        <f>Ventas!$I52*Ventas!$K52</f>
        <v>4454</v>
      </c>
      <c r="N52" s="8" t="s">
        <v>369</v>
      </c>
      <c r="O52" s="9">
        <f t="shared" si="0"/>
        <v>711</v>
      </c>
      <c r="P52" s="9">
        <f t="shared" si="1"/>
        <v>148</v>
      </c>
      <c r="Q52" s="9">
        <f t="shared" si="2"/>
        <v>3595</v>
      </c>
      <c r="R52" s="9">
        <f>IFERROR(ROUND(VLOOKUP(Ventas!$G52,Productos!$A$1:$I$24,5,0),0)*Ventas!$I52,"")</f>
        <v>846</v>
      </c>
      <c r="S52" s="9">
        <f>IFERROR(IF(Ventas!$E52&lt;&gt;13,ROUND(VLOOKUP(Ventas!$G52,Productos!$A$1:$I$24,6,0)*Ventas!$I52,0),0),"")</f>
        <v>5300</v>
      </c>
      <c r="T52" s="30"/>
      <c r="U52" s="78"/>
      <c r="V52" s="8"/>
      <c r="W52" s="2"/>
      <c r="X52" s="2"/>
      <c r="Y52" s="2"/>
      <c r="Z52" s="2"/>
      <c r="AA52" s="2"/>
      <c r="AB52" s="2"/>
      <c r="AC52" s="2"/>
      <c r="AD52" s="2"/>
      <c r="AE52" s="2"/>
    </row>
    <row r="53" spans="1:31" ht="15.75" hidden="1" customHeight="1" x14ac:dyDescent="0.3">
      <c r="A53" s="74">
        <v>17</v>
      </c>
      <c r="B53" s="75">
        <v>46005</v>
      </c>
      <c r="C53" s="31">
        <v>6</v>
      </c>
      <c r="D53" s="31" t="str">
        <f>CONCATENATE(Ventas!$A53,Ventas!$C53)</f>
        <v>176</v>
      </c>
      <c r="E53" s="8"/>
      <c r="F53" s="8" t="str">
        <f>IFERROR(VLOOKUP(Ventas!$E53,Clientes!$A$1:$E$48,2,0),"")</f>
        <v/>
      </c>
      <c r="G53" s="8" t="s">
        <v>41</v>
      </c>
      <c r="H53" s="8" t="str">
        <f>IFERROR(VLOOKUP(Ventas!$G53,Productos!$A$1:$I$24,2,0),"")</f>
        <v>Gorra Natacion Lycra</v>
      </c>
      <c r="I53" s="8">
        <v>1</v>
      </c>
      <c r="J53" s="8"/>
      <c r="K53" s="9">
        <f>IFERROR(IF(Ventas!$E53&lt;&gt;13,VLOOKUP(Ventas!$G53,Productos!$A$1:$I$24,4,0),0),0)</f>
        <v>4454</v>
      </c>
      <c r="L53" s="76"/>
      <c r="M53" s="9">
        <f>Ventas!$I53*Ventas!$K53</f>
        <v>4454</v>
      </c>
      <c r="N53" s="8" t="s">
        <v>369</v>
      </c>
      <c r="O53" s="9">
        <f t="shared" si="0"/>
        <v>711</v>
      </c>
      <c r="P53" s="9">
        <f t="shared" si="1"/>
        <v>148</v>
      </c>
      <c r="Q53" s="9">
        <f t="shared" si="2"/>
        <v>3595</v>
      </c>
      <c r="R53" s="9">
        <f>IFERROR(ROUND(VLOOKUP(Ventas!$G53,Productos!$A$1:$I$24,5,0),0)*Ventas!$I53,"")</f>
        <v>846</v>
      </c>
      <c r="S53" s="9">
        <f>IFERROR(IF(Ventas!$E53&lt;&gt;13,ROUND(VLOOKUP(Ventas!$G53,Productos!$A$1:$I$24,6,0)*Ventas!$I53,0),0),"")</f>
        <v>5300</v>
      </c>
      <c r="T53" s="30"/>
      <c r="U53" s="78"/>
      <c r="V53" s="8"/>
      <c r="W53" s="2"/>
      <c r="X53" s="2"/>
      <c r="Y53" s="2"/>
      <c r="Z53" s="2"/>
      <c r="AA53" s="2"/>
      <c r="AB53" s="2"/>
      <c r="AC53" s="2"/>
      <c r="AD53" s="2"/>
      <c r="AE53" s="2"/>
    </row>
    <row r="54" spans="1:31" ht="15.75" hidden="1" customHeight="1" x14ac:dyDescent="0.3">
      <c r="A54" s="74">
        <v>17</v>
      </c>
      <c r="B54" s="75">
        <v>46005</v>
      </c>
      <c r="C54" s="31">
        <v>7</v>
      </c>
      <c r="D54" s="31" t="str">
        <f>CONCATENATE(Ventas!$A54,Ventas!$C54)</f>
        <v>177</v>
      </c>
      <c r="E54" s="8"/>
      <c r="F54" s="8" t="str">
        <f>IFERROR(VLOOKUP(Ventas!$E54,Clientes!$A$1:$E$48,2,0),"")</f>
        <v/>
      </c>
      <c r="G54" s="8" t="s">
        <v>10</v>
      </c>
      <c r="H54" s="8" t="str">
        <f>IFERROR(VLOOKUP(Ventas!$G54,Productos!$A$1:$I$24,2,0),"")</f>
        <v>Toalla 160x80 Ro</v>
      </c>
      <c r="I54" s="8">
        <v>1</v>
      </c>
      <c r="J54" s="8"/>
      <c r="K54" s="9">
        <f>IFERROR(IF(Ventas!$E54&lt;&gt;13,VLOOKUP(Ventas!$G54,Productos!$A$1:$I$24,4,0),0),0)</f>
        <v>8992</v>
      </c>
      <c r="L54" s="76"/>
      <c r="M54" s="9">
        <f>Ventas!$I54*Ventas!$K54</f>
        <v>8992</v>
      </c>
      <c r="N54" s="8" t="s">
        <v>369</v>
      </c>
      <c r="O54" s="9">
        <f t="shared" si="0"/>
        <v>1436</v>
      </c>
      <c r="P54" s="9">
        <f t="shared" si="1"/>
        <v>300</v>
      </c>
      <c r="Q54" s="9">
        <f t="shared" si="2"/>
        <v>7256</v>
      </c>
      <c r="R54" s="9">
        <f>IFERROR(ROUND(VLOOKUP(Ventas!$G54,Productos!$A$1:$I$24,5,0),0)*Ventas!$I54,"")</f>
        <v>1708</v>
      </c>
      <c r="S54" s="9">
        <f>IFERROR(IF(Ventas!$E54&lt;&gt;13,ROUND(VLOOKUP(Ventas!$G54,Productos!$A$1:$I$24,6,0)*Ventas!$I54,0),0),"")</f>
        <v>10700</v>
      </c>
      <c r="T54" s="30"/>
      <c r="U54" s="78"/>
      <c r="V54" s="8"/>
      <c r="W54" s="2"/>
      <c r="X54" s="2"/>
      <c r="Y54" s="2"/>
      <c r="Z54" s="2"/>
      <c r="AA54" s="2"/>
      <c r="AB54" s="2"/>
      <c r="AC54" s="2"/>
      <c r="AD54" s="2"/>
      <c r="AE54" s="2"/>
    </row>
    <row r="55" spans="1:31" ht="15.75" hidden="1" customHeight="1" x14ac:dyDescent="0.3">
      <c r="A55" s="74">
        <v>18</v>
      </c>
      <c r="B55" s="75">
        <v>46006</v>
      </c>
      <c r="C55" s="31">
        <v>1</v>
      </c>
      <c r="D55" s="31" t="str">
        <f>CONCATENATE(Ventas!$A55,Ventas!$C55)</f>
        <v>181</v>
      </c>
      <c r="E55" s="8"/>
      <c r="F55" s="8" t="str">
        <f>IFERROR(VLOOKUP(Ventas!$E55,Clientes!$A$1:$E$48,2,0),"")</f>
        <v/>
      </c>
      <c r="G55" s="8" t="s">
        <v>47</v>
      </c>
      <c r="H55" s="8" t="str">
        <f>IFERROR(VLOOKUP(Ventas!$G55,Productos!$A$1:$I$24,2,0),"")</f>
        <v>Turbante Ne</v>
      </c>
      <c r="I55" s="8">
        <v>1</v>
      </c>
      <c r="J55" s="8"/>
      <c r="K55" s="9">
        <f>IFERROR(IF(Ventas!$E55&lt;&gt;13,VLOOKUP(Ventas!$G55,Productos!$A$1:$I$24,4,0),0),0)</f>
        <v>4706</v>
      </c>
      <c r="L55" s="76"/>
      <c r="M55" s="9">
        <f>Ventas!$I55*Ventas!$K55</f>
        <v>4706</v>
      </c>
      <c r="N55" s="8" t="s">
        <v>369</v>
      </c>
      <c r="O55" s="9">
        <f t="shared" si="0"/>
        <v>751</v>
      </c>
      <c r="P55" s="9">
        <f t="shared" si="1"/>
        <v>157</v>
      </c>
      <c r="Q55" s="9">
        <f t="shared" si="2"/>
        <v>3798</v>
      </c>
      <c r="R55" s="9">
        <f>IFERROR(ROUND(VLOOKUP(Ventas!$G55,Productos!$A$1:$I$24,5,0),0)*Ventas!$I55,"")</f>
        <v>894</v>
      </c>
      <c r="S55" s="9">
        <f>IFERROR(IF(Ventas!$E55&lt;&gt;13,ROUND(VLOOKUP(Ventas!$G55,Productos!$A$1:$I$24,6,0)*Ventas!$I55,0),0),"")</f>
        <v>5600</v>
      </c>
      <c r="T55" s="30"/>
      <c r="U55" s="78"/>
      <c r="V55" s="8"/>
      <c r="W55" s="2"/>
      <c r="X55" s="2"/>
      <c r="Y55" s="2"/>
      <c r="Z55" s="2"/>
      <c r="AA55" s="2"/>
      <c r="AB55" s="2"/>
      <c r="AC55" s="2"/>
      <c r="AD55" s="2"/>
      <c r="AE55" s="2"/>
    </row>
    <row r="56" spans="1:31" ht="15.75" hidden="1" customHeight="1" x14ac:dyDescent="0.3">
      <c r="A56" s="74">
        <v>19</v>
      </c>
      <c r="B56" s="75">
        <v>46008</v>
      </c>
      <c r="C56" s="31">
        <v>1</v>
      </c>
      <c r="D56" s="31" t="str">
        <f>CONCATENATE(Ventas!$A56,Ventas!$C56)</f>
        <v>191</v>
      </c>
      <c r="E56" s="8"/>
      <c r="F56" s="8" t="str">
        <f>IFERROR(VLOOKUP(Ventas!$E56,Clientes!$A$1:$E$48,2,0),"")</f>
        <v/>
      </c>
      <c r="G56" s="8" t="s">
        <v>53</v>
      </c>
      <c r="H56" s="8" t="str">
        <f>IFERROR(VLOOKUP(Ventas!$G56,Productos!$A$1:$I$24,2,0),"")</f>
        <v>Turbante Ro</v>
      </c>
      <c r="I56" s="8">
        <v>1</v>
      </c>
      <c r="J56" s="8"/>
      <c r="K56" s="9">
        <f>IFERROR(IF(Ventas!$E56&lt;&gt;13,VLOOKUP(Ventas!$G56,Productos!$A$1:$I$24,4,0),0),0)</f>
        <v>4706</v>
      </c>
      <c r="L56" s="76"/>
      <c r="M56" s="9">
        <f>Ventas!$I56*Ventas!$K56</f>
        <v>4706</v>
      </c>
      <c r="N56" s="8" t="s">
        <v>370</v>
      </c>
      <c r="O56" s="9">
        <f t="shared" si="0"/>
        <v>0</v>
      </c>
      <c r="P56" s="9">
        <f t="shared" si="1"/>
        <v>157</v>
      </c>
      <c r="Q56" s="9">
        <f t="shared" si="2"/>
        <v>4549</v>
      </c>
      <c r="R56" s="9">
        <f>IFERROR(ROUND(VLOOKUP(Ventas!$G56,Productos!$A$1:$I$24,5,0),0)*Ventas!$I56,"")</f>
        <v>894</v>
      </c>
      <c r="S56" s="9">
        <f>IFERROR(IF(Ventas!$E56&lt;&gt;13,ROUND(VLOOKUP(Ventas!$G56,Productos!$A$1:$I$24,6,0)*Ventas!$I56,0),0),"")</f>
        <v>5600</v>
      </c>
      <c r="T56" s="30"/>
      <c r="U56" s="78"/>
      <c r="V56" s="8"/>
      <c r="W56" s="2"/>
      <c r="X56" s="2"/>
      <c r="Y56" s="2"/>
      <c r="Z56" s="2"/>
      <c r="AA56" s="2"/>
      <c r="AB56" s="2"/>
      <c r="AC56" s="2"/>
      <c r="AD56" s="2"/>
      <c r="AE56" s="2"/>
    </row>
    <row r="57" spans="1:31" ht="15.75" hidden="1" customHeight="1" x14ac:dyDescent="0.3">
      <c r="A57" s="74">
        <v>20</v>
      </c>
      <c r="B57" s="75">
        <v>46010</v>
      </c>
      <c r="C57" s="31">
        <v>1</v>
      </c>
      <c r="D57" s="31" t="str">
        <f>CONCATENATE(Ventas!$A57,Ventas!$C57)</f>
        <v>201</v>
      </c>
      <c r="E57" s="8"/>
      <c r="F57" s="8" t="str">
        <f>IFERROR(VLOOKUP(Ventas!$E57,Clientes!$A$1:$E$48,2,0),"")</f>
        <v/>
      </c>
      <c r="G57" s="8" t="s">
        <v>7</v>
      </c>
      <c r="H57" s="8" t="str">
        <f>IFERROR(VLOOKUP(Ventas!$G57,Productos!$A$1:$I$24,2,0),"")</f>
        <v>Toalla 160x80 Az</v>
      </c>
      <c r="I57" s="8">
        <v>1</v>
      </c>
      <c r="J57" s="8"/>
      <c r="K57" s="9">
        <f>IFERROR(IF(Ventas!$E57&lt;&gt;13,VLOOKUP(Ventas!$G57,Productos!$A$1:$I$24,4,0),0),0)</f>
        <v>8992</v>
      </c>
      <c r="L57" s="76"/>
      <c r="M57" s="9">
        <f>Ventas!$I57*Ventas!$K57</f>
        <v>8992</v>
      </c>
      <c r="N57" s="8" t="s">
        <v>233</v>
      </c>
      <c r="O57" s="9">
        <f t="shared" si="0"/>
        <v>1436</v>
      </c>
      <c r="P57" s="9">
        <f t="shared" si="1"/>
        <v>300</v>
      </c>
      <c r="Q57" s="9">
        <f t="shared" si="2"/>
        <v>7256</v>
      </c>
      <c r="R57" s="9">
        <f>IFERROR(ROUND(VLOOKUP(Ventas!$G57,Productos!$A$1:$I$24,5,0),0)*Ventas!$I57,"")</f>
        <v>1708</v>
      </c>
      <c r="S57" s="9">
        <f>IFERROR(IF(Ventas!$E57&lt;&gt;13,ROUND(VLOOKUP(Ventas!$G57,Productos!$A$1:$I$24,6,0)*Ventas!$I57,0),0),"")</f>
        <v>10700</v>
      </c>
      <c r="T57" s="30"/>
      <c r="U57" s="78"/>
      <c r="V57" s="8"/>
      <c r="W57" s="2"/>
      <c r="X57" s="2"/>
      <c r="Y57" s="2"/>
      <c r="Z57" s="2"/>
      <c r="AA57" s="2"/>
      <c r="AB57" s="2"/>
      <c r="AC57" s="2"/>
      <c r="AD57" s="2"/>
      <c r="AE57" s="2"/>
    </row>
    <row r="58" spans="1:31" ht="15.75" hidden="1" customHeight="1" x14ac:dyDescent="0.3">
      <c r="A58" s="74">
        <v>20</v>
      </c>
      <c r="B58" s="75">
        <v>46010</v>
      </c>
      <c r="C58" s="31">
        <v>2</v>
      </c>
      <c r="D58" s="31" t="str">
        <f>CONCATENATE(Ventas!$A58,Ventas!$C58)</f>
        <v>202</v>
      </c>
      <c r="E58" s="8"/>
      <c r="F58" s="8" t="str">
        <f>IFERROR(VLOOKUP(Ventas!$E58,Clientes!$A$1:$E$48,2,0),"")</f>
        <v/>
      </c>
      <c r="G58" s="8" t="s">
        <v>16</v>
      </c>
      <c r="H58" s="8" t="str">
        <f>IFERROR(VLOOKUP(Ventas!$G58,Productos!$A$1:$I$24,2,0),"")</f>
        <v>Toalla 160x80 Ca</v>
      </c>
      <c r="I58" s="8">
        <v>1</v>
      </c>
      <c r="J58" s="8"/>
      <c r="K58" s="9">
        <f>IFERROR(IF(Ventas!$E58&lt;&gt;13,VLOOKUP(Ventas!$G58,Productos!$A$1:$I$24,4,0),0),0)</f>
        <v>8992</v>
      </c>
      <c r="L58" s="76"/>
      <c r="M58" s="9">
        <f>Ventas!$I58*Ventas!$K58</f>
        <v>8992</v>
      </c>
      <c r="N58" s="8" t="s">
        <v>369</v>
      </c>
      <c r="O58" s="9">
        <f t="shared" si="0"/>
        <v>1436</v>
      </c>
      <c r="P58" s="9">
        <f t="shared" si="1"/>
        <v>300</v>
      </c>
      <c r="Q58" s="9">
        <f t="shared" si="2"/>
        <v>7256</v>
      </c>
      <c r="R58" s="9">
        <f>IFERROR(ROUND(VLOOKUP(Ventas!$G58,Productos!$A$1:$I$24,5,0),0)*Ventas!$I58,"")</f>
        <v>1708</v>
      </c>
      <c r="S58" s="9">
        <f>IFERROR(IF(Ventas!$E58&lt;&gt;13,ROUND(VLOOKUP(Ventas!$G58,Productos!$A$1:$I$24,6,0)*Ventas!$I58,0),0),"")</f>
        <v>10700</v>
      </c>
      <c r="T58" s="30"/>
      <c r="U58" s="78"/>
      <c r="V58" s="8"/>
      <c r="W58" s="2"/>
      <c r="X58" s="2"/>
      <c r="Y58" s="2"/>
      <c r="Z58" s="2"/>
      <c r="AA58" s="2"/>
      <c r="AB58" s="2"/>
      <c r="AC58" s="2"/>
      <c r="AD58" s="2"/>
      <c r="AE58" s="2"/>
    </row>
    <row r="59" spans="1:31" ht="15.75" hidden="1" customHeight="1" x14ac:dyDescent="0.3">
      <c r="A59" s="74">
        <v>20</v>
      </c>
      <c r="B59" s="75">
        <v>46010</v>
      </c>
      <c r="C59" s="31">
        <v>3</v>
      </c>
      <c r="D59" s="31" t="str">
        <f>CONCATENATE(Ventas!$A59,Ventas!$C59)</f>
        <v>203</v>
      </c>
      <c r="E59" s="8"/>
      <c r="F59" s="8" t="str">
        <f>IFERROR(VLOOKUP(Ventas!$E59,Clientes!$A$1:$E$48,2,0),"")</f>
        <v/>
      </c>
      <c r="G59" s="8" t="s">
        <v>35</v>
      </c>
      <c r="H59" s="8" t="str">
        <f>IFERROR(VLOOKUP(Ventas!$G59,Productos!$A$1:$I$24,2,0),"")</f>
        <v>Turbante Fu</v>
      </c>
      <c r="I59" s="8">
        <v>1</v>
      </c>
      <c r="J59" s="8"/>
      <c r="K59" s="9">
        <f>IFERROR(IF(Ventas!$E59&lt;&gt;13,VLOOKUP(Ventas!$G59,Productos!$A$1:$I$24,4,0),0),0)</f>
        <v>4706</v>
      </c>
      <c r="L59" s="76"/>
      <c r="M59" s="9">
        <f>Ventas!$I59*Ventas!$K59</f>
        <v>4706</v>
      </c>
      <c r="N59" s="8" t="s">
        <v>369</v>
      </c>
      <c r="O59" s="9">
        <f t="shared" si="0"/>
        <v>751</v>
      </c>
      <c r="P59" s="9">
        <f t="shared" si="1"/>
        <v>157</v>
      </c>
      <c r="Q59" s="9">
        <f t="shared" si="2"/>
        <v>3798</v>
      </c>
      <c r="R59" s="9">
        <f>IFERROR(ROUND(VLOOKUP(Ventas!$G59,Productos!$A$1:$I$24,5,0),0)*Ventas!$I59,"")</f>
        <v>894</v>
      </c>
      <c r="S59" s="9">
        <f>IFERROR(IF(Ventas!$E59&lt;&gt;13,ROUND(VLOOKUP(Ventas!$G59,Productos!$A$1:$I$24,6,0)*Ventas!$I59,0),0),"")</f>
        <v>5600</v>
      </c>
      <c r="T59" s="30"/>
      <c r="U59" s="78"/>
      <c r="V59" s="8"/>
      <c r="W59" s="2"/>
      <c r="X59" s="2"/>
      <c r="Y59" s="2"/>
      <c r="Z59" s="2"/>
      <c r="AA59" s="2"/>
      <c r="AB59" s="2"/>
      <c r="AC59" s="2"/>
      <c r="AD59" s="2"/>
      <c r="AE59" s="2"/>
    </row>
    <row r="60" spans="1:31" ht="15.75" hidden="1" customHeight="1" x14ac:dyDescent="0.3">
      <c r="A60" s="74">
        <v>20</v>
      </c>
      <c r="B60" s="75">
        <v>46010</v>
      </c>
      <c r="C60" s="31">
        <v>4</v>
      </c>
      <c r="D60" s="31" t="str">
        <f>CONCATENATE(Ventas!$A60,Ventas!$C60)</f>
        <v>204</v>
      </c>
      <c r="E60" s="8"/>
      <c r="F60" s="8" t="str">
        <f>IFERROR(VLOOKUP(Ventas!$E60,Clientes!$A$1:$E$48,2,0),"")</f>
        <v/>
      </c>
      <c r="G60" s="8" t="s">
        <v>47</v>
      </c>
      <c r="H60" s="8" t="str">
        <f>IFERROR(VLOOKUP(Ventas!$G60,Productos!$A$1:$I$24,2,0),"")</f>
        <v>Turbante Ne</v>
      </c>
      <c r="I60" s="8">
        <v>1</v>
      </c>
      <c r="J60" s="8"/>
      <c r="K60" s="9">
        <f>IFERROR(IF(Ventas!$E60&lt;&gt;13,VLOOKUP(Ventas!$G60,Productos!$A$1:$I$24,4,0),0),0)</f>
        <v>4706</v>
      </c>
      <c r="L60" s="76"/>
      <c r="M60" s="9">
        <f>Ventas!$I60*Ventas!$K60</f>
        <v>4706</v>
      </c>
      <c r="N60" s="8" t="s">
        <v>369</v>
      </c>
      <c r="O60" s="9">
        <f t="shared" si="0"/>
        <v>751</v>
      </c>
      <c r="P60" s="9">
        <f t="shared" si="1"/>
        <v>157</v>
      </c>
      <c r="Q60" s="9">
        <f t="shared" si="2"/>
        <v>3798</v>
      </c>
      <c r="R60" s="9">
        <f>IFERROR(ROUND(VLOOKUP(Ventas!$G60,Productos!$A$1:$I$24,5,0),0)*Ventas!$I60,"")</f>
        <v>894</v>
      </c>
      <c r="S60" s="9">
        <f>IFERROR(IF(Ventas!$E60&lt;&gt;13,ROUND(VLOOKUP(Ventas!$G60,Productos!$A$1:$I$24,6,0)*Ventas!$I60,0),0),"")</f>
        <v>5600</v>
      </c>
      <c r="T60" s="30"/>
      <c r="U60" s="78"/>
      <c r="V60" s="8"/>
      <c r="W60" s="2"/>
      <c r="X60" s="2"/>
      <c r="Y60" s="2"/>
      <c r="Z60" s="2"/>
      <c r="AA60" s="2"/>
      <c r="AB60" s="2"/>
      <c r="AC60" s="2"/>
      <c r="AD60" s="2"/>
      <c r="AE60" s="2"/>
    </row>
    <row r="61" spans="1:31" ht="15.75" hidden="1" customHeight="1" x14ac:dyDescent="0.3">
      <c r="A61" s="74">
        <v>20</v>
      </c>
      <c r="B61" s="75">
        <v>46010</v>
      </c>
      <c r="C61" s="31">
        <v>5</v>
      </c>
      <c r="D61" s="31" t="str">
        <f>CONCATENATE(Ventas!$A61,Ventas!$C61)</f>
        <v>205</v>
      </c>
      <c r="E61" s="8"/>
      <c r="F61" s="8" t="str">
        <f>IFERROR(VLOOKUP(Ventas!$E61,Clientes!$A$1:$E$48,2,0),"")</f>
        <v/>
      </c>
      <c r="G61" s="8" t="s">
        <v>49</v>
      </c>
      <c r="H61" s="8" t="str">
        <f>IFERROR(VLOOKUP(Ventas!$G61,Productos!$A$1:$I$24,2,0),"")</f>
        <v>Turbante Na</v>
      </c>
      <c r="I61" s="8">
        <v>1</v>
      </c>
      <c r="J61" s="8"/>
      <c r="K61" s="9">
        <f>IFERROR(IF(Ventas!$E61&lt;&gt;13,VLOOKUP(Ventas!$G61,Productos!$A$1:$I$24,4,0),0),0)</f>
        <v>4706</v>
      </c>
      <c r="L61" s="76"/>
      <c r="M61" s="9">
        <f>Ventas!$I61*Ventas!$K61</f>
        <v>4706</v>
      </c>
      <c r="N61" s="8" t="s">
        <v>370</v>
      </c>
      <c r="O61" s="9">
        <f t="shared" si="0"/>
        <v>0</v>
      </c>
      <c r="P61" s="9">
        <f t="shared" si="1"/>
        <v>157</v>
      </c>
      <c r="Q61" s="9">
        <f t="shared" si="2"/>
        <v>4549</v>
      </c>
      <c r="R61" s="9">
        <f>IFERROR(ROUND(VLOOKUP(Ventas!$G61,Productos!$A$1:$I$24,5,0),0)*Ventas!$I61,"")</f>
        <v>894</v>
      </c>
      <c r="S61" s="9">
        <f>IFERROR(IF(Ventas!$E61&lt;&gt;13,ROUND(VLOOKUP(Ventas!$G61,Productos!$A$1:$I$24,6,0)*Ventas!$I61,0),0),"")</f>
        <v>5600</v>
      </c>
      <c r="T61" s="30"/>
      <c r="U61" s="78"/>
      <c r="V61" s="8"/>
      <c r="W61" s="2"/>
      <c r="X61" s="2"/>
      <c r="Y61" s="2"/>
      <c r="Z61" s="2"/>
      <c r="AA61" s="2"/>
      <c r="AB61" s="2"/>
      <c r="AC61" s="2"/>
      <c r="AD61" s="2"/>
      <c r="AE61" s="2"/>
    </row>
    <row r="62" spans="1:31" ht="15.75" hidden="1" customHeight="1" x14ac:dyDescent="0.3">
      <c r="A62" s="74">
        <v>20</v>
      </c>
      <c r="B62" s="75">
        <v>46010</v>
      </c>
      <c r="C62" s="31">
        <v>6</v>
      </c>
      <c r="D62" s="31" t="str">
        <f>CONCATENATE(Ventas!$A62,Ventas!$C62)</f>
        <v>206</v>
      </c>
      <c r="E62" s="8"/>
      <c r="F62" s="8" t="str">
        <f>IFERROR(VLOOKUP(Ventas!$E62,Clientes!$A$1:$E$48,2,0),"")</f>
        <v/>
      </c>
      <c r="G62" s="8" t="s">
        <v>7</v>
      </c>
      <c r="H62" s="8" t="str">
        <f>IFERROR(VLOOKUP(Ventas!$G62,Productos!$A$1:$I$24,2,0),"")</f>
        <v>Toalla 160x80 Az</v>
      </c>
      <c r="I62" s="8">
        <v>1</v>
      </c>
      <c r="J62" s="8"/>
      <c r="K62" s="9">
        <f>IFERROR(IF(Ventas!$E62&lt;&gt;13,VLOOKUP(Ventas!$G62,Productos!$A$1:$I$24,4,0),0),0)</f>
        <v>8992</v>
      </c>
      <c r="L62" s="76"/>
      <c r="M62" s="9">
        <f>Ventas!$I62*Ventas!$K62</f>
        <v>8992</v>
      </c>
      <c r="N62" s="8" t="s">
        <v>370</v>
      </c>
      <c r="O62" s="9">
        <f t="shared" si="0"/>
        <v>0</v>
      </c>
      <c r="P62" s="9">
        <f t="shared" si="1"/>
        <v>300</v>
      </c>
      <c r="Q62" s="9">
        <f t="shared" si="2"/>
        <v>8692</v>
      </c>
      <c r="R62" s="9">
        <f>IFERROR(ROUND(VLOOKUP(Ventas!$G62,Productos!$A$1:$I$24,5,0),0)*Ventas!$I62,"")</f>
        <v>1708</v>
      </c>
      <c r="S62" s="9">
        <f>IFERROR(IF(Ventas!$E62&lt;&gt;13,ROUND(VLOOKUP(Ventas!$G62,Productos!$A$1:$I$24,6,0)*Ventas!$I62,0),0),"")</f>
        <v>10700</v>
      </c>
      <c r="T62" s="30"/>
      <c r="U62" s="78"/>
      <c r="V62" s="8"/>
      <c r="W62" s="2"/>
      <c r="X62" s="2"/>
      <c r="Y62" s="2"/>
      <c r="Z62" s="2"/>
      <c r="AA62" s="2"/>
      <c r="AB62" s="2"/>
      <c r="AC62" s="2"/>
      <c r="AD62" s="2"/>
      <c r="AE62" s="2"/>
    </row>
    <row r="63" spans="1:31" ht="15.75" hidden="1" customHeight="1" x14ac:dyDescent="0.3">
      <c r="A63" s="74">
        <v>21</v>
      </c>
      <c r="B63" s="75">
        <v>46011</v>
      </c>
      <c r="C63" s="31">
        <v>1</v>
      </c>
      <c r="D63" s="31" t="str">
        <f>CONCATENATE(Ventas!$A63,Ventas!$C63)</f>
        <v>211</v>
      </c>
      <c r="E63" s="8"/>
      <c r="F63" s="8" t="str">
        <f>IFERROR(VLOOKUP(Ventas!$E63,Clientes!$A$1:$E$48,2,0),"")</f>
        <v/>
      </c>
      <c r="G63" s="8" t="s">
        <v>32</v>
      </c>
      <c r="H63" s="8" t="str">
        <f>IFERROR(VLOOKUP(Ventas!$G63,Productos!$A$1:$I$24,2,0),"")</f>
        <v>Turbante Ca</v>
      </c>
      <c r="I63" s="8">
        <v>1</v>
      </c>
      <c r="J63" s="8"/>
      <c r="K63" s="9">
        <f>IFERROR(IF(Ventas!$E63&lt;&gt;13,VLOOKUP(Ventas!$G63,Productos!$A$1:$I$24,4,0),0),0)</f>
        <v>4706</v>
      </c>
      <c r="L63" s="76"/>
      <c r="M63" s="9">
        <f>Ventas!$I63*Ventas!$K63</f>
        <v>4706</v>
      </c>
      <c r="N63" s="8" t="s">
        <v>369</v>
      </c>
      <c r="O63" s="9">
        <f t="shared" si="0"/>
        <v>751</v>
      </c>
      <c r="P63" s="9">
        <f t="shared" si="1"/>
        <v>157</v>
      </c>
      <c r="Q63" s="9">
        <f t="shared" si="2"/>
        <v>3798</v>
      </c>
      <c r="R63" s="9">
        <f>IFERROR(ROUND(VLOOKUP(Ventas!$G63,Productos!$A$1:$I$24,5,0),0)*Ventas!$I63,"")</f>
        <v>894</v>
      </c>
      <c r="S63" s="9">
        <f>IFERROR(IF(Ventas!$E63&lt;&gt;13,ROUND(VLOOKUP(Ventas!$G63,Productos!$A$1:$I$24,6,0)*Ventas!$I63,0),0),"")</f>
        <v>5600</v>
      </c>
      <c r="T63" s="30"/>
      <c r="U63" s="78"/>
      <c r="V63" s="8"/>
      <c r="W63" s="2"/>
      <c r="X63" s="2"/>
      <c r="Y63" s="2"/>
      <c r="Z63" s="2"/>
      <c r="AA63" s="2"/>
      <c r="AB63" s="2"/>
      <c r="AC63" s="2"/>
      <c r="AD63" s="2"/>
      <c r="AE63" s="2"/>
    </row>
    <row r="64" spans="1:31" ht="15.75" hidden="1" customHeight="1" x14ac:dyDescent="0.3">
      <c r="A64" s="74">
        <v>21</v>
      </c>
      <c r="B64" s="75">
        <v>46011</v>
      </c>
      <c r="C64" s="31">
        <v>2</v>
      </c>
      <c r="D64" s="31" t="str">
        <f>CONCATENATE(Ventas!$A64,Ventas!$C64)</f>
        <v>212</v>
      </c>
      <c r="E64" s="8"/>
      <c r="F64" s="8" t="str">
        <f>IFERROR(VLOOKUP(Ventas!$E64,Clientes!$A$1:$E$48,2,0),"")</f>
        <v/>
      </c>
      <c r="G64" s="8" t="s">
        <v>35</v>
      </c>
      <c r="H64" s="8" t="str">
        <f>IFERROR(VLOOKUP(Ventas!$G64,Productos!$A$1:$I$24,2,0),"")</f>
        <v>Turbante Fu</v>
      </c>
      <c r="I64" s="8">
        <v>1</v>
      </c>
      <c r="J64" s="8"/>
      <c r="K64" s="9">
        <f>IFERROR(IF(Ventas!$E64&lt;&gt;13,VLOOKUP(Ventas!$G64,Productos!$A$1:$I$24,4,0),0),0)</f>
        <v>4706</v>
      </c>
      <c r="L64" s="76"/>
      <c r="M64" s="9">
        <f>Ventas!$I64*Ventas!$K64</f>
        <v>4706</v>
      </c>
      <c r="N64" s="8" t="s">
        <v>369</v>
      </c>
      <c r="O64" s="9">
        <f t="shared" si="0"/>
        <v>751</v>
      </c>
      <c r="P64" s="9">
        <f t="shared" si="1"/>
        <v>157</v>
      </c>
      <c r="Q64" s="9">
        <f t="shared" si="2"/>
        <v>3798</v>
      </c>
      <c r="R64" s="9">
        <f>IFERROR(ROUND(VLOOKUP(Ventas!$G64,Productos!$A$1:$I$24,5,0),0)*Ventas!$I64,"")</f>
        <v>894</v>
      </c>
      <c r="S64" s="9">
        <f>IFERROR(IF(Ventas!$E64&lt;&gt;13,ROUND(VLOOKUP(Ventas!$G64,Productos!$A$1:$I$24,6,0)*Ventas!$I64,0),0),"")</f>
        <v>5600</v>
      </c>
      <c r="T64" s="30"/>
      <c r="U64" s="78"/>
      <c r="V64" s="8"/>
      <c r="W64" s="2"/>
      <c r="X64" s="2"/>
      <c r="Y64" s="2"/>
      <c r="Z64" s="2"/>
      <c r="AA64" s="2"/>
      <c r="AB64" s="2"/>
      <c r="AC64" s="2"/>
      <c r="AD64" s="2"/>
      <c r="AE64" s="2"/>
    </row>
    <row r="65" spans="1:31" ht="15.75" hidden="1" customHeight="1" x14ac:dyDescent="0.3">
      <c r="A65" s="74">
        <v>21</v>
      </c>
      <c r="B65" s="75">
        <v>46011</v>
      </c>
      <c r="C65" s="31">
        <v>3</v>
      </c>
      <c r="D65" s="31" t="str">
        <f>CONCATENATE(Ventas!$A65,Ventas!$C65)</f>
        <v>213</v>
      </c>
      <c r="E65" s="8"/>
      <c r="F65" s="8" t="str">
        <f>IFERROR(VLOOKUP(Ventas!$E65,Clientes!$A$1:$E$48,2,0),"")</f>
        <v/>
      </c>
      <c r="G65" s="8" t="s">
        <v>32</v>
      </c>
      <c r="H65" s="8" t="str">
        <f>IFERROR(VLOOKUP(Ventas!$G65,Productos!$A$1:$I$24,2,0),"")</f>
        <v>Turbante Ca</v>
      </c>
      <c r="I65" s="8">
        <v>1</v>
      </c>
      <c r="J65" s="8"/>
      <c r="K65" s="9">
        <f>IFERROR(IF(Ventas!$E65&lt;&gt;13,VLOOKUP(Ventas!$G65,Productos!$A$1:$I$24,4,0),0),0)</f>
        <v>4706</v>
      </c>
      <c r="L65" s="76"/>
      <c r="M65" s="9">
        <f>Ventas!$I65*Ventas!$K65</f>
        <v>4706</v>
      </c>
      <c r="N65" s="8" t="s">
        <v>370</v>
      </c>
      <c r="O65" s="9">
        <f t="shared" si="0"/>
        <v>0</v>
      </c>
      <c r="P65" s="9">
        <f t="shared" si="1"/>
        <v>157</v>
      </c>
      <c r="Q65" s="9">
        <f t="shared" si="2"/>
        <v>4549</v>
      </c>
      <c r="R65" s="9">
        <f>IFERROR(ROUND(VLOOKUP(Ventas!$G65,Productos!$A$1:$I$24,5,0),0)*Ventas!$I65,"")</f>
        <v>894</v>
      </c>
      <c r="S65" s="9">
        <f>IFERROR(IF(Ventas!$E65&lt;&gt;13,ROUND(VLOOKUP(Ventas!$G65,Productos!$A$1:$I$24,6,0)*Ventas!$I65,0),0),"")</f>
        <v>5600</v>
      </c>
      <c r="T65" s="30"/>
      <c r="U65" s="78"/>
      <c r="V65" s="8"/>
      <c r="W65" s="2"/>
      <c r="X65" s="2"/>
      <c r="Y65" s="2"/>
      <c r="Z65" s="2"/>
      <c r="AA65" s="2"/>
      <c r="AB65" s="2"/>
      <c r="AC65" s="2"/>
      <c r="AD65" s="2"/>
      <c r="AE65" s="2"/>
    </row>
    <row r="66" spans="1:31" ht="15.75" hidden="1" customHeight="1" x14ac:dyDescent="0.3">
      <c r="A66" s="74">
        <v>21</v>
      </c>
      <c r="B66" s="75">
        <v>46011</v>
      </c>
      <c r="C66" s="31">
        <v>4</v>
      </c>
      <c r="D66" s="31" t="str">
        <f>CONCATENATE(Ventas!$A66,Ventas!$C66)</f>
        <v>214</v>
      </c>
      <c r="E66" s="8"/>
      <c r="F66" s="8" t="str">
        <f>IFERROR(VLOOKUP(Ventas!$E66,Clientes!$A$1:$E$48,2,0),"")</f>
        <v/>
      </c>
      <c r="G66" s="8" t="s">
        <v>35</v>
      </c>
      <c r="H66" s="8" t="str">
        <f>IFERROR(VLOOKUP(Ventas!$G66,Productos!$A$1:$I$24,2,0),"")</f>
        <v>Turbante Fu</v>
      </c>
      <c r="I66" s="8">
        <v>1</v>
      </c>
      <c r="J66" s="8"/>
      <c r="K66" s="9">
        <f>IFERROR(IF(Ventas!$E66&lt;&gt;13,VLOOKUP(Ventas!$G66,Productos!$A$1:$I$24,4,0),0),0)</f>
        <v>4706</v>
      </c>
      <c r="L66" s="76"/>
      <c r="M66" s="9">
        <f>Ventas!$I66*Ventas!$K66</f>
        <v>4706</v>
      </c>
      <c r="N66" s="8" t="s">
        <v>369</v>
      </c>
      <c r="O66" s="9">
        <f t="shared" si="0"/>
        <v>751</v>
      </c>
      <c r="P66" s="9">
        <f t="shared" si="1"/>
        <v>157</v>
      </c>
      <c r="Q66" s="9">
        <f t="shared" si="2"/>
        <v>3798</v>
      </c>
      <c r="R66" s="9">
        <f>IFERROR(ROUND(VLOOKUP(Ventas!$G66,Productos!$A$1:$I$24,5,0),0)*Ventas!$I66,"")</f>
        <v>894</v>
      </c>
      <c r="S66" s="9">
        <f>IFERROR(IF(Ventas!$E66&lt;&gt;13,ROUND(VLOOKUP(Ventas!$G66,Productos!$A$1:$I$24,6,0)*Ventas!$I66,0),0),"")</f>
        <v>5600</v>
      </c>
      <c r="T66" s="30"/>
      <c r="U66" s="78"/>
      <c r="V66" s="8"/>
      <c r="W66" s="2"/>
      <c r="X66" s="2"/>
      <c r="Y66" s="2"/>
      <c r="Z66" s="2"/>
      <c r="AA66" s="2"/>
      <c r="AB66" s="2"/>
      <c r="AC66" s="2"/>
      <c r="AD66" s="2"/>
      <c r="AE66" s="2"/>
    </row>
    <row r="67" spans="1:31" ht="15.75" hidden="1" customHeight="1" x14ac:dyDescent="0.3">
      <c r="A67" s="74">
        <v>21</v>
      </c>
      <c r="B67" s="75">
        <v>46011</v>
      </c>
      <c r="C67" s="31">
        <v>5</v>
      </c>
      <c r="D67" s="31" t="str">
        <f>CONCATENATE(Ventas!$A67,Ventas!$C67)</f>
        <v>215</v>
      </c>
      <c r="E67" s="8"/>
      <c r="F67" s="8" t="str">
        <f>IFERROR(VLOOKUP(Ventas!$E67,Clientes!$A$1:$E$48,2,0),"")</f>
        <v/>
      </c>
      <c r="G67" s="8" t="s">
        <v>49</v>
      </c>
      <c r="H67" s="8" t="str">
        <f>IFERROR(VLOOKUP(Ventas!$G67,Productos!$A$1:$I$24,2,0),"")</f>
        <v>Turbante Na</v>
      </c>
      <c r="I67" s="8">
        <v>1</v>
      </c>
      <c r="J67" s="8"/>
      <c r="K67" s="9">
        <f>IFERROR(IF(Ventas!$E67&lt;&gt;13,VLOOKUP(Ventas!$G67,Productos!$A$1:$I$24,4,0),0),0)</f>
        <v>4706</v>
      </c>
      <c r="L67" s="76"/>
      <c r="M67" s="9">
        <f>Ventas!$I67*Ventas!$K67</f>
        <v>4706</v>
      </c>
      <c r="N67" s="8" t="s">
        <v>370</v>
      </c>
      <c r="O67" s="9">
        <f t="shared" si="0"/>
        <v>0</v>
      </c>
      <c r="P67" s="9">
        <f t="shared" si="1"/>
        <v>157</v>
      </c>
      <c r="Q67" s="9">
        <f t="shared" si="2"/>
        <v>4549</v>
      </c>
      <c r="R67" s="9">
        <f>IFERROR(ROUND(VLOOKUP(Ventas!$G67,Productos!$A$1:$I$24,5,0),0)*Ventas!$I67,"")</f>
        <v>894</v>
      </c>
      <c r="S67" s="9">
        <f>IFERROR(IF(Ventas!$E67&lt;&gt;13,ROUND(VLOOKUP(Ventas!$G67,Productos!$A$1:$I$24,6,0)*Ventas!$I67,0),0),"")</f>
        <v>5600</v>
      </c>
      <c r="T67" s="30"/>
      <c r="U67" s="78"/>
      <c r="V67" s="8"/>
      <c r="W67" s="2"/>
      <c r="X67" s="2"/>
      <c r="Y67" s="2"/>
      <c r="Z67" s="2"/>
      <c r="AA67" s="2"/>
      <c r="AB67" s="2"/>
      <c r="AC67" s="2"/>
      <c r="AD67" s="2"/>
      <c r="AE67" s="2"/>
    </row>
    <row r="68" spans="1:31" ht="15.75" hidden="1" customHeight="1" x14ac:dyDescent="0.3">
      <c r="A68" s="74">
        <v>21</v>
      </c>
      <c r="B68" s="75">
        <v>46011</v>
      </c>
      <c r="C68" s="31">
        <v>6</v>
      </c>
      <c r="D68" s="31" t="str">
        <f>CONCATENATE(Ventas!$A68,Ventas!$C68)</f>
        <v>216</v>
      </c>
      <c r="E68" s="8"/>
      <c r="F68" s="8" t="str">
        <f>IFERROR(VLOOKUP(Ventas!$E68,Clientes!$A$1:$E$48,2,0),"")</f>
        <v/>
      </c>
      <c r="G68" s="8" t="s">
        <v>47</v>
      </c>
      <c r="H68" s="8" t="str">
        <f>IFERROR(VLOOKUP(Ventas!$G68,Productos!$A$1:$I$24,2,0),"")</f>
        <v>Turbante Ne</v>
      </c>
      <c r="I68" s="8">
        <v>1</v>
      </c>
      <c r="J68" s="8"/>
      <c r="K68" s="9">
        <f>IFERROR(IF(Ventas!$E68&lt;&gt;13,VLOOKUP(Ventas!$G68,Productos!$A$1:$I$24,4,0),0),0)</f>
        <v>4706</v>
      </c>
      <c r="L68" s="76"/>
      <c r="M68" s="9">
        <f>Ventas!$I68*Ventas!$K68</f>
        <v>4706</v>
      </c>
      <c r="N68" s="8" t="s">
        <v>370</v>
      </c>
      <c r="O68" s="9">
        <f t="shared" si="0"/>
        <v>0</v>
      </c>
      <c r="P68" s="9">
        <f t="shared" si="1"/>
        <v>157</v>
      </c>
      <c r="Q68" s="9">
        <f t="shared" si="2"/>
        <v>4549</v>
      </c>
      <c r="R68" s="9">
        <f>IFERROR(ROUND(VLOOKUP(Ventas!$G68,Productos!$A$1:$I$24,5,0),0)*Ventas!$I68,"")</f>
        <v>894</v>
      </c>
      <c r="S68" s="9">
        <f>IFERROR(IF(Ventas!$E68&lt;&gt;13,ROUND(VLOOKUP(Ventas!$G68,Productos!$A$1:$I$24,6,0)*Ventas!$I68,0),0),"")</f>
        <v>5600</v>
      </c>
      <c r="T68" s="30"/>
      <c r="U68" s="78"/>
      <c r="V68" s="8"/>
      <c r="W68" s="2"/>
      <c r="X68" s="2"/>
      <c r="Y68" s="2"/>
      <c r="Z68" s="2"/>
      <c r="AA68" s="2"/>
      <c r="AB68" s="2"/>
      <c r="AC68" s="2"/>
      <c r="AD68" s="2"/>
      <c r="AE68" s="2"/>
    </row>
    <row r="69" spans="1:31" ht="15.75" hidden="1" customHeight="1" x14ac:dyDescent="0.3">
      <c r="A69" s="74">
        <v>21</v>
      </c>
      <c r="B69" s="75">
        <v>46011</v>
      </c>
      <c r="C69" s="31">
        <v>7</v>
      </c>
      <c r="D69" s="31" t="str">
        <f>CONCATENATE(Ventas!$A69,Ventas!$C69)</f>
        <v>217</v>
      </c>
      <c r="E69" s="8"/>
      <c r="F69" s="8" t="str">
        <f>IFERROR(VLOOKUP(Ventas!$E69,Clientes!$A$1:$E$48,2,0),"")</f>
        <v/>
      </c>
      <c r="G69" s="8" t="s">
        <v>35</v>
      </c>
      <c r="H69" s="8" t="str">
        <f>IFERROR(VLOOKUP(Ventas!$G69,Productos!$A$1:$I$24,2,0),"")</f>
        <v>Turbante Fu</v>
      </c>
      <c r="I69" s="8">
        <v>1</v>
      </c>
      <c r="J69" s="8"/>
      <c r="K69" s="9">
        <f>IFERROR(IF(Ventas!$E69&lt;&gt;13,VLOOKUP(Ventas!$G69,Productos!$A$1:$I$24,4,0),0),0)</f>
        <v>4706</v>
      </c>
      <c r="L69" s="76"/>
      <c r="M69" s="9">
        <f>Ventas!$I69*Ventas!$K69</f>
        <v>4706</v>
      </c>
      <c r="N69" s="8" t="s">
        <v>370</v>
      </c>
      <c r="O69" s="9">
        <f t="shared" si="0"/>
        <v>0</v>
      </c>
      <c r="P69" s="9">
        <f t="shared" si="1"/>
        <v>157</v>
      </c>
      <c r="Q69" s="9">
        <f t="shared" si="2"/>
        <v>4549</v>
      </c>
      <c r="R69" s="9">
        <f>IFERROR(ROUND(VLOOKUP(Ventas!$G69,Productos!$A$1:$I$24,5,0),0)*Ventas!$I69,"")</f>
        <v>894</v>
      </c>
      <c r="S69" s="9">
        <f>IFERROR(IF(Ventas!$E69&lt;&gt;13,ROUND(VLOOKUP(Ventas!$G69,Productos!$A$1:$I$24,6,0)*Ventas!$I69,0),0),"")</f>
        <v>5600</v>
      </c>
      <c r="T69" s="30"/>
      <c r="U69" s="78"/>
      <c r="V69" s="8"/>
      <c r="W69" s="2"/>
      <c r="X69" s="2"/>
      <c r="Y69" s="2"/>
      <c r="Z69" s="2"/>
      <c r="AA69" s="2"/>
      <c r="AB69" s="2"/>
      <c r="AC69" s="2"/>
      <c r="AD69" s="2"/>
      <c r="AE69" s="2"/>
    </row>
    <row r="70" spans="1:31" ht="15.75" hidden="1" customHeight="1" x14ac:dyDescent="0.3">
      <c r="A70" s="74">
        <v>21</v>
      </c>
      <c r="B70" s="75">
        <v>46011</v>
      </c>
      <c r="C70" s="31">
        <v>8</v>
      </c>
      <c r="D70" s="31" t="str">
        <f>CONCATENATE(Ventas!$A70,Ventas!$C70)</f>
        <v>218</v>
      </c>
      <c r="E70" s="8"/>
      <c r="F70" s="8" t="str">
        <f>IFERROR(VLOOKUP(Ventas!$E70,Clientes!$A$1:$E$48,2,0),"")</f>
        <v/>
      </c>
      <c r="G70" s="8" t="s">
        <v>20</v>
      </c>
      <c r="H70" s="8" t="str">
        <f>IFERROR(VLOOKUP(Ventas!$G70,Productos!$A$1:$I$24,2,0),"")</f>
        <v>Toalla 160x80 Na</v>
      </c>
      <c r="I70" s="8">
        <v>1</v>
      </c>
      <c r="J70" s="8"/>
      <c r="K70" s="9">
        <f>IFERROR(IF(Ventas!$E70&lt;&gt;13,VLOOKUP(Ventas!$G70,Productos!$A$1:$I$24,4,0),0),0)</f>
        <v>8992</v>
      </c>
      <c r="L70" s="76"/>
      <c r="M70" s="9">
        <f>Ventas!$I70*Ventas!$K70</f>
        <v>8992</v>
      </c>
      <c r="N70" s="8" t="s">
        <v>370</v>
      </c>
      <c r="O70" s="9">
        <f t="shared" si="0"/>
        <v>0</v>
      </c>
      <c r="P70" s="9">
        <f t="shared" si="1"/>
        <v>300</v>
      </c>
      <c r="Q70" s="9">
        <f t="shared" si="2"/>
        <v>8692</v>
      </c>
      <c r="R70" s="9">
        <f>IFERROR(ROUND(VLOOKUP(Ventas!$G70,Productos!$A$1:$I$24,5,0),0)*Ventas!$I70,"")</f>
        <v>1708</v>
      </c>
      <c r="S70" s="9">
        <f>IFERROR(IF(Ventas!$E70&lt;&gt;13,ROUND(VLOOKUP(Ventas!$G70,Productos!$A$1:$I$24,6,0)*Ventas!$I70,0),0),"")</f>
        <v>10700</v>
      </c>
      <c r="T70" s="30"/>
      <c r="U70" s="78"/>
      <c r="V70" s="8"/>
      <c r="W70" s="2"/>
      <c r="X70" s="2"/>
      <c r="Y70" s="2"/>
      <c r="Z70" s="2"/>
      <c r="AA70" s="2"/>
      <c r="AB70" s="2"/>
      <c r="AC70" s="2"/>
      <c r="AD70" s="2"/>
      <c r="AE70" s="2"/>
    </row>
    <row r="71" spans="1:31" ht="15.75" hidden="1" customHeight="1" x14ac:dyDescent="0.3">
      <c r="A71" s="74">
        <v>22</v>
      </c>
      <c r="B71" s="75">
        <v>46012</v>
      </c>
      <c r="C71" s="31">
        <v>1</v>
      </c>
      <c r="D71" s="31" t="str">
        <f>CONCATENATE(Ventas!$A71,Ventas!$C71)</f>
        <v>221</v>
      </c>
      <c r="E71" s="8"/>
      <c r="F71" s="8" t="str">
        <f>IFERROR(VLOOKUP(Ventas!$E71,Clientes!$A$1:$E$48,2,0),"")</f>
        <v/>
      </c>
      <c r="G71" s="8"/>
      <c r="H71" s="8" t="str">
        <f>IFERROR(VLOOKUP(Ventas!$G71,Productos!$A$1:$I$24,2,0),"")</f>
        <v/>
      </c>
      <c r="I71" s="8">
        <v>1</v>
      </c>
      <c r="J71" s="8"/>
      <c r="K71" s="9">
        <v>5600</v>
      </c>
      <c r="L71" s="76"/>
      <c r="M71" s="9">
        <f>Ventas!$I71*Ventas!$K71</f>
        <v>5600</v>
      </c>
      <c r="N71" s="8" t="s">
        <v>370</v>
      </c>
      <c r="O71" s="9">
        <f t="shared" si="0"/>
        <v>0</v>
      </c>
      <c r="P71" s="9">
        <f t="shared" si="1"/>
        <v>187</v>
      </c>
      <c r="Q71" s="9">
        <f t="shared" si="2"/>
        <v>5413</v>
      </c>
      <c r="R71" s="9" t="str">
        <f>IFERROR(ROUND(VLOOKUP(Ventas!$G71,Productos!$A$1:$I$24,5,0),0)*Ventas!$I71,"")</f>
        <v/>
      </c>
      <c r="S71" s="9" t="str">
        <f>IFERROR(IF(Ventas!$E71&lt;&gt;13,ROUND(VLOOKUP(Ventas!$G71,Productos!$A$1:$I$24,6,0)*Ventas!$I71,0),0),"")</f>
        <v/>
      </c>
      <c r="T71" s="30"/>
      <c r="U71" s="78"/>
      <c r="V71" s="8"/>
      <c r="W71" s="2"/>
      <c r="X71" s="2"/>
      <c r="Y71" s="2"/>
      <c r="Z71" s="2"/>
      <c r="AA71" s="2"/>
      <c r="AB71" s="2"/>
      <c r="AC71" s="2"/>
      <c r="AD71" s="2"/>
      <c r="AE71" s="2"/>
    </row>
    <row r="72" spans="1:31" ht="15.75" hidden="1" customHeight="1" x14ac:dyDescent="0.3">
      <c r="A72" s="74">
        <v>22</v>
      </c>
      <c r="B72" s="75">
        <v>46012</v>
      </c>
      <c r="C72" s="31">
        <v>2</v>
      </c>
      <c r="D72" s="31" t="str">
        <f>CONCATENATE(Ventas!$A72,Ventas!$C72)</f>
        <v>222</v>
      </c>
      <c r="E72" s="8"/>
      <c r="F72" s="8" t="str">
        <f>IFERROR(VLOOKUP(Ventas!$E72,Clientes!$A$1:$E$48,2,0),"")</f>
        <v/>
      </c>
      <c r="G72" s="8" t="s">
        <v>41</v>
      </c>
      <c r="H72" s="8" t="str">
        <f>IFERROR(VLOOKUP(Ventas!$G72,Productos!$A$1:$I$24,2,0),"")</f>
        <v>Gorra Natacion Lycra</v>
      </c>
      <c r="I72" s="8">
        <v>1</v>
      </c>
      <c r="J72" s="8"/>
      <c r="K72" s="9">
        <f>IFERROR(IF(Ventas!$E72&lt;&gt;13,VLOOKUP(Ventas!$G72,Productos!$A$1:$I$24,4,0),0),0)</f>
        <v>4454</v>
      </c>
      <c r="L72" s="76"/>
      <c r="M72" s="9">
        <f>Ventas!$I72*Ventas!$K72</f>
        <v>4454</v>
      </c>
      <c r="N72" s="8" t="s">
        <v>369</v>
      </c>
      <c r="O72" s="9">
        <f t="shared" si="0"/>
        <v>711</v>
      </c>
      <c r="P72" s="9">
        <f t="shared" si="1"/>
        <v>148</v>
      </c>
      <c r="Q72" s="9">
        <f t="shared" si="2"/>
        <v>3595</v>
      </c>
      <c r="R72" s="9">
        <f>IFERROR(ROUND(VLOOKUP(Ventas!$G72,Productos!$A$1:$I$24,5,0),0)*Ventas!$I72,"")</f>
        <v>846</v>
      </c>
      <c r="S72" s="9">
        <f>IFERROR(IF(Ventas!$E72&lt;&gt;13,ROUND(VLOOKUP(Ventas!$G72,Productos!$A$1:$I$24,6,0)*Ventas!$I72,0),0),"")</f>
        <v>5300</v>
      </c>
      <c r="T72" s="30"/>
      <c r="U72" s="78"/>
      <c r="V72" s="8"/>
      <c r="W72" s="2"/>
      <c r="X72" s="2"/>
      <c r="Y72" s="2"/>
      <c r="Z72" s="2"/>
      <c r="AA72" s="2"/>
      <c r="AB72" s="2"/>
      <c r="AC72" s="2"/>
      <c r="AD72" s="2"/>
      <c r="AE72" s="2"/>
    </row>
    <row r="73" spans="1:31" ht="15.75" hidden="1" customHeight="1" x14ac:dyDescent="0.3">
      <c r="A73" s="74">
        <v>23</v>
      </c>
      <c r="B73" s="75">
        <v>46013</v>
      </c>
      <c r="C73" s="31">
        <v>1</v>
      </c>
      <c r="D73" s="31" t="str">
        <f>CONCATENATE(Ventas!$A73,Ventas!$C73)</f>
        <v>231</v>
      </c>
      <c r="E73" s="8"/>
      <c r="F73" s="8" t="str">
        <f>IFERROR(VLOOKUP(Ventas!$E73,Clientes!$A$1:$E$48,2,0),"")</f>
        <v/>
      </c>
      <c r="G73" s="8" t="s">
        <v>53</v>
      </c>
      <c r="H73" s="8" t="str">
        <f>IFERROR(VLOOKUP(Ventas!$G73,Productos!$A$1:$I$24,2,0),"")</f>
        <v>Turbante Ro</v>
      </c>
      <c r="I73" s="8">
        <v>1</v>
      </c>
      <c r="J73" s="8"/>
      <c r="K73" s="9">
        <f>IFERROR(IF(Ventas!$E73&lt;&gt;13,VLOOKUP(Ventas!$G73,Productos!$A$1:$I$24,4,0),0),0)</f>
        <v>4706</v>
      </c>
      <c r="L73" s="76"/>
      <c r="M73" s="9">
        <f>Ventas!$I73*Ventas!$K73</f>
        <v>4706</v>
      </c>
      <c r="N73" s="8" t="s">
        <v>369</v>
      </c>
      <c r="O73" s="9">
        <f t="shared" si="0"/>
        <v>751</v>
      </c>
      <c r="P73" s="9">
        <f t="shared" si="1"/>
        <v>157</v>
      </c>
      <c r="Q73" s="9">
        <f t="shared" si="2"/>
        <v>3798</v>
      </c>
      <c r="R73" s="9">
        <f>IFERROR(ROUND(VLOOKUP(Ventas!$G73,Productos!$A$1:$I$24,5,0),0)*Ventas!$I73,"")</f>
        <v>894</v>
      </c>
      <c r="S73" s="9">
        <f>IFERROR(IF(Ventas!$E73&lt;&gt;13,ROUND(VLOOKUP(Ventas!$G73,Productos!$A$1:$I$24,6,0)*Ventas!$I73,0),0),"")</f>
        <v>5600</v>
      </c>
      <c r="T73" s="30"/>
      <c r="U73" s="78"/>
      <c r="V73" s="8"/>
      <c r="W73" s="2"/>
      <c r="X73" s="2"/>
      <c r="Y73" s="2"/>
      <c r="Z73" s="2"/>
      <c r="AA73" s="2"/>
      <c r="AB73" s="2"/>
      <c r="AC73" s="2"/>
      <c r="AD73" s="2"/>
      <c r="AE73" s="2"/>
    </row>
    <row r="74" spans="1:31" ht="15.75" hidden="1" customHeight="1" x14ac:dyDescent="0.3">
      <c r="A74" s="74">
        <v>24</v>
      </c>
      <c r="B74" s="75">
        <v>46014</v>
      </c>
      <c r="C74" s="31">
        <v>1</v>
      </c>
      <c r="D74" s="31" t="str">
        <f>CONCATENATE(Ventas!$A74,Ventas!$C74)</f>
        <v>241</v>
      </c>
      <c r="E74" s="8"/>
      <c r="F74" s="8" t="str">
        <f>IFERROR(VLOOKUP(Ventas!$E74,Clientes!$A$1:$E$48,2,0),"")</f>
        <v/>
      </c>
      <c r="G74" s="8" t="s">
        <v>32</v>
      </c>
      <c r="H74" s="8" t="str">
        <f>IFERROR(VLOOKUP(Ventas!$G74,Productos!$A$1:$I$24,2,0),"")</f>
        <v>Turbante Ca</v>
      </c>
      <c r="I74" s="8">
        <v>1</v>
      </c>
      <c r="J74" s="8"/>
      <c r="K74" s="9">
        <f>IFERROR(IF(Ventas!$E74&lt;&gt;13,VLOOKUP(Ventas!$G74,Productos!$A$1:$I$24,4,0),0),0)</f>
        <v>4706</v>
      </c>
      <c r="L74" s="76"/>
      <c r="M74" s="9">
        <f>Ventas!$I74*Ventas!$K74</f>
        <v>4706</v>
      </c>
      <c r="N74" s="8" t="s">
        <v>370</v>
      </c>
      <c r="O74" s="9">
        <f t="shared" si="0"/>
        <v>0</v>
      </c>
      <c r="P74" s="9">
        <f t="shared" si="1"/>
        <v>157</v>
      </c>
      <c r="Q74" s="9">
        <f t="shared" si="2"/>
        <v>4549</v>
      </c>
      <c r="R74" s="9">
        <f>IFERROR(ROUND(VLOOKUP(Ventas!$G74,Productos!$A$1:$I$24,5,0),0)*Ventas!$I74,"")</f>
        <v>894</v>
      </c>
      <c r="S74" s="9">
        <f>IFERROR(IF(Ventas!$E74&lt;&gt;13,ROUND(VLOOKUP(Ventas!$G74,Productos!$A$1:$I$24,6,0)*Ventas!$I74,0),0),"")</f>
        <v>5600</v>
      </c>
      <c r="T74" s="30"/>
      <c r="U74" s="78"/>
      <c r="V74" s="8"/>
      <c r="W74" s="2"/>
      <c r="X74" s="2"/>
      <c r="Y74" s="2"/>
      <c r="Z74" s="2"/>
      <c r="AA74" s="2"/>
      <c r="AB74" s="2"/>
      <c r="AC74" s="2"/>
      <c r="AD74" s="2"/>
      <c r="AE74" s="2"/>
    </row>
    <row r="75" spans="1:31" ht="15.75" hidden="1" customHeight="1" x14ac:dyDescent="0.3">
      <c r="A75" s="74">
        <v>24</v>
      </c>
      <c r="B75" s="75">
        <v>46014</v>
      </c>
      <c r="C75" s="31">
        <v>2</v>
      </c>
      <c r="D75" s="31" t="str">
        <f>CONCATENATE(Ventas!$A75,Ventas!$C75)</f>
        <v>242</v>
      </c>
      <c r="E75" s="8"/>
      <c r="F75" s="8" t="str">
        <f>IFERROR(VLOOKUP(Ventas!$E75,Clientes!$A$1:$E$48,2,0),"")</f>
        <v/>
      </c>
      <c r="G75" s="8" t="s">
        <v>47</v>
      </c>
      <c r="H75" s="8" t="str">
        <f>IFERROR(VLOOKUP(Ventas!$G75,Productos!$A$1:$I$24,2,0),"")</f>
        <v>Turbante Ne</v>
      </c>
      <c r="I75" s="8">
        <v>1</v>
      </c>
      <c r="J75" s="8"/>
      <c r="K75" s="9">
        <f>IFERROR(IF(Ventas!$E75&lt;&gt;13,VLOOKUP(Ventas!$G75,Productos!$A$1:$I$24,4,0),0),0)</f>
        <v>4706</v>
      </c>
      <c r="L75" s="76"/>
      <c r="M75" s="9">
        <f>Ventas!$I75*Ventas!$K75</f>
        <v>4706</v>
      </c>
      <c r="N75" s="8" t="s">
        <v>369</v>
      </c>
      <c r="O75" s="9">
        <f t="shared" si="0"/>
        <v>751</v>
      </c>
      <c r="P75" s="9">
        <f t="shared" si="1"/>
        <v>157</v>
      </c>
      <c r="Q75" s="9">
        <f t="shared" si="2"/>
        <v>3798</v>
      </c>
      <c r="R75" s="9">
        <f>IFERROR(ROUND(VLOOKUP(Ventas!$G75,Productos!$A$1:$I$24,5,0),0)*Ventas!$I75,"")</f>
        <v>894</v>
      </c>
      <c r="S75" s="9">
        <f>IFERROR(IF(Ventas!$E75&lt;&gt;13,ROUND(VLOOKUP(Ventas!$G75,Productos!$A$1:$I$24,6,0)*Ventas!$I75,0),0),"")</f>
        <v>5600</v>
      </c>
      <c r="T75" s="30"/>
      <c r="U75" s="78"/>
      <c r="V75" s="8"/>
      <c r="W75" s="2"/>
      <c r="X75" s="2"/>
      <c r="Y75" s="2"/>
      <c r="Z75" s="2"/>
      <c r="AA75" s="2"/>
      <c r="AB75" s="2"/>
      <c r="AC75" s="2"/>
      <c r="AD75" s="2"/>
      <c r="AE75" s="2"/>
    </row>
    <row r="76" spans="1:31" ht="15.75" hidden="1" customHeight="1" x14ac:dyDescent="0.3">
      <c r="A76" s="74">
        <v>24</v>
      </c>
      <c r="B76" s="75">
        <v>46014</v>
      </c>
      <c r="C76" s="31">
        <v>3</v>
      </c>
      <c r="D76" s="31" t="str">
        <f>CONCATENATE(Ventas!$A76,Ventas!$C76)</f>
        <v>243</v>
      </c>
      <c r="E76" s="8"/>
      <c r="F76" s="8" t="str">
        <f>IFERROR(VLOOKUP(Ventas!$E76,Clientes!$A$1:$E$48,2,0),"")</f>
        <v/>
      </c>
      <c r="G76" s="8" t="s">
        <v>10</v>
      </c>
      <c r="H76" s="8" t="str">
        <f>IFERROR(VLOOKUP(Ventas!$G76,Productos!$A$1:$I$24,2,0),"")</f>
        <v>Toalla 160x80 Ro</v>
      </c>
      <c r="I76" s="8">
        <v>1</v>
      </c>
      <c r="J76" s="8"/>
      <c r="K76" s="9">
        <f>IFERROR(IF(Ventas!$E76&lt;&gt;13,VLOOKUP(Ventas!$G76,Productos!$A$1:$I$24,4,0),0),0)</f>
        <v>8992</v>
      </c>
      <c r="L76" s="76"/>
      <c r="M76" s="9">
        <f>Ventas!$I76*Ventas!$K76</f>
        <v>8992</v>
      </c>
      <c r="N76" s="8" t="s">
        <v>233</v>
      </c>
      <c r="O76" s="9">
        <f t="shared" si="0"/>
        <v>1436</v>
      </c>
      <c r="P76" s="9">
        <f t="shared" si="1"/>
        <v>300</v>
      </c>
      <c r="Q76" s="9">
        <f t="shared" si="2"/>
        <v>7256</v>
      </c>
      <c r="R76" s="9">
        <f>IFERROR(ROUND(VLOOKUP(Ventas!$G76,Productos!$A$1:$I$24,5,0),0)*Ventas!$I76,"")</f>
        <v>1708</v>
      </c>
      <c r="S76" s="9">
        <f>IFERROR(IF(Ventas!$E76&lt;&gt;13,ROUND(VLOOKUP(Ventas!$G76,Productos!$A$1:$I$24,6,0)*Ventas!$I76,0),0),"")</f>
        <v>10700</v>
      </c>
      <c r="T76" s="30"/>
      <c r="U76" s="78"/>
      <c r="V76" s="8"/>
      <c r="W76" s="2"/>
      <c r="X76" s="2"/>
      <c r="Y76" s="2"/>
      <c r="Z76" s="2"/>
      <c r="AA76" s="2"/>
      <c r="AB76" s="2"/>
      <c r="AC76" s="2"/>
      <c r="AD76" s="2"/>
      <c r="AE76" s="2"/>
    </row>
    <row r="77" spans="1:31" ht="15.75" hidden="1" customHeight="1" x14ac:dyDescent="0.3">
      <c r="A77" s="74">
        <v>24</v>
      </c>
      <c r="B77" s="75">
        <v>46014</v>
      </c>
      <c r="C77" s="31">
        <v>4</v>
      </c>
      <c r="D77" s="31" t="str">
        <f>CONCATENATE(Ventas!$A77,Ventas!$C77)</f>
        <v>244</v>
      </c>
      <c r="E77" s="8"/>
      <c r="F77" s="8" t="str">
        <f>IFERROR(VLOOKUP(Ventas!$E77,Clientes!$A$1:$E$48,2,0),"")</f>
        <v/>
      </c>
      <c r="G77" s="8" t="s">
        <v>16</v>
      </c>
      <c r="H77" s="8" t="str">
        <f>IFERROR(VLOOKUP(Ventas!$G77,Productos!$A$1:$I$24,2,0),"")</f>
        <v>Toalla 160x80 Ca</v>
      </c>
      <c r="I77" s="8">
        <v>1</v>
      </c>
      <c r="J77" s="8"/>
      <c r="K77" s="9">
        <f>IFERROR(IF(Ventas!$E77&lt;&gt;13,VLOOKUP(Ventas!$G77,Productos!$A$1:$I$24,4,0),0),0)</f>
        <v>8992</v>
      </c>
      <c r="L77" s="76"/>
      <c r="M77" s="9">
        <f>Ventas!$I77*Ventas!$K77</f>
        <v>8992</v>
      </c>
      <c r="N77" s="8" t="s">
        <v>233</v>
      </c>
      <c r="O77" s="9">
        <f t="shared" si="0"/>
        <v>1436</v>
      </c>
      <c r="P77" s="9">
        <f t="shared" si="1"/>
        <v>300</v>
      </c>
      <c r="Q77" s="9">
        <f t="shared" si="2"/>
        <v>7256</v>
      </c>
      <c r="R77" s="9">
        <f>IFERROR(ROUND(VLOOKUP(Ventas!$G77,Productos!$A$1:$I$24,5,0),0)*Ventas!$I77,"")</f>
        <v>1708</v>
      </c>
      <c r="S77" s="9">
        <f>IFERROR(IF(Ventas!$E77&lt;&gt;13,ROUND(VLOOKUP(Ventas!$G77,Productos!$A$1:$I$24,6,0)*Ventas!$I77,0),0),"")</f>
        <v>10700</v>
      </c>
      <c r="T77" s="30"/>
      <c r="U77" s="78"/>
      <c r="V77" s="8"/>
      <c r="W77" s="2"/>
      <c r="X77" s="2"/>
      <c r="Y77" s="2"/>
      <c r="Z77" s="2"/>
      <c r="AA77" s="2"/>
      <c r="AB77" s="2"/>
      <c r="AC77" s="2"/>
      <c r="AD77" s="2"/>
      <c r="AE77" s="2"/>
    </row>
    <row r="78" spans="1:31" ht="15.75" hidden="1" customHeight="1" x14ac:dyDescent="0.3">
      <c r="A78" s="74">
        <v>24</v>
      </c>
      <c r="B78" s="75">
        <v>46014</v>
      </c>
      <c r="C78" s="31">
        <v>5</v>
      </c>
      <c r="D78" s="31" t="str">
        <f>CONCATENATE(Ventas!$A78,Ventas!$C78)</f>
        <v>245</v>
      </c>
      <c r="E78" s="8"/>
      <c r="F78" s="8" t="str">
        <f>IFERROR(VLOOKUP(Ventas!$E78,Clientes!$A$1:$E$48,2,0),"")</f>
        <v/>
      </c>
      <c r="G78" s="8" t="s">
        <v>12</v>
      </c>
      <c r="H78" s="8" t="str">
        <f>IFERROR(VLOOKUP(Ventas!$G78,Productos!$A$1:$I$24,2,0),"")</f>
        <v>Toalla 160x80 Am</v>
      </c>
      <c r="I78" s="8">
        <v>1</v>
      </c>
      <c r="J78" s="8"/>
      <c r="K78" s="9">
        <f>IFERROR(IF(Ventas!$E78&lt;&gt;13,VLOOKUP(Ventas!$G78,Productos!$A$1:$I$24,4,0),0),0)</f>
        <v>8992</v>
      </c>
      <c r="L78" s="76"/>
      <c r="M78" s="9">
        <f>Ventas!$I78*Ventas!$K78</f>
        <v>8992</v>
      </c>
      <c r="N78" s="8" t="s">
        <v>233</v>
      </c>
      <c r="O78" s="9">
        <f t="shared" si="0"/>
        <v>1436</v>
      </c>
      <c r="P78" s="9">
        <f t="shared" si="1"/>
        <v>300</v>
      </c>
      <c r="Q78" s="9">
        <f t="shared" si="2"/>
        <v>7256</v>
      </c>
      <c r="R78" s="9">
        <f>IFERROR(ROUND(VLOOKUP(Ventas!$G78,Productos!$A$1:$I$24,5,0),0)*Ventas!$I78,"")</f>
        <v>1708</v>
      </c>
      <c r="S78" s="9">
        <f>IFERROR(IF(Ventas!$E78&lt;&gt;13,ROUND(VLOOKUP(Ventas!$G78,Productos!$A$1:$I$24,6,0)*Ventas!$I78,0),0),"")</f>
        <v>10700</v>
      </c>
      <c r="T78" s="30"/>
      <c r="U78" s="78"/>
      <c r="V78" s="8"/>
      <c r="W78" s="2"/>
      <c r="X78" s="2"/>
      <c r="Y78" s="2"/>
      <c r="Z78" s="2"/>
      <c r="AA78" s="2"/>
      <c r="AB78" s="2"/>
      <c r="AC78" s="2"/>
      <c r="AD78" s="2"/>
      <c r="AE78" s="2"/>
    </row>
    <row r="79" spans="1:31" ht="15.75" hidden="1" customHeight="1" x14ac:dyDescent="0.3">
      <c r="A79" s="74">
        <v>24</v>
      </c>
      <c r="B79" s="75">
        <v>46014</v>
      </c>
      <c r="C79" s="31">
        <v>6</v>
      </c>
      <c r="D79" s="31" t="str">
        <f>CONCATENATE(Ventas!$A79,Ventas!$C79)</f>
        <v>246</v>
      </c>
      <c r="E79" s="8"/>
      <c r="F79" s="8" t="str">
        <f>IFERROR(VLOOKUP(Ventas!$E79,Clientes!$A$1:$E$48,2,0),"")</f>
        <v/>
      </c>
      <c r="G79" s="8" t="s">
        <v>53</v>
      </c>
      <c r="H79" s="8" t="str">
        <f>IFERROR(VLOOKUP(Ventas!$G79,Productos!$A$1:$I$24,2,0),"")</f>
        <v>Turbante Ro</v>
      </c>
      <c r="I79" s="8">
        <v>1</v>
      </c>
      <c r="J79" s="8"/>
      <c r="K79" s="9">
        <f>IFERROR(IF(Ventas!$E79&lt;&gt;13,VLOOKUP(Ventas!$G79,Productos!$A$1:$I$24,4,0),0),0)</f>
        <v>4706</v>
      </c>
      <c r="L79" s="76"/>
      <c r="M79" s="9">
        <f>Ventas!$I79*Ventas!$K79</f>
        <v>4706</v>
      </c>
      <c r="N79" s="8" t="s">
        <v>233</v>
      </c>
      <c r="O79" s="9">
        <f t="shared" si="0"/>
        <v>751</v>
      </c>
      <c r="P79" s="9">
        <f t="shared" si="1"/>
        <v>157</v>
      </c>
      <c r="Q79" s="9">
        <f t="shared" si="2"/>
        <v>3798</v>
      </c>
      <c r="R79" s="9">
        <f>IFERROR(ROUND(VLOOKUP(Ventas!$G79,Productos!$A$1:$I$24,5,0),0)*Ventas!$I79,"")</f>
        <v>894</v>
      </c>
      <c r="S79" s="9">
        <f>IFERROR(IF(Ventas!$E79&lt;&gt;13,ROUND(VLOOKUP(Ventas!$G79,Productos!$A$1:$I$24,6,0)*Ventas!$I79,0),0),"")</f>
        <v>5600</v>
      </c>
      <c r="T79" s="30"/>
      <c r="U79" s="78"/>
      <c r="V79" s="8"/>
      <c r="W79" s="2"/>
      <c r="X79" s="2"/>
      <c r="Y79" s="2"/>
      <c r="Z79" s="2"/>
      <c r="AA79" s="2"/>
      <c r="AB79" s="2"/>
      <c r="AC79" s="2"/>
      <c r="AD79" s="2"/>
      <c r="AE79" s="2"/>
    </row>
    <row r="80" spans="1:31" ht="15.75" hidden="1" customHeight="1" x14ac:dyDescent="0.3">
      <c r="A80" s="74"/>
      <c r="B80" s="75"/>
      <c r="C80" s="31"/>
      <c r="D80" s="31" t="str">
        <f>CONCATENATE(Ventas!$A80,Ventas!$C80)</f>
        <v/>
      </c>
      <c r="E80" s="8"/>
      <c r="F80" s="8" t="str">
        <f>IFERROR(VLOOKUP(Ventas!$E80,Clientes!$A$1:$E$48,2,0),"")</f>
        <v/>
      </c>
      <c r="G80" s="8"/>
      <c r="H80" s="8" t="str">
        <f>IFERROR(VLOOKUP(Ventas!$G80,Productos!$A$1:$I$24,2,0),"")</f>
        <v/>
      </c>
      <c r="I80" s="8"/>
      <c r="J80" s="8"/>
      <c r="K80" s="9">
        <f>IFERROR(IF(Ventas!$E80&lt;&gt;13,VLOOKUP(Ventas!$G80,Productos!$A$1:$I$24,4,0),0),0)</f>
        <v>0</v>
      </c>
      <c r="L80" s="76"/>
      <c r="M80" s="9">
        <f>Ventas!$I80*Ventas!$K80</f>
        <v>0</v>
      </c>
      <c r="N80" s="8"/>
      <c r="O80" s="9">
        <f t="shared" si="0"/>
        <v>0</v>
      </c>
      <c r="P80" s="9">
        <f t="shared" si="1"/>
        <v>0</v>
      </c>
      <c r="Q80" s="9">
        <f t="shared" si="2"/>
        <v>0</v>
      </c>
      <c r="R80" s="9" t="str">
        <f>IFERROR(ROUND(VLOOKUP(Ventas!$G80,Productos!$A$1:$I$24,5,0),0)*Ventas!$I80,"")</f>
        <v/>
      </c>
      <c r="S80" s="9" t="str">
        <f>IFERROR(IF(Ventas!$E80&lt;&gt;13,ROUND(VLOOKUP(Ventas!$G80,Productos!$A$1:$I$24,6,0)*Ventas!$I80,0),0),"")</f>
        <v/>
      </c>
      <c r="T80" s="30"/>
      <c r="U80" s="78"/>
      <c r="V80" s="8"/>
      <c r="W80" s="2"/>
      <c r="X80" s="2"/>
      <c r="Y80" s="2"/>
      <c r="Z80" s="2"/>
      <c r="AA80" s="2"/>
      <c r="AB80" s="2"/>
      <c r="AC80" s="2"/>
      <c r="AD80" s="2"/>
      <c r="AE80" s="2"/>
    </row>
    <row r="81" spans="1:31" ht="15.75" hidden="1" customHeight="1" x14ac:dyDescent="0.3">
      <c r="A81" s="74"/>
      <c r="B81" s="75"/>
      <c r="C81" s="31"/>
      <c r="D81" s="31" t="str">
        <f>CONCATENATE(Ventas!$A81,Ventas!$C81)</f>
        <v/>
      </c>
      <c r="E81" s="8"/>
      <c r="F81" s="8" t="str">
        <f>IFERROR(VLOOKUP(Ventas!$E81,Clientes!$A$1:$E$48,2,0),"")</f>
        <v/>
      </c>
      <c r="G81" s="8"/>
      <c r="H81" s="8" t="str">
        <f>IFERROR(VLOOKUP(Ventas!$G81,Productos!$A$1:$I$24,2,0),"")</f>
        <v/>
      </c>
      <c r="I81" s="8"/>
      <c r="J81" s="8"/>
      <c r="K81" s="9">
        <f>IFERROR(IF(Ventas!$E81&lt;&gt;13,VLOOKUP(Ventas!$G81,Productos!$A$1:$I$24,4,0),0),0)</f>
        <v>0</v>
      </c>
      <c r="L81" s="76"/>
      <c r="M81" s="9">
        <f>Ventas!$I81*Ventas!$K81</f>
        <v>0</v>
      </c>
      <c r="N81" s="8"/>
      <c r="O81" s="9">
        <f t="shared" si="0"/>
        <v>0</v>
      </c>
      <c r="P81" s="9">
        <f t="shared" si="1"/>
        <v>0</v>
      </c>
      <c r="Q81" s="9">
        <f t="shared" si="2"/>
        <v>0</v>
      </c>
      <c r="R81" s="9" t="str">
        <f>IFERROR(ROUND(VLOOKUP(Ventas!$G81,Productos!$A$1:$I$24,5,0),0)*Ventas!$I81,"")</f>
        <v/>
      </c>
      <c r="S81" s="9" t="str">
        <f>IFERROR(IF(Ventas!$E81&lt;&gt;13,ROUND(VLOOKUP(Ventas!$G81,Productos!$A$1:$I$24,6,0)*Ventas!$I81,0),0),"")</f>
        <v/>
      </c>
      <c r="T81" s="30"/>
      <c r="U81" s="78"/>
      <c r="V81" s="8"/>
      <c r="W81" s="2"/>
      <c r="X81" s="2"/>
      <c r="Y81" s="2"/>
      <c r="Z81" s="2"/>
      <c r="AA81" s="2"/>
      <c r="AB81" s="2"/>
      <c r="AC81" s="2"/>
      <c r="AD81" s="2"/>
      <c r="AE81" s="2"/>
    </row>
    <row r="82" spans="1:31" ht="15.75" hidden="1" customHeight="1" x14ac:dyDescent="0.3">
      <c r="A82" s="74"/>
      <c r="B82" s="75"/>
      <c r="C82" s="31"/>
      <c r="D82" s="31" t="str">
        <f>CONCATENATE(Ventas!$A82,Ventas!$C82)</f>
        <v/>
      </c>
      <c r="E82" s="8"/>
      <c r="F82" s="8" t="str">
        <f>IFERROR(VLOOKUP(Ventas!$E82,Clientes!$A$1:$E$48,2,0),"")</f>
        <v/>
      </c>
      <c r="G82" s="8"/>
      <c r="H82" s="8" t="str">
        <f>IFERROR(VLOOKUP(Ventas!$G82,Productos!$A$1:$I$24,2,0),"")</f>
        <v/>
      </c>
      <c r="I82" s="8"/>
      <c r="J82" s="8"/>
      <c r="K82" s="9">
        <f>IFERROR(IF(Ventas!$E82&lt;&gt;13,VLOOKUP(Ventas!$G82,Productos!$A$1:$I$24,4,0),0),0)</f>
        <v>0</v>
      </c>
      <c r="L82" s="76"/>
      <c r="M82" s="9">
        <f>Ventas!$I82*Ventas!$K82</f>
        <v>0</v>
      </c>
      <c r="N82" s="8"/>
      <c r="O82" s="9">
        <f t="shared" si="0"/>
        <v>0</v>
      </c>
      <c r="P82" s="9">
        <f t="shared" si="1"/>
        <v>0</v>
      </c>
      <c r="Q82" s="9">
        <f t="shared" si="2"/>
        <v>0</v>
      </c>
      <c r="R82" s="9" t="str">
        <f>IFERROR(ROUND(VLOOKUP(Ventas!$G82,Productos!$A$1:$I$24,5,0),0)*Ventas!$I82,"")</f>
        <v/>
      </c>
      <c r="S82" s="9" t="str">
        <f>IFERROR(IF(Ventas!$E82&lt;&gt;13,ROUND(VLOOKUP(Ventas!$G82,Productos!$A$1:$I$24,6,0)*Ventas!$I82,0),0),"")</f>
        <v/>
      </c>
      <c r="T82" s="30"/>
      <c r="U82" s="78"/>
      <c r="V82" s="8"/>
      <c r="W82" s="2"/>
      <c r="X82" s="2"/>
      <c r="Y82" s="2"/>
      <c r="Z82" s="2"/>
      <c r="AA82" s="2"/>
      <c r="AB82" s="2"/>
      <c r="AC82" s="2"/>
      <c r="AD82" s="2"/>
      <c r="AE82" s="2"/>
    </row>
    <row r="83" spans="1:31" ht="15.75" hidden="1" customHeight="1" x14ac:dyDescent="0.3">
      <c r="A83" s="74"/>
      <c r="B83" s="75"/>
      <c r="C83" s="31"/>
      <c r="D83" s="31" t="str">
        <f>CONCATENATE(Ventas!$A83,Ventas!$C83)</f>
        <v/>
      </c>
      <c r="E83" s="8"/>
      <c r="F83" s="8" t="str">
        <f>IFERROR(VLOOKUP(Ventas!$E83,Clientes!$A$1:$E$48,2,0),"")</f>
        <v/>
      </c>
      <c r="G83" s="8"/>
      <c r="H83" s="8" t="str">
        <f>IFERROR(VLOOKUP(Ventas!$G83,Productos!$A$1:$I$24,2,0),"")</f>
        <v/>
      </c>
      <c r="I83" s="8"/>
      <c r="J83" s="8"/>
      <c r="K83" s="9">
        <f>IFERROR(IF(Ventas!$E83&lt;&gt;13,VLOOKUP(Ventas!$G83,Productos!$A$1:$I$24,4,0),0),0)</f>
        <v>0</v>
      </c>
      <c r="L83" s="76"/>
      <c r="M83" s="9">
        <f>Ventas!$I83*Ventas!$K83</f>
        <v>0</v>
      </c>
      <c r="N83" s="8"/>
      <c r="O83" s="9">
        <f t="shared" si="0"/>
        <v>0</v>
      </c>
      <c r="P83" s="9">
        <f t="shared" si="1"/>
        <v>0</v>
      </c>
      <c r="Q83" s="9">
        <f t="shared" si="2"/>
        <v>0</v>
      </c>
      <c r="R83" s="9" t="str">
        <f>IFERROR(ROUND(VLOOKUP(Ventas!$G83,Productos!$A$1:$I$24,5,0),0)*Ventas!$I83,"")</f>
        <v/>
      </c>
      <c r="S83" s="9" t="str">
        <f>IFERROR(IF(Ventas!$E83&lt;&gt;13,ROUND(VLOOKUP(Ventas!$G83,Productos!$A$1:$I$24,6,0)*Ventas!$I83,0),0),"")</f>
        <v/>
      </c>
      <c r="T83" s="30"/>
      <c r="U83" s="78"/>
      <c r="V83" s="8"/>
      <c r="W83" s="2"/>
      <c r="X83" s="2"/>
      <c r="Y83" s="2"/>
      <c r="Z83" s="2"/>
      <c r="AA83" s="2"/>
      <c r="AB83" s="2"/>
      <c r="AC83" s="2"/>
      <c r="AD83" s="2"/>
      <c r="AE83" s="2"/>
    </row>
    <row r="84" spans="1:31" ht="15.75" hidden="1" customHeight="1" x14ac:dyDescent="0.3">
      <c r="A84" s="74"/>
      <c r="B84" s="75"/>
      <c r="C84" s="31"/>
      <c r="D84" s="31" t="str">
        <f>CONCATENATE(Ventas!$A84,Ventas!$C84)</f>
        <v/>
      </c>
      <c r="E84" s="8"/>
      <c r="F84" s="8" t="str">
        <f>IFERROR(VLOOKUP(Ventas!$E84,Clientes!$A$1:$E$48,2,0),"")</f>
        <v/>
      </c>
      <c r="G84" s="8"/>
      <c r="H84" s="8" t="str">
        <f>IFERROR(VLOOKUP(Ventas!$G84,Productos!$A$1:$I$24,2,0),"")</f>
        <v/>
      </c>
      <c r="I84" s="8"/>
      <c r="J84" s="8"/>
      <c r="K84" s="9">
        <f>IFERROR(IF(Ventas!$E84&lt;&gt;13,VLOOKUP(Ventas!$G84,Productos!$A$1:$I$24,4,0),0),0)</f>
        <v>0</v>
      </c>
      <c r="L84" s="76"/>
      <c r="M84" s="9">
        <f>Ventas!$I84*Ventas!$K84</f>
        <v>0</v>
      </c>
      <c r="N84" s="8"/>
      <c r="O84" s="9">
        <f t="shared" si="0"/>
        <v>0</v>
      </c>
      <c r="P84" s="9">
        <f t="shared" si="1"/>
        <v>0</v>
      </c>
      <c r="Q84" s="9">
        <f t="shared" si="2"/>
        <v>0</v>
      </c>
      <c r="R84" s="9" t="str">
        <f>IFERROR(ROUND(VLOOKUP(Ventas!$G84,Productos!$A$1:$I$24,5,0),0)*Ventas!$I84,"")</f>
        <v/>
      </c>
      <c r="S84" s="9" t="str">
        <f>IFERROR(IF(Ventas!$E84&lt;&gt;13,ROUND(VLOOKUP(Ventas!$G84,Productos!$A$1:$I$24,6,0)*Ventas!$I84,0),0),"")</f>
        <v/>
      </c>
      <c r="T84" s="30"/>
      <c r="U84" s="78"/>
      <c r="V84" s="8"/>
      <c r="W84" s="2"/>
      <c r="X84" s="2"/>
      <c r="Y84" s="2"/>
      <c r="Z84" s="2"/>
      <c r="AA84" s="2"/>
      <c r="AB84" s="2"/>
      <c r="AC84" s="2"/>
      <c r="AD84" s="2"/>
      <c r="AE84" s="2"/>
    </row>
    <row r="85" spans="1:31" ht="15.75" hidden="1" customHeight="1" x14ac:dyDescent="0.3">
      <c r="A85" s="74"/>
      <c r="B85" s="75"/>
      <c r="C85" s="31"/>
      <c r="D85" s="31" t="str">
        <f>CONCATENATE(Ventas!$A85,Ventas!$C85)</f>
        <v/>
      </c>
      <c r="E85" s="8"/>
      <c r="F85" s="8" t="str">
        <f>IFERROR(VLOOKUP(Ventas!$E85,Clientes!$A$1:$E$48,2,0),"")</f>
        <v/>
      </c>
      <c r="G85" s="8"/>
      <c r="H85" s="8" t="str">
        <f>IFERROR(VLOOKUP(Ventas!$G85,Productos!$A$1:$I$24,2,0),"")</f>
        <v/>
      </c>
      <c r="I85" s="8"/>
      <c r="J85" s="8"/>
      <c r="K85" s="9">
        <f>IFERROR(IF(Ventas!$E85&lt;&gt;13,VLOOKUP(Ventas!$G85,Productos!$A$1:$I$24,4,0),0),0)</f>
        <v>0</v>
      </c>
      <c r="L85" s="76"/>
      <c r="M85" s="9">
        <f>Ventas!$I85*Ventas!$K85</f>
        <v>0</v>
      </c>
      <c r="N85" s="8"/>
      <c r="O85" s="9">
        <f t="shared" si="0"/>
        <v>0</v>
      </c>
      <c r="P85" s="9">
        <f t="shared" si="1"/>
        <v>0</v>
      </c>
      <c r="Q85" s="9">
        <f t="shared" si="2"/>
        <v>0</v>
      </c>
      <c r="R85" s="9" t="str">
        <f>IFERROR(ROUND(VLOOKUP(Ventas!$G85,Productos!$A$1:$I$24,5,0),0)*Ventas!$I85,"")</f>
        <v/>
      </c>
      <c r="S85" s="9" t="str">
        <f>IFERROR(IF(Ventas!$E85&lt;&gt;13,ROUND(VLOOKUP(Ventas!$G85,Productos!$A$1:$I$24,6,0)*Ventas!$I85,0),0),"")</f>
        <v/>
      </c>
      <c r="T85" s="30"/>
      <c r="U85" s="78"/>
      <c r="V85" s="8"/>
      <c r="W85" s="2"/>
      <c r="X85" s="2"/>
      <c r="Y85" s="2"/>
      <c r="Z85" s="2"/>
      <c r="AA85" s="2"/>
      <c r="AB85" s="2"/>
      <c r="AC85" s="2"/>
      <c r="AD85" s="2"/>
      <c r="AE85" s="2"/>
    </row>
    <row r="86" spans="1:31" ht="15.75" hidden="1" customHeight="1" x14ac:dyDescent="0.3">
      <c r="A86" s="74"/>
      <c r="B86" s="75"/>
      <c r="C86" s="31"/>
      <c r="D86" s="31" t="str">
        <f>CONCATENATE(Ventas!$A86,Ventas!$C86)</f>
        <v/>
      </c>
      <c r="E86" s="8"/>
      <c r="F86" s="8" t="str">
        <f>IFERROR(VLOOKUP(Ventas!$E86,Clientes!$A$1:$E$48,2,0),"")</f>
        <v/>
      </c>
      <c r="G86" s="8"/>
      <c r="H86" s="8" t="str">
        <f>IFERROR(VLOOKUP(Ventas!$G86,Productos!$A$1:$I$24,2,0),"")</f>
        <v/>
      </c>
      <c r="I86" s="8"/>
      <c r="J86" s="8"/>
      <c r="K86" s="9">
        <f>IFERROR(IF(Ventas!$E86&lt;&gt;13,VLOOKUP(Ventas!$G86,Productos!$A$1:$I$24,4,0),0),0)</f>
        <v>0</v>
      </c>
      <c r="L86" s="76"/>
      <c r="M86" s="9">
        <f>Ventas!$I86*Ventas!$K86</f>
        <v>0</v>
      </c>
      <c r="N86" s="8"/>
      <c r="O86" s="9">
        <f t="shared" si="0"/>
        <v>0</v>
      </c>
      <c r="P86" s="9">
        <f t="shared" si="1"/>
        <v>0</v>
      </c>
      <c r="Q86" s="9">
        <f t="shared" si="2"/>
        <v>0</v>
      </c>
      <c r="R86" s="9" t="str">
        <f>IFERROR(ROUND(VLOOKUP(Ventas!$G86,Productos!$A$1:$I$24,5,0),0)*Ventas!$I86,"")</f>
        <v/>
      </c>
      <c r="S86" s="9" t="str">
        <f>IFERROR(IF(Ventas!$E86&lt;&gt;13,ROUND(VLOOKUP(Ventas!$G86,Productos!$A$1:$I$24,6,0)*Ventas!$I86,0),0),"")</f>
        <v/>
      </c>
      <c r="T86" s="30"/>
      <c r="U86" s="78"/>
      <c r="V86" s="8"/>
      <c r="W86" s="2"/>
      <c r="X86" s="2"/>
      <c r="Y86" s="2"/>
      <c r="Z86" s="2"/>
      <c r="AA86" s="2"/>
      <c r="AB86" s="2"/>
      <c r="AC86" s="2"/>
      <c r="AD86" s="2"/>
      <c r="AE86" s="2"/>
    </row>
    <row r="87" spans="1:31" ht="15.75" hidden="1" customHeight="1" x14ac:dyDescent="0.3">
      <c r="A87" s="74"/>
      <c r="B87" s="75"/>
      <c r="C87" s="31"/>
      <c r="D87" s="31" t="str">
        <f>CONCATENATE(Ventas!$A87,Ventas!$C87)</f>
        <v/>
      </c>
      <c r="E87" s="8"/>
      <c r="F87" s="8" t="str">
        <f>IFERROR(VLOOKUP(Ventas!$E87,Clientes!$A$1:$E$48,2,0),"")</f>
        <v/>
      </c>
      <c r="G87" s="8"/>
      <c r="H87" s="8" t="str">
        <f>IFERROR(VLOOKUP(Ventas!$G87,Productos!$A$1:$I$24,2,0),"")</f>
        <v/>
      </c>
      <c r="I87" s="8"/>
      <c r="J87" s="8"/>
      <c r="K87" s="9">
        <f>IFERROR(IF(Ventas!$E87&lt;&gt;13,VLOOKUP(Ventas!$G87,Productos!$A$1:$I$24,4,0),0),0)</f>
        <v>0</v>
      </c>
      <c r="L87" s="76"/>
      <c r="M87" s="9">
        <f>Ventas!$I87*Ventas!$K87</f>
        <v>0</v>
      </c>
      <c r="N87" s="8"/>
      <c r="O87" s="9">
        <f t="shared" si="0"/>
        <v>0</v>
      </c>
      <c r="P87" s="9">
        <f t="shared" si="1"/>
        <v>0</v>
      </c>
      <c r="Q87" s="9">
        <f t="shared" si="2"/>
        <v>0</v>
      </c>
      <c r="R87" s="9" t="str">
        <f>IFERROR(ROUND(VLOOKUP(Ventas!$G87,Productos!$A$1:$I$24,5,0),0)*Ventas!$I87,"")</f>
        <v/>
      </c>
      <c r="S87" s="9" t="str">
        <f>IFERROR(IF(Ventas!$E87&lt;&gt;13,ROUND(VLOOKUP(Ventas!$G87,Productos!$A$1:$I$24,6,0)*Ventas!$I87,0),0),"")</f>
        <v/>
      </c>
      <c r="T87" s="30"/>
      <c r="U87" s="78"/>
      <c r="V87" s="8"/>
      <c r="W87" s="2"/>
      <c r="X87" s="2"/>
      <c r="Y87" s="2"/>
      <c r="Z87" s="2"/>
      <c r="AA87" s="2"/>
      <c r="AB87" s="2"/>
      <c r="AC87" s="2"/>
      <c r="AD87" s="2"/>
      <c r="AE87" s="2"/>
    </row>
    <row r="88" spans="1:31" ht="15.75" hidden="1" customHeight="1" x14ac:dyDescent="0.3">
      <c r="A88" s="74"/>
      <c r="B88" s="75"/>
      <c r="C88" s="31"/>
      <c r="D88" s="31" t="str">
        <f>CONCATENATE(Ventas!$A88,Ventas!$C88)</f>
        <v/>
      </c>
      <c r="E88" s="8"/>
      <c r="F88" s="8" t="str">
        <f>IFERROR(VLOOKUP(Ventas!$E88,Clientes!$A$1:$E$48,2,0),"")</f>
        <v/>
      </c>
      <c r="G88" s="8"/>
      <c r="H88" s="8" t="str">
        <f>IFERROR(VLOOKUP(Ventas!$G88,Productos!$A$1:$I$24,2,0),"")</f>
        <v/>
      </c>
      <c r="I88" s="8"/>
      <c r="J88" s="8"/>
      <c r="K88" s="9">
        <f>IFERROR(IF(Ventas!$E88&lt;&gt;13,VLOOKUP(Ventas!$G88,Productos!$A$1:$I$24,4,0),0),0)</f>
        <v>0</v>
      </c>
      <c r="L88" s="76"/>
      <c r="M88" s="9">
        <f>Ventas!$I88*Ventas!$K88</f>
        <v>0</v>
      </c>
      <c r="N88" s="8"/>
      <c r="O88" s="9">
        <f t="shared" si="0"/>
        <v>0</v>
      </c>
      <c r="P88" s="9">
        <f t="shared" si="1"/>
        <v>0</v>
      </c>
      <c r="Q88" s="9">
        <f t="shared" si="2"/>
        <v>0</v>
      </c>
      <c r="R88" s="9" t="str">
        <f>IFERROR(ROUND(VLOOKUP(Ventas!$G88,Productos!$A$1:$I$24,5,0),0)*Ventas!$I88,"")</f>
        <v/>
      </c>
      <c r="S88" s="9" t="str">
        <f>IFERROR(IF(Ventas!$E88&lt;&gt;13,ROUND(VLOOKUP(Ventas!$G88,Productos!$A$1:$I$24,6,0)*Ventas!$I88,0),0),"")</f>
        <v/>
      </c>
      <c r="T88" s="30"/>
      <c r="U88" s="78"/>
      <c r="V88" s="8"/>
      <c r="W88" s="2"/>
      <c r="X88" s="2"/>
      <c r="Y88" s="2"/>
      <c r="Z88" s="2"/>
      <c r="AA88" s="2"/>
      <c r="AB88" s="2"/>
      <c r="AC88" s="2"/>
      <c r="AD88" s="2"/>
      <c r="AE88" s="2"/>
    </row>
    <row r="89" spans="1:31" ht="15.75" hidden="1" customHeight="1" x14ac:dyDescent="0.3">
      <c r="A89" s="74"/>
      <c r="B89" s="75"/>
      <c r="C89" s="31"/>
      <c r="D89" s="31" t="str">
        <f>CONCATENATE(Ventas!$A89,Ventas!$C89)</f>
        <v/>
      </c>
      <c r="E89" s="8"/>
      <c r="F89" s="8" t="str">
        <f>IFERROR(VLOOKUP(Ventas!$E89,Clientes!$A$1:$E$48,2,0),"")</f>
        <v/>
      </c>
      <c r="G89" s="8"/>
      <c r="H89" s="8" t="str">
        <f>IFERROR(VLOOKUP(Ventas!$G89,Productos!$A$1:$I$24,2,0),"")</f>
        <v/>
      </c>
      <c r="I89" s="8"/>
      <c r="J89" s="8"/>
      <c r="K89" s="9">
        <f>IFERROR(IF(Ventas!$E89&lt;&gt;13,VLOOKUP(Ventas!$G89,Productos!$A$1:$I$24,4,0),0),0)</f>
        <v>0</v>
      </c>
      <c r="L89" s="76"/>
      <c r="M89" s="9">
        <f>Ventas!$I89*Ventas!$K89</f>
        <v>0</v>
      </c>
      <c r="N89" s="8"/>
      <c r="O89" s="9">
        <f t="shared" si="0"/>
        <v>0</v>
      </c>
      <c r="P89" s="9">
        <f t="shared" si="1"/>
        <v>0</v>
      </c>
      <c r="Q89" s="9">
        <f t="shared" si="2"/>
        <v>0</v>
      </c>
      <c r="R89" s="9" t="str">
        <f>IFERROR(ROUND(VLOOKUP(Ventas!$G89,Productos!$A$1:$I$24,5,0),0)*Ventas!$I89,"")</f>
        <v/>
      </c>
      <c r="S89" s="9" t="str">
        <f>IFERROR(IF(Ventas!$E89&lt;&gt;13,ROUND(VLOOKUP(Ventas!$G89,Productos!$A$1:$I$24,6,0)*Ventas!$I89,0),0),"")</f>
        <v/>
      </c>
      <c r="T89" s="30"/>
      <c r="U89" s="78"/>
      <c r="V89" s="8"/>
      <c r="W89" s="2"/>
      <c r="X89" s="2"/>
      <c r="Y89" s="2"/>
      <c r="Z89" s="2"/>
      <c r="AA89" s="2"/>
      <c r="AB89" s="2"/>
      <c r="AC89" s="2"/>
      <c r="AD89" s="2"/>
      <c r="AE89" s="2"/>
    </row>
    <row r="90" spans="1:31" ht="15.75" hidden="1" customHeight="1" x14ac:dyDescent="0.3">
      <c r="A90" s="74"/>
      <c r="B90" s="75"/>
      <c r="C90" s="31"/>
      <c r="D90" s="31" t="str">
        <f>CONCATENATE(Ventas!$A90,Ventas!$C90)</f>
        <v/>
      </c>
      <c r="E90" s="8"/>
      <c r="F90" s="8" t="str">
        <f>IFERROR(VLOOKUP(Ventas!$E90,Clientes!$A$1:$E$48,2,0),"")</f>
        <v/>
      </c>
      <c r="G90" s="8"/>
      <c r="H90" s="8" t="str">
        <f>IFERROR(VLOOKUP(Ventas!$G90,Productos!$A$1:$I$24,2,0),"")</f>
        <v/>
      </c>
      <c r="I90" s="8"/>
      <c r="J90" s="8"/>
      <c r="K90" s="9">
        <f>IFERROR(IF(Ventas!$E90&lt;&gt;13,VLOOKUP(Ventas!$G90,Productos!$A$1:$I$24,4,0),0),0)</f>
        <v>0</v>
      </c>
      <c r="L90" s="76"/>
      <c r="M90" s="9">
        <f>Ventas!$I90*Ventas!$K90</f>
        <v>0</v>
      </c>
      <c r="N90" s="8"/>
      <c r="O90" s="9">
        <f t="shared" si="0"/>
        <v>0</v>
      </c>
      <c r="P90" s="9">
        <f t="shared" si="1"/>
        <v>0</v>
      </c>
      <c r="Q90" s="9">
        <f t="shared" si="2"/>
        <v>0</v>
      </c>
      <c r="R90" s="9" t="str">
        <f>IFERROR(ROUND(VLOOKUP(Ventas!$G90,Productos!$A$1:$I$24,5,0),0)*Ventas!$I90,"")</f>
        <v/>
      </c>
      <c r="S90" s="9" t="str">
        <f>IFERROR(IF(Ventas!$E90&lt;&gt;13,ROUND(VLOOKUP(Ventas!$G90,Productos!$A$1:$I$24,6,0)*Ventas!$I90,0),0),"")</f>
        <v/>
      </c>
      <c r="T90" s="30"/>
      <c r="U90" s="78"/>
      <c r="V90" s="8"/>
      <c r="W90" s="2"/>
      <c r="X90" s="2"/>
      <c r="Y90" s="2"/>
      <c r="Z90" s="2"/>
      <c r="AA90" s="2"/>
      <c r="AB90" s="2"/>
      <c r="AC90" s="2"/>
      <c r="AD90" s="2"/>
      <c r="AE90" s="2"/>
    </row>
    <row r="91" spans="1:31" ht="15.75" hidden="1" customHeight="1" x14ac:dyDescent="0.3">
      <c r="A91" s="74"/>
      <c r="B91" s="75"/>
      <c r="C91" s="31"/>
      <c r="D91" s="31" t="str">
        <f>CONCATENATE(Ventas!$A91,Ventas!$C91)</f>
        <v/>
      </c>
      <c r="E91" s="8"/>
      <c r="F91" s="8" t="str">
        <f>IFERROR(VLOOKUP(Ventas!$E91,Clientes!$A$1:$E$48,2,0),"")</f>
        <v/>
      </c>
      <c r="G91" s="8"/>
      <c r="H91" s="8" t="str">
        <f>IFERROR(VLOOKUP(Ventas!$G91,Productos!$A$1:$I$24,2,0),"")</f>
        <v/>
      </c>
      <c r="I91" s="8"/>
      <c r="J91" s="8"/>
      <c r="K91" s="9">
        <f>IFERROR(IF(Ventas!$E91&lt;&gt;13,VLOOKUP(Ventas!$G91,Productos!$A$1:$I$24,4,0),0),0)</f>
        <v>0</v>
      </c>
      <c r="L91" s="76"/>
      <c r="M91" s="9">
        <f>Ventas!$I91*Ventas!$K91</f>
        <v>0</v>
      </c>
      <c r="N91" s="8"/>
      <c r="O91" s="9">
        <f t="shared" si="0"/>
        <v>0</v>
      </c>
      <c r="P91" s="9">
        <f t="shared" si="1"/>
        <v>0</v>
      </c>
      <c r="Q91" s="9">
        <f t="shared" si="2"/>
        <v>0</v>
      </c>
      <c r="R91" s="9" t="str">
        <f>IFERROR(ROUND(VLOOKUP(Ventas!$G91,Productos!$A$1:$I$24,5,0),0)*Ventas!$I91,"")</f>
        <v/>
      </c>
      <c r="S91" s="9" t="str">
        <f>IFERROR(IF(Ventas!$E91&lt;&gt;13,ROUND(VLOOKUP(Ventas!$G91,Productos!$A$1:$I$24,6,0)*Ventas!$I91,0),0),"")</f>
        <v/>
      </c>
      <c r="T91" s="30"/>
      <c r="U91" s="78"/>
      <c r="V91" s="8"/>
      <c r="W91" s="2"/>
      <c r="X91" s="2"/>
      <c r="Y91" s="2"/>
      <c r="Z91" s="2"/>
      <c r="AA91" s="2"/>
      <c r="AB91" s="2"/>
      <c r="AC91" s="2"/>
      <c r="AD91" s="2"/>
      <c r="AE91" s="2"/>
    </row>
    <row r="92" spans="1:31" ht="15.75" hidden="1" customHeight="1" x14ac:dyDescent="0.3">
      <c r="A92" s="74"/>
      <c r="B92" s="75"/>
      <c r="C92" s="31"/>
      <c r="D92" s="31" t="str">
        <f>CONCATENATE(Ventas!$A92,Ventas!$C92)</f>
        <v/>
      </c>
      <c r="E92" s="8"/>
      <c r="F92" s="8" t="str">
        <f>IFERROR(VLOOKUP(Ventas!$E92,Clientes!$A$1:$E$48,2,0),"")</f>
        <v/>
      </c>
      <c r="G92" s="8"/>
      <c r="H92" s="8" t="str">
        <f>IFERROR(VLOOKUP(Ventas!$G92,Productos!$A$1:$I$24,2,0),"")</f>
        <v/>
      </c>
      <c r="I92" s="8"/>
      <c r="J92" s="8"/>
      <c r="K92" s="9">
        <f>IFERROR(IF(Ventas!$E92&lt;&gt;13,VLOOKUP(Ventas!$G92,Productos!$A$1:$I$24,4,0),0),0)</f>
        <v>0</v>
      </c>
      <c r="L92" s="76"/>
      <c r="M92" s="9">
        <f>Ventas!$I92*Ventas!$K92</f>
        <v>0</v>
      </c>
      <c r="N92" s="8"/>
      <c r="O92" s="9">
        <f t="shared" si="0"/>
        <v>0</v>
      </c>
      <c r="P92" s="9">
        <f t="shared" si="1"/>
        <v>0</v>
      </c>
      <c r="Q92" s="9">
        <f t="shared" si="2"/>
        <v>0</v>
      </c>
      <c r="R92" s="9" t="str">
        <f>IFERROR(ROUND(VLOOKUP(Ventas!$G92,Productos!$A$1:$I$24,5,0),0)*Ventas!$I92,"")</f>
        <v/>
      </c>
      <c r="S92" s="9" t="str">
        <f>IFERROR(IF(Ventas!$E92&lt;&gt;13,ROUND(VLOOKUP(Ventas!$G92,Productos!$A$1:$I$24,6,0)*Ventas!$I92,0),0),"")</f>
        <v/>
      </c>
      <c r="T92" s="30"/>
      <c r="U92" s="78"/>
      <c r="V92" s="8"/>
      <c r="W92" s="2"/>
      <c r="X92" s="2"/>
      <c r="Y92" s="2"/>
      <c r="Z92" s="2"/>
      <c r="AA92" s="2"/>
      <c r="AB92" s="2"/>
      <c r="AC92" s="2"/>
      <c r="AD92" s="2"/>
      <c r="AE92" s="2"/>
    </row>
    <row r="93" spans="1:31" ht="15.75" hidden="1" customHeight="1" x14ac:dyDescent="0.3">
      <c r="A93" s="74"/>
      <c r="B93" s="75"/>
      <c r="C93" s="31"/>
      <c r="D93" s="31" t="str">
        <f>CONCATENATE(Ventas!$A93,Ventas!$C93)</f>
        <v/>
      </c>
      <c r="E93" s="8"/>
      <c r="F93" s="8" t="str">
        <f>IFERROR(VLOOKUP(Ventas!$E93,Clientes!$A$1:$E$48,2,0),"")</f>
        <v/>
      </c>
      <c r="G93" s="8"/>
      <c r="H93" s="8" t="str">
        <f>IFERROR(VLOOKUP(Ventas!$G93,Productos!$A$1:$I$24,2,0),"")</f>
        <v/>
      </c>
      <c r="I93" s="8"/>
      <c r="J93" s="8"/>
      <c r="K93" s="9">
        <f>IFERROR(IF(Ventas!$E93&lt;&gt;13,VLOOKUP(Ventas!$G93,Productos!$A$1:$I$24,4,0),0),0)</f>
        <v>0</v>
      </c>
      <c r="L93" s="76"/>
      <c r="M93" s="9">
        <f>Ventas!$I93*Ventas!$K93</f>
        <v>0</v>
      </c>
      <c r="N93" s="8"/>
      <c r="O93" s="9">
        <f t="shared" si="0"/>
        <v>0</v>
      </c>
      <c r="P93" s="9">
        <f t="shared" si="1"/>
        <v>0</v>
      </c>
      <c r="Q93" s="9">
        <f t="shared" si="2"/>
        <v>0</v>
      </c>
      <c r="R93" s="9" t="str">
        <f>IFERROR(ROUND(VLOOKUP(Ventas!$G93,Productos!$A$1:$I$24,5,0),0)*Ventas!$I93,"")</f>
        <v/>
      </c>
      <c r="S93" s="9" t="str">
        <f>IFERROR(IF(Ventas!$E93&lt;&gt;13,ROUND(VLOOKUP(Ventas!$G93,Productos!$A$1:$I$24,6,0)*Ventas!$I93,0),0),"")</f>
        <v/>
      </c>
      <c r="T93" s="30"/>
      <c r="U93" s="78"/>
      <c r="V93" s="8"/>
      <c r="W93" s="2"/>
      <c r="X93" s="2"/>
      <c r="Y93" s="2"/>
      <c r="Z93" s="2"/>
      <c r="AA93" s="2"/>
      <c r="AB93" s="2"/>
      <c r="AC93" s="2"/>
      <c r="AD93" s="2"/>
      <c r="AE93" s="2"/>
    </row>
    <row r="94" spans="1:31" ht="15.75" hidden="1" customHeight="1" x14ac:dyDescent="0.3">
      <c r="A94" s="74"/>
      <c r="B94" s="75"/>
      <c r="C94" s="31"/>
      <c r="D94" s="31" t="str">
        <f>CONCATENATE(Ventas!$A94,Ventas!$C94)</f>
        <v/>
      </c>
      <c r="E94" s="8"/>
      <c r="F94" s="8" t="str">
        <f>IFERROR(VLOOKUP(Ventas!$E94,Clientes!$A$1:$E$48,2,0),"")</f>
        <v/>
      </c>
      <c r="G94" s="8"/>
      <c r="H94" s="8" t="str">
        <f>IFERROR(VLOOKUP(Ventas!$G94,Productos!$A$1:$I$24,2,0),"")</f>
        <v/>
      </c>
      <c r="I94" s="8"/>
      <c r="J94" s="8"/>
      <c r="K94" s="9">
        <f>IFERROR(IF(Ventas!$E94&lt;&gt;13,VLOOKUP(Ventas!$G94,Productos!$A$1:$I$24,4,0),0),0)</f>
        <v>0</v>
      </c>
      <c r="L94" s="76"/>
      <c r="M94" s="9">
        <f>Ventas!$I94*Ventas!$K94</f>
        <v>0</v>
      </c>
      <c r="N94" s="8"/>
      <c r="O94" s="9">
        <f t="shared" si="0"/>
        <v>0</v>
      </c>
      <c r="P94" s="9">
        <f t="shared" si="1"/>
        <v>0</v>
      </c>
      <c r="Q94" s="9">
        <f t="shared" si="2"/>
        <v>0</v>
      </c>
      <c r="R94" s="9" t="str">
        <f>IFERROR(ROUND(VLOOKUP(Ventas!$G94,Productos!$A$1:$I$24,5,0),0)*Ventas!$I94,"")</f>
        <v/>
      </c>
      <c r="S94" s="9" t="str">
        <f>IFERROR(IF(Ventas!$E94&lt;&gt;13,ROUND(VLOOKUP(Ventas!$G94,Productos!$A$1:$I$24,6,0)*Ventas!$I94,0),0),"")</f>
        <v/>
      </c>
      <c r="T94" s="30"/>
      <c r="U94" s="78"/>
      <c r="V94" s="8"/>
      <c r="W94" s="2"/>
      <c r="X94" s="2"/>
      <c r="Y94" s="2"/>
      <c r="Z94" s="2"/>
      <c r="AA94" s="2"/>
      <c r="AB94" s="2"/>
      <c r="AC94" s="2"/>
      <c r="AD94" s="2"/>
      <c r="AE94" s="2"/>
    </row>
    <row r="95" spans="1:31" ht="15.75" hidden="1" customHeight="1" x14ac:dyDescent="0.3">
      <c r="A95" s="74"/>
      <c r="B95" s="75"/>
      <c r="C95" s="31"/>
      <c r="D95" s="31" t="str">
        <f>CONCATENATE(Ventas!$A95,Ventas!$C95)</f>
        <v/>
      </c>
      <c r="E95" s="8"/>
      <c r="F95" s="8" t="str">
        <f>IFERROR(VLOOKUP(Ventas!$E95,Clientes!$A$1:$E$48,2,0),"")</f>
        <v/>
      </c>
      <c r="G95" s="8"/>
      <c r="H95" s="8" t="str">
        <f>IFERROR(VLOOKUP(Ventas!$G95,Productos!$A$1:$I$24,2,0),"")</f>
        <v/>
      </c>
      <c r="I95" s="8"/>
      <c r="J95" s="8"/>
      <c r="K95" s="9">
        <f>IFERROR(IF(Ventas!$E95&lt;&gt;13,VLOOKUP(Ventas!$G95,Productos!$A$1:$I$24,4,0),0),0)</f>
        <v>0</v>
      </c>
      <c r="L95" s="76"/>
      <c r="M95" s="9">
        <f>Ventas!$I95*Ventas!$K95</f>
        <v>0</v>
      </c>
      <c r="N95" s="8"/>
      <c r="O95" s="9">
        <f t="shared" si="0"/>
        <v>0</v>
      </c>
      <c r="P95" s="9">
        <f t="shared" si="1"/>
        <v>0</v>
      </c>
      <c r="Q95" s="9">
        <f t="shared" si="2"/>
        <v>0</v>
      </c>
      <c r="R95" s="9" t="str">
        <f>IFERROR(ROUND(VLOOKUP(Ventas!$G95,Productos!$A$1:$I$24,5,0),0)*Ventas!$I95,"")</f>
        <v/>
      </c>
      <c r="S95" s="9" t="str">
        <f>IFERROR(IF(Ventas!$E95&lt;&gt;13,ROUND(VLOOKUP(Ventas!$G95,Productos!$A$1:$I$24,6,0)*Ventas!$I95,0),0),"")</f>
        <v/>
      </c>
      <c r="T95" s="30"/>
      <c r="U95" s="78"/>
      <c r="V95" s="8"/>
      <c r="W95" s="2"/>
      <c r="X95" s="2"/>
      <c r="Y95" s="2"/>
      <c r="Z95" s="2"/>
      <c r="AA95" s="2"/>
      <c r="AB95" s="2"/>
      <c r="AC95" s="2"/>
      <c r="AD95" s="2"/>
      <c r="AE95" s="2"/>
    </row>
    <row r="96" spans="1:31" ht="15.75" hidden="1" customHeight="1" x14ac:dyDescent="0.3">
      <c r="A96" s="74"/>
      <c r="B96" s="75"/>
      <c r="C96" s="31"/>
      <c r="D96" s="31" t="str">
        <f>CONCATENATE(Ventas!$A96,Ventas!$C96)</f>
        <v/>
      </c>
      <c r="E96" s="8"/>
      <c r="F96" s="8" t="str">
        <f>IFERROR(VLOOKUP(Ventas!$E96,Clientes!$A$1:$E$48,2,0),"")</f>
        <v/>
      </c>
      <c r="G96" s="8"/>
      <c r="H96" s="8" t="str">
        <f>IFERROR(VLOOKUP(Ventas!$G96,Productos!$A$1:$I$24,2,0),"")</f>
        <v/>
      </c>
      <c r="I96" s="8"/>
      <c r="J96" s="8"/>
      <c r="K96" s="9">
        <f>IFERROR(IF(Ventas!$E96&lt;&gt;13,VLOOKUP(Ventas!$G96,Productos!$A$1:$I$24,4,0),0),0)</f>
        <v>0</v>
      </c>
      <c r="L96" s="76"/>
      <c r="M96" s="9">
        <f>Ventas!$I96*Ventas!$K96</f>
        <v>0</v>
      </c>
      <c r="N96" s="8"/>
      <c r="O96" s="9">
        <f t="shared" si="0"/>
        <v>0</v>
      </c>
      <c r="P96" s="9">
        <f t="shared" si="1"/>
        <v>0</v>
      </c>
      <c r="Q96" s="9">
        <f t="shared" si="2"/>
        <v>0</v>
      </c>
      <c r="R96" s="9" t="str">
        <f>IFERROR(ROUND(VLOOKUP(Ventas!$G96,Productos!$A$1:$I$24,5,0),0)*Ventas!$I96,"")</f>
        <v/>
      </c>
      <c r="S96" s="9" t="str">
        <f>IFERROR(IF(Ventas!$E96&lt;&gt;13,ROUND(VLOOKUP(Ventas!$G96,Productos!$A$1:$I$24,6,0)*Ventas!$I96,0),0),"")</f>
        <v/>
      </c>
      <c r="T96" s="30"/>
      <c r="U96" s="78"/>
      <c r="V96" s="8"/>
      <c r="W96" s="2"/>
      <c r="X96" s="2"/>
      <c r="Y96" s="2"/>
      <c r="Z96" s="2"/>
      <c r="AA96" s="2"/>
      <c r="AB96" s="2"/>
      <c r="AC96" s="2"/>
      <c r="AD96" s="2"/>
      <c r="AE96" s="2"/>
    </row>
    <row r="97" spans="1:31" ht="15.75" hidden="1" customHeight="1" x14ac:dyDescent="0.3">
      <c r="A97" s="74"/>
      <c r="B97" s="75"/>
      <c r="C97" s="31"/>
      <c r="D97" s="31" t="str">
        <f>CONCATENATE(Ventas!$A97,Ventas!$C97)</f>
        <v/>
      </c>
      <c r="E97" s="8"/>
      <c r="F97" s="8" t="str">
        <f>IFERROR(VLOOKUP(Ventas!$E97,Clientes!$A$1:$E$48,2,0),"")</f>
        <v/>
      </c>
      <c r="G97" s="8"/>
      <c r="H97" s="8" t="str">
        <f>IFERROR(VLOOKUP(Ventas!$G97,Productos!$A$1:$I$24,2,0),"")</f>
        <v/>
      </c>
      <c r="I97" s="8"/>
      <c r="J97" s="8"/>
      <c r="K97" s="9">
        <f>IFERROR(IF(Ventas!$E97&lt;&gt;13,VLOOKUP(Ventas!$G97,Productos!$A$1:$I$24,4,0),0),0)</f>
        <v>0</v>
      </c>
      <c r="L97" s="76"/>
      <c r="M97" s="9">
        <f>Ventas!$I97*Ventas!$K97</f>
        <v>0</v>
      </c>
      <c r="N97" s="8"/>
      <c r="O97" s="9">
        <f t="shared" si="0"/>
        <v>0</v>
      </c>
      <c r="P97" s="9">
        <f t="shared" si="1"/>
        <v>0</v>
      </c>
      <c r="Q97" s="9">
        <f t="shared" si="2"/>
        <v>0</v>
      </c>
      <c r="R97" s="9" t="str">
        <f>IFERROR(ROUND(VLOOKUP(Ventas!$G97,Productos!$A$1:$I$24,5,0),0)*Ventas!$I97,"")</f>
        <v/>
      </c>
      <c r="S97" s="9" t="str">
        <f>IFERROR(IF(Ventas!$E97&lt;&gt;13,ROUND(VLOOKUP(Ventas!$G97,Productos!$A$1:$I$24,6,0)*Ventas!$I97,0),0),"")</f>
        <v/>
      </c>
      <c r="T97" s="30"/>
      <c r="U97" s="78"/>
      <c r="V97" s="8"/>
      <c r="W97" s="2"/>
      <c r="X97" s="2"/>
      <c r="Y97" s="2"/>
      <c r="Z97" s="2"/>
      <c r="AA97" s="2"/>
      <c r="AB97" s="2"/>
      <c r="AC97" s="2"/>
      <c r="AD97" s="2"/>
      <c r="AE97" s="2"/>
    </row>
    <row r="98" spans="1:31" ht="15.75" hidden="1" customHeight="1" x14ac:dyDescent="0.3">
      <c r="A98" s="74"/>
      <c r="B98" s="75"/>
      <c r="C98" s="31"/>
      <c r="D98" s="31" t="str">
        <f>CONCATENATE(Ventas!$A98,Ventas!$C98)</f>
        <v/>
      </c>
      <c r="E98" s="8"/>
      <c r="F98" s="8" t="str">
        <f>IFERROR(VLOOKUP(Ventas!$E98,Clientes!$A$1:$E$48,2,0),"")</f>
        <v/>
      </c>
      <c r="G98" s="8"/>
      <c r="H98" s="8" t="str">
        <f>IFERROR(VLOOKUP(Ventas!$G98,Productos!$A$1:$I$24,2,0),"")</f>
        <v/>
      </c>
      <c r="I98" s="8"/>
      <c r="J98" s="8"/>
      <c r="K98" s="9">
        <f>IFERROR(IF(Ventas!$E98&lt;&gt;13,VLOOKUP(Ventas!$G98,Productos!$A$1:$I$24,4,0),0),0)</f>
        <v>0</v>
      </c>
      <c r="L98" s="76"/>
      <c r="M98" s="9">
        <f>Ventas!$I98*Ventas!$K98</f>
        <v>0</v>
      </c>
      <c r="N98" s="8"/>
      <c r="O98" s="9">
        <f t="shared" si="0"/>
        <v>0</v>
      </c>
      <c r="P98" s="9">
        <f t="shared" si="1"/>
        <v>0</v>
      </c>
      <c r="Q98" s="9">
        <f t="shared" si="2"/>
        <v>0</v>
      </c>
      <c r="R98" s="9" t="str">
        <f>IFERROR(ROUND(VLOOKUP(Ventas!$G98,Productos!$A$1:$I$24,5,0),0)*Ventas!$I98,"")</f>
        <v/>
      </c>
      <c r="S98" s="9" t="str">
        <f>IFERROR(IF(Ventas!$E98&lt;&gt;13,ROUND(VLOOKUP(Ventas!$G98,Productos!$A$1:$I$24,6,0)*Ventas!$I98,0),0),"")</f>
        <v/>
      </c>
      <c r="T98" s="30"/>
      <c r="U98" s="78"/>
      <c r="V98" s="8"/>
      <c r="W98" s="2"/>
      <c r="X98" s="2"/>
      <c r="Y98" s="2"/>
      <c r="Z98" s="2"/>
      <c r="AA98" s="2"/>
      <c r="AB98" s="2"/>
      <c r="AC98" s="2"/>
      <c r="AD98" s="2"/>
      <c r="AE98" s="2"/>
    </row>
    <row r="99" spans="1:31" ht="15.75" hidden="1" customHeight="1" x14ac:dyDescent="0.3">
      <c r="A99" s="74"/>
      <c r="B99" s="75"/>
      <c r="C99" s="31"/>
      <c r="D99" s="31" t="str">
        <f>CONCATENATE(Ventas!$A99,Ventas!$C99)</f>
        <v/>
      </c>
      <c r="E99" s="8"/>
      <c r="F99" s="8" t="str">
        <f>IFERROR(VLOOKUP(Ventas!$E99,Clientes!$A$1:$E$48,2,0),"")</f>
        <v/>
      </c>
      <c r="G99" s="8"/>
      <c r="H99" s="8" t="str">
        <f>IFERROR(VLOOKUP(Ventas!$G99,Productos!$A$1:$I$24,2,0),"")</f>
        <v/>
      </c>
      <c r="I99" s="8"/>
      <c r="J99" s="8"/>
      <c r="K99" s="9">
        <f>IFERROR(IF(Ventas!$E99&lt;&gt;13,VLOOKUP(Ventas!$G99,Productos!$A$1:$I$24,4,0),0),0)</f>
        <v>0</v>
      </c>
      <c r="L99" s="76"/>
      <c r="M99" s="9">
        <f>Ventas!$I99*Ventas!$K99</f>
        <v>0</v>
      </c>
      <c r="N99" s="8"/>
      <c r="O99" s="9">
        <f t="shared" si="0"/>
        <v>0</v>
      </c>
      <c r="P99" s="9">
        <f t="shared" si="1"/>
        <v>0</v>
      </c>
      <c r="Q99" s="9">
        <f t="shared" si="2"/>
        <v>0</v>
      </c>
      <c r="R99" s="9" t="str">
        <f>IFERROR(ROUND(VLOOKUP(Ventas!$G99,Productos!$A$1:$I$24,5,0),0)*Ventas!$I99,"")</f>
        <v/>
      </c>
      <c r="S99" s="9" t="str">
        <f>IFERROR(IF(Ventas!$E99&lt;&gt;13,ROUND(VLOOKUP(Ventas!$G99,Productos!$A$1:$I$24,6,0)*Ventas!$I99,0),0),"")</f>
        <v/>
      </c>
      <c r="T99" s="30"/>
      <c r="U99" s="78"/>
      <c r="V99" s="8"/>
      <c r="W99" s="2"/>
      <c r="X99" s="2"/>
      <c r="Y99" s="2"/>
      <c r="Z99" s="2"/>
      <c r="AA99" s="2"/>
      <c r="AB99" s="2"/>
      <c r="AC99" s="2"/>
      <c r="AD99" s="2"/>
      <c r="AE99" s="2"/>
    </row>
    <row r="100" spans="1:31" ht="15.75" hidden="1" customHeight="1" x14ac:dyDescent="0.3">
      <c r="A100" s="74"/>
      <c r="B100" s="75"/>
      <c r="C100" s="31"/>
      <c r="D100" s="31" t="str">
        <f>CONCATENATE(Ventas!$A100,Ventas!$C100)</f>
        <v/>
      </c>
      <c r="E100" s="8"/>
      <c r="F100" s="8" t="str">
        <f>IFERROR(VLOOKUP(Ventas!$E100,Clientes!$A$1:$E$48,2,0),"")</f>
        <v/>
      </c>
      <c r="G100" s="8"/>
      <c r="H100" s="8" t="str">
        <f>IFERROR(VLOOKUP(Ventas!$G100,Productos!$A$1:$I$24,2,0),"")</f>
        <v/>
      </c>
      <c r="I100" s="8"/>
      <c r="J100" s="8"/>
      <c r="K100" s="9">
        <f>IFERROR(IF(Ventas!$E100&lt;&gt;13,VLOOKUP(Ventas!$G100,Productos!$A$1:$I$24,4,0),0),0)</f>
        <v>0</v>
      </c>
      <c r="L100" s="76"/>
      <c r="M100" s="9">
        <f>Ventas!$I100*Ventas!$K100</f>
        <v>0</v>
      </c>
      <c r="N100" s="8"/>
      <c r="O100" s="9">
        <f t="shared" si="0"/>
        <v>0</v>
      </c>
      <c r="P100" s="9">
        <f t="shared" si="1"/>
        <v>0</v>
      </c>
      <c r="Q100" s="9">
        <f t="shared" si="2"/>
        <v>0</v>
      </c>
      <c r="R100" s="9" t="str">
        <f>IFERROR(ROUND(VLOOKUP(Ventas!$G100,Productos!$A$1:$I$24,5,0),0)*Ventas!$I100,"")</f>
        <v/>
      </c>
      <c r="S100" s="9" t="str">
        <f>IFERROR(IF(Ventas!$E100&lt;&gt;13,ROUND(VLOOKUP(Ventas!$G100,Productos!$A$1:$I$24,6,0)*Ventas!$I100,0),0),"")</f>
        <v/>
      </c>
      <c r="T100" s="30"/>
      <c r="U100" s="78"/>
      <c r="V100" s="8"/>
      <c r="W100" s="2"/>
      <c r="X100" s="2"/>
      <c r="Y100" s="2"/>
      <c r="Z100" s="2"/>
      <c r="AA100" s="2"/>
      <c r="AB100" s="2"/>
      <c r="AC100" s="2"/>
      <c r="AD100" s="2"/>
      <c r="AE100" s="2"/>
    </row>
    <row r="101" spans="1:31" ht="15.75" hidden="1" customHeight="1" x14ac:dyDescent="0.3">
      <c r="A101" s="74"/>
      <c r="B101" s="75"/>
      <c r="C101" s="31"/>
      <c r="D101" s="31" t="str">
        <f>CONCATENATE(Ventas!$A101,Ventas!$C101)</f>
        <v/>
      </c>
      <c r="E101" s="8"/>
      <c r="F101" s="8" t="str">
        <f>IFERROR(VLOOKUP(Ventas!$E101,Clientes!$A$1:$E$48,2,0),"")</f>
        <v/>
      </c>
      <c r="G101" s="8"/>
      <c r="H101" s="8" t="str">
        <f>IFERROR(VLOOKUP(Ventas!$G101,Productos!$A$1:$I$24,2,0),"")</f>
        <v/>
      </c>
      <c r="I101" s="8"/>
      <c r="J101" s="8"/>
      <c r="K101" s="9">
        <f>IFERROR(IF(Ventas!$E101&lt;&gt;13,VLOOKUP(Ventas!$G101,Productos!$A$1:$I$24,4,0),0),0)</f>
        <v>0</v>
      </c>
      <c r="L101" s="76"/>
      <c r="M101" s="9">
        <f>Ventas!$I101*Ventas!$K101</f>
        <v>0</v>
      </c>
      <c r="N101" s="8"/>
      <c r="O101" s="9">
        <f t="shared" si="0"/>
        <v>0</v>
      </c>
      <c r="P101" s="9">
        <f t="shared" si="1"/>
        <v>0</v>
      </c>
      <c r="Q101" s="9">
        <f t="shared" si="2"/>
        <v>0</v>
      </c>
      <c r="R101" s="9" t="str">
        <f>IFERROR(ROUND(VLOOKUP(Ventas!$G101,Productos!$A$1:$I$24,5,0),0)*Ventas!$I101,"")</f>
        <v/>
      </c>
      <c r="S101" s="9" t="str">
        <f>IFERROR(IF(Ventas!$E101&lt;&gt;13,ROUND(VLOOKUP(Ventas!$G101,Productos!$A$1:$I$24,6,0)*Ventas!$I101,0),0),"")</f>
        <v/>
      </c>
      <c r="T101" s="30"/>
      <c r="U101" s="78"/>
      <c r="V101" s="8"/>
      <c r="W101" s="2"/>
      <c r="X101" s="2"/>
      <c r="Y101" s="2"/>
      <c r="Z101" s="2"/>
      <c r="AA101" s="2"/>
      <c r="AB101" s="2"/>
      <c r="AC101" s="2"/>
      <c r="AD101" s="2"/>
      <c r="AE101" s="2"/>
    </row>
    <row r="102" spans="1:31" ht="15.75" hidden="1" customHeight="1" x14ac:dyDescent="0.3">
      <c r="A102" s="74"/>
      <c r="B102" s="75"/>
      <c r="C102" s="31"/>
      <c r="D102" s="31" t="str">
        <f>CONCATENATE(Ventas!$A102,Ventas!$C102)</f>
        <v/>
      </c>
      <c r="E102" s="8"/>
      <c r="F102" s="8" t="str">
        <f>IFERROR(VLOOKUP(Ventas!$E102,Clientes!$A$1:$E$48,2,0),"")</f>
        <v/>
      </c>
      <c r="G102" s="8"/>
      <c r="H102" s="8" t="str">
        <f>IFERROR(VLOOKUP(Ventas!$G102,Productos!$A$1:$I$24,2,0),"")</f>
        <v/>
      </c>
      <c r="I102" s="8"/>
      <c r="J102" s="8"/>
      <c r="K102" s="9">
        <f>IFERROR(IF(Ventas!$E102&lt;&gt;13,VLOOKUP(Ventas!$G102,Productos!$A$1:$I$24,4,0),0),0)</f>
        <v>0</v>
      </c>
      <c r="L102" s="76"/>
      <c r="M102" s="9">
        <f>Ventas!$I102*Ventas!$K102</f>
        <v>0</v>
      </c>
      <c r="N102" s="8"/>
      <c r="O102" s="9">
        <f t="shared" si="0"/>
        <v>0</v>
      </c>
      <c r="P102" s="9">
        <f t="shared" si="1"/>
        <v>0</v>
      </c>
      <c r="Q102" s="9">
        <f t="shared" si="2"/>
        <v>0</v>
      </c>
      <c r="R102" s="9" t="str">
        <f>IFERROR(ROUND(VLOOKUP(Ventas!$G102,Productos!$A$1:$I$24,5,0),0)*Ventas!$I102,"")</f>
        <v/>
      </c>
      <c r="S102" s="9" t="str">
        <f>IFERROR(IF(Ventas!$E102&lt;&gt;13,ROUND(VLOOKUP(Ventas!$G102,Productos!$A$1:$I$24,6,0)*Ventas!$I102,0),0),"")</f>
        <v/>
      </c>
      <c r="T102" s="30"/>
      <c r="U102" s="78"/>
      <c r="V102" s="8"/>
      <c r="W102" s="2"/>
      <c r="X102" s="2"/>
      <c r="Y102" s="2"/>
      <c r="Z102" s="2"/>
      <c r="AA102" s="2"/>
      <c r="AB102" s="2"/>
      <c r="AC102" s="2"/>
      <c r="AD102" s="2"/>
      <c r="AE102" s="2"/>
    </row>
    <row r="103" spans="1:31" ht="15.75" hidden="1" customHeight="1" x14ac:dyDescent="0.3">
      <c r="A103" s="74"/>
      <c r="B103" s="75"/>
      <c r="C103" s="31"/>
      <c r="D103" s="31" t="str">
        <f>CONCATENATE(Ventas!$A103,Ventas!$C103)</f>
        <v/>
      </c>
      <c r="E103" s="8"/>
      <c r="F103" s="8" t="str">
        <f>IFERROR(VLOOKUP(Ventas!$E103,Clientes!$A$1:$E$48,2,0),"")</f>
        <v/>
      </c>
      <c r="G103" s="8"/>
      <c r="H103" s="8" t="str">
        <f>IFERROR(VLOOKUP(Ventas!$G103,Productos!$A$1:$I$24,2,0),"")</f>
        <v/>
      </c>
      <c r="I103" s="8"/>
      <c r="J103" s="8"/>
      <c r="K103" s="9">
        <f>IFERROR(IF(Ventas!$E103&lt;&gt;13,VLOOKUP(Ventas!$G103,Productos!$A$1:$I$24,4,0),0),0)</f>
        <v>0</v>
      </c>
      <c r="L103" s="76"/>
      <c r="M103" s="9">
        <f>Ventas!$I103*Ventas!$K103</f>
        <v>0</v>
      </c>
      <c r="N103" s="8"/>
      <c r="O103" s="9">
        <f t="shared" si="0"/>
        <v>0</v>
      </c>
      <c r="P103" s="9">
        <f t="shared" si="1"/>
        <v>0</v>
      </c>
      <c r="Q103" s="9">
        <f t="shared" si="2"/>
        <v>0</v>
      </c>
      <c r="R103" s="9" t="str">
        <f>IFERROR(ROUND(VLOOKUP(Ventas!$G103,Productos!$A$1:$I$24,5,0),0)*Ventas!$I103,"")</f>
        <v/>
      </c>
      <c r="S103" s="9" t="str">
        <f>IFERROR(IF(Ventas!$E103&lt;&gt;13,ROUND(VLOOKUP(Ventas!$G103,Productos!$A$1:$I$24,6,0)*Ventas!$I103,0),0),"")</f>
        <v/>
      </c>
      <c r="T103" s="30"/>
      <c r="U103" s="78"/>
      <c r="V103" s="8"/>
      <c r="W103" s="2"/>
      <c r="X103" s="2"/>
      <c r="Y103" s="2"/>
      <c r="Z103" s="2"/>
      <c r="AA103" s="2"/>
      <c r="AB103" s="2"/>
      <c r="AC103" s="2"/>
      <c r="AD103" s="2"/>
      <c r="AE103" s="2"/>
    </row>
    <row r="104" spans="1:31" ht="15.75" hidden="1" customHeight="1" x14ac:dyDescent="0.3">
      <c r="A104" s="74"/>
      <c r="B104" s="75"/>
      <c r="C104" s="31"/>
      <c r="D104" s="31" t="str">
        <f>CONCATENATE(Ventas!$A104,Ventas!$C104)</f>
        <v/>
      </c>
      <c r="E104" s="8"/>
      <c r="F104" s="8" t="str">
        <f>IFERROR(VLOOKUP(Ventas!$E104,Clientes!$A$1:$E$48,2,0),"")</f>
        <v/>
      </c>
      <c r="G104" s="8"/>
      <c r="H104" s="8" t="str">
        <f>IFERROR(VLOOKUP(Ventas!$G104,Productos!$A$1:$I$24,2,0),"")</f>
        <v/>
      </c>
      <c r="I104" s="8"/>
      <c r="J104" s="8"/>
      <c r="K104" s="9">
        <f>IFERROR(IF(Ventas!$E104&lt;&gt;13,VLOOKUP(Ventas!$G104,Productos!$A$1:$I$24,4,0),0),0)</f>
        <v>0</v>
      </c>
      <c r="L104" s="76"/>
      <c r="M104" s="9">
        <f>Ventas!$I104*Ventas!$K104</f>
        <v>0</v>
      </c>
      <c r="N104" s="8"/>
      <c r="O104" s="9">
        <f t="shared" si="0"/>
        <v>0</v>
      </c>
      <c r="P104" s="9">
        <f t="shared" si="1"/>
        <v>0</v>
      </c>
      <c r="Q104" s="9">
        <f t="shared" si="2"/>
        <v>0</v>
      </c>
      <c r="R104" s="9" t="str">
        <f>IFERROR(ROUND(VLOOKUP(Ventas!$G104,Productos!$A$1:$I$24,5,0),0)*Ventas!$I104,"")</f>
        <v/>
      </c>
      <c r="S104" s="9" t="str">
        <f>IFERROR(IF(Ventas!$E104&lt;&gt;13,ROUND(VLOOKUP(Ventas!$G104,Productos!$A$1:$I$24,6,0)*Ventas!$I104,0),0),"")</f>
        <v/>
      </c>
      <c r="T104" s="30"/>
      <c r="U104" s="78"/>
      <c r="V104" s="8"/>
      <c r="W104" s="2"/>
      <c r="X104" s="2"/>
      <c r="Y104" s="2"/>
      <c r="Z104" s="2"/>
      <c r="AA104" s="2"/>
      <c r="AB104" s="2"/>
      <c r="AC104" s="2"/>
      <c r="AD104" s="2"/>
      <c r="AE104" s="2"/>
    </row>
    <row r="105" spans="1:31" ht="15.75" hidden="1" customHeight="1" x14ac:dyDescent="0.3">
      <c r="A105" s="74"/>
      <c r="B105" s="75"/>
      <c r="C105" s="31"/>
      <c r="D105" s="31" t="str">
        <f>CONCATENATE(Ventas!$A105,Ventas!$C105)</f>
        <v/>
      </c>
      <c r="E105" s="8"/>
      <c r="F105" s="8" t="str">
        <f>IFERROR(VLOOKUP(Ventas!$E105,Clientes!$A$1:$E$48,2,0),"")</f>
        <v/>
      </c>
      <c r="G105" s="8"/>
      <c r="H105" s="8" t="str">
        <f>IFERROR(VLOOKUP(Ventas!$G105,Productos!$A$1:$I$24,2,0),"")</f>
        <v/>
      </c>
      <c r="I105" s="8"/>
      <c r="J105" s="8"/>
      <c r="K105" s="9">
        <f>IFERROR(IF(Ventas!$E105&lt;&gt;13,VLOOKUP(Ventas!$G105,Productos!$A$1:$I$24,4,0),0),0)</f>
        <v>0</v>
      </c>
      <c r="L105" s="76"/>
      <c r="M105" s="9">
        <f>Ventas!$I105*Ventas!$K105</f>
        <v>0</v>
      </c>
      <c r="N105" s="8"/>
      <c r="O105" s="9">
        <f t="shared" si="0"/>
        <v>0</v>
      </c>
      <c r="P105" s="9">
        <f t="shared" si="1"/>
        <v>0</v>
      </c>
      <c r="Q105" s="9">
        <f t="shared" si="2"/>
        <v>0</v>
      </c>
      <c r="R105" s="9" t="str">
        <f>IFERROR(ROUND(VLOOKUP(Ventas!$G105,Productos!$A$1:$I$24,5,0),0)*Ventas!$I105,"")</f>
        <v/>
      </c>
      <c r="S105" s="9" t="str">
        <f>IFERROR(IF(Ventas!$E105&lt;&gt;13,ROUND(VLOOKUP(Ventas!$G105,Productos!$A$1:$I$24,6,0)*Ventas!$I105,0),0),"")</f>
        <v/>
      </c>
      <c r="T105" s="30"/>
      <c r="U105" s="78"/>
      <c r="V105" s="8"/>
      <c r="W105" s="2"/>
      <c r="X105" s="2"/>
      <c r="Y105" s="2"/>
      <c r="Z105" s="2"/>
      <c r="AA105" s="2"/>
      <c r="AB105" s="2"/>
      <c r="AC105" s="2"/>
      <c r="AD105" s="2"/>
      <c r="AE105" s="2"/>
    </row>
    <row r="106" spans="1:31" ht="15.75" hidden="1" customHeight="1" x14ac:dyDescent="0.3">
      <c r="A106" s="74"/>
      <c r="B106" s="75"/>
      <c r="C106" s="31"/>
      <c r="D106" s="31" t="str">
        <f>CONCATENATE(Ventas!$A106,Ventas!$C106)</f>
        <v/>
      </c>
      <c r="E106" s="8"/>
      <c r="F106" s="8" t="str">
        <f>IFERROR(VLOOKUP(Ventas!$E106,Clientes!$A$1:$E$48,2,0),"")</f>
        <v/>
      </c>
      <c r="G106" s="8"/>
      <c r="H106" s="8" t="str">
        <f>IFERROR(VLOOKUP(Ventas!$G106,Productos!$A$1:$I$24,2,0),"")</f>
        <v/>
      </c>
      <c r="I106" s="8"/>
      <c r="J106" s="8"/>
      <c r="K106" s="9">
        <f>IFERROR(IF(Ventas!$E106&lt;&gt;13,VLOOKUP(Ventas!$G106,Productos!$A$1:$I$24,4,0),0),0)</f>
        <v>0</v>
      </c>
      <c r="L106" s="76"/>
      <c r="M106" s="9">
        <f>Ventas!$I106*Ventas!$K106</f>
        <v>0</v>
      </c>
      <c r="N106" s="8"/>
      <c r="O106" s="9">
        <f t="shared" si="0"/>
        <v>0</v>
      </c>
      <c r="P106" s="9">
        <f t="shared" si="1"/>
        <v>0</v>
      </c>
      <c r="Q106" s="9">
        <f t="shared" si="2"/>
        <v>0</v>
      </c>
      <c r="R106" s="9" t="str">
        <f>IFERROR(ROUND(VLOOKUP(Ventas!$G106,Productos!$A$1:$I$24,5,0),0)*Ventas!$I106,"")</f>
        <v/>
      </c>
      <c r="S106" s="9" t="str">
        <f>IFERROR(IF(Ventas!$E106&lt;&gt;13,ROUND(VLOOKUP(Ventas!$G106,Productos!$A$1:$I$24,6,0)*Ventas!$I106,0),0),"")</f>
        <v/>
      </c>
      <c r="T106" s="30"/>
      <c r="U106" s="78"/>
      <c r="V106" s="8"/>
      <c r="W106" s="2"/>
      <c r="X106" s="2"/>
      <c r="Y106" s="2"/>
      <c r="Z106" s="2"/>
      <c r="AA106" s="2"/>
      <c r="AB106" s="2"/>
      <c r="AC106" s="2"/>
      <c r="AD106" s="2"/>
      <c r="AE106" s="2"/>
    </row>
    <row r="107" spans="1:31" ht="15.75" hidden="1" customHeight="1" x14ac:dyDescent="0.3">
      <c r="A107" s="74"/>
      <c r="B107" s="75"/>
      <c r="C107" s="31"/>
      <c r="D107" s="31" t="str">
        <f>CONCATENATE(Ventas!$A107,Ventas!$C107)</f>
        <v/>
      </c>
      <c r="E107" s="8"/>
      <c r="F107" s="8" t="str">
        <f>IFERROR(VLOOKUP(Ventas!$E107,Clientes!$A$1:$E$48,2,0),"")</f>
        <v/>
      </c>
      <c r="G107" s="8"/>
      <c r="H107" s="8" t="str">
        <f>IFERROR(VLOOKUP(Ventas!$G107,Productos!$A$1:$I$24,2,0),"")</f>
        <v/>
      </c>
      <c r="I107" s="8"/>
      <c r="J107" s="8"/>
      <c r="K107" s="9">
        <f>IFERROR(IF(Ventas!$E107&lt;&gt;13,VLOOKUP(Ventas!$G107,Productos!$A$1:$I$24,4,0),0),0)</f>
        <v>0</v>
      </c>
      <c r="L107" s="76"/>
      <c r="M107" s="9">
        <f>Ventas!$I107*Ventas!$K107</f>
        <v>0</v>
      </c>
      <c r="N107" s="8"/>
      <c r="O107" s="9">
        <f t="shared" si="0"/>
        <v>0</v>
      </c>
      <c r="P107" s="9">
        <f t="shared" si="1"/>
        <v>0</v>
      </c>
      <c r="Q107" s="9">
        <f t="shared" si="2"/>
        <v>0</v>
      </c>
      <c r="R107" s="9" t="str">
        <f>IFERROR(ROUND(VLOOKUP(Ventas!$G107,Productos!$A$1:$I$24,5,0),0)*Ventas!$I107,"")</f>
        <v/>
      </c>
      <c r="S107" s="9" t="str">
        <f>IFERROR(IF(Ventas!$E107&lt;&gt;13,ROUND(VLOOKUP(Ventas!$G107,Productos!$A$1:$I$24,6,0)*Ventas!$I107,0),0),"")</f>
        <v/>
      </c>
      <c r="T107" s="30"/>
      <c r="U107" s="78"/>
      <c r="V107" s="8"/>
      <c r="W107" s="2"/>
      <c r="X107" s="2"/>
      <c r="Y107" s="2"/>
      <c r="Z107" s="2"/>
      <c r="AA107" s="2"/>
      <c r="AB107" s="2"/>
      <c r="AC107" s="2"/>
      <c r="AD107" s="2"/>
      <c r="AE107" s="2"/>
    </row>
    <row r="108" spans="1:31" ht="15.75" hidden="1" customHeight="1" x14ac:dyDescent="0.3">
      <c r="A108" s="74"/>
      <c r="B108" s="75"/>
      <c r="C108" s="31"/>
      <c r="D108" s="31" t="str">
        <f>CONCATENATE(Ventas!$A108,Ventas!$C108)</f>
        <v/>
      </c>
      <c r="E108" s="8"/>
      <c r="F108" s="8" t="str">
        <f>IFERROR(VLOOKUP(Ventas!$E108,Clientes!$A$1:$E$48,2,0),"")</f>
        <v/>
      </c>
      <c r="G108" s="8"/>
      <c r="H108" s="8" t="str">
        <f>IFERROR(VLOOKUP(Ventas!$G108,Productos!$A$1:$I$24,2,0),"")</f>
        <v/>
      </c>
      <c r="I108" s="8"/>
      <c r="J108" s="8"/>
      <c r="K108" s="9">
        <f>IFERROR(IF(Ventas!$E108&lt;&gt;13,VLOOKUP(Ventas!$G108,Productos!$A$1:$I$24,4,0),0),0)</f>
        <v>0</v>
      </c>
      <c r="L108" s="76"/>
      <c r="M108" s="9">
        <f>Ventas!$I108*Ventas!$K108</f>
        <v>0</v>
      </c>
      <c r="N108" s="8"/>
      <c r="O108" s="9">
        <f t="shared" si="0"/>
        <v>0</v>
      </c>
      <c r="P108" s="9">
        <f t="shared" si="1"/>
        <v>0</v>
      </c>
      <c r="Q108" s="9">
        <f t="shared" si="2"/>
        <v>0</v>
      </c>
      <c r="R108" s="9" t="str">
        <f>IFERROR(ROUND(VLOOKUP(Ventas!$G108,Productos!$A$1:$I$24,5,0),0)*Ventas!$I108,"")</f>
        <v/>
      </c>
      <c r="S108" s="9" t="str">
        <f>IFERROR(IF(Ventas!$E108&lt;&gt;13,ROUND(VLOOKUP(Ventas!$G108,Productos!$A$1:$I$24,6,0)*Ventas!$I108,0),0),"")</f>
        <v/>
      </c>
      <c r="T108" s="30"/>
      <c r="U108" s="78"/>
      <c r="V108" s="8"/>
      <c r="W108" s="2"/>
      <c r="X108" s="2"/>
      <c r="Y108" s="2"/>
      <c r="Z108" s="2"/>
      <c r="AA108" s="2"/>
      <c r="AB108" s="2"/>
      <c r="AC108" s="2"/>
      <c r="AD108" s="2"/>
      <c r="AE108" s="2"/>
    </row>
    <row r="109" spans="1:31" ht="15.75" hidden="1" customHeight="1" x14ac:dyDescent="0.3">
      <c r="A109" s="74"/>
      <c r="B109" s="75"/>
      <c r="C109" s="31"/>
      <c r="D109" s="31" t="str">
        <f>CONCATENATE(Ventas!$A109,Ventas!$C109)</f>
        <v/>
      </c>
      <c r="E109" s="8"/>
      <c r="F109" s="8" t="str">
        <f>IFERROR(VLOOKUP(Ventas!$E109,Clientes!$A$1:$E$48,2,0),"")</f>
        <v/>
      </c>
      <c r="G109" s="8"/>
      <c r="H109" s="8" t="str">
        <f>IFERROR(VLOOKUP(Ventas!$G109,Productos!$A$1:$I$24,2,0),"")</f>
        <v/>
      </c>
      <c r="I109" s="8"/>
      <c r="J109" s="8"/>
      <c r="K109" s="9">
        <f>IFERROR(IF(Ventas!$E109&lt;&gt;13,VLOOKUP(Ventas!$G109,Productos!$A$1:$I$24,4,0),0),0)</f>
        <v>0</v>
      </c>
      <c r="L109" s="76"/>
      <c r="M109" s="9">
        <f>Ventas!$I109*Ventas!$K109</f>
        <v>0</v>
      </c>
      <c r="N109" s="8"/>
      <c r="O109" s="9">
        <f t="shared" si="0"/>
        <v>0</v>
      </c>
      <c r="P109" s="9">
        <f t="shared" si="1"/>
        <v>0</v>
      </c>
      <c r="Q109" s="9">
        <f t="shared" si="2"/>
        <v>0</v>
      </c>
      <c r="R109" s="9" t="str">
        <f>IFERROR(ROUND(VLOOKUP(Ventas!$G109,Productos!$A$1:$I$24,5,0),0)*Ventas!$I109,"")</f>
        <v/>
      </c>
      <c r="S109" s="9" t="str">
        <f>IFERROR(IF(Ventas!$E109&lt;&gt;13,ROUND(VLOOKUP(Ventas!$G109,Productos!$A$1:$I$24,6,0)*Ventas!$I109,0),0),"")</f>
        <v/>
      </c>
      <c r="T109" s="30"/>
      <c r="U109" s="78"/>
      <c r="V109" s="8"/>
      <c r="W109" s="2"/>
      <c r="X109" s="2"/>
      <c r="Y109" s="2"/>
      <c r="Z109" s="2"/>
      <c r="AA109" s="2"/>
      <c r="AB109" s="2"/>
      <c r="AC109" s="2"/>
      <c r="AD109" s="2"/>
      <c r="AE109" s="2"/>
    </row>
    <row r="110" spans="1:31" ht="15.75" hidden="1" customHeight="1" x14ac:dyDescent="0.3">
      <c r="A110" s="74"/>
      <c r="B110" s="75"/>
      <c r="C110" s="31"/>
      <c r="D110" s="31" t="str">
        <f>CONCATENATE(Ventas!$A110,Ventas!$C110)</f>
        <v/>
      </c>
      <c r="E110" s="8"/>
      <c r="F110" s="8" t="str">
        <f>IFERROR(VLOOKUP(Ventas!$E110,Clientes!$A$1:$E$48,2,0),"")</f>
        <v/>
      </c>
      <c r="G110" s="8"/>
      <c r="H110" s="8" t="str">
        <f>IFERROR(VLOOKUP(Ventas!$G110,Productos!$A$1:$I$24,2,0),"")</f>
        <v/>
      </c>
      <c r="I110" s="8"/>
      <c r="J110" s="8"/>
      <c r="K110" s="9">
        <f>IFERROR(IF(Ventas!$E110&lt;&gt;13,VLOOKUP(Ventas!$G110,Productos!$A$1:$I$24,4,0),0),0)</f>
        <v>0</v>
      </c>
      <c r="L110" s="76"/>
      <c r="M110" s="9">
        <f>Ventas!$I110*Ventas!$K110</f>
        <v>0</v>
      </c>
      <c r="N110" s="8"/>
      <c r="O110" s="9">
        <f t="shared" si="0"/>
        <v>0</v>
      </c>
      <c r="P110" s="9">
        <f t="shared" si="1"/>
        <v>0</v>
      </c>
      <c r="Q110" s="9">
        <f t="shared" si="2"/>
        <v>0</v>
      </c>
      <c r="R110" s="9" t="str">
        <f>IFERROR(ROUND(VLOOKUP(Ventas!$G110,Productos!$A$1:$I$24,5,0),0)*Ventas!$I110,"")</f>
        <v/>
      </c>
      <c r="S110" s="9" t="str">
        <f>IFERROR(IF(Ventas!$E110&lt;&gt;13,ROUND(VLOOKUP(Ventas!$G110,Productos!$A$1:$I$24,6,0)*Ventas!$I110,0),0),"")</f>
        <v/>
      </c>
      <c r="T110" s="30"/>
      <c r="U110" s="78"/>
      <c r="V110" s="8"/>
      <c r="W110" s="2"/>
      <c r="X110" s="2"/>
      <c r="Y110" s="2"/>
      <c r="Z110" s="2"/>
      <c r="AA110" s="2"/>
      <c r="AB110" s="2"/>
      <c r="AC110" s="2"/>
      <c r="AD110" s="2"/>
      <c r="AE110" s="2"/>
    </row>
    <row r="111" spans="1:31" ht="15.75" hidden="1" customHeight="1" x14ac:dyDescent="0.3">
      <c r="A111" s="74"/>
      <c r="B111" s="75"/>
      <c r="C111" s="31"/>
      <c r="D111" s="31" t="str">
        <f>CONCATENATE(Ventas!$A111,Ventas!$C111)</f>
        <v/>
      </c>
      <c r="E111" s="8"/>
      <c r="F111" s="8" t="str">
        <f>IFERROR(VLOOKUP(Ventas!$E111,Clientes!$A$1:$E$48,2,0),"")</f>
        <v/>
      </c>
      <c r="G111" s="8"/>
      <c r="H111" s="8" t="str">
        <f>IFERROR(VLOOKUP(Ventas!$G111,Productos!$A$1:$I$24,2,0),"")</f>
        <v/>
      </c>
      <c r="I111" s="8"/>
      <c r="J111" s="8"/>
      <c r="K111" s="9">
        <f>IFERROR(IF(Ventas!$E111&lt;&gt;13,VLOOKUP(Ventas!$G111,Productos!$A$1:$I$24,4,0),0),0)</f>
        <v>0</v>
      </c>
      <c r="L111" s="76"/>
      <c r="M111" s="9">
        <f>Ventas!$I111*Ventas!$K111</f>
        <v>0</v>
      </c>
      <c r="N111" s="8"/>
      <c r="O111" s="9">
        <f t="shared" si="0"/>
        <v>0</v>
      </c>
      <c r="P111" s="9">
        <f t="shared" si="1"/>
        <v>0</v>
      </c>
      <c r="Q111" s="9">
        <f t="shared" si="2"/>
        <v>0</v>
      </c>
      <c r="R111" s="9" t="str">
        <f>IFERROR(ROUND(VLOOKUP(Ventas!$G111,Productos!$A$1:$I$24,5,0),0)*Ventas!$I111,"")</f>
        <v/>
      </c>
      <c r="S111" s="9" t="str">
        <f>IFERROR(IF(Ventas!$E111&lt;&gt;13,ROUND(VLOOKUP(Ventas!$G111,Productos!$A$1:$I$24,6,0)*Ventas!$I111,0),0),"")</f>
        <v/>
      </c>
      <c r="T111" s="30"/>
      <c r="U111" s="78"/>
      <c r="V111" s="8"/>
      <c r="W111" s="2"/>
      <c r="X111" s="2"/>
      <c r="Y111" s="2"/>
      <c r="Z111" s="2"/>
      <c r="AA111" s="2"/>
      <c r="AB111" s="2"/>
      <c r="AC111" s="2"/>
      <c r="AD111" s="2"/>
      <c r="AE111" s="2"/>
    </row>
    <row r="112" spans="1:31" ht="15.75" hidden="1" customHeight="1" x14ac:dyDescent="0.3">
      <c r="A112" s="74"/>
      <c r="B112" s="75"/>
      <c r="C112" s="31"/>
      <c r="D112" s="31" t="str">
        <f>CONCATENATE(Ventas!$A112,Ventas!$C112)</f>
        <v/>
      </c>
      <c r="E112" s="8"/>
      <c r="F112" s="8" t="str">
        <f>IFERROR(VLOOKUP(Ventas!$E112,Clientes!$A$1:$E$48,2,0),"")</f>
        <v/>
      </c>
      <c r="G112" s="8"/>
      <c r="H112" s="8" t="str">
        <f>IFERROR(VLOOKUP(Ventas!$G112,Productos!$A$1:$I$24,2,0),"")</f>
        <v/>
      </c>
      <c r="I112" s="8"/>
      <c r="J112" s="8"/>
      <c r="K112" s="9">
        <f>IFERROR(IF(Ventas!$E112&lt;&gt;13,VLOOKUP(Ventas!$G112,Productos!$A$1:$I$24,4,0),0),0)</f>
        <v>0</v>
      </c>
      <c r="L112" s="76"/>
      <c r="M112" s="9">
        <f>Ventas!$I112*Ventas!$K112</f>
        <v>0</v>
      </c>
      <c r="N112" s="8"/>
      <c r="O112" s="9">
        <f t="shared" si="0"/>
        <v>0</v>
      </c>
      <c r="P112" s="9">
        <f t="shared" si="1"/>
        <v>0</v>
      </c>
      <c r="Q112" s="9">
        <f t="shared" si="2"/>
        <v>0</v>
      </c>
      <c r="R112" s="9" t="str">
        <f>IFERROR(ROUND(VLOOKUP(Ventas!$G112,Productos!$A$1:$I$24,5,0),0)*Ventas!$I112,"")</f>
        <v/>
      </c>
      <c r="S112" s="9" t="str">
        <f>IFERROR(IF(Ventas!$E112&lt;&gt;13,ROUND(VLOOKUP(Ventas!$G112,Productos!$A$1:$I$24,6,0)*Ventas!$I112,0),0),"")</f>
        <v/>
      </c>
      <c r="T112" s="30"/>
      <c r="U112" s="78"/>
      <c r="V112" s="8"/>
      <c r="W112" s="2"/>
      <c r="X112" s="2"/>
      <c r="Y112" s="2"/>
      <c r="Z112" s="2"/>
      <c r="AA112" s="2"/>
      <c r="AB112" s="2"/>
      <c r="AC112" s="2"/>
      <c r="AD112" s="2"/>
      <c r="AE112" s="2"/>
    </row>
    <row r="113" spans="1:31" ht="15.75" hidden="1" customHeight="1" x14ac:dyDescent="0.3">
      <c r="A113" s="74"/>
      <c r="B113" s="75"/>
      <c r="C113" s="31"/>
      <c r="D113" s="31" t="str">
        <f>CONCATENATE(Ventas!$A113,Ventas!$C113)</f>
        <v/>
      </c>
      <c r="E113" s="8"/>
      <c r="F113" s="8" t="str">
        <f>IFERROR(VLOOKUP(Ventas!$E113,Clientes!$A$1:$E$48,2,0),"")</f>
        <v/>
      </c>
      <c r="G113" s="8"/>
      <c r="H113" s="8" t="str">
        <f>IFERROR(VLOOKUP(Ventas!$G113,Productos!$A$1:$I$24,2,0),"")</f>
        <v/>
      </c>
      <c r="I113" s="8"/>
      <c r="J113" s="8"/>
      <c r="K113" s="9">
        <f>IFERROR(IF(Ventas!$E113&lt;&gt;13,VLOOKUP(Ventas!$G113,Productos!$A$1:$I$24,4,0),0),0)</f>
        <v>0</v>
      </c>
      <c r="L113" s="76"/>
      <c r="M113" s="9">
        <f>Ventas!$I113*Ventas!$K113</f>
        <v>0</v>
      </c>
      <c r="N113" s="8"/>
      <c r="O113" s="9">
        <f t="shared" si="0"/>
        <v>0</v>
      </c>
      <c r="P113" s="9">
        <f t="shared" si="1"/>
        <v>0</v>
      </c>
      <c r="Q113" s="9">
        <f t="shared" si="2"/>
        <v>0</v>
      </c>
      <c r="R113" s="9" t="str">
        <f>IFERROR(ROUND(VLOOKUP(Ventas!$G113,Productos!$A$1:$I$24,5,0),0)*Ventas!$I113,"")</f>
        <v/>
      </c>
      <c r="S113" s="9" t="str">
        <f>IFERROR(IF(Ventas!$E113&lt;&gt;13,ROUND(VLOOKUP(Ventas!$G113,Productos!$A$1:$I$24,6,0)*Ventas!$I113,0),0),"")</f>
        <v/>
      </c>
      <c r="T113" s="30"/>
      <c r="U113" s="78"/>
      <c r="V113" s="8"/>
      <c r="W113" s="2"/>
      <c r="X113" s="2"/>
      <c r="Y113" s="2"/>
      <c r="Z113" s="2"/>
      <c r="AA113" s="2"/>
      <c r="AB113" s="2"/>
      <c r="AC113" s="2"/>
      <c r="AD113" s="2"/>
      <c r="AE113" s="2"/>
    </row>
    <row r="114" spans="1:31" ht="15.75" hidden="1" customHeight="1" x14ac:dyDescent="0.3">
      <c r="A114" s="74"/>
      <c r="B114" s="75"/>
      <c r="C114" s="31"/>
      <c r="D114" s="31" t="str">
        <f>CONCATENATE(Ventas!$A114,Ventas!$C114)</f>
        <v/>
      </c>
      <c r="E114" s="8"/>
      <c r="F114" s="8" t="str">
        <f>IFERROR(VLOOKUP(Ventas!$E114,Clientes!$A$1:$E$48,2,0),"")</f>
        <v/>
      </c>
      <c r="G114" s="8"/>
      <c r="H114" s="8" t="str">
        <f>IFERROR(VLOOKUP(Ventas!$G114,Productos!$A$1:$I$24,2,0),"")</f>
        <v/>
      </c>
      <c r="I114" s="8"/>
      <c r="J114" s="8"/>
      <c r="K114" s="9">
        <f>IFERROR(IF(Ventas!$E114&lt;&gt;13,VLOOKUP(Ventas!$G114,Productos!$A$1:$I$24,4,0),0),0)</f>
        <v>0</v>
      </c>
      <c r="L114" s="76"/>
      <c r="M114" s="9">
        <f>Ventas!$I114*Ventas!$K114</f>
        <v>0</v>
      </c>
      <c r="N114" s="8"/>
      <c r="O114" s="9">
        <f t="shared" si="0"/>
        <v>0</v>
      </c>
      <c r="P114" s="9">
        <f t="shared" si="1"/>
        <v>0</v>
      </c>
      <c r="Q114" s="9">
        <f t="shared" si="2"/>
        <v>0</v>
      </c>
      <c r="R114" s="9" t="str">
        <f>IFERROR(ROUND(VLOOKUP(Ventas!$G114,Productos!$A$1:$I$24,5,0),0)*Ventas!$I114,"")</f>
        <v/>
      </c>
      <c r="S114" s="9" t="str">
        <f>IFERROR(IF(Ventas!$E114&lt;&gt;13,ROUND(VLOOKUP(Ventas!$G114,Productos!$A$1:$I$24,6,0)*Ventas!$I114,0),0),"")</f>
        <v/>
      </c>
      <c r="T114" s="30"/>
      <c r="U114" s="78"/>
      <c r="V114" s="8"/>
      <c r="W114" s="2"/>
      <c r="X114" s="2"/>
      <c r="Y114" s="2"/>
      <c r="Z114" s="2"/>
      <c r="AA114" s="2"/>
      <c r="AB114" s="2"/>
      <c r="AC114" s="2"/>
      <c r="AD114" s="2"/>
      <c r="AE114" s="2"/>
    </row>
    <row r="115" spans="1:31" ht="15.75" hidden="1" customHeight="1" x14ac:dyDescent="0.3">
      <c r="A115" s="74"/>
      <c r="B115" s="75"/>
      <c r="C115" s="31"/>
      <c r="D115" s="31" t="str">
        <f>CONCATENATE(Ventas!$A115,Ventas!$C115)</f>
        <v/>
      </c>
      <c r="E115" s="8"/>
      <c r="F115" s="8" t="str">
        <f>IFERROR(VLOOKUP(Ventas!$E115,Clientes!$A$1:$E$48,2,0),"")</f>
        <v/>
      </c>
      <c r="G115" s="8"/>
      <c r="H115" s="8" t="str">
        <f>IFERROR(VLOOKUP(Ventas!$G115,Productos!$A$1:$I$24,2,0),"")</f>
        <v/>
      </c>
      <c r="I115" s="8"/>
      <c r="J115" s="8"/>
      <c r="K115" s="9">
        <f>IFERROR(IF(Ventas!$E115&lt;&gt;13,VLOOKUP(Ventas!$G115,Productos!$A$1:$I$24,4,0),0),0)</f>
        <v>0</v>
      </c>
      <c r="L115" s="76"/>
      <c r="M115" s="9">
        <f>Ventas!$I115*Ventas!$K115</f>
        <v>0</v>
      </c>
      <c r="N115" s="8"/>
      <c r="O115" s="9">
        <f t="shared" si="0"/>
        <v>0</v>
      </c>
      <c r="P115" s="9">
        <f t="shared" si="1"/>
        <v>0</v>
      </c>
      <c r="Q115" s="9">
        <f t="shared" si="2"/>
        <v>0</v>
      </c>
      <c r="R115" s="9" t="str">
        <f>IFERROR(ROUND(VLOOKUP(Ventas!$G115,Productos!$A$1:$I$24,5,0),0)*Ventas!$I115,"")</f>
        <v/>
      </c>
      <c r="S115" s="9" t="str">
        <f>IFERROR(IF(Ventas!$E115&lt;&gt;13,ROUND(VLOOKUP(Ventas!$G115,Productos!$A$1:$I$24,6,0)*Ventas!$I115,0),0),"")</f>
        <v/>
      </c>
      <c r="T115" s="30"/>
      <c r="U115" s="9"/>
      <c r="V115" s="8"/>
      <c r="W115" s="2"/>
      <c r="X115" s="2"/>
      <c r="Y115" s="2"/>
      <c r="Z115" s="2"/>
      <c r="AA115" s="2"/>
      <c r="AB115" s="2"/>
      <c r="AC115" s="2"/>
      <c r="AD115" s="2"/>
      <c r="AE115" s="2"/>
    </row>
    <row r="116" spans="1:31" ht="15.75" hidden="1" customHeight="1" x14ac:dyDescent="0.3">
      <c r="A116" s="74"/>
      <c r="B116" s="75"/>
      <c r="C116" s="31"/>
      <c r="D116" s="31" t="str">
        <f>CONCATENATE(Ventas!$A116,Ventas!$C116)</f>
        <v/>
      </c>
      <c r="E116" s="8"/>
      <c r="F116" s="8" t="str">
        <f>IFERROR(VLOOKUP(Ventas!$E116,Clientes!$A$1:$E$48,2,0),"")</f>
        <v/>
      </c>
      <c r="G116" s="8"/>
      <c r="H116" s="8" t="str">
        <f>IFERROR(VLOOKUP(Ventas!$G116,Productos!$A$1:$I$24,2,0),"")</f>
        <v/>
      </c>
      <c r="I116" s="8"/>
      <c r="J116" s="8"/>
      <c r="K116" s="9">
        <f>IFERROR(IF(Ventas!$E116&lt;&gt;13,VLOOKUP(Ventas!$G116,Productos!$A$1:$I$24,4,0),0),0)</f>
        <v>0</v>
      </c>
      <c r="L116" s="76"/>
      <c r="M116" s="9">
        <f>Ventas!$I116*Ventas!$K116</f>
        <v>0</v>
      </c>
      <c r="N116" s="8"/>
      <c r="O116" s="9">
        <f t="shared" si="0"/>
        <v>0</v>
      </c>
      <c r="P116" s="9">
        <f t="shared" si="1"/>
        <v>0</v>
      </c>
      <c r="Q116" s="9">
        <f t="shared" si="2"/>
        <v>0</v>
      </c>
      <c r="R116" s="9" t="str">
        <f>IFERROR(ROUND(VLOOKUP(Ventas!$G116,Productos!$A$1:$I$24,5,0),0)*Ventas!$I116,"")</f>
        <v/>
      </c>
      <c r="S116" s="9" t="str">
        <f>IFERROR(IF(Ventas!$E116&lt;&gt;13,ROUND(VLOOKUP(Ventas!$G116,Productos!$A$1:$I$24,6,0)*Ventas!$I116,0),0),"")</f>
        <v/>
      </c>
      <c r="T116" s="30"/>
      <c r="U116" s="9"/>
      <c r="V116" s="8"/>
      <c r="W116" s="2"/>
      <c r="X116" s="2"/>
      <c r="Y116" s="2"/>
      <c r="Z116" s="2"/>
      <c r="AA116" s="2"/>
      <c r="AB116" s="2"/>
      <c r="AC116" s="2"/>
      <c r="AD116" s="2"/>
      <c r="AE116" s="2"/>
    </row>
    <row r="117" spans="1:31" ht="15.75" hidden="1" customHeight="1" x14ac:dyDescent="0.3">
      <c r="A117" s="74"/>
      <c r="B117" s="75"/>
      <c r="C117" s="31"/>
      <c r="D117" s="31" t="str">
        <f>CONCATENATE(Ventas!$A117,Ventas!$C117)</f>
        <v/>
      </c>
      <c r="E117" s="8"/>
      <c r="F117" s="8" t="str">
        <f>IFERROR(VLOOKUP(Ventas!$E117,Clientes!$A$1:$E$48,2,0),"")</f>
        <v/>
      </c>
      <c r="G117" s="8"/>
      <c r="H117" s="8" t="str">
        <f>IFERROR(VLOOKUP(Ventas!$G117,Productos!$A$1:$I$24,2,0),"")</f>
        <v/>
      </c>
      <c r="I117" s="8"/>
      <c r="J117" s="8"/>
      <c r="K117" s="9">
        <f>IFERROR(IF(Ventas!$E117&lt;&gt;13,VLOOKUP(Ventas!$G117,Productos!$A$1:$I$24,4,0),0),0)</f>
        <v>0</v>
      </c>
      <c r="L117" s="76"/>
      <c r="M117" s="9">
        <f>Ventas!$I117*Ventas!$K117</f>
        <v>0</v>
      </c>
      <c r="N117" s="8"/>
      <c r="O117" s="9">
        <f t="shared" si="0"/>
        <v>0</v>
      </c>
      <c r="P117" s="9">
        <f t="shared" si="1"/>
        <v>0</v>
      </c>
      <c r="Q117" s="9">
        <f t="shared" si="2"/>
        <v>0</v>
      </c>
      <c r="R117" s="9" t="str">
        <f>IFERROR(ROUND(VLOOKUP(Ventas!$G117,Productos!$A$1:$I$24,5,0),0)*Ventas!$I117,"")</f>
        <v/>
      </c>
      <c r="S117" s="9" t="str">
        <f>IFERROR(IF(Ventas!$E117&lt;&gt;13,ROUND(VLOOKUP(Ventas!$G117,Productos!$A$1:$I$24,6,0)*Ventas!$I117,0),0),"")</f>
        <v/>
      </c>
      <c r="T117" s="30"/>
      <c r="U117" s="78"/>
      <c r="V117" s="8"/>
      <c r="W117" s="2"/>
      <c r="X117" s="2"/>
      <c r="Y117" s="2"/>
      <c r="Z117" s="2"/>
      <c r="AA117" s="2"/>
      <c r="AB117" s="2"/>
      <c r="AC117" s="2"/>
      <c r="AD117" s="2"/>
      <c r="AE117" s="2"/>
    </row>
    <row r="118" spans="1:31" ht="15.75" hidden="1" customHeight="1" x14ac:dyDescent="0.3">
      <c r="A118" s="74"/>
      <c r="B118" s="75"/>
      <c r="C118" s="31"/>
      <c r="D118" s="31" t="str">
        <f>CONCATENATE(Ventas!$A118,Ventas!$C118)</f>
        <v/>
      </c>
      <c r="E118" s="8"/>
      <c r="F118" s="8" t="str">
        <f>IFERROR(VLOOKUP(Ventas!$E118,Clientes!$A$1:$E$48,2,0),"")</f>
        <v/>
      </c>
      <c r="G118" s="8"/>
      <c r="H118" s="8" t="str">
        <f>IFERROR(VLOOKUP(Ventas!$G118,Productos!$A$1:$I$24,2,0),"")</f>
        <v/>
      </c>
      <c r="I118" s="8"/>
      <c r="J118" s="8"/>
      <c r="K118" s="9">
        <f>IFERROR(IF(Ventas!$E118&lt;&gt;13,VLOOKUP(Ventas!$G118,Productos!$A$1:$I$24,4,0),0),0)</f>
        <v>0</v>
      </c>
      <c r="L118" s="76"/>
      <c r="M118" s="9">
        <f>Ventas!$I118*Ventas!$K118</f>
        <v>0</v>
      </c>
      <c r="N118" s="8"/>
      <c r="O118" s="9">
        <f t="shared" si="0"/>
        <v>0</v>
      </c>
      <c r="P118" s="9">
        <f t="shared" si="1"/>
        <v>0</v>
      </c>
      <c r="Q118" s="9">
        <f t="shared" si="2"/>
        <v>0</v>
      </c>
      <c r="R118" s="9" t="str">
        <f>IFERROR(ROUND(VLOOKUP(Ventas!$G118,Productos!$A$1:$I$24,5,0),0)*Ventas!$I118,"")</f>
        <v/>
      </c>
      <c r="S118" s="9" t="str">
        <f>IFERROR(IF(Ventas!$E118&lt;&gt;13,ROUND(VLOOKUP(Ventas!$G118,Productos!$A$1:$I$24,6,0)*Ventas!$I118,0),0),"")</f>
        <v/>
      </c>
      <c r="T118" s="30"/>
      <c r="U118" s="78"/>
      <c r="V118" s="8"/>
      <c r="W118" s="2"/>
      <c r="X118" s="2"/>
      <c r="Y118" s="2"/>
      <c r="Z118" s="2"/>
      <c r="AA118" s="2"/>
      <c r="AB118" s="2"/>
      <c r="AC118" s="2"/>
      <c r="AD118" s="2"/>
      <c r="AE118" s="2"/>
    </row>
    <row r="119" spans="1:31" ht="15.75" hidden="1" customHeight="1" x14ac:dyDescent="0.3">
      <c r="A119" s="74"/>
      <c r="B119" s="75"/>
      <c r="C119" s="31"/>
      <c r="D119" s="31" t="str">
        <f>CONCATENATE(Ventas!$A119,Ventas!$C119)</f>
        <v/>
      </c>
      <c r="E119" s="8"/>
      <c r="F119" s="8" t="str">
        <f>IFERROR(VLOOKUP(Ventas!$E119,Clientes!$A$1:$E$48,2,0),"")</f>
        <v/>
      </c>
      <c r="G119" s="8"/>
      <c r="H119" s="8" t="str">
        <f>IFERROR(VLOOKUP(Ventas!$G119,Productos!$A$1:$I$24,2,0),"")</f>
        <v/>
      </c>
      <c r="I119" s="8"/>
      <c r="J119" s="8"/>
      <c r="K119" s="9">
        <f>IFERROR(IF(Ventas!$E119&lt;&gt;13,VLOOKUP(Ventas!$G119,Productos!$A$1:$I$24,4,0),0),0)</f>
        <v>0</v>
      </c>
      <c r="L119" s="76"/>
      <c r="M119" s="9">
        <f>Ventas!$I119*Ventas!$K119</f>
        <v>0</v>
      </c>
      <c r="N119" s="8"/>
      <c r="O119" s="9">
        <f t="shared" si="0"/>
        <v>0</v>
      </c>
      <c r="P119" s="9">
        <f t="shared" si="1"/>
        <v>0</v>
      </c>
      <c r="Q119" s="9">
        <f t="shared" si="2"/>
        <v>0</v>
      </c>
      <c r="R119" s="9" t="str">
        <f>IFERROR(ROUND(VLOOKUP(Ventas!$G119,Productos!$A$1:$I$24,5,0),0)*Ventas!$I119,"")</f>
        <v/>
      </c>
      <c r="S119" s="9" t="str">
        <f>IFERROR(IF(Ventas!$E119&lt;&gt;13,ROUND(VLOOKUP(Ventas!$G119,Productos!$A$1:$I$24,6,0)*Ventas!$I119,0),0),"")</f>
        <v/>
      </c>
      <c r="T119" s="30"/>
      <c r="U119" s="78"/>
      <c r="V119" s="8"/>
      <c r="W119" s="2"/>
      <c r="X119" s="2"/>
      <c r="Y119" s="2"/>
      <c r="Z119" s="2"/>
      <c r="AA119" s="2"/>
      <c r="AB119" s="2"/>
      <c r="AC119" s="2"/>
      <c r="AD119" s="2"/>
      <c r="AE119" s="2"/>
    </row>
    <row r="120" spans="1:31" ht="15.75" hidden="1" customHeight="1" x14ac:dyDescent="0.3">
      <c r="A120" s="74"/>
      <c r="B120" s="75"/>
      <c r="C120" s="31"/>
      <c r="D120" s="31" t="str">
        <f>CONCATENATE(Ventas!$A120,Ventas!$C120)</f>
        <v/>
      </c>
      <c r="E120" s="8"/>
      <c r="F120" s="8" t="str">
        <f>IFERROR(VLOOKUP(Ventas!$E120,Clientes!$A$1:$E$48,2,0),"")</f>
        <v/>
      </c>
      <c r="G120" s="8"/>
      <c r="H120" s="8" t="str">
        <f>IFERROR(VLOOKUP(Ventas!$G120,Productos!$A$1:$I$24,2,0),"")</f>
        <v/>
      </c>
      <c r="I120" s="8"/>
      <c r="J120" s="8"/>
      <c r="K120" s="9">
        <f>IFERROR(IF(Ventas!$E120&lt;&gt;13,VLOOKUP(Ventas!$G120,Productos!$A$1:$I$24,4,0),0),0)</f>
        <v>0</v>
      </c>
      <c r="L120" s="76"/>
      <c r="M120" s="9">
        <f>Ventas!$I120*Ventas!$K120</f>
        <v>0</v>
      </c>
      <c r="N120" s="8"/>
      <c r="O120" s="9">
        <f t="shared" si="0"/>
        <v>0</v>
      </c>
      <c r="P120" s="9">
        <f t="shared" si="1"/>
        <v>0</v>
      </c>
      <c r="Q120" s="9">
        <f t="shared" si="2"/>
        <v>0</v>
      </c>
      <c r="R120" s="9" t="str">
        <f>IFERROR(ROUND(VLOOKUP(Ventas!$G120,Productos!$A$1:$I$24,5,0),0)*Ventas!$I120,"")</f>
        <v/>
      </c>
      <c r="S120" s="9" t="str">
        <f>IFERROR(IF(Ventas!$E120&lt;&gt;13,ROUND(VLOOKUP(Ventas!$G120,Productos!$A$1:$I$24,6,0)*Ventas!$I120,0),0),"")</f>
        <v/>
      </c>
      <c r="T120" s="30"/>
      <c r="U120" s="78"/>
      <c r="V120" s="8"/>
      <c r="W120" s="2"/>
      <c r="X120" s="2"/>
      <c r="Y120" s="2"/>
      <c r="Z120" s="2"/>
      <c r="AA120" s="2"/>
      <c r="AB120" s="2"/>
      <c r="AC120" s="2"/>
      <c r="AD120" s="2"/>
      <c r="AE120" s="2"/>
    </row>
    <row r="121" spans="1:31" ht="15.75" hidden="1" customHeight="1" x14ac:dyDescent="0.3">
      <c r="A121" s="74"/>
      <c r="B121" s="75"/>
      <c r="C121" s="31"/>
      <c r="D121" s="31" t="str">
        <f>CONCATENATE(Ventas!$A121,Ventas!$C121)</f>
        <v/>
      </c>
      <c r="E121" s="8"/>
      <c r="F121" s="8" t="str">
        <f>IFERROR(VLOOKUP(Ventas!$E121,Clientes!$A$1:$E$48,2,0),"")</f>
        <v/>
      </c>
      <c r="G121" s="8"/>
      <c r="H121" s="8" t="str">
        <f>IFERROR(VLOOKUP(Ventas!$G121,Productos!$A$1:$I$24,2,0),"")</f>
        <v/>
      </c>
      <c r="I121" s="8"/>
      <c r="J121" s="8"/>
      <c r="K121" s="9">
        <f>IFERROR(IF(Ventas!$E121&lt;&gt;13,VLOOKUP(Ventas!$G121,Productos!$A$1:$I$24,4,0),0),0)</f>
        <v>0</v>
      </c>
      <c r="L121" s="76"/>
      <c r="M121" s="9">
        <f>Ventas!$I121*Ventas!$K121</f>
        <v>0</v>
      </c>
      <c r="N121" s="8"/>
      <c r="O121" s="9">
        <f t="shared" si="0"/>
        <v>0</v>
      </c>
      <c r="P121" s="9">
        <f t="shared" si="1"/>
        <v>0</v>
      </c>
      <c r="Q121" s="9">
        <f t="shared" si="2"/>
        <v>0</v>
      </c>
      <c r="R121" s="9" t="str">
        <f>IFERROR(ROUND(VLOOKUP(Ventas!$G121,Productos!$A$1:$I$24,5,0),0)*Ventas!$I121,"")</f>
        <v/>
      </c>
      <c r="S121" s="9" t="str">
        <f>IFERROR(IF(Ventas!$E121&lt;&gt;13,ROUND(VLOOKUP(Ventas!$G121,Productos!$A$1:$I$24,6,0)*Ventas!$I121,0),0),"")</f>
        <v/>
      </c>
      <c r="T121" s="30"/>
      <c r="U121" s="78"/>
      <c r="V121" s="8"/>
      <c r="W121" s="2"/>
      <c r="X121" s="2"/>
      <c r="Y121" s="2"/>
      <c r="Z121" s="2"/>
      <c r="AA121" s="2"/>
      <c r="AB121" s="2"/>
      <c r="AC121" s="2"/>
      <c r="AD121" s="2"/>
      <c r="AE121" s="2"/>
    </row>
    <row r="122" spans="1:31" ht="15.75" hidden="1" customHeight="1" x14ac:dyDescent="0.3">
      <c r="A122" s="74"/>
      <c r="B122" s="75"/>
      <c r="C122" s="31"/>
      <c r="D122" s="31" t="str">
        <f>CONCATENATE(Ventas!$A122,Ventas!$C122)</f>
        <v/>
      </c>
      <c r="E122" s="8"/>
      <c r="F122" s="8" t="str">
        <f>IFERROR(VLOOKUP(Ventas!$E122,Clientes!$A$1:$E$48,2,0),"")</f>
        <v/>
      </c>
      <c r="G122" s="8"/>
      <c r="H122" s="8" t="str">
        <f>IFERROR(VLOOKUP(Ventas!$G122,Productos!$A$1:$I$24,2,0),"")</f>
        <v/>
      </c>
      <c r="I122" s="8"/>
      <c r="J122" s="8"/>
      <c r="K122" s="9">
        <f>IFERROR(IF(Ventas!$E122&lt;&gt;13,VLOOKUP(Ventas!$G122,Productos!$A$1:$I$24,4,0),0),0)</f>
        <v>0</v>
      </c>
      <c r="L122" s="76"/>
      <c r="M122" s="9">
        <f>Ventas!$I122*Ventas!$K122</f>
        <v>0</v>
      </c>
      <c r="N122" s="8"/>
      <c r="O122" s="9">
        <f t="shared" si="0"/>
        <v>0</v>
      </c>
      <c r="P122" s="9">
        <f t="shared" si="1"/>
        <v>0</v>
      </c>
      <c r="Q122" s="9">
        <f t="shared" si="2"/>
        <v>0</v>
      </c>
      <c r="R122" s="9" t="str">
        <f>IFERROR(ROUND(VLOOKUP(Ventas!$G122,Productos!$A$1:$I$24,5,0),0)*Ventas!$I122,"")</f>
        <v/>
      </c>
      <c r="S122" s="9" t="str">
        <f>IFERROR(IF(Ventas!$E122&lt;&gt;13,ROUND(VLOOKUP(Ventas!$G122,Productos!$A$1:$I$24,6,0)*Ventas!$I122,0),0),"")</f>
        <v/>
      </c>
      <c r="T122" s="30"/>
      <c r="U122" s="78"/>
      <c r="V122" s="8"/>
      <c r="W122" s="2"/>
      <c r="X122" s="2"/>
      <c r="Y122" s="2"/>
      <c r="Z122" s="2"/>
      <c r="AA122" s="2"/>
      <c r="AB122" s="2"/>
      <c r="AC122" s="2"/>
      <c r="AD122" s="2"/>
      <c r="AE122" s="2"/>
    </row>
    <row r="123" spans="1:31" ht="15.75" hidden="1" customHeight="1" x14ac:dyDescent="0.3">
      <c r="A123" s="74"/>
      <c r="B123" s="75"/>
      <c r="C123" s="31"/>
      <c r="D123" s="31" t="str">
        <f>CONCATENATE(Ventas!$A123,Ventas!$C123)</f>
        <v/>
      </c>
      <c r="E123" s="8"/>
      <c r="F123" s="8" t="str">
        <f>IFERROR(VLOOKUP(Ventas!$E123,Clientes!$A$1:$E$48,2,0),"")</f>
        <v/>
      </c>
      <c r="G123" s="8"/>
      <c r="H123" s="8" t="str">
        <f>IFERROR(VLOOKUP(Ventas!$G123,Productos!$A$1:$I$24,2,0),"")</f>
        <v/>
      </c>
      <c r="I123" s="8"/>
      <c r="J123" s="8"/>
      <c r="K123" s="9">
        <f>IFERROR(IF(Ventas!$E123&lt;&gt;13,VLOOKUP(Ventas!$G123,Productos!$A$1:$I$24,4,0),0),0)</f>
        <v>0</v>
      </c>
      <c r="L123" s="76"/>
      <c r="M123" s="9">
        <f>Ventas!$I123*Ventas!$K123</f>
        <v>0</v>
      </c>
      <c r="N123" s="8"/>
      <c r="O123" s="9">
        <f t="shared" si="0"/>
        <v>0</v>
      </c>
      <c r="P123" s="9">
        <f t="shared" si="1"/>
        <v>0</v>
      </c>
      <c r="Q123" s="9">
        <f t="shared" si="2"/>
        <v>0</v>
      </c>
      <c r="R123" s="9" t="str">
        <f>IFERROR(ROUND(VLOOKUP(Ventas!$G123,Productos!$A$1:$I$24,5,0),0)*Ventas!$I123,"")</f>
        <v/>
      </c>
      <c r="S123" s="9" t="str">
        <f>IFERROR(IF(Ventas!$E123&lt;&gt;13,ROUND(VLOOKUP(Ventas!$G123,Productos!$A$1:$I$24,6,0)*Ventas!$I123,0),0),"")</f>
        <v/>
      </c>
      <c r="T123" s="30"/>
      <c r="U123" s="78"/>
      <c r="V123" s="8"/>
      <c r="W123" s="2"/>
      <c r="X123" s="2"/>
      <c r="Y123" s="2"/>
      <c r="Z123" s="2"/>
      <c r="AA123" s="2"/>
      <c r="AB123" s="2"/>
      <c r="AC123" s="2"/>
      <c r="AD123" s="2"/>
      <c r="AE123" s="2"/>
    </row>
    <row r="124" spans="1:31" ht="15.75" hidden="1" customHeight="1" x14ac:dyDescent="0.3">
      <c r="A124" s="74"/>
      <c r="B124" s="75"/>
      <c r="C124" s="31"/>
      <c r="D124" s="31" t="str">
        <f>CONCATENATE(Ventas!$A124,Ventas!$C124)</f>
        <v/>
      </c>
      <c r="E124" s="8"/>
      <c r="F124" s="8" t="str">
        <f>IFERROR(VLOOKUP(Ventas!$E124,Clientes!$A$1:$E$48,2,0),"")</f>
        <v/>
      </c>
      <c r="G124" s="8"/>
      <c r="H124" s="8" t="str">
        <f>IFERROR(VLOOKUP(Ventas!$G124,Productos!$A$1:$I$24,2,0),"")</f>
        <v/>
      </c>
      <c r="I124" s="8"/>
      <c r="J124" s="8"/>
      <c r="K124" s="9">
        <f>IFERROR(IF(Ventas!$E124&lt;&gt;13,VLOOKUP(Ventas!$G124,Productos!$A$1:$I$24,4,0),0),0)</f>
        <v>0</v>
      </c>
      <c r="L124" s="76"/>
      <c r="M124" s="9">
        <f>Ventas!$I124*Ventas!$K124</f>
        <v>0</v>
      </c>
      <c r="N124" s="8"/>
      <c r="O124" s="9">
        <f t="shared" si="0"/>
        <v>0</v>
      </c>
      <c r="P124" s="9">
        <f t="shared" si="1"/>
        <v>0</v>
      </c>
      <c r="Q124" s="9">
        <f t="shared" si="2"/>
        <v>0</v>
      </c>
      <c r="R124" s="9" t="str">
        <f>IFERROR(ROUND(VLOOKUP(Ventas!$G124,Productos!$A$1:$I$24,5,0),0)*Ventas!$I124,"")</f>
        <v/>
      </c>
      <c r="S124" s="9" t="str">
        <f>IFERROR(IF(Ventas!$E124&lt;&gt;13,ROUND(VLOOKUP(Ventas!$G124,Productos!$A$1:$I$24,6,0)*Ventas!$I124,0),0),"")</f>
        <v/>
      </c>
      <c r="T124" s="30"/>
      <c r="U124" s="78"/>
      <c r="V124" s="8"/>
      <c r="W124" s="2"/>
      <c r="X124" s="2"/>
      <c r="Y124" s="2"/>
      <c r="Z124" s="2"/>
      <c r="AA124" s="2"/>
      <c r="AB124" s="2"/>
      <c r="AC124" s="2"/>
      <c r="AD124" s="2"/>
      <c r="AE124" s="2"/>
    </row>
    <row r="125" spans="1:31" ht="15.75" hidden="1" customHeight="1" x14ac:dyDescent="0.3">
      <c r="A125" s="74"/>
      <c r="B125" s="75"/>
      <c r="C125" s="31"/>
      <c r="D125" s="31" t="str">
        <f>CONCATENATE(Ventas!$A125,Ventas!$C125)</f>
        <v/>
      </c>
      <c r="E125" s="8"/>
      <c r="F125" s="8" t="str">
        <f>IFERROR(VLOOKUP(Ventas!$E125,Clientes!$A$1:$E$48,2,0),"")</f>
        <v/>
      </c>
      <c r="G125" s="8"/>
      <c r="H125" s="8" t="str">
        <f>IFERROR(VLOOKUP(Ventas!$G125,Productos!$A$1:$I$24,2,0),"")</f>
        <v/>
      </c>
      <c r="I125" s="8"/>
      <c r="J125" s="8"/>
      <c r="K125" s="9">
        <f>IFERROR(IF(Ventas!$E125&lt;&gt;13,VLOOKUP(Ventas!$G125,Productos!$A$1:$I$24,4,0),0),0)</f>
        <v>0</v>
      </c>
      <c r="L125" s="76"/>
      <c r="M125" s="9">
        <f>Ventas!$I125*Ventas!$K125</f>
        <v>0</v>
      </c>
      <c r="N125" s="8"/>
      <c r="O125" s="9">
        <f t="shared" si="0"/>
        <v>0</v>
      </c>
      <c r="P125" s="9">
        <f t="shared" si="1"/>
        <v>0</v>
      </c>
      <c r="Q125" s="9">
        <f t="shared" si="2"/>
        <v>0</v>
      </c>
      <c r="R125" s="9" t="str">
        <f>IFERROR(ROUND(VLOOKUP(Ventas!$G125,Productos!$A$1:$I$24,5,0),0)*Ventas!$I125,"")</f>
        <v/>
      </c>
      <c r="S125" s="9" t="str">
        <f>IFERROR(IF(Ventas!$E125&lt;&gt;13,ROUND(VLOOKUP(Ventas!$G125,Productos!$A$1:$I$24,6,0)*Ventas!$I125,0),0),"")</f>
        <v/>
      </c>
      <c r="T125" s="30"/>
      <c r="U125" s="78"/>
      <c r="V125" s="8"/>
      <c r="W125" s="2"/>
      <c r="X125" s="2"/>
      <c r="Y125" s="2"/>
      <c r="Z125" s="2"/>
      <c r="AA125" s="2"/>
      <c r="AB125" s="2"/>
      <c r="AC125" s="2"/>
      <c r="AD125" s="2"/>
      <c r="AE125" s="2"/>
    </row>
    <row r="126" spans="1:31" ht="15.75" hidden="1" customHeight="1" x14ac:dyDescent="0.3">
      <c r="A126" s="74"/>
      <c r="B126" s="75"/>
      <c r="C126" s="31"/>
      <c r="D126" s="31" t="str">
        <f>CONCATENATE(Ventas!$A126,Ventas!$C126)</f>
        <v/>
      </c>
      <c r="E126" s="8"/>
      <c r="F126" s="8" t="str">
        <f>IFERROR(VLOOKUP(Ventas!$E126,Clientes!$A$1:$E$48,2,0),"")</f>
        <v/>
      </c>
      <c r="G126" s="8"/>
      <c r="H126" s="8" t="str">
        <f>IFERROR(VLOOKUP(Ventas!$G126,Productos!$A$1:$I$24,2,0),"")</f>
        <v/>
      </c>
      <c r="I126" s="8"/>
      <c r="J126" s="8"/>
      <c r="K126" s="9">
        <f>IFERROR(IF(Ventas!$E126&lt;&gt;13,VLOOKUP(Ventas!$G126,Productos!$A$1:$I$24,4,0),0),0)</f>
        <v>0</v>
      </c>
      <c r="L126" s="76"/>
      <c r="M126" s="9">
        <f>Ventas!$I126*Ventas!$K126</f>
        <v>0</v>
      </c>
      <c r="N126" s="8"/>
      <c r="O126" s="9">
        <f t="shared" si="0"/>
        <v>0</v>
      </c>
      <c r="P126" s="9">
        <f t="shared" si="1"/>
        <v>0</v>
      </c>
      <c r="Q126" s="9">
        <f t="shared" si="2"/>
        <v>0</v>
      </c>
      <c r="R126" s="9" t="str">
        <f>IFERROR(ROUND(VLOOKUP(Ventas!$G126,Productos!$A$1:$I$24,5,0),0)*Ventas!$I126,"")</f>
        <v/>
      </c>
      <c r="S126" s="9" t="str">
        <f>IFERROR(IF(Ventas!$E126&lt;&gt;13,ROUND(VLOOKUP(Ventas!$G126,Productos!$A$1:$I$24,6,0)*Ventas!$I126,0),0),"")</f>
        <v/>
      </c>
      <c r="T126" s="30"/>
      <c r="U126" s="78"/>
      <c r="V126" s="8"/>
      <c r="W126" s="2"/>
      <c r="X126" s="2"/>
      <c r="Y126" s="2"/>
      <c r="Z126" s="2"/>
      <c r="AA126" s="2"/>
      <c r="AB126" s="2"/>
      <c r="AC126" s="2"/>
      <c r="AD126" s="2"/>
      <c r="AE126" s="2"/>
    </row>
    <row r="127" spans="1:31" ht="15.75" hidden="1" customHeight="1" x14ac:dyDescent="0.3">
      <c r="A127" s="74"/>
      <c r="B127" s="75"/>
      <c r="C127" s="31"/>
      <c r="D127" s="31" t="str">
        <f>CONCATENATE(Ventas!$A127,Ventas!$C127)</f>
        <v/>
      </c>
      <c r="E127" s="8"/>
      <c r="F127" s="8" t="str">
        <f>IFERROR(VLOOKUP(Ventas!$E127,Clientes!$A$1:$E$48,2,0),"")</f>
        <v/>
      </c>
      <c r="G127" s="8"/>
      <c r="H127" s="8" t="str">
        <f>IFERROR(VLOOKUP(Ventas!$G127,Productos!$A$1:$I$24,2,0),"")</f>
        <v/>
      </c>
      <c r="I127" s="8"/>
      <c r="J127" s="8"/>
      <c r="K127" s="9">
        <f>IFERROR(IF(Ventas!$E127&lt;&gt;13,VLOOKUP(Ventas!$G127,Productos!$A$1:$I$24,4,0),0),0)</f>
        <v>0</v>
      </c>
      <c r="L127" s="76"/>
      <c r="M127" s="9">
        <f>Ventas!$I127*Ventas!$K127</f>
        <v>0</v>
      </c>
      <c r="N127" s="8"/>
      <c r="O127" s="9">
        <f t="shared" si="0"/>
        <v>0</v>
      </c>
      <c r="P127" s="9">
        <f t="shared" si="1"/>
        <v>0</v>
      </c>
      <c r="Q127" s="9">
        <f t="shared" si="2"/>
        <v>0</v>
      </c>
      <c r="R127" s="9" t="str">
        <f>IFERROR(ROUND(VLOOKUP(Ventas!$G127,Productos!$A$1:$I$24,5,0),0)*Ventas!$I127,"")</f>
        <v/>
      </c>
      <c r="S127" s="9" t="str">
        <f>IFERROR(IF(Ventas!$E127&lt;&gt;13,ROUND(VLOOKUP(Ventas!$G127,Productos!$A$1:$I$24,6,0)*Ventas!$I127,0),0),"")</f>
        <v/>
      </c>
      <c r="T127" s="30"/>
      <c r="U127" s="78"/>
      <c r="V127" s="8"/>
      <c r="W127" s="2"/>
      <c r="X127" s="2"/>
      <c r="Y127" s="2"/>
      <c r="Z127" s="2"/>
      <c r="AA127" s="2"/>
      <c r="AB127" s="2"/>
      <c r="AC127" s="2"/>
      <c r="AD127" s="2"/>
      <c r="AE127" s="2"/>
    </row>
    <row r="128" spans="1:31" ht="15.75" hidden="1" customHeight="1" x14ac:dyDescent="0.3">
      <c r="A128" s="74"/>
      <c r="B128" s="75"/>
      <c r="C128" s="31"/>
      <c r="D128" s="31" t="str">
        <f>CONCATENATE(Ventas!$A128,Ventas!$C128)</f>
        <v/>
      </c>
      <c r="E128" s="8"/>
      <c r="F128" s="8" t="str">
        <f>IFERROR(VLOOKUP(Ventas!$E128,Clientes!$A$1:$E$48,2,0),"")</f>
        <v/>
      </c>
      <c r="G128" s="8"/>
      <c r="H128" s="8" t="str">
        <f>IFERROR(VLOOKUP(Ventas!$G128,Productos!$A$1:$I$24,2,0),"")</f>
        <v/>
      </c>
      <c r="I128" s="8"/>
      <c r="J128" s="8"/>
      <c r="K128" s="9">
        <f>IFERROR(IF(Ventas!$E128&lt;&gt;13,VLOOKUP(Ventas!$G128,Productos!$A$1:$I$24,4,0),0),0)</f>
        <v>0</v>
      </c>
      <c r="L128" s="76"/>
      <c r="M128" s="9">
        <f>Ventas!$I128*Ventas!$K128</f>
        <v>0</v>
      </c>
      <c r="N128" s="8"/>
      <c r="O128" s="9">
        <f t="shared" si="0"/>
        <v>0</v>
      </c>
      <c r="P128" s="9">
        <f t="shared" si="1"/>
        <v>0</v>
      </c>
      <c r="Q128" s="9">
        <f t="shared" si="2"/>
        <v>0</v>
      </c>
      <c r="R128" s="9" t="str">
        <f>IFERROR(ROUND(VLOOKUP(Ventas!$G128,Productos!$A$1:$I$24,5,0),0)*Ventas!$I128,"")</f>
        <v/>
      </c>
      <c r="S128" s="9" t="str">
        <f>IFERROR(IF(Ventas!$E128&lt;&gt;13,ROUND(VLOOKUP(Ventas!$G128,Productos!$A$1:$I$24,6,0)*Ventas!$I128,0),0),"")</f>
        <v/>
      </c>
      <c r="T128" s="30"/>
      <c r="U128" s="78"/>
      <c r="V128" s="8"/>
      <c r="W128" s="2"/>
      <c r="X128" s="2"/>
      <c r="Y128" s="2"/>
      <c r="Z128" s="2"/>
      <c r="AA128" s="2"/>
      <c r="AB128" s="2"/>
      <c r="AC128" s="2"/>
      <c r="AD128" s="2"/>
      <c r="AE128" s="2"/>
    </row>
    <row r="129" spans="1:31" ht="15.75" hidden="1" customHeight="1" x14ac:dyDescent="0.3">
      <c r="A129" s="74"/>
      <c r="B129" s="75"/>
      <c r="C129" s="31"/>
      <c r="D129" s="31" t="str">
        <f>CONCATENATE(Ventas!$A129,Ventas!$C129)</f>
        <v/>
      </c>
      <c r="E129" s="8"/>
      <c r="F129" s="8" t="str">
        <f>IFERROR(VLOOKUP(Ventas!$E129,Clientes!$A$1:$E$48,2,0),"")</f>
        <v/>
      </c>
      <c r="G129" s="8"/>
      <c r="H129" s="8" t="str">
        <f>IFERROR(VLOOKUP(Ventas!$G129,Productos!$A$1:$I$24,2,0),"")</f>
        <v/>
      </c>
      <c r="I129" s="8"/>
      <c r="J129" s="8"/>
      <c r="K129" s="9">
        <f>IFERROR(IF(Ventas!$E129&lt;&gt;13,VLOOKUP(Ventas!$G129,Productos!$A$1:$I$24,4,0),0),0)</f>
        <v>0</v>
      </c>
      <c r="L129" s="76"/>
      <c r="M129" s="9">
        <f>Ventas!$I129*Ventas!$K129</f>
        <v>0</v>
      </c>
      <c r="N129" s="8"/>
      <c r="O129" s="9">
        <f t="shared" si="0"/>
        <v>0</v>
      </c>
      <c r="P129" s="9">
        <f t="shared" si="1"/>
        <v>0</v>
      </c>
      <c r="Q129" s="9">
        <f t="shared" si="2"/>
        <v>0</v>
      </c>
      <c r="R129" s="9" t="str">
        <f>IFERROR(ROUND(VLOOKUP(Ventas!$G129,Productos!$A$1:$I$24,5,0),0)*Ventas!$I129,"")</f>
        <v/>
      </c>
      <c r="S129" s="9" t="str">
        <f>IFERROR(IF(Ventas!$E129&lt;&gt;13,ROUND(VLOOKUP(Ventas!$G129,Productos!$A$1:$I$24,6,0)*Ventas!$I129,0),0),"")</f>
        <v/>
      </c>
      <c r="T129" s="30"/>
      <c r="U129" s="78"/>
      <c r="V129" s="8"/>
      <c r="W129" s="2"/>
      <c r="X129" s="2"/>
      <c r="Y129" s="2"/>
      <c r="Z129" s="2"/>
      <c r="AA129" s="2"/>
      <c r="AB129" s="2"/>
      <c r="AC129" s="2"/>
      <c r="AD129" s="2"/>
      <c r="AE129" s="2"/>
    </row>
    <row r="130" spans="1:31" ht="15.75" hidden="1" customHeight="1" x14ac:dyDescent="0.3">
      <c r="A130" s="74"/>
      <c r="B130" s="75"/>
      <c r="C130" s="31"/>
      <c r="D130" s="31" t="str">
        <f>CONCATENATE(Ventas!$A130,Ventas!$C130)</f>
        <v/>
      </c>
      <c r="E130" s="8"/>
      <c r="F130" s="8" t="str">
        <f>IFERROR(VLOOKUP(Ventas!$E130,Clientes!$A$1:$E$48,2,0),"")</f>
        <v/>
      </c>
      <c r="G130" s="8"/>
      <c r="H130" s="8" t="str">
        <f>IFERROR(VLOOKUP(Ventas!$G130,Productos!$A$1:$I$24,2,0),"")</f>
        <v/>
      </c>
      <c r="I130" s="8"/>
      <c r="J130" s="8"/>
      <c r="K130" s="9">
        <f>IFERROR(IF(Ventas!$E130&lt;&gt;13,VLOOKUP(Ventas!$G130,Productos!$A$1:$I$24,4,0),0),0)</f>
        <v>0</v>
      </c>
      <c r="L130" s="76"/>
      <c r="M130" s="9">
        <f>Ventas!$I130*Ventas!$K130</f>
        <v>0</v>
      </c>
      <c r="N130" s="8"/>
      <c r="O130" s="9">
        <f t="shared" si="0"/>
        <v>0</v>
      </c>
      <c r="P130" s="9">
        <f t="shared" si="1"/>
        <v>0</v>
      </c>
      <c r="Q130" s="9">
        <f t="shared" si="2"/>
        <v>0</v>
      </c>
      <c r="R130" s="9" t="str">
        <f>IFERROR(ROUND(VLOOKUP(Ventas!$G130,Productos!$A$1:$I$24,5,0),0)*Ventas!$I130,"")</f>
        <v/>
      </c>
      <c r="S130" s="9" t="str">
        <f>IFERROR(IF(Ventas!$E130&lt;&gt;13,ROUND(VLOOKUP(Ventas!$G130,Productos!$A$1:$I$24,6,0)*Ventas!$I130,0),0),"")</f>
        <v/>
      </c>
      <c r="T130" s="30"/>
      <c r="U130" s="78"/>
      <c r="V130" s="8"/>
      <c r="W130" s="2"/>
      <c r="X130" s="2"/>
      <c r="Y130" s="2"/>
      <c r="Z130" s="2"/>
      <c r="AA130" s="2"/>
      <c r="AB130" s="2"/>
      <c r="AC130" s="2"/>
      <c r="AD130" s="2"/>
      <c r="AE130" s="2"/>
    </row>
    <row r="131" spans="1:31" ht="15.75" hidden="1" customHeight="1" x14ac:dyDescent="0.3">
      <c r="A131" s="74"/>
      <c r="B131" s="75"/>
      <c r="C131" s="31"/>
      <c r="D131" s="31" t="str">
        <f>CONCATENATE(Ventas!$A131,Ventas!$C131)</f>
        <v/>
      </c>
      <c r="E131" s="8"/>
      <c r="F131" s="8" t="str">
        <f>IFERROR(VLOOKUP(Ventas!$E131,Clientes!$A$1:$E$48,2,0),"")</f>
        <v/>
      </c>
      <c r="G131" s="8"/>
      <c r="H131" s="8" t="str">
        <f>IFERROR(VLOOKUP(Ventas!$G131,Productos!$A$1:$I$24,2,0),"")</f>
        <v/>
      </c>
      <c r="I131" s="8"/>
      <c r="J131" s="8"/>
      <c r="K131" s="9">
        <f>IFERROR(IF(Ventas!$E131&lt;&gt;13,VLOOKUP(Ventas!$G131,Productos!$A$1:$I$24,4,0),0),0)</f>
        <v>0</v>
      </c>
      <c r="L131" s="76"/>
      <c r="M131" s="9">
        <f>Ventas!$I131*Ventas!$K131</f>
        <v>0</v>
      </c>
      <c r="N131" s="8"/>
      <c r="O131" s="9">
        <f t="shared" si="0"/>
        <v>0</v>
      </c>
      <c r="P131" s="9">
        <f t="shared" si="1"/>
        <v>0</v>
      </c>
      <c r="Q131" s="9">
        <f t="shared" si="2"/>
        <v>0</v>
      </c>
      <c r="R131" s="9" t="str">
        <f>IFERROR(ROUND(VLOOKUP(Ventas!$G131,Productos!$A$1:$I$24,5,0),0)*Ventas!$I131,"")</f>
        <v/>
      </c>
      <c r="S131" s="9" t="str">
        <f>IFERROR(IF(Ventas!$E131&lt;&gt;13,ROUND(VLOOKUP(Ventas!$G131,Productos!$A$1:$I$24,6,0)*Ventas!$I131,0),0),"")</f>
        <v/>
      </c>
      <c r="T131" s="30"/>
      <c r="U131" s="78"/>
      <c r="V131" s="8"/>
      <c r="W131" s="2"/>
      <c r="X131" s="2"/>
      <c r="Y131" s="2"/>
      <c r="Z131" s="2"/>
      <c r="AA131" s="2"/>
      <c r="AB131" s="2"/>
      <c r="AC131" s="2"/>
      <c r="AD131" s="2"/>
      <c r="AE131" s="2"/>
    </row>
    <row r="132" spans="1:31" ht="15.75" hidden="1" customHeight="1" x14ac:dyDescent="0.3">
      <c r="A132" s="74"/>
      <c r="B132" s="75"/>
      <c r="C132" s="31"/>
      <c r="D132" s="31" t="str">
        <f>CONCATENATE(Ventas!$A132,Ventas!$C132)</f>
        <v/>
      </c>
      <c r="E132" s="8"/>
      <c r="F132" s="8" t="str">
        <f>IFERROR(VLOOKUP(Ventas!$E132,Clientes!$A$1:$E$48,2,0),"")</f>
        <v/>
      </c>
      <c r="G132" s="8"/>
      <c r="H132" s="8" t="str">
        <f>IFERROR(VLOOKUP(Ventas!$G132,Productos!$A$1:$I$24,2,0),"")</f>
        <v/>
      </c>
      <c r="I132" s="8"/>
      <c r="J132" s="8"/>
      <c r="K132" s="9">
        <f>IFERROR(IF(Ventas!$E132&lt;&gt;13,VLOOKUP(Ventas!$G132,Productos!$A$1:$I$24,4,0),0),0)</f>
        <v>0</v>
      </c>
      <c r="L132" s="76"/>
      <c r="M132" s="9">
        <f>Ventas!$I132*Ventas!$K132</f>
        <v>0</v>
      </c>
      <c r="N132" s="8"/>
      <c r="O132" s="9">
        <f t="shared" si="0"/>
        <v>0</v>
      </c>
      <c r="P132" s="9">
        <f t="shared" si="1"/>
        <v>0</v>
      </c>
      <c r="Q132" s="9">
        <f t="shared" si="2"/>
        <v>0</v>
      </c>
      <c r="R132" s="9" t="str">
        <f>IFERROR(ROUND(VLOOKUP(Ventas!$G132,Productos!$A$1:$I$24,5,0),0)*Ventas!$I132,"")</f>
        <v/>
      </c>
      <c r="S132" s="9" t="str">
        <f>IFERROR(IF(Ventas!$E132&lt;&gt;13,ROUND(VLOOKUP(Ventas!$G132,Productos!$A$1:$I$24,6,0)*Ventas!$I132,0),0),"")</f>
        <v/>
      </c>
      <c r="T132" s="30"/>
      <c r="U132" s="78"/>
      <c r="V132" s="8"/>
      <c r="W132" s="2"/>
      <c r="X132" s="2"/>
      <c r="Y132" s="2"/>
      <c r="Z132" s="2"/>
      <c r="AA132" s="2"/>
      <c r="AB132" s="2"/>
      <c r="AC132" s="2"/>
      <c r="AD132" s="2"/>
      <c r="AE132" s="2"/>
    </row>
    <row r="133" spans="1:31" ht="15.75" hidden="1" customHeight="1" x14ac:dyDescent="0.3">
      <c r="A133" s="74"/>
      <c r="B133" s="75"/>
      <c r="C133" s="31"/>
      <c r="D133" s="31" t="str">
        <f>CONCATENATE(Ventas!$A133,Ventas!$C133)</f>
        <v/>
      </c>
      <c r="E133" s="8"/>
      <c r="F133" s="8" t="str">
        <f>IFERROR(VLOOKUP(Ventas!$E133,Clientes!$A$1:$E$48,2,0),"")</f>
        <v/>
      </c>
      <c r="G133" s="8"/>
      <c r="H133" s="8" t="str">
        <f>IFERROR(VLOOKUP(Ventas!$G133,Productos!$A$1:$I$24,2,0),"")</f>
        <v/>
      </c>
      <c r="I133" s="8"/>
      <c r="J133" s="8"/>
      <c r="K133" s="9">
        <f>IFERROR(IF(Ventas!$E133&lt;&gt;13,VLOOKUP(Ventas!$G133,Productos!$A$1:$I$24,4,0),0),0)</f>
        <v>0</v>
      </c>
      <c r="L133" s="76"/>
      <c r="M133" s="9">
        <f>Ventas!$I133*Ventas!$K133</f>
        <v>0</v>
      </c>
      <c r="N133" s="8"/>
      <c r="O133" s="9">
        <f t="shared" si="0"/>
        <v>0</v>
      </c>
      <c r="P133" s="9">
        <f t="shared" si="1"/>
        <v>0</v>
      </c>
      <c r="Q133" s="9">
        <f t="shared" si="2"/>
        <v>0</v>
      </c>
      <c r="R133" s="9" t="str">
        <f>IFERROR(ROUND(VLOOKUP(Ventas!$G133,Productos!$A$1:$I$24,5,0),0)*Ventas!$I133,"")</f>
        <v/>
      </c>
      <c r="S133" s="9" t="str">
        <f>IFERROR(IF(Ventas!$E133&lt;&gt;13,ROUND(VLOOKUP(Ventas!$G133,Productos!$A$1:$I$24,6,0)*Ventas!$I133,0),0),"")</f>
        <v/>
      </c>
      <c r="T133" s="30"/>
      <c r="U133" s="78"/>
      <c r="V133" s="8"/>
      <c r="W133" s="2"/>
      <c r="X133" s="2"/>
      <c r="Y133" s="2"/>
      <c r="Z133" s="2"/>
      <c r="AA133" s="2"/>
      <c r="AB133" s="2"/>
      <c r="AC133" s="2"/>
      <c r="AD133" s="2"/>
      <c r="AE133" s="2"/>
    </row>
    <row r="134" spans="1:31" ht="15.75" hidden="1" customHeight="1" x14ac:dyDescent="0.3">
      <c r="A134" s="74"/>
      <c r="B134" s="75"/>
      <c r="C134" s="31"/>
      <c r="D134" s="31" t="str">
        <f>CONCATENATE(Ventas!$A134,Ventas!$C134)</f>
        <v/>
      </c>
      <c r="E134" s="8"/>
      <c r="F134" s="8" t="str">
        <f>IFERROR(VLOOKUP(Ventas!$E134,Clientes!$A$1:$E$48,2,0),"")</f>
        <v/>
      </c>
      <c r="G134" s="8"/>
      <c r="H134" s="8" t="str">
        <f>IFERROR(VLOOKUP(Ventas!$G134,Productos!$A$1:$I$24,2,0),"")</f>
        <v/>
      </c>
      <c r="I134" s="8"/>
      <c r="J134" s="8"/>
      <c r="K134" s="9">
        <f>IFERROR(IF(Ventas!$E134&lt;&gt;13,VLOOKUP(Ventas!$G134,Productos!$A$1:$I$24,4,0),0),0)</f>
        <v>0</v>
      </c>
      <c r="L134" s="76"/>
      <c r="M134" s="9">
        <f>Ventas!$I134*Ventas!$K134</f>
        <v>0</v>
      </c>
      <c r="N134" s="8"/>
      <c r="O134" s="9">
        <f t="shared" si="0"/>
        <v>0</v>
      </c>
      <c r="P134" s="9">
        <f t="shared" si="1"/>
        <v>0</v>
      </c>
      <c r="Q134" s="9">
        <f t="shared" si="2"/>
        <v>0</v>
      </c>
      <c r="R134" s="9" t="str">
        <f>IFERROR(ROUND(VLOOKUP(Ventas!$G134,Productos!$A$1:$I$24,5,0),0)*Ventas!$I134,"")</f>
        <v/>
      </c>
      <c r="S134" s="9" t="str">
        <f>IFERROR(IF(Ventas!$E134&lt;&gt;13,ROUND(VLOOKUP(Ventas!$G134,Productos!$A$1:$I$24,6,0)*Ventas!$I134,0),0),"")</f>
        <v/>
      </c>
      <c r="T134" s="30"/>
      <c r="U134" s="78"/>
      <c r="V134" s="8"/>
      <c r="W134" s="2"/>
      <c r="X134" s="2"/>
      <c r="Y134" s="2"/>
      <c r="Z134" s="2"/>
      <c r="AA134" s="2"/>
      <c r="AB134" s="2"/>
      <c r="AC134" s="2"/>
      <c r="AD134" s="2"/>
      <c r="AE134" s="2"/>
    </row>
    <row r="135" spans="1:31" ht="15.75" hidden="1" customHeight="1" x14ac:dyDescent="0.3">
      <c r="A135" s="74"/>
      <c r="B135" s="75"/>
      <c r="C135" s="31"/>
      <c r="D135" s="31" t="str">
        <f>CONCATENATE(Ventas!$A135,Ventas!$C135)</f>
        <v/>
      </c>
      <c r="E135" s="8"/>
      <c r="F135" s="8" t="str">
        <f>IFERROR(VLOOKUP(Ventas!$E135,Clientes!$A$1:$E$48,2,0),"")</f>
        <v/>
      </c>
      <c r="G135" s="8"/>
      <c r="H135" s="8" t="str">
        <f>IFERROR(VLOOKUP(Ventas!$G135,Productos!$A$1:$I$24,2,0),"")</f>
        <v/>
      </c>
      <c r="I135" s="8"/>
      <c r="J135" s="8"/>
      <c r="K135" s="9">
        <f>IFERROR(IF(Ventas!$E135&lt;&gt;13,VLOOKUP(Ventas!$G135,Productos!$A$1:$I$24,4,0),0),0)</f>
        <v>0</v>
      </c>
      <c r="L135" s="76"/>
      <c r="M135" s="9">
        <f>Ventas!$I135*Ventas!$K135</f>
        <v>0</v>
      </c>
      <c r="N135" s="8"/>
      <c r="O135" s="9">
        <f t="shared" si="0"/>
        <v>0</v>
      </c>
      <c r="P135" s="9">
        <f t="shared" si="1"/>
        <v>0</v>
      </c>
      <c r="Q135" s="9">
        <f t="shared" si="2"/>
        <v>0</v>
      </c>
      <c r="R135" s="9" t="str">
        <f>IFERROR(ROUND(VLOOKUP(Ventas!$G135,Productos!$A$1:$I$24,5,0),0)*Ventas!$I135,"")</f>
        <v/>
      </c>
      <c r="S135" s="9" t="str">
        <f>IFERROR(IF(Ventas!$E135&lt;&gt;13,ROUND(VLOOKUP(Ventas!$G135,Productos!$A$1:$I$24,6,0)*Ventas!$I135,0),0),"")</f>
        <v/>
      </c>
      <c r="T135" s="30"/>
      <c r="U135" s="78"/>
      <c r="V135" s="8"/>
      <c r="W135" s="2"/>
      <c r="X135" s="2"/>
      <c r="Y135" s="2"/>
      <c r="Z135" s="2"/>
      <c r="AA135" s="2"/>
      <c r="AB135" s="2"/>
      <c r="AC135" s="2"/>
      <c r="AD135" s="2"/>
      <c r="AE135" s="2"/>
    </row>
    <row r="136" spans="1:31" ht="15.75" hidden="1" customHeight="1" x14ac:dyDescent="0.3">
      <c r="A136" s="74"/>
      <c r="B136" s="75"/>
      <c r="C136" s="31"/>
      <c r="D136" s="31" t="str">
        <f>CONCATENATE(Ventas!$A136,Ventas!$C136)</f>
        <v/>
      </c>
      <c r="E136" s="8"/>
      <c r="F136" s="8" t="str">
        <f>IFERROR(VLOOKUP(Ventas!$E136,Clientes!$A$1:$E$48,2,0),"")</f>
        <v/>
      </c>
      <c r="G136" s="8"/>
      <c r="H136" s="8" t="str">
        <f>IFERROR(VLOOKUP(Ventas!$G136,Productos!$A$1:$I$24,2,0),"")</f>
        <v/>
      </c>
      <c r="I136" s="8"/>
      <c r="J136" s="8"/>
      <c r="K136" s="9">
        <f>IFERROR(IF(Ventas!$E136&lt;&gt;13,VLOOKUP(Ventas!$G136,Productos!$A$1:$I$24,4,0),0),0)</f>
        <v>0</v>
      </c>
      <c r="L136" s="76"/>
      <c r="M136" s="9">
        <f>Ventas!$I136*Ventas!$K136</f>
        <v>0</v>
      </c>
      <c r="N136" s="8"/>
      <c r="O136" s="9">
        <f t="shared" si="0"/>
        <v>0</v>
      </c>
      <c r="P136" s="9">
        <f t="shared" si="1"/>
        <v>0</v>
      </c>
      <c r="Q136" s="9">
        <f t="shared" si="2"/>
        <v>0</v>
      </c>
      <c r="R136" s="9" t="str">
        <f>IFERROR(ROUND(VLOOKUP(Ventas!$G136,Productos!$A$1:$I$24,5,0),0)*Ventas!$I136,"")</f>
        <v/>
      </c>
      <c r="S136" s="9" t="str">
        <f>IFERROR(IF(Ventas!$E136&lt;&gt;13,ROUND(VLOOKUP(Ventas!$G136,Productos!$A$1:$I$24,6,0)*Ventas!$I136,0),0),"")</f>
        <v/>
      </c>
      <c r="T136" s="30"/>
      <c r="U136" s="78"/>
      <c r="V136" s="8"/>
      <c r="W136" s="2"/>
      <c r="X136" s="2"/>
      <c r="Y136" s="2"/>
      <c r="Z136" s="2"/>
      <c r="AA136" s="2"/>
      <c r="AB136" s="2"/>
      <c r="AC136" s="2"/>
      <c r="AD136" s="2"/>
      <c r="AE136" s="2"/>
    </row>
    <row r="137" spans="1:31" ht="15.75" hidden="1" customHeight="1" x14ac:dyDescent="0.3">
      <c r="A137" s="74"/>
      <c r="B137" s="75"/>
      <c r="C137" s="31"/>
      <c r="D137" s="31" t="str">
        <f>CONCATENATE(Ventas!$A137,Ventas!$C137)</f>
        <v/>
      </c>
      <c r="E137" s="8"/>
      <c r="F137" s="8" t="str">
        <f>IFERROR(VLOOKUP(Ventas!$E137,Clientes!$A$1:$E$48,2,0),"")</f>
        <v/>
      </c>
      <c r="G137" s="8"/>
      <c r="H137" s="8" t="str">
        <f>IFERROR(VLOOKUP(Ventas!$G137,Productos!$A$1:$I$24,2,0),"")</f>
        <v/>
      </c>
      <c r="I137" s="8"/>
      <c r="J137" s="8"/>
      <c r="K137" s="9">
        <f>IFERROR(IF(Ventas!$E137&lt;&gt;13,VLOOKUP(Ventas!$G137,Productos!$A$1:$I$24,4,0),0),0)</f>
        <v>0</v>
      </c>
      <c r="L137" s="76"/>
      <c r="M137" s="9">
        <f>Ventas!$I137*Ventas!$K137</f>
        <v>0</v>
      </c>
      <c r="N137" s="8"/>
      <c r="O137" s="9">
        <f t="shared" si="0"/>
        <v>0</v>
      </c>
      <c r="P137" s="9">
        <f t="shared" si="1"/>
        <v>0</v>
      </c>
      <c r="Q137" s="9">
        <f t="shared" si="2"/>
        <v>0</v>
      </c>
      <c r="R137" s="9" t="str">
        <f>IFERROR(ROUND(VLOOKUP(Ventas!$G137,Productos!$A$1:$I$24,5,0),0)*Ventas!$I137,"")</f>
        <v/>
      </c>
      <c r="S137" s="9" t="str">
        <f>IFERROR(IF(Ventas!$E137&lt;&gt;13,ROUND(VLOOKUP(Ventas!$G137,Productos!$A$1:$I$24,6,0)*Ventas!$I137,0),0),"")</f>
        <v/>
      </c>
      <c r="T137" s="30"/>
      <c r="U137" s="78"/>
      <c r="V137" s="8"/>
      <c r="W137" s="2"/>
      <c r="X137" s="2"/>
      <c r="Y137" s="2"/>
      <c r="Z137" s="2"/>
      <c r="AA137" s="2"/>
      <c r="AB137" s="2"/>
      <c r="AC137" s="2"/>
      <c r="AD137" s="2"/>
      <c r="AE137" s="2"/>
    </row>
    <row r="138" spans="1:31" ht="15.75" hidden="1" customHeight="1" x14ac:dyDescent="0.3">
      <c r="A138" s="74"/>
      <c r="B138" s="75"/>
      <c r="C138" s="31"/>
      <c r="D138" s="31" t="str">
        <f>CONCATENATE(Ventas!$A138,Ventas!$C138)</f>
        <v/>
      </c>
      <c r="E138" s="8"/>
      <c r="F138" s="8" t="str">
        <f>IFERROR(VLOOKUP(Ventas!$E138,Clientes!$A$1:$E$48,2,0),"")</f>
        <v/>
      </c>
      <c r="G138" s="8"/>
      <c r="H138" s="8" t="str">
        <f>IFERROR(VLOOKUP(Ventas!$G138,Productos!$A$1:$I$24,2,0),"")</f>
        <v/>
      </c>
      <c r="I138" s="8"/>
      <c r="J138" s="8"/>
      <c r="K138" s="9">
        <f>IFERROR(IF(Ventas!$E138&lt;&gt;13,VLOOKUP(Ventas!$G138,Productos!$A$1:$I$24,4,0),0),0)</f>
        <v>0</v>
      </c>
      <c r="L138" s="76"/>
      <c r="M138" s="9">
        <f>Ventas!$I138*Ventas!$K138</f>
        <v>0</v>
      </c>
      <c r="N138" s="8"/>
      <c r="O138" s="9">
        <f t="shared" si="0"/>
        <v>0</v>
      </c>
      <c r="P138" s="9">
        <f t="shared" si="1"/>
        <v>0</v>
      </c>
      <c r="Q138" s="9">
        <f t="shared" si="2"/>
        <v>0</v>
      </c>
      <c r="R138" s="9" t="str">
        <f>IFERROR(ROUND(VLOOKUP(Ventas!$G138,Productos!$A$1:$I$24,5,0),0)*Ventas!$I138,"")</f>
        <v/>
      </c>
      <c r="S138" s="9" t="str">
        <f>IFERROR(IF(Ventas!$E138&lt;&gt;13,ROUND(VLOOKUP(Ventas!$G138,Productos!$A$1:$I$24,6,0)*Ventas!$I138,0),0),"")</f>
        <v/>
      </c>
      <c r="T138" s="30"/>
      <c r="U138" s="78"/>
      <c r="V138" s="8"/>
      <c r="W138" s="2"/>
      <c r="X138" s="2"/>
      <c r="Y138" s="2"/>
      <c r="Z138" s="2"/>
      <c r="AA138" s="2"/>
      <c r="AB138" s="2"/>
      <c r="AC138" s="2"/>
      <c r="AD138" s="2"/>
      <c r="AE138" s="2"/>
    </row>
    <row r="139" spans="1:31" ht="15.75" hidden="1" customHeight="1" x14ac:dyDescent="0.3">
      <c r="A139" s="74"/>
      <c r="B139" s="75"/>
      <c r="C139" s="31"/>
      <c r="D139" s="31" t="str">
        <f>CONCATENATE(Ventas!$A139,Ventas!$C139)</f>
        <v/>
      </c>
      <c r="E139" s="8"/>
      <c r="F139" s="8" t="str">
        <f>IFERROR(VLOOKUP(Ventas!$E139,Clientes!$A$1:$E$48,2,0),"")</f>
        <v/>
      </c>
      <c r="G139" s="8"/>
      <c r="H139" s="8" t="str">
        <f>IFERROR(VLOOKUP(Ventas!$G139,Productos!$A$1:$I$24,2,0),"")</f>
        <v/>
      </c>
      <c r="I139" s="8"/>
      <c r="J139" s="8"/>
      <c r="K139" s="9">
        <f>IFERROR(IF(Ventas!$E139&lt;&gt;13,VLOOKUP(Ventas!$G139,Productos!$A$1:$I$24,4,0),0),0)</f>
        <v>0</v>
      </c>
      <c r="L139" s="76"/>
      <c r="M139" s="9">
        <f>Ventas!$I139*Ventas!$K139</f>
        <v>0</v>
      </c>
      <c r="N139" s="8"/>
      <c r="O139" s="9">
        <f t="shared" si="0"/>
        <v>0</v>
      </c>
      <c r="P139" s="9">
        <f t="shared" si="1"/>
        <v>0</v>
      </c>
      <c r="Q139" s="9">
        <f t="shared" si="2"/>
        <v>0</v>
      </c>
      <c r="R139" s="9" t="str">
        <f>IFERROR(ROUND(VLOOKUP(Ventas!$G139,Productos!$A$1:$I$24,5,0),0)*Ventas!$I139,"")</f>
        <v/>
      </c>
      <c r="S139" s="9" t="str">
        <f>IFERROR(IF(Ventas!$E139&lt;&gt;13,ROUND(VLOOKUP(Ventas!$G139,Productos!$A$1:$I$24,6,0)*Ventas!$I139,0),0),"")</f>
        <v/>
      </c>
      <c r="T139" s="30"/>
      <c r="U139" s="78"/>
      <c r="V139" s="8"/>
      <c r="W139" s="2"/>
      <c r="X139" s="2"/>
      <c r="Y139" s="2"/>
      <c r="Z139" s="2"/>
      <c r="AA139" s="2"/>
      <c r="AB139" s="2"/>
      <c r="AC139" s="2"/>
      <c r="AD139" s="2"/>
      <c r="AE139" s="2"/>
    </row>
    <row r="140" spans="1:31" ht="15.75" hidden="1" customHeight="1" x14ac:dyDescent="0.3">
      <c r="A140" s="74"/>
      <c r="B140" s="75"/>
      <c r="C140" s="31"/>
      <c r="D140" s="31" t="str">
        <f>CONCATENATE(Ventas!$A140,Ventas!$C140)</f>
        <v/>
      </c>
      <c r="E140" s="8"/>
      <c r="F140" s="8" t="str">
        <f>IFERROR(VLOOKUP(Ventas!$E140,Clientes!$A$1:$E$48,2,0),"")</f>
        <v/>
      </c>
      <c r="G140" s="8"/>
      <c r="H140" s="8" t="str">
        <f>IFERROR(VLOOKUP(Ventas!$G140,Productos!$A$1:$I$24,2,0),"")</f>
        <v/>
      </c>
      <c r="I140" s="8"/>
      <c r="J140" s="8"/>
      <c r="K140" s="9">
        <f>IFERROR(IF(Ventas!$E140&lt;&gt;13,VLOOKUP(Ventas!$G140,Productos!$A$1:$I$24,4,0),0),0)</f>
        <v>0</v>
      </c>
      <c r="L140" s="76"/>
      <c r="M140" s="9">
        <f>Ventas!$I140*Ventas!$K140</f>
        <v>0</v>
      </c>
      <c r="N140" s="8"/>
      <c r="O140" s="9">
        <f t="shared" si="0"/>
        <v>0</v>
      </c>
      <c r="P140" s="9">
        <f t="shared" si="1"/>
        <v>0</v>
      </c>
      <c r="Q140" s="9">
        <f t="shared" si="2"/>
        <v>0</v>
      </c>
      <c r="R140" s="9" t="str">
        <f>IFERROR(ROUND(VLOOKUP(Ventas!$G140,Productos!$A$1:$I$24,5,0),0)*Ventas!$I140,"")</f>
        <v/>
      </c>
      <c r="S140" s="9" t="str">
        <f>IFERROR(IF(Ventas!$E140&lt;&gt;13,ROUND(VLOOKUP(Ventas!$G140,Productos!$A$1:$I$24,6,0)*Ventas!$I140,0),0),"")</f>
        <v/>
      </c>
      <c r="T140" s="30"/>
      <c r="U140" s="78"/>
      <c r="V140" s="8"/>
      <c r="W140" s="2"/>
      <c r="X140" s="2"/>
      <c r="Y140" s="2"/>
      <c r="Z140" s="2"/>
      <c r="AA140" s="2"/>
      <c r="AB140" s="2"/>
      <c r="AC140" s="2"/>
      <c r="AD140" s="2"/>
      <c r="AE140" s="2"/>
    </row>
    <row r="141" spans="1:31" ht="15.75" hidden="1" customHeight="1" x14ac:dyDescent="0.3">
      <c r="A141" s="74"/>
      <c r="B141" s="75"/>
      <c r="C141" s="31"/>
      <c r="D141" s="31" t="str">
        <f>CONCATENATE(Ventas!$A141,Ventas!$C141)</f>
        <v/>
      </c>
      <c r="E141" s="8"/>
      <c r="F141" s="8" t="str">
        <f>IFERROR(VLOOKUP(Ventas!$E141,Clientes!$A$1:$E$48,2,0),"")</f>
        <v/>
      </c>
      <c r="G141" s="8"/>
      <c r="H141" s="8" t="str">
        <f>IFERROR(VLOOKUP(Ventas!$G141,Productos!$A$1:$I$24,2,0),"")</f>
        <v/>
      </c>
      <c r="I141" s="8"/>
      <c r="J141" s="8"/>
      <c r="K141" s="9">
        <f>IFERROR(IF(Ventas!$E141&lt;&gt;13,VLOOKUP(Ventas!$G141,Productos!$A$1:$I$24,4,0),0),0)</f>
        <v>0</v>
      </c>
      <c r="L141" s="76"/>
      <c r="M141" s="9">
        <f>Ventas!$I141*Ventas!$K141</f>
        <v>0</v>
      </c>
      <c r="N141" s="8"/>
      <c r="O141" s="9">
        <f t="shared" si="0"/>
        <v>0</v>
      </c>
      <c r="P141" s="9">
        <f t="shared" si="1"/>
        <v>0</v>
      </c>
      <c r="Q141" s="9">
        <f t="shared" si="2"/>
        <v>0</v>
      </c>
      <c r="R141" s="9" t="str">
        <f>IFERROR(ROUND(VLOOKUP(Ventas!$G141,Productos!$A$1:$I$24,5,0),0)*Ventas!$I141,"")</f>
        <v/>
      </c>
      <c r="S141" s="9" t="str">
        <f>IFERROR(IF(Ventas!$E141&lt;&gt;13,ROUND(VLOOKUP(Ventas!$G141,Productos!$A$1:$I$24,6,0)*Ventas!$I141,0),0),"")</f>
        <v/>
      </c>
      <c r="T141" s="30"/>
      <c r="U141" s="78"/>
      <c r="V141" s="8"/>
      <c r="W141" s="2"/>
      <c r="X141" s="2"/>
      <c r="Y141" s="2"/>
      <c r="Z141" s="2"/>
      <c r="AA141" s="2"/>
      <c r="AB141" s="2"/>
      <c r="AC141" s="2"/>
      <c r="AD141" s="2"/>
      <c r="AE141" s="2"/>
    </row>
    <row r="142" spans="1:31" ht="15.75" hidden="1" customHeight="1" x14ac:dyDescent="0.3">
      <c r="A142" s="74"/>
      <c r="B142" s="75"/>
      <c r="C142" s="31"/>
      <c r="D142" s="31" t="str">
        <f>CONCATENATE(Ventas!$A142,Ventas!$C142)</f>
        <v/>
      </c>
      <c r="E142" s="8"/>
      <c r="F142" s="8" t="str">
        <f>IFERROR(VLOOKUP(Ventas!$E142,Clientes!$A$1:$E$48,2,0),"")</f>
        <v/>
      </c>
      <c r="G142" s="8"/>
      <c r="H142" s="8" t="str">
        <f>IFERROR(VLOOKUP(Ventas!$G142,Productos!$A$1:$I$24,2,0),"")</f>
        <v/>
      </c>
      <c r="I142" s="8"/>
      <c r="J142" s="8"/>
      <c r="K142" s="9">
        <f>IFERROR(IF(Ventas!$E142&lt;&gt;13,VLOOKUP(Ventas!$G142,Productos!$A$1:$I$24,4,0),0),0)</f>
        <v>0</v>
      </c>
      <c r="L142" s="76"/>
      <c r="M142" s="9">
        <f>Ventas!$I142*Ventas!$K142</f>
        <v>0</v>
      </c>
      <c r="N142" s="8"/>
      <c r="O142" s="9">
        <f t="shared" si="0"/>
        <v>0</v>
      </c>
      <c r="P142" s="9">
        <f t="shared" si="1"/>
        <v>0</v>
      </c>
      <c r="Q142" s="9">
        <f t="shared" si="2"/>
        <v>0</v>
      </c>
      <c r="R142" s="9" t="str">
        <f>IFERROR(ROUND(VLOOKUP(Ventas!$G142,Productos!$A$1:$I$24,5,0),0)*Ventas!$I142,"")</f>
        <v/>
      </c>
      <c r="S142" s="9" t="str">
        <f>IFERROR(IF(Ventas!$E142&lt;&gt;13,ROUND(VLOOKUP(Ventas!$G142,Productos!$A$1:$I$24,6,0)*Ventas!$I142,0),0),"")</f>
        <v/>
      </c>
      <c r="T142" s="30"/>
      <c r="U142" s="78"/>
      <c r="V142" s="8"/>
      <c r="W142" s="2"/>
      <c r="X142" s="2"/>
      <c r="Y142" s="2"/>
      <c r="Z142" s="2"/>
      <c r="AA142" s="2"/>
      <c r="AB142" s="2"/>
      <c r="AC142" s="2"/>
      <c r="AD142" s="2"/>
      <c r="AE142" s="2"/>
    </row>
    <row r="143" spans="1:31" ht="15.75" hidden="1" customHeight="1" x14ac:dyDescent="0.3">
      <c r="A143" s="74"/>
      <c r="B143" s="75"/>
      <c r="C143" s="31"/>
      <c r="D143" s="31" t="str">
        <f>CONCATENATE(Ventas!$A143,Ventas!$C143)</f>
        <v/>
      </c>
      <c r="E143" s="8"/>
      <c r="F143" s="8" t="str">
        <f>IFERROR(VLOOKUP(Ventas!$E143,Clientes!$A$1:$E$48,2,0),"")</f>
        <v/>
      </c>
      <c r="G143" s="8"/>
      <c r="H143" s="8" t="str">
        <f>IFERROR(VLOOKUP(Ventas!$G143,Productos!$A$1:$I$24,2,0),"")</f>
        <v/>
      </c>
      <c r="I143" s="8"/>
      <c r="J143" s="8"/>
      <c r="K143" s="9">
        <f>IFERROR(IF(Ventas!$E143&lt;&gt;13,VLOOKUP(Ventas!$G143,Productos!$A$1:$I$24,4,0),0),0)</f>
        <v>0</v>
      </c>
      <c r="L143" s="76"/>
      <c r="M143" s="9">
        <f>Ventas!$I143*Ventas!$K143</f>
        <v>0</v>
      </c>
      <c r="N143" s="8"/>
      <c r="O143" s="9">
        <f t="shared" si="0"/>
        <v>0</v>
      </c>
      <c r="P143" s="9">
        <f t="shared" si="1"/>
        <v>0</v>
      </c>
      <c r="Q143" s="9">
        <f t="shared" si="2"/>
        <v>0</v>
      </c>
      <c r="R143" s="9" t="str">
        <f>IFERROR(ROUND(VLOOKUP(Ventas!$G143,Productos!$A$1:$I$24,5,0),0)*Ventas!$I143,"")</f>
        <v/>
      </c>
      <c r="S143" s="9" t="str">
        <f>IFERROR(IF(Ventas!$E143&lt;&gt;13,ROUND(VLOOKUP(Ventas!$G143,Productos!$A$1:$I$24,6,0)*Ventas!$I143,0),0),"")</f>
        <v/>
      </c>
      <c r="T143" s="30"/>
      <c r="U143" s="78"/>
      <c r="V143" s="8"/>
      <c r="W143" s="2"/>
      <c r="X143" s="2"/>
      <c r="Y143" s="2"/>
      <c r="Z143" s="2"/>
      <c r="AA143" s="2"/>
      <c r="AB143" s="2"/>
      <c r="AC143" s="2"/>
      <c r="AD143" s="2"/>
      <c r="AE143" s="2"/>
    </row>
    <row r="144" spans="1:31" ht="15.75" hidden="1" customHeight="1" x14ac:dyDescent="0.3">
      <c r="A144" s="74"/>
      <c r="B144" s="75"/>
      <c r="C144" s="31"/>
      <c r="D144" s="31" t="str">
        <f>CONCATENATE(Ventas!$A144,Ventas!$C144)</f>
        <v/>
      </c>
      <c r="E144" s="8"/>
      <c r="F144" s="8" t="str">
        <f>IFERROR(VLOOKUP(Ventas!$E144,Clientes!$A$1:$E$48,2,0),"")</f>
        <v/>
      </c>
      <c r="G144" s="8"/>
      <c r="H144" s="8" t="str">
        <f>IFERROR(VLOOKUP(Ventas!$G144,Productos!$A$1:$I$24,2,0),"")</f>
        <v/>
      </c>
      <c r="I144" s="8"/>
      <c r="J144" s="8"/>
      <c r="K144" s="9">
        <f>IFERROR(IF(Ventas!$E144&lt;&gt;13,VLOOKUP(Ventas!$G144,Productos!$A$1:$I$24,4,0),0),0)</f>
        <v>0</v>
      </c>
      <c r="L144" s="76"/>
      <c r="M144" s="9">
        <f>Ventas!$I144*Ventas!$K144</f>
        <v>0</v>
      </c>
      <c r="N144" s="8"/>
      <c r="O144" s="9">
        <f t="shared" si="0"/>
        <v>0</v>
      </c>
      <c r="P144" s="9">
        <f t="shared" si="1"/>
        <v>0</v>
      </c>
      <c r="Q144" s="9">
        <f t="shared" si="2"/>
        <v>0</v>
      </c>
      <c r="R144" s="9" t="str">
        <f>IFERROR(ROUND(VLOOKUP(Ventas!$G144,Productos!$A$1:$I$24,5,0),0)*Ventas!$I144,"")</f>
        <v/>
      </c>
      <c r="S144" s="9" t="str">
        <f>IFERROR(IF(Ventas!$E144&lt;&gt;13,ROUND(VLOOKUP(Ventas!$G144,Productos!$A$1:$I$24,6,0)*Ventas!$I144,0),0),"")</f>
        <v/>
      </c>
      <c r="T144" s="30"/>
      <c r="U144" s="78"/>
      <c r="V144" s="8"/>
      <c r="W144" s="2"/>
      <c r="X144" s="2"/>
      <c r="Y144" s="2"/>
      <c r="Z144" s="2"/>
      <c r="AA144" s="2"/>
      <c r="AB144" s="2"/>
      <c r="AC144" s="2"/>
      <c r="AD144" s="2"/>
      <c r="AE144" s="2"/>
    </row>
    <row r="145" spans="1:31" ht="15.75" hidden="1" customHeight="1" x14ac:dyDescent="0.3">
      <c r="A145" s="74"/>
      <c r="B145" s="75"/>
      <c r="C145" s="31"/>
      <c r="D145" s="31" t="str">
        <f>CONCATENATE(Ventas!$A145,Ventas!$C145)</f>
        <v/>
      </c>
      <c r="E145" s="8"/>
      <c r="F145" s="8" t="str">
        <f>IFERROR(VLOOKUP(Ventas!$E145,Clientes!$A$1:$E$48,2,0),"")</f>
        <v/>
      </c>
      <c r="G145" s="8"/>
      <c r="H145" s="8" t="str">
        <f>IFERROR(VLOOKUP(Ventas!$G145,Productos!$A$1:$I$24,2,0),"")</f>
        <v/>
      </c>
      <c r="I145" s="8"/>
      <c r="J145" s="8"/>
      <c r="K145" s="9">
        <f>IFERROR(IF(Ventas!$E145&lt;&gt;13,VLOOKUP(Ventas!$G145,Productos!$A$1:$I$24,4,0),0),0)</f>
        <v>0</v>
      </c>
      <c r="L145" s="76"/>
      <c r="M145" s="9">
        <f>Ventas!$I145*Ventas!$K145</f>
        <v>0</v>
      </c>
      <c r="N145" s="8"/>
      <c r="O145" s="9">
        <f t="shared" si="0"/>
        <v>0</v>
      </c>
      <c r="P145" s="9">
        <f t="shared" si="1"/>
        <v>0</v>
      </c>
      <c r="Q145" s="9">
        <f t="shared" si="2"/>
        <v>0</v>
      </c>
      <c r="R145" s="9" t="str">
        <f>IFERROR(ROUND(VLOOKUP(Ventas!$G145,Productos!$A$1:$I$24,5,0),0)*Ventas!$I145,"")</f>
        <v/>
      </c>
      <c r="S145" s="9" t="str">
        <f>IFERROR(IF(Ventas!$E145&lt;&gt;13,ROUND(VLOOKUP(Ventas!$G145,Productos!$A$1:$I$24,6,0)*Ventas!$I145,0),0),"")</f>
        <v/>
      </c>
      <c r="T145" s="30"/>
      <c r="U145" s="78"/>
      <c r="V145" s="8"/>
      <c r="W145" s="2"/>
      <c r="X145" s="2"/>
      <c r="Y145" s="2"/>
      <c r="Z145" s="2"/>
      <c r="AA145" s="2"/>
      <c r="AB145" s="2"/>
      <c r="AC145" s="2"/>
      <c r="AD145" s="2"/>
      <c r="AE145" s="2"/>
    </row>
    <row r="146" spans="1:31" ht="15.75" hidden="1" customHeight="1" x14ac:dyDescent="0.3">
      <c r="A146" s="74"/>
      <c r="B146" s="75"/>
      <c r="C146" s="31"/>
      <c r="D146" s="31" t="str">
        <f>CONCATENATE(Ventas!$A146,Ventas!$C146)</f>
        <v/>
      </c>
      <c r="E146" s="8"/>
      <c r="F146" s="8" t="str">
        <f>IFERROR(VLOOKUP(Ventas!$E146,Clientes!$A$1:$E$48,2,0),"")</f>
        <v/>
      </c>
      <c r="G146" s="8"/>
      <c r="H146" s="8" t="str">
        <f>IFERROR(VLOOKUP(Ventas!$G146,Productos!$A$1:$I$24,2,0),"")</f>
        <v/>
      </c>
      <c r="I146" s="8"/>
      <c r="J146" s="8"/>
      <c r="K146" s="9">
        <f>IFERROR(IF(Ventas!$E146&lt;&gt;13,VLOOKUP(Ventas!$G146,Productos!$A$1:$I$24,4,0),0),0)</f>
        <v>0</v>
      </c>
      <c r="L146" s="76"/>
      <c r="M146" s="9">
        <f>Ventas!$I146*Ventas!$K146</f>
        <v>0</v>
      </c>
      <c r="N146" s="8"/>
      <c r="O146" s="9">
        <f t="shared" si="0"/>
        <v>0</v>
      </c>
      <c r="P146" s="9">
        <f t="shared" si="1"/>
        <v>0</v>
      </c>
      <c r="Q146" s="9">
        <f t="shared" si="2"/>
        <v>0</v>
      </c>
      <c r="R146" s="9" t="str">
        <f>IFERROR(ROUND(VLOOKUP(Ventas!$G146,Productos!$A$1:$I$24,5,0),0)*Ventas!$I146,"")</f>
        <v/>
      </c>
      <c r="S146" s="9" t="str">
        <f>IFERROR(IF(Ventas!$E146&lt;&gt;13,ROUND(VLOOKUP(Ventas!$G146,Productos!$A$1:$I$24,6,0)*Ventas!$I146,0),0),"")</f>
        <v/>
      </c>
      <c r="T146" s="30"/>
      <c r="U146" s="78"/>
      <c r="V146" s="8"/>
      <c r="W146" s="2"/>
      <c r="X146" s="2"/>
      <c r="Y146" s="2"/>
      <c r="Z146" s="2"/>
      <c r="AA146" s="2"/>
      <c r="AB146" s="2"/>
      <c r="AC146" s="2"/>
      <c r="AD146" s="2"/>
      <c r="AE146" s="2"/>
    </row>
    <row r="147" spans="1:31" ht="15.75" hidden="1" customHeight="1" x14ac:dyDescent="0.3">
      <c r="A147" s="74"/>
      <c r="B147" s="75"/>
      <c r="C147" s="31"/>
      <c r="D147" s="31" t="str">
        <f>CONCATENATE(Ventas!$A147,Ventas!$C147)</f>
        <v/>
      </c>
      <c r="E147" s="8"/>
      <c r="F147" s="8" t="str">
        <f>IFERROR(VLOOKUP(Ventas!$E147,Clientes!$A$1:$E$48,2,0),"")</f>
        <v/>
      </c>
      <c r="G147" s="8"/>
      <c r="H147" s="8" t="str">
        <f>IFERROR(VLOOKUP(Ventas!$G147,Productos!$A$1:$I$24,2,0),"")</f>
        <v/>
      </c>
      <c r="I147" s="8"/>
      <c r="J147" s="8"/>
      <c r="K147" s="9">
        <f>IFERROR(IF(Ventas!$E147&lt;&gt;13,VLOOKUP(Ventas!$G147,Productos!$A$1:$I$24,4,0),0),0)</f>
        <v>0</v>
      </c>
      <c r="L147" s="76"/>
      <c r="M147" s="9">
        <f>Ventas!$I147*Ventas!$K147</f>
        <v>0</v>
      </c>
      <c r="N147" s="8"/>
      <c r="O147" s="9">
        <f t="shared" si="0"/>
        <v>0</v>
      </c>
      <c r="P147" s="9">
        <f t="shared" si="1"/>
        <v>0</v>
      </c>
      <c r="Q147" s="9">
        <f t="shared" si="2"/>
        <v>0</v>
      </c>
      <c r="R147" s="9" t="str">
        <f>IFERROR(ROUND(VLOOKUP(Ventas!$G147,Productos!$A$1:$I$24,5,0),0)*Ventas!$I147,"")</f>
        <v/>
      </c>
      <c r="S147" s="9" t="str">
        <f>IFERROR(IF(Ventas!$E147&lt;&gt;13,ROUND(VLOOKUP(Ventas!$G147,Productos!$A$1:$I$24,6,0)*Ventas!$I147,0),0),"")</f>
        <v/>
      </c>
      <c r="T147" s="30"/>
      <c r="U147" s="78"/>
      <c r="V147" s="8"/>
      <c r="W147" s="2"/>
      <c r="X147" s="2"/>
      <c r="Y147" s="2"/>
      <c r="Z147" s="2"/>
      <c r="AA147" s="2"/>
      <c r="AB147" s="2"/>
      <c r="AC147" s="2"/>
      <c r="AD147" s="2"/>
      <c r="AE147" s="2"/>
    </row>
    <row r="148" spans="1:31" ht="15.75" hidden="1" customHeight="1" x14ac:dyDescent="0.3">
      <c r="A148" s="74"/>
      <c r="B148" s="75"/>
      <c r="C148" s="31"/>
      <c r="D148" s="31" t="str">
        <f>CONCATENATE(Ventas!$A148,Ventas!$C148)</f>
        <v/>
      </c>
      <c r="E148" s="8"/>
      <c r="F148" s="8" t="str">
        <f>IFERROR(VLOOKUP(Ventas!$E148,Clientes!$A$1:$E$48,2,0),"")</f>
        <v/>
      </c>
      <c r="G148" s="8"/>
      <c r="H148" s="8" t="str">
        <f>IFERROR(VLOOKUP(Ventas!$G148,Productos!$A$1:$I$24,2,0),"")</f>
        <v/>
      </c>
      <c r="I148" s="8"/>
      <c r="J148" s="8"/>
      <c r="K148" s="9">
        <f>IFERROR(IF(Ventas!$E148&lt;&gt;13,VLOOKUP(Ventas!$G148,Productos!$A$1:$I$24,4,0),0),0)</f>
        <v>0</v>
      </c>
      <c r="L148" s="76"/>
      <c r="M148" s="9">
        <f>Ventas!$I148*Ventas!$K148</f>
        <v>0</v>
      </c>
      <c r="N148" s="8"/>
      <c r="O148" s="9">
        <f t="shared" si="0"/>
        <v>0</v>
      </c>
      <c r="P148" s="9">
        <f t="shared" si="1"/>
        <v>0</v>
      </c>
      <c r="Q148" s="9">
        <f t="shared" si="2"/>
        <v>0</v>
      </c>
      <c r="R148" s="9" t="str">
        <f>IFERROR(ROUND(VLOOKUP(Ventas!$G148,Productos!$A$1:$I$24,5,0),0)*Ventas!$I148,"")</f>
        <v/>
      </c>
      <c r="S148" s="9" t="str">
        <f>IFERROR(IF(Ventas!$E148&lt;&gt;13,ROUND(VLOOKUP(Ventas!$G148,Productos!$A$1:$I$24,6,0)*Ventas!$I148,0),0),"")</f>
        <v/>
      </c>
      <c r="T148" s="30"/>
      <c r="U148" s="78"/>
      <c r="V148" s="8"/>
      <c r="W148" s="2"/>
      <c r="X148" s="2"/>
      <c r="Y148" s="2"/>
      <c r="Z148" s="2"/>
      <c r="AA148" s="2"/>
      <c r="AB148" s="2"/>
      <c r="AC148" s="2"/>
      <c r="AD148" s="2"/>
      <c r="AE148" s="2"/>
    </row>
    <row r="149" spans="1:31" ht="15.75" hidden="1" customHeight="1" x14ac:dyDescent="0.3">
      <c r="A149" s="74"/>
      <c r="B149" s="75"/>
      <c r="C149" s="31"/>
      <c r="D149" s="31" t="str">
        <f>CONCATENATE(Ventas!$A149,Ventas!$C149)</f>
        <v/>
      </c>
      <c r="E149" s="8"/>
      <c r="F149" s="8" t="str">
        <f>IFERROR(VLOOKUP(Ventas!$E149,Clientes!$A$1:$E$48,2,0),"")</f>
        <v/>
      </c>
      <c r="G149" s="8"/>
      <c r="H149" s="8" t="str">
        <f>IFERROR(VLOOKUP(Ventas!$G149,Productos!$A$1:$I$24,2,0),"")</f>
        <v/>
      </c>
      <c r="I149" s="8"/>
      <c r="J149" s="8"/>
      <c r="K149" s="9">
        <f>IFERROR(IF(Ventas!$E149&lt;&gt;13,VLOOKUP(Ventas!$G149,Productos!$A$1:$I$24,4,0),0),0)</f>
        <v>0</v>
      </c>
      <c r="L149" s="76"/>
      <c r="M149" s="9">
        <f>Ventas!$I149*Ventas!$K149</f>
        <v>0</v>
      </c>
      <c r="N149" s="8"/>
      <c r="O149" s="9">
        <f t="shared" si="0"/>
        <v>0</v>
      </c>
      <c r="P149" s="9">
        <f t="shared" si="1"/>
        <v>0</v>
      </c>
      <c r="Q149" s="9">
        <f t="shared" si="2"/>
        <v>0</v>
      </c>
      <c r="R149" s="9" t="str">
        <f>IFERROR(ROUND(VLOOKUP(Ventas!$G149,Productos!$A$1:$I$24,5,0),0)*Ventas!$I149,"")</f>
        <v/>
      </c>
      <c r="S149" s="9" t="str">
        <f>IFERROR(IF(Ventas!$E149&lt;&gt;13,ROUND(VLOOKUP(Ventas!$G149,Productos!$A$1:$I$24,6,0)*Ventas!$I149,0),0),"")</f>
        <v/>
      </c>
      <c r="T149" s="30"/>
      <c r="U149" s="78"/>
      <c r="V149" s="8"/>
      <c r="W149" s="2"/>
      <c r="X149" s="2"/>
      <c r="Y149" s="2"/>
      <c r="Z149" s="2"/>
      <c r="AA149" s="2"/>
      <c r="AB149" s="2"/>
      <c r="AC149" s="2"/>
      <c r="AD149" s="2"/>
      <c r="AE149" s="2"/>
    </row>
    <row r="150" spans="1:31" ht="15.75" hidden="1" customHeight="1" x14ac:dyDescent="0.3">
      <c r="A150" s="74"/>
      <c r="B150" s="75"/>
      <c r="C150" s="31"/>
      <c r="D150" s="31" t="str">
        <f>CONCATENATE(Ventas!$A150,Ventas!$C150)</f>
        <v/>
      </c>
      <c r="E150" s="8"/>
      <c r="F150" s="8" t="str">
        <f>IFERROR(VLOOKUP(Ventas!$E150,Clientes!$A$1:$E$48,2,0),"")</f>
        <v/>
      </c>
      <c r="G150" s="8"/>
      <c r="H150" s="8" t="str">
        <f>IFERROR(VLOOKUP(Ventas!$G150,Productos!$A$1:$I$24,2,0),"")</f>
        <v/>
      </c>
      <c r="I150" s="8"/>
      <c r="J150" s="8"/>
      <c r="K150" s="9">
        <f>IFERROR(IF(Ventas!$E150&lt;&gt;13,VLOOKUP(Ventas!$G150,Productos!$A$1:$I$24,4,0),0),0)</f>
        <v>0</v>
      </c>
      <c r="L150" s="76"/>
      <c r="M150" s="9">
        <f>Ventas!$I150*Ventas!$K150</f>
        <v>0</v>
      </c>
      <c r="N150" s="8"/>
      <c r="O150" s="9">
        <f t="shared" si="0"/>
        <v>0</v>
      </c>
      <c r="P150" s="9">
        <f t="shared" si="1"/>
        <v>0</v>
      </c>
      <c r="Q150" s="9">
        <f t="shared" si="2"/>
        <v>0</v>
      </c>
      <c r="R150" s="9" t="str">
        <f>IFERROR(ROUND(VLOOKUP(Ventas!$G150,Productos!$A$1:$I$24,5,0),0)*Ventas!$I150,"")</f>
        <v/>
      </c>
      <c r="S150" s="9" t="str">
        <f>IFERROR(IF(Ventas!$E150&lt;&gt;13,ROUND(VLOOKUP(Ventas!$G150,Productos!$A$1:$I$24,6,0)*Ventas!$I150,0),0),"")</f>
        <v/>
      </c>
      <c r="T150" s="30"/>
      <c r="U150" s="78"/>
      <c r="V150" s="8"/>
      <c r="W150" s="2"/>
      <c r="X150" s="2"/>
      <c r="Y150" s="2"/>
      <c r="Z150" s="2"/>
      <c r="AA150" s="2"/>
      <c r="AB150" s="2"/>
      <c r="AC150" s="2"/>
      <c r="AD150" s="2"/>
      <c r="AE150" s="2"/>
    </row>
    <row r="151" spans="1:31" ht="15.75" hidden="1" customHeight="1" x14ac:dyDescent="0.3">
      <c r="A151" s="74"/>
      <c r="B151" s="75"/>
      <c r="C151" s="31"/>
      <c r="D151" s="31" t="str">
        <f>CONCATENATE(Ventas!$A151,Ventas!$C151)</f>
        <v/>
      </c>
      <c r="E151" s="8"/>
      <c r="F151" s="8" t="str">
        <f>IFERROR(VLOOKUP(Ventas!$E151,Clientes!$A$1:$E$48,2,0),"")</f>
        <v/>
      </c>
      <c r="G151" s="8"/>
      <c r="H151" s="8" t="str">
        <f>IFERROR(VLOOKUP(Ventas!$G151,Productos!$A$1:$I$24,2,0),"")</f>
        <v/>
      </c>
      <c r="I151" s="8"/>
      <c r="J151" s="8"/>
      <c r="K151" s="9">
        <f>IFERROR(IF(Ventas!$E151&lt;&gt;13,VLOOKUP(Ventas!$G151,Productos!$A$1:$I$24,4,0),0),0)</f>
        <v>0</v>
      </c>
      <c r="L151" s="76"/>
      <c r="M151" s="9">
        <f>Ventas!$I151*Ventas!$K151</f>
        <v>0</v>
      </c>
      <c r="N151" s="8"/>
      <c r="O151" s="9">
        <f t="shared" si="0"/>
        <v>0</v>
      </c>
      <c r="P151" s="9">
        <f t="shared" si="1"/>
        <v>0</v>
      </c>
      <c r="Q151" s="9">
        <f t="shared" si="2"/>
        <v>0</v>
      </c>
      <c r="R151" s="9" t="str">
        <f>IFERROR(ROUND(VLOOKUP(Ventas!$G151,Productos!$A$1:$I$24,5,0),0)*Ventas!$I151,"")</f>
        <v/>
      </c>
      <c r="S151" s="9" t="str">
        <f>IFERROR(IF(Ventas!$E151&lt;&gt;13,ROUND(VLOOKUP(Ventas!$G151,Productos!$A$1:$I$24,6,0)*Ventas!$I151,0),0),"")</f>
        <v/>
      </c>
      <c r="T151" s="30"/>
      <c r="U151" s="78"/>
      <c r="V151" s="8"/>
      <c r="W151" s="2"/>
      <c r="X151" s="2"/>
      <c r="Y151" s="2"/>
      <c r="Z151" s="2"/>
      <c r="AA151" s="2"/>
      <c r="AB151" s="2"/>
      <c r="AC151" s="2"/>
      <c r="AD151" s="2"/>
      <c r="AE151" s="2"/>
    </row>
    <row r="152" spans="1:31" ht="15.75" hidden="1" customHeight="1" x14ac:dyDescent="0.3">
      <c r="A152" s="74"/>
      <c r="B152" s="75"/>
      <c r="C152" s="31"/>
      <c r="D152" s="31" t="str">
        <f>CONCATENATE(Ventas!$A152,Ventas!$C152)</f>
        <v/>
      </c>
      <c r="E152" s="8"/>
      <c r="F152" s="8" t="str">
        <f>IFERROR(VLOOKUP(Ventas!$E152,Clientes!$A$1:$E$48,2,0),"")</f>
        <v/>
      </c>
      <c r="G152" s="8"/>
      <c r="H152" s="8" t="str">
        <f>IFERROR(VLOOKUP(Ventas!$G152,Productos!$A$1:$I$24,2,0),"")</f>
        <v/>
      </c>
      <c r="I152" s="8"/>
      <c r="J152" s="8"/>
      <c r="K152" s="9">
        <f>IFERROR(IF(Ventas!$E152&lt;&gt;13,VLOOKUP(Ventas!$G152,Productos!$A$1:$I$24,4,0),0),0)</f>
        <v>0</v>
      </c>
      <c r="L152" s="76"/>
      <c r="M152" s="9">
        <f>Ventas!$I152*Ventas!$K152</f>
        <v>0</v>
      </c>
      <c r="N152" s="8"/>
      <c r="O152" s="9">
        <f t="shared" si="0"/>
        <v>0</v>
      </c>
      <c r="P152" s="9">
        <f t="shared" si="1"/>
        <v>0</v>
      </c>
      <c r="Q152" s="9">
        <f t="shared" si="2"/>
        <v>0</v>
      </c>
      <c r="R152" s="9" t="str">
        <f>IFERROR(ROUND(VLOOKUP(Ventas!$G152,Productos!$A$1:$I$24,5,0),0)*Ventas!$I152,"")</f>
        <v/>
      </c>
      <c r="S152" s="9" t="str">
        <f>IFERROR(IF(Ventas!$E152&lt;&gt;13,ROUND(VLOOKUP(Ventas!$G152,Productos!$A$1:$I$24,6,0)*Ventas!$I152,0),0),"")</f>
        <v/>
      </c>
      <c r="T152" s="30"/>
      <c r="U152" s="78"/>
      <c r="V152" s="8"/>
      <c r="W152" s="2"/>
      <c r="X152" s="2"/>
      <c r="Y152" s="2"/>
      <c r="Z152" s="2"/>
      <c r="AA152" s="2"/>
      <c r="AB152" s="2"/>
      <c r="AC152" s="2"/>
      <c r="AD152" s="2"/>
      <c r="AE152" s="2"/>
    </row>
    <row r="153" spans="1:31" ht="15.75" hidden="1" customHeight="1" x14ac:dyDescent="0.3">
      <c r="A153" s="74"/>
      <c r="B153" s="75"/>
      <c r="C153" s="31"/>
      <c r="D153" s="31" t="str">
        <f>CONCATENATE(Ventas!$A153,Ventas!$C153)</f>
        <v/>
      </c>
      <c r="E153" s="8"/>
      <c r="F153" s="8" t="str">
        <f>IFERROR(VLOOKUP(Ventas!$E153,Clientes!$A$1:$E$48,2,0),"")</f>
        <v/>
      </c>
      <c r="G153" s="8"/>
      <c r="H153" s="8" t="str">
        <f>IFERROR(VLOOKUP(Ventas!$G153,Productos!$A$1:$I$24,2,0),"")</f>
        <v/>
      </c>
      <c r="I153" s="8"/>
      <c r="J153" s="8"/>
      <c r="K153" s="9">
        <f>IFERROR(IF(Ventas!$E153&lt;&gt;13,VLOOKUP(Ventas!$G153,Productos!$A$1:$I$24,4,0),0),0)</f>
        <v>0</v>
      </c>
      <c r="L153" s="76"/>
      <c r="M153" s="9">
        <f>Ventas!$I153*Ventas!$K153</f>
        <v>0</v>
      </c>
      <c r="N153" s="8"/>
      <c r="O153" s="9">
        <f t="shared" si="0"/>
        <v>0</v>
      </c>
      <c r="P153" s="9">
        <f t="shared" si="1"/>
        <v>0</v>
      </c>
      <c r="Q153" s="9">
        <f t="shared" si="2"/>
        <v>0</v>
      </c>
      <c r="R153" s="9" t="str">
        <f>IFERROR(ROUND(VLOOKUP(Ventas!$G153,Productos!$A$1:$I$24,5,0),0)*Ventas!$I153,"")</f>
        <v/>
      </c>
      <c r="S153" s="9" t="str">
        <f>IFERROR(IF(Ventas!$E153&lt;&gt;13,ROUND(VLOOKUP(Ventas!$G153,Productos!$A$1:$I$24,6,0)*Ventas!$I153,0),0),"")</f>
        <v/>
      </c>
      <c r="T153" s="30"/>
      <c r="U153" s="78"/>
      <c r="V153" s="8"/>
      <c r="W153" s="2"/>
      <c r="X153" s="2"/>
      <c r="Y153" s="2"/>
      <c r="Z153" s="2"/>
      <c r="AA153" s="2"/>
      <c r="AB153" s="2"/>
      <c r="AC153" s="2"/>
      <c r="AD153" s="2"/>
      <c r="AE153" s="2"/>
    </row>
    <row r="154" spans="1:31" ht="15.75" hidden="1" customHeight="1" x14ac:dyDescent="0.3">
      <c r="A154" s="74"/>
      <c r="B154" s="75"/>
      <c r="C154" s="31"/>
      <c r="D154" s="31" t="str">
        <f>CONCATENATE(Ventas!$A154,Ventas!$C154)</f>
        <v/>
      </c>
      <c r="E154" s="8"/>
      <c r="F154" s="8" t="str">
        <f>IFERROR(VLOOKUP(Ventas!$E154,Clientes!$A$1:$E$48,2,0),"")</f>
        <v/>
      </c>
      <c r="G154" s="8"/>
      <c r="H154" s="8" t="str">
        <f>IFERROR(VLOOKUP(Ventas!$G154,Productos!$A$1:$I$24,2,0),"")</f>
        <v/>
      </c>
      <c r="I154" s="8"/>
      <c r="J154" s="8"/>
      <c r="K154" s="9">
        <f>IFERROR(IF(Ventas!$E154&lt;&gt;13,VLOOKUP(Ventas!$G154,Productos!$A$1:$I$24,4,0),0),0)</f>
        <v>0</v>
      </c>
      <c r="L154" s="76"/>
      <c r="M154" s="9">
        <f>Ventas!$I154*Ventas!$K154</f>
        <v>0</v>
      </c>
      <c r="N154" s="8"/>
      <c r="O154" s="9">
        <f t="shared" si="0"/>
        <v>0</v>
      </c>
      <c r="P154" s="9">
        <f t="shared" si="1"/>
        <v>0</v>
      </c>
      <c r="Q154" s="9">
        <f t="shared" si="2"/>
        <v>0</v>
      </c>
      <c r="R154" s="9" t="str">
        <f>IFERROR(ROUND(VLOOKUP(Ventas!$G154,Productos!$A$1:$I$24,5,0),0)*Ventas!$I154,"")</f>
        <v/>
      </c>
      <c r="S154" s="9" t="str">
        <f>IFERROR(IF(Ventas!$E154&lt;&gt;13,ROUND(VLOOKUP(Ventas!$G154,Productos!$A$1:$I$24,6,0)*Ventas!$I154,0),0),"")</f>
        <v/>
      </c>
      <c r="T154" s="30"/>
      <c r="U154" s="78"/>
      <c r="V154" s="8"/>
      <c r="W154" s="2"/>
      <c r="X154" s="2"/>
      <c r="Y154" s="2"/>
      <c r="Z154" s="2"/>
      <c r="AA154" s="2"/>
      <c r="AB154" s="2"/>
      <c r="AC154" s="2"/>
      <c r="AD154" s="2"/>
      <c r="AE154" s="2"/>
    </row>
    <row r="155" spans="1:31" ht="15.75" hidden="1" customHeight="1" x14ac:dyDescent="0.3">
      <c r="A155" s="74"/>
      <c r="B155" s="75"/>
      <c r="C155" s="31"/>
      <c r="D155" s="31" t="str">
        <f>CONCATENATE(Ventas!$A155,Ventas!$C155)</f>
        <v/>
      </c>
      <c r="E155" s="8"/>
      <c r="F155" s="8" t="str">
        <f>IFERROR(VLOOKUP(Ventas!$E155,Clientes!$A$1:$E$48,2,0),"")</f>
        <v/>
      </c>
      <c r="G155" s="8"/>
      <c r="H155" s="8" t="str">
        <f>IFERROR(VLOOKUP(Ventas!$G155,Productos!$A$1:$I$24,2,0),"")</f>
        <v/>
      </c>
      <c r="I155" s="8"/>
      <c r="J155" s="8"/>
      <c r="K155" s="9">
        <f>IFERROR(IF(Ventas!$E155&lt;&gt;13,VLOOKUP(Ventas!$G155,Productos!$A$1:$I$24,4,0),0),0)</f>
        <v>0</v>
      </c>
      <c r="L155" s="76"/>
      <c r="M155" s="9">
        <f>Ventas!$I155*Ventas!$K155</f>
        <v>0</v>
      </c>
      <c r="N155" s="8"/>
      <c r="O155" s="9">
        <f t="shared" si="0"/>
        <v>0</v>
      </c>
      <c r="P155" s="9">
        <f t="shared" si="1"/>
        <v>0</v>
      </c>
      <c r="Q155" s="9">
        <f t="shared" si="2"/>
        <v>0</v>
      </c>
      <c r="R155" s="9" t="str">
        <f>IFERROR(ROUND(VLOOKUP(Ventas!$G155,Productos!$A$1:$I$24,5,0),0)*Ventas!$I155,"")</f>
        <v/>
      </c>
      <c r="S155" s="9" t="str">
        <f>IFERROR(IF(Ventas!$E155&lt;&gt;13,ROUND(VLOOKUP(Ventas!$G155,Productos!$A$1:$I$24,6,0)*Ventas!$I155,0),0),"")</f>
        <v/>
      </c>
      <c r="T155" s="30"/>
      <c r="U155" s="78"/>
      <c r="V155" s="8"/>
      <c r="W155" s="2"/>
      <c r="X155" s="2"/>
      <c r="Y155" s="2"/>
      <c r="Z155" s="2"/>
      <c r="AA155" s="2"/>
      <c r="AB155" s="2"/>
      <c r="AC155" s="2"/>
      <c r="AD155" s="2"/>
      <c r="AE155" s="2"/>
    </row>
    <row r="156" spans="1:31" ht="15.75" hidden="1" customHeight="1" x14ac:dyDescent="0.3">
      <c r="A156" s="74"/>
      <c r="B156" s="75"/>
      <c r="C156" s="31"/>
      <c r="D156" s="31" t="str">
        <f>CONCATENATE(Ventas!$A156,Ventas!$C156)</f>
        <v/>
      </c>
      <c r="E156" s="8"/>
      <c r="F156" s="8" t="str">
        <f>IFERROR(VLOOKUP(Ventas!$E156,Clientes!$A$1:$E$48,2,0),"")</f>
        <v/>
      </c>
      <c r="G156" s="8"/>
      <c r="H156" s="8" t="str">
        <f>IFERROR(VLOOKUP(Ventas!$G156,Productos!$A$1:$I$24,2,0),"")</f>
        <v/>
      </c>
      <c r="I156" s="8"/>
      <c r="J156" s="8"/>
      <c r="K156" s="9">
        <f>IFERROR(IF(Ventas!$E156&lt;&gt;13,VLOOKUP(Ventas!$G156,Productos!$A$1:$I$24,4,0),0),0)</f>
        <v>0</v>
      </c>
      <c r="L156" s="76"/>
      <c r="M156" s="9">
        <f>Ventas!$I156*Ventas!$K156</f>
        <v>0</v>
      </c>
      <c r="N156" s="8"/>
      <c r="O156" s="9">
        <f t="shared" si="0"/>
        <v>0</v>
      </c>
      <c r="P156" s="9">
        <f t="shared" si="1"/>
        <v>0</v>
      </c>
      <c r="Q156" s="9">
        <f t="shared" si="2"/>
        <v>0</v>
      </c>
      <c r="R156" s="9" t="str">
        <f>IFERROR(ROUND(VLOOKUP(Ventas!$G156,Productos!$A$1:$I$24,5,0),0)*Ventas!$I156,"")</f>
        <v/>
      </c>
      <c r="S156" s="9" t="str">
        <f>IFERROR(IF(Ventas!$E156&lt;&gt;13,ROUND(VLOOKUP(Ventas!$G156,Productos!$A$1:$I$24,6,0)*Ventas!$I156,0),0),"")</f>
        <v/>
      </c>
      <c r="T156" s="30"/>
      <c r="U156" s="78"/>
      <c r="V156" s="8"/>
      <c r="W156" s="2"/>
      <c r="X156" s="2"/>
      <c r="Y156" s="2"/>
      <c r="Z156" s="2"/>
      <c r="AA156" s="2"/>
      <c r="AB156" s="2"/>
      <c r="AC156" s="2"/>
      <c r="AD156" s="2"/>
      <c r="AE156" s="2"/>
    </row>
    <row r="157" spans="1:31" ht="15.75" hidden="1" customHeight="1" x14ac:dyDescent="0.3">
      <c r="A157" s="74"/>
      <c r="B157" s="75"/>
      <c r="C157" s="31"/>
      <c r="D157" s="31" t="str">
        <f>CONCATENATE(Ventas!$A157,Ventas!$C157)</f>
        <v/>
      </c>
      <c r="E157" s="8"/>
      <c r="F157" s="8" t="str">
        <f>IFERROR(VLOOKUP(Ventas!$E157,Clientes!$A$1:$E$48,2,0),"")</f>
        <v/>
      </c>
      <c r="G157" s="8"/>
      <c r="H157" s="8" t="str">
        <f>IFERROR(VLOOKUP(Ventas!$G157,Productos!$A$1:$I$24,2,0),"")</f>
        <v/>
      </c>
      <c r="I157" s="8"/>
      <c r="J157" s="8"/>
      <c r="K157" s="9">
        <f>IFERROR(IF(Ventas!$E157&lt;&gt;13,VLOOKUP(Ventas!$G157,Productos!$A$1:$I$24,4,0),0),0)</f>
        <v>0</v>
      </c>
      <c r="L157" s="76"/>
      <c r="M157" s="9">
        <f>Ventas!$I157*Ventas!$K157</f>
        <v>0</v>
      </c>
      <c r="N157" s="8"/>
      <c r="O157" s="9">
        <f t="shared" si="0"/>
        <v>0</v>
      </c>
      <c r="P157" s="9">
        <f t="shared" si="1"/>
        <v>0</v>
      </c>
      <c r="Q157" s="9">
        <f t="shared" si="2"/>
        <v>0</v>
      </c>
      <c r="R157" s="9" t="str">
        <f>IFERROR(ROUND(VLOOKUP(Ventas!$G157,Productos!$A$1:$I$24,5,0),0)*Ventas!$I157,"")</f>
        <v/>
      </c>
      <c r="S157" s="9" t="str">
        <f>IFERROR(IF(Ventas!$E157&lt;&gt;13,ROUND(VLOOKUP(Ventas!$G157,Productos!$A$1:$I$24,6,0)*Ventas!$I157,0),0),"")</f>
        <v/>
      </c>
      <c r="T157" s="30"/>
      <c r="U157" s="78"/>
      <c r="V157" s="8"/>
      <c r="W157" s="2"/>
      <c r="X157" s="2"/>
      <c r="Y157" s="2"/>
      <c r="Z157" s="2"/>
      <c r="AA157" s="2"/>
      <c r="AB157" s="2"/>
      <c r="AC157" s="2"/>
      <c r="AD157" s="2"/>
      <c r="AE157" s="2"/>
    </row>
    <row r="158" spans="1:31" ht="15.75" hidden="1" customHeight="1" x14ac:dyDescent="0.3">
      <c r="A158" s="74"/>
      <c r="B158" s="75"/>
      <c r="C158" s="31"/>
      <c r="D158" s="31" t="str">
        <f>CONCATENATE(Ventas!$A158,Ventas!$C158)</f>
        <v/>
      </c>
      <c r="E158" s="8"/>
      <c r="F158" s="8" t="str">
        <f>IFERROR(VLOOKUP(Ventas!$E158,Clientes!$A$1:$E$48,2,0),"")</f>
        <v/>
      </c>
      <c r="G158" s="8"/>
      <c r="H158" s="8" t="str">
        <f>IFERROR(VLOOKUP(Ventas!$G158,Productos!$A$1:$I$24,2,0),"")</f>
        <v/>
      </c>
      <c r="I158" s="8"/>
      <c r="J158" s="8"/>
      <c r="K158" s="9">
        <f>IFERROR(IF(Ventas!$E158&lt;&gt;13,VLOOKUP(Ventas!$G158,Productos!$A$1:$I$24,4,0),0),0)</f>
        <v>0</v>
      </c>
      <c r="L158" s="76"/>
      <c r="M158" s="9">
        <f>Ventas!$I158*Ventas!$K158</f>
        <v>0</v>
      </c>
      <c r="N158" s="8"/>
      <c r="O158" s="9">
        <f t="shared" si="0"/>
        <v>0</v>
      </c>
      <c r="P158" s="9">
        <f t="shared" si="1"/>
        <v>0</v>
      </c>
      <c r="Q158" s="9">
        <f t="shared" si="2"/>
        <v>0</v>
      </c>
      <c r="R158" s="9" t="str">
        <f>IFERROR(ROUND(VLOOKUP(Ventas!$G158,Productos!$A$1:$I$24,5,0),0)*Ventas!$I158,"")</f>
        <v/>
      </c>
      <c r="S158" s="9" t="str">
        <f>IFERROR(IF(Ventas!$E158&lt;&gt;13,ROUND(VLOOKUP(Ventas!$G158,Productos!$A$1:$I$24,6,0)*Ventas!$I158,0),0),"")</f>
        <v/>
      </c>
      <c r="T158" s="30"/>
      <c r="U158" s="78"/>
      <c r="V158" s="8"/>
      <c r="W158" s="2"/>
      <c r="X158" s="2"/>
      <c r="Y158" s="2"/>
      <c r="Z158" s="2"/>
      <c r="AA158" s="2"/>
      <c r="AB158" s="2"/>
      <c r="AC158" s="2"/>
      <c r="AD158" s="2"/>
      <c r="AE158" s="2"/>
    </row>
    <row r="159" spans="1:31" ht="15.75" hidden="1" customHeight="1" x14ac:dyDescent="0.3">
      <c r="A159" s="74"/>
      <c r="B159" s="75"/>
      <c r="C159" s="31"/>
      <c r="D159" s="31" t="str">
        <f>CONCATENATE(Ventas!$A159,Ventas!$C159)</f>
        <v/>
      </c>
      <c r="E159" s="8"/>
      <c r="F159" s="8" t="str">
        <f>IFERROR(VLOOKUP(Ventas!$E159,Clientes!$A$1:$E$48,2,0),"")</f>
        <v/>
      </c>
      <c r="G159" s="8"/>
      <c r="H159" s="8" t="str">
        <f>IFERROR(VLOOKUP(Ventas!$G159,Productos!$A$1:$I$24,2,0),"")</f>
        <v/>
      </c>
      <c r="I159" s="8"/>
      <c r="J159" s="8"/>
      <c r="K159" s="9">
        <f>IFERROR(IF(Ventas!$E159&lt;&gt;13,VLOOKUP(Ventas!$G159,Productos!$A$1:$I$24,4,0),0),0)</f>
        <v>0</v>
      </c>
      <c r="L159" s="76"/>
      <c r="M159" s="9">
        <f>Ventas!$I159*Ventas!$K159</f>
        <v>0</v>
      </c>
      <c r="N159" s="8"/>
      <c r="O159" s="9">
        <f t="shared" si="0"/>
        <v>0</v>
      </c>
      <c r="P159" s="9">
        <f t="shared" si="1"/>
        <v>0</v>
      </c>
      <c r="Q159" s="9">
        <f t="shared" si="2"/>
        <v>0</v>
      </c>
      <c r="R159" s="9" t="str">
        <f>IFERROR(ROUND(VLOOKUP(Ventas!$G159,Productos!$A$1:$I$24,5,0),0)*Ventas!$I159,"")</f>
        <v/>
      </c>
      <c r="S159" s="9" t="str">
        <f>IFERROR(IF(Ventas!$E159&lt;&gt;13,ROUND(VLOOKUP(Ventas!$G159,Productos!$A$1:$I$24,6,0)*Ventas!$I159,0),0),"")</f>
        <v/>
      </c>
      <c r="T159" s="30"/>
      <c r="U159" s="78"/>
      <c r="V159" s="8"/>
      <c r="W159" s="2"/>
      <c r="X159" s="2"/>
      <c r="Y159" s="2"/>
      <c r="Z159" s="2"/>
      <c r="AA159" s="2"/>
      <c r="AB159" s="2"/>
      <c r="AC159" s="2"/>
      <c r="AD159" s="2"/>
      <c r="AE159" s="2"/>
    </row>
    <row r="160" spans="1:31" ht="15.75" hidden="1" customHeight="1" x14ac:dyDescent="0.3">
      <c r="A160" s="74"/>
      <c r="B160" s="75"/>
      <c r="C160" s="31"/>
      <c r="D160" s="31" t="str">
        <f>CONCATENATE(Ventas!$A160,Ventas!$C160)</f>
        <v/>
      </c>
      <c r="E160" s="8"/>
      <c r="F160" s="8" t="str">
        <f>IFERROR(VLOOKUP(Ventas!$E160,Clientes!$A$1:$E$48,2,0),"")</f>
        <v/>
      </c>
      <c r="G160" s="8"/>
      <c r="H160" s="8" t="str">
        <f>IFERROR(VLOOKUP(Ventas!$G160,Productos!$A$1:$I$24,2,0),"")</f>
        <v/>
      </c>
      <c r="I160" s="8"/>
      <c r="J160" s="8"/>
      <c r="K160" s="9">
        <f>IFERROR(IF(Ventas!$E160&lt;&gt;13,VLOOKUP(Ventas!$G160,Productos!$A$1:$I$24,4,0),0),0)</f>
        <v>0</v>
      </c>
      <c r="L160" s="76"/>
      <c r="M160" s="9">
        <f>Ventas!$I160*Ventas!$K160</f>
        <v>0</v>
      </c>
      <c r="N160" s="8"/>
      <c r="O160" s="9">
        <f t="shared" si="0"/>
        <v>0</v>
      </c>
      <c r="P160" s="9">
        <f t="shared" si="1"/>
        <v>0</v>
      </c>
      <c r="Q160" s="9">
        <f t="shared" si="2"/>
        <v>0</v>
      </c>
      <c r="R160" s="9" t="str">
        <f>IFERROR(ROUND(VLOOKUP(Ventas!$G160,Productos!$A$1:$I$24,5,0),0)*Ventas!$I160,"")</f>
        <v/>
      </c>
      <c r="S160" s="9" t="str">
        <f>IFERROR(IF(Ventas!$E160&lt;&gt;13,ROUND(VLOOKUP(Ventas!$G160,Productos!$A$1:$I$24,6,0)*Ventas!$I160,0),0),"")</f>
        <v/>
      </c>
      <c r="T160" s="30"/>
      <c r="U160" s="78"/>
      <c r="V160" s="8"/>
      <c r="W160" s="2"/>
      <c r="X160" s="2"/>
      <c r="Y160" s="2"/>
      <c r="Z160" s="2"/>
      <c r="AA160" s="2"/>
      <c r="AB160" s="2"/>
      <c r="AC160" s="2"/>
      <c r="AD160" s="2"/>
      <c r="AE160" s="2"/>
    </row>
    <row r="161" spans="1:31" ht="15.75" hidden="1" customHeight="1" x14ac:dyDescent="0.3">
      <c r="A161" s="74"/>
      <c r="B161" s="75"/>
      <c r="C161" s="31"/>
      <c r="D161" s="31" t="str">
        <f>CONCATENATE(Ventas!$A161,Ventas!$C161)</f>
        <v/>
      </c>
      <c r="E161" s="8"/>
      <c r="F161" s="8" t="str">
        <f>IFERROR(VLOOKUP(Ventas!$E161,Clientes!$A$1:$E$48,2,0),"")</f>
        <v/>
      </c>
      <c r="G161" s="8"/>
      <c r="H161" s="8" t="str">
        <f>IFERROR(VLOOKUP(Ventas!$G161,Productos!$A$1:$I$24,2,0),"")</f>
        <v/>
      </c>
      <c r="I161" s="8"/>
      <c r="J161" s="8"/>
      <c r="K161" s="9">
        <f>IFERROR(IF(Ventas!$E161&lt;&gt;13,VLOOKUP(Ventas!$G161,Productos!$A$1:$I$24,4,0),0),0)</f>
        <v>0</v>
      </c>
      <c r="L161" s="76"/>
      <c r="M161" s="9">
        <f>Ventas!$I161*Ventas!$K161</f>
        <v>0</v>
      </c>
      <c r="N161" s="8"/>
      <c r="O161" s="9">
        <f t="shared" si="0"/>
        <v>0</v>
      </c>
      <c r="P161" s="9">
        <f t="shared" si="1"/>
        <v>0</v>
      </c>
      <c r="Q161" s="9">
        <f t="shared" si="2"/>
        <v>0</v>
      </c>
      <c r="R161" s="9" t="str">
        <f>IFERROR(ROUND(VLOOKUP(Ventas!$G161,Productos!$A$1:$I$24,5,0),0)*Ventas!$I161,"")</f>
        <v/>
      </c>
      <c r="S161" s="9" t="str">
        <f>IFERROR(IF(Ventas!$E161&lt;&gt;13,ROUND(VLOOKUP(Ventas!$G161,Productos!$A$1:$I$24,6,0)*Ventas!$I161,0),0),"")</f>
        <v/>
      </c>
      <c r="T161" s="30"/>
      <c r="U161" s="78"/>
      <c r="V161" s="8"/>
      <c r="W161" s="2"/>
      <c r="X161" s="2"/>
      <c r="Y161" s="2"/>
      <c r="Z161" s="2"/>
      <c r="AA161" s="2"/>
      <c r="AB161" s="2"/>
      <c r="AC161" s="2"/>
      <c r="AD161" s="2"/>
      <c r="AE161" s="2"/>
    </row>
    <row r="162" spans="1:31" ht="15.75" hidden="1" customHeight="1" x14ac:dyDescent="0.3">
      <c r="A162" s="74"/>
      <c r="B162" s="75"/>
      <c r="C162" s="31"/>
      <c r="D162" s="31" t="str">
        <f>CONCATENATE(Ventas!$A162,Ventas!$C162)</f>
        <v/>
      </c>
      <c r="E162" s="8"/>
      <c r="F162" s="8" t="str">
        <f>IFERROR(VLOOKUP(Ventas!$E162,Clientes!$A$1:$E$48,2,0),"")</f>
        <v/>
      </c>
      <c r="G162" s="8"/>
      <c r="H162" s="8" t="str">
        <f>IFERROR(VLOOKUP(Ventas!$G162,Productos!$A$1:$I$24,2,0),"")</f>
        <v/>
      </c>
      <c r="I162" s="8"/>
      <c r="J162" s="8"/>
      <c r="K162" s="9">
        <f>IFERROR(IF(Ventas!$E162&lt;&gt;13,VLOOKUP(Ventas!$G162,Productos!$A$1:$I$24,4,0),0),0)</f>
        <v>0</v>
      </c>
      <c r="L162" s="76"/>
      <c r="M162" s="9">
        <f>Ventas!$I162*Ventas!$K162</f>
        <v>0</v>
      </c>
      <c r="N162" s="8"/>
      <c r="O162" s="9">
        <f t="shared" si="0"/>
        <v>0</v>
      </c>
      <c r="P162" s="9">
        <f t="shared" si="1"/>
        <v>0</v>
      </c>
      <c r="Q162" s="9">
        <f t="shared" si="2"/>
        <v>0</v>
      </c>
      <c r="R162" s="9" t="str">
        <f>IFERROR(ROUND(VLOOKUP(Ventas!$G162,Productos!$A$1:$I$24,5,0),0)*Ventas!$I162,"")</f>
        <v/>
      </c>
      <c r="S162" s="9" t="str">
        <f>IFERROR(IF(Ventas!$E162&lt;&gt;13,ROUND(VLOOKUP(Ventas!$G162,Productos!$A$1:$I$24,6,0)*Ventas!$I162,0),0),"")</f>
        <v/>
      </c>
      <c r="T162" s="30"/>
      <c r="U162" s="78"/>
      <c r="V162" s="8"/>
      <c r="W162" s="2"/>
      <c r="X162" s="2"/>
      <c r="Y162" s="2"/>
      <c r="Z162" s="2"/>
      <c r="AA162" s="2"/>
      <c r="AB162" s="2"/>
      <c r="AC162" s="2"/>
      <c r="AD162" s="2"/>
      <c r="AE162" s="2"/>
    </row>
    <row r="163" spans="1:31" ht="15.75" hidden="1" customHeight="1" x14ac:dyDescent="0.3">
      <c r="A163" s="74"/>
      <c r="B163" s="75"/>
      <c r="C163" s="31"/>
      <c r="D163" s="31" t="str">
        <f>CONCATENATE(Ventas!$A163,Ventas!$C163)</f>
        <v/>
      </c>
      <c r="E163" s="8"/>
      <c r="F163" s="8" t="str">
        <f>IFERROR(VLOOKUP(Ventas!$E163,Clientes!$A$1:$E$48,2,0),"")</f>
        <v/>
      </c>
      <c r="G163" s="8"/>
      <c r="H163" s="8" t="str">
        <f>IFERROR(VLOOKUP(Ventas!$G163,Productos!$A$1:$I$24,2,0),"")</f>
        <v/>
      </c>
      <c r="I163" s="8"/>
      <c r="J163" s="8"/>
      <c r="K163" s="9">
        <f>IFERROR(IF(Ventas!$E163&lt;&gt;13,VLOOKUP(Ventas!$G163,Productos!$A$1:$I$24,4,0),0),0)</f>
        <v>0</v>
      </c>
      <c r="L163" s="76"/>
      <c r="M163" s="9">
        <f>Ventas!$I163*Ventas!$K163</f>
        <v>0</v>
      </c>
      <c r="N163" s="8"/>
      <c r="O163" s="9">
        <f t="shared" si="0"/>
        <v>0</v>
      </c>
      <c r="P163" s="9">
        <f t="shared" si="1"/>
        <v>0</v>
      </c>
      <c r="Q163" s="9">
        <f t="shared" si="2"/>
        <v>0</v>
      </c>
      <c r="R163" s="9" t="str">
        <f>IFERROR(ROUND(VLOOKUP(Ventas!$G163,Productos!$A$1:$I$24,5,0),0)*Ventas!$I163,"")</f>
        <v/>
      </c>
      <c r="S163" s="9" t="str">
        <f>IFERROR(IF(Ventas!$E163&lt;&gt;13,ROUND(VLOOKUP(Ventas!$G163,Productos!$A$1:$I$24,6,0)*Ventas!$I163,0),0),"")</f>
        <v/>
      </c>
      <c r="T163" s="30"/>
      <c r="U163" s="78"/>
      <c r="V163" s="8"/>
      <c r="W163" s="2"/>
      <c r="X163" s="2"/>
      <c r="Y163" s="2"/>
      <c r="Z163" s="2"/>
      <c r="AA163" s="2"/>
      <c r="AB163" s="2"/>
      <c r="AC163" s="2"/>
      <c r="AD163" s="2"/>
      <c r="AE163" s="2"/>
    </row>
    <row r="164" spans="1:31" ht="15.75" hidden="1" customHeight="1" x14ac:dyDescent="0.3">
      <c r="A164" s="74"/>
      <c r="B164" s="75"/>
      <c r="C164" s="31"/>
      <c r="D164" s="31" t="str">
        <f>CONCATENATE(Ventas!$A164,Ventas!$C164)</f>
        <v/>
      </c>
      <c r="E164" s="8"/>
      <c r="F164" s="8" t="str">
        <f>IFERROR(VLOOKUP(Ventas!$E164,Clientes!$A$1:$E$48,2,0),"")</f>
        <v/>
      </c>
      <c r="G164" s="8"/>
      <c r="H164" s="8" t="str">
        <f>IFERROR(VLOOKUP(Ventas!$G164,Productos!$A$1:$I$24,2,0),"")</f>
        <v/>
      </c>
      <c r="I164" s="8"/>
      <c r="J164" s="8"/>
      <c r="K164" s="9">
        <f>IFERROR(IF(Ventas!$E164&lt;&gt;13,VLOOKUP(Ventas!$G164,Productos!$A$1:$I$24,4,0),0),0)</f>
        <v>0</v>
      </c>
      <c r="L164" s="76"/>
      <c r="M164" s="9">
        <f>Ventas!$I164*Ventas!$K164</f>
        <v>0</v>
      </c>
      <c r="N164" s="8"/>
      <c r="O164" s="9">
        <f t="shared" si="0"/>
        <v>0</v>
      </c>
      <c r="P164" s="9">
        <f t="shared" si="1"/>
        <v>0</v>
      </c>
      <c r="Q164" s="9">
        <f t="shared" si="2"/>
        <v>0</v>
      </c>
      <c r="R164" s="9" t="str">
        <f>IFERROR(ROUND(VLOOKUP(Ventas!$G164,Productos!$A$1:$I$24,5,0),0)*Ventas!$I164,"")</f>
        <v/>
      </c>
      <c r="S164" s="9" t="str">
        <f>IFERROR(IF(Ventas!$E164&lt;&gt;13,ROUND(VLOOKUP(Ventas!$G164,Productos!$A$1:$I$24,6,0)*Ventas!$I164,0),0),"")</f>
        <v/>
      </c>
      <c r="T164" s="30"/>
      <c r="U164" s="78"/>
      <c r="V164" s="8"/>
      <c r="W164" s="2"/>
      <c r="X164" s="2"/>
      <c r="Y164" s="2"/>
      <c r="Z164" s="2"/>
      <c r="AA164" s="2"/>
      <c r="AB164" s="2"/>
      <c r="AC164" s="2"/>
      <c r="AD164" s="2"/>
      <c r="AE164" s="2"/>
    </row>
    <row r="165" spans="1:31" ht="15.75" hidden="1" customHeight="1" x14ac:dyDescent="0.3">
      <c r="A165" s="74"/>
      <c r="B165" s="75"/>
      <c r="C165" s="31"/>
      <c r="D165" s="31" t="str">
        <f>CONCATENATE(Ventas!$A165,Ventas!$C165)</f>
        <v/>
      </c>
      <c r="E165" s="8"/>
      <c r="F165" s="8" t="str">
        <f>IFERROR(VLOOKUP(Ventas!$E165,Clientes!$A$1:$E$48,2,0),"")</f>
        <v/>
      </c>
      <c r="G165" s="8"/>
      <c r="H165" s="8" t="str">
        <f>IFERROR(VLOOKUP(Ventas!$G165,Productos!$A$1:$I$24,2,0),"")</f>
        <v/>
      </c>
      <c r="I165" s="8"/>
      <c r="J165" s="8"/>
      <c r="K165" s="9">
        <f>IFERROR(IF(Ventas!$E165&lt;&gt;13,VLOOKUP(Ventas!$G165,Productos!$A$1:$I$24,4,0),0),0)</f>
        <v>0</v>
      </c>
      <c r="L165" s="76"/>
      <c r="M165" s="9">
        <f>Ventas!$I165*Ventas!$K165</f>
        <v>0</v>
      </c>
      <c r="N165" s="8"/>
      <c r="O165" s="9">
        <f t="shared" si="0"/>
        <v>0</v>
      </c>
      <c r="P165" s="9">
        <f t="shared" si="1"/>
        <v>0</v>
      </c>
      <c r="Q165" s="9">
        <f t="shared" si="2"/>
        <v>0</v>
      </c>
      <c r="R165" s="9" t="str">
        <f>IFERROR(ROUND(VLOOKUP(Ventas!$G165,Productos!$A$1:$I$24,5,0),0)*Ventas!$I165,"")</f>
        <v/>
      </c>
      <c r="S165" s="9" t="str">
        <f>IFERROR(IF(Ventas!$E165&lt;&gt;13,ROUND(VLOOKUP(Ventas!$G165,Productos!$A$1:$I$24,6,0)*Ventas!$I165,0),0),"")</f>
        <v/>
      </c>
      <c r="T165" s="30"/>
      <c r="U165" s="78"/>
      <c r="V165" s="8"/>
      <c r="W165" s="2"/>
      <c r="X165" s="2"/>
      <c r="Y165" s="2"/>
      <c r="Z165" s="2"/>
      <c r="AA165" s="2"/>
      <c r="AB165" s="2"/>
      <c r="AC165" s="2"/>
      <c r="AD165" s="2"/>
      <c r="AE165" s="2"/>
    </row>
    <row r="166" spans="1:31" ht="15.75" hidden="1" customHeight="1" x14ac:dyDescent="0.3">
      <c r="A166" s="74"/>
      <c r="B166" s="75"/>
      <c r="C166" s="31"/>
      <c r="D166" s="31" t="str">
        <f>CONCATENATE(Ventas!$A166,Ventas!$C166)</f>
        <v/>
      </c>
      <c r="E166" s="8"/>
      <c r="F166" s="8" t="str">
        <f>IFERROR(VLOOKUP(Ventas!$E166,Clientes!$A$1:$E$48,2,0),"")</f>
        <v/>
      </c>
      <c r="G166" s="8"/>
      <c r="H166" s="8" t="str">
        <f>IFERROR(VLOOKUP(Ventas!$G166,Productos!$A$1:$I$24,2,0),"")</f>
        <v/>
      </c>
      <c r="I166" s="8"/>
      <c r="J166" s="8"/>
      <c r="K166" s="9">
        <f>IFERROR(IF(Ventas!$E166&lt;&gt;13,VLOOKUP(Ventas!$G166,Productos!$A$1:$I$24,4,0),0),0)</f>
        <v>0</v>
      </c>
      <c r="L166" s="76"/>
      <c r="M166" s="9">
        <f>Ventas!$I166*Ventas!$K166</f>
        <v>0</v>
      </c>
      <c r="N166" s="8"/>
      <c r="O166" s="9">
        <f t="shared" si="0"/>
        <v>0</v>
      </c>
      <c r="P166" s="9">
        <f t="shared" si="1"/>
        <v>0</v>
      </c>
      <c r="Q166" s="9">
        <f t="shared" si="2"/>
        <v>0</v>
      </c>
      <c r="R166" s="9" t="str">
        <f>IFERROR(ROUND(VLOOKUP(Ventas!$G166,Productos!$A$1:$I$24,5,0),0)*Ventas!$I166,"")</f>
        <v/>
      </c>
      <c r="S166" s="9" t="str">
        <f>IFERROR(IF(Ventas!$E166&lt;&gt;13,ROUND(VLOOKUP(Ventas!$G166,Productos!$A$1:$I$24,6,0)*Ventas!$I166,0),0),"")</f>
        <v/>
      </c>
      <c r="T166" s="30"/>
      <c r="U166" s="78"/>
      <c r="V166" s="8"/>
      <c r="W166" s="2"/>
      <c r="X166" s="2"/>
      <c r="Y166" s="2"/>
      <c r="Z166" s="2"/>
      <c r="AA166" s="2"/>
      <c r="AB166" s="2"/>
      <c r="AC166" s="2"/>
      <c r="AD166" s="2"/>
      <c r="AE166" s="2"/>
    </row>
    <row r="167" spans="1:31" ht="15.75" hidden="1" customHeight="1" x14ac:dyDescent="0.3">
      <c r="A167" s="74"/>
      <c r="B167" s="75"/>
      <c r="C167" s="31"/>
      <c r="D167" s="31" t="str">
        <f>CONCATENATE(Ventas!$A167,Ventas!$C167)</f>
        <v/>
      </c>
      <c r="E167" s="8"/>
      <c r="F167" s="8" t="str">
        <f>IFERROR(VLOOKUP(Ventas!$E167,Clientes!$A$1:$E$48,2,0),"")</f>
        <v/>
      </c>
      <c r="G167" s="8"/>
      <c r="H167" s="8" t="str">
        <f>IFERROR(VLOOKUP(Ventas!$G167,Productos!$A$1:$I$24,2,0),"")</f>
        <v/>
      </c>
      <c r="I167" s="8"/>
      <c r="J167" s="8"/>
      <c r="K167" s="9">
        <f>IFERROR(IF(Ventas!$E167&lt;&gt;13,VLOOKUP(Ventas!$G167,Productos!$A$1:$I$24,4,0),0),0)</f>
        <v>0</v>
      </c>
      <c r="L167" s="76"/>
      <c r="M167" s="9">
        <f>Ventas!$I167*Ventas!$K167</f>
        <v>0</v>
      </c>
      <c r="N167" s="8"/>
      <c r="O167" s="9">
        <f t="shared" si="0"/>
        <v>0</v>
      </c>
      <c r="P167" s="9">
        <f t="shared" si="1"/>
        <v>0</v>
      </c>
      <c r="Q167" s="9">
        <f t="shared" si="2"/>
        <v>0</v>
      </c>
      <c r="R167" s="9" t="str">
        <f>IFERROR(ROUND(VLOOKUP(Ventas!$G167,Productos!$A$1:$I$24,5,0),0)*Ventas!$I167,"")</f>
        <v/>
      </c>
      <c r="S167" s="9" t="str">
        <f>IFERROR(IF(Ventas!$E167&lt;&gt;13,ROUND(VLOOKUP(Ventas!$G167,Productos!$A$1:$I$24,6,0)*Ventas!$I167,0),0),"")</f>
        <v/>
      </c>
      <c r="T167" s="30"/>
      <c r="U167" s="78"/>
      <c r="V167" s="8"/>
      <c r="W167" s="2"/>
      <c r="X167" s="2"/>
      <c r="Y167" s="2"/>
      <c r="Z167" s="2"/>
      <c r="AA167" s="2"/>
      <c r="AB167" s="2"/>
      <c r="AC167" s="2"/>
      <c r="AD167" s="2"/>
      <c r="AE167" s="2"/>
    </row>
    <row r="168" spans="1:31" ht="15.75" hidden="1" customHeight="1" x14ac:dyDescent="0.3">
      <c r="A168" s="74"/>
      <c r="B168" s="75"/>
      <c r="C168" s="31"/>
      <c r="D168" s="31" t="str">
        <f>CONCATENATE(Ventas!$A168,Ventas!$C168)</f>
        <v/>
      </c>
      <c r="E168" s="8"/>
      <c r="F168" s="8" t="str">
        <f>IFERROR(VLOOKUP(Ventas!$E168,Clientes!$A$1:$E$48,2,0),"")</f>
        <v/>
      </c>
      <c r="G168" s="8"/>
      <c r="H168" s="8" t="str">
        <f>IFERROR(VLOOKUP(Ventas!$G168,Productos!$A$1:$I$24,2,0),"")</f>
        <v/>
      </c>
      <c r="I168" s="8"/>
      <c r="J168" s="8"/>
      <c r="K168" s="9">
        <f>IFERROR(IF(Ventas!$E168&lt;&gt;13,VLOOKUP(Ventas!$G168,Productos!$A$1:$I$24,4,0),0),0)</f>
        <v>0</v>
      </c>
      <c r="L168" s="76"/>
      <c r="M168" s="9">
        <f>Ventas!$I168*Ventas!$K168</f>
        <v>0</v>
      </c>
      <c r="N168" s="8"/>
      <c r="O168" s="9">
        <f t="shared" si="0"/>
        <v>0</v>
      </c>
      <c r="P168" s="9">
        <f t="shared" si="1"/>
        <v>0</v>
      </c>
      <c r="Q168" s="9">
        <f t="shared" si="2"/>
        <v>0</v>
      </c>
      <c r="R168" s="9" t="str">
        <f>IFERROR(ROUND(VLOOKUP(Ventas!$G168,Productos!$A$1:$I$24,5,0),0)*Ventas!$I168,"")</f>
        <v/>
      </c>
      <c r="S168" s="9" t="str">
        <f>IFERROR(IF(Ventas!$E168&lt;&gt;13,ROUND(VLOOKUP(Ventas!$G168,Productos!$A$1:$I$24,6,0)*Ventas!$I168,0),0),"")</f>
        <v/>
      </c>
      <c r="T168" s="30"/>
      <c r="U168" s="78"/>
      <c r="V168" s="8"/>
      <c r="W168" s="2"/>
      <c r="X168" s="2"/>
      <c r="Y168" s="2"/>
      <c r="Z168" s="2"/>
      <c r="AA168" s="2"/>
      <c r="AB168" s="2"/>
      <c r="AC168" s="2"/>
      <c r="AD168" s="2"/>
      <c r="AE168" s="2"/>
    </row>
    <row r="169" spans="1:31" ht="15.75" hidden="1" customHeight="1" x14ac:dyDescent="0.3">
      <c r="A169" s="74"/>
      <c r="B169" s="75"/>
      <c r="C169" s="31"/>
      <c r="D169" s="31" t="str">
        <f>CONCATENATE(Ventas!$A169,Ventas!$C169)</f>
        <v/>
      </c>
      <c r="E169" s="8"/>
      <c r="F169" s="8" t="str">
        <f>IFERROR(VLOOKUP(Ventas!$E169,Clientes!$A$1:$E$48,2,0),"")</f>
        <v/>
      </c>
      <c r="G169" s="8"/>
      <c r="H169" s="8" t="str">
        <f>IFERROR(VLOOKUP(Ventas!$G169,Productos!$A$1:$I$24,2,0),"")</f>
        <v/>
      </c>
      <c r="I169" s="8"/>
      <c r="J169" s="8"/>
      <c r="K169" s="9">
        <f>IFERROR(IF(Ventas!$E169&lt;&gt;13,VLOOKUP(Ventas!$G169,Productos!$A$1:$I$24,4,0),0),0)</f>
        <v>0</v>
      </c>
      <c r="L169" s="76"/>
      <c r="M169" s="9">
        <f>Ventas!$I169*Ventas!$K169</f>
        <v>0</v>
      </c>
      <c r="N169" s="8"/>
      <c r="O169" s="9">
        <f t="shared" si="0"/>
        <v>0</v>
      </c>
      <c r="P169" s="9">
        <f t="shared" si="1"/>
        <v>0</v>
      </c>
      <c r="Q169" s="9">
        <f t="shared" si="2"/>
        <v>0</v>
      </c>
      <c r="R169" s="9" t="str">
        <f>IFERROR(ROUND(VLOOKUP(Ventas!$G169,Productos!$A$1:$I$24,5,0),0)*Ventas!$I169,"")</f>
        <v/>
      </c>
      <c r="S169" s="9" t="str">
        <f>IFERROR(IF(Ventas!$E169&lt;&gt;13,ROUND(VLOOKUP(Ventas!$G169,Productos!$A$1:$I$24,6,0)*Ventas!$I169,0),0),"")</f>
        <v/>
      </c>
      <c r="T169" s="30"/>
      <c r="U169" s="78"/>
      <c r="V169" s="8"/>
      <c r="W169" s="2"/>
      <c r="X169" s="2"/>
      <c r="Y169" s="2"/>
      <c r="Z169" s="2"/>
      <c r="AA169" s="2"/>
      <c r="AB169" s="2"/>
      <c r="AC169" s="2"/>
      <c r="AD169" s="2"/>
      <c r="AE169" s="2"/>
    </row>
    <row r="170" spans="1:31" ht="15.75" hidden="1" customHeight="1" x14ac:dyDescent="0.3">
      <c r="A170" s="74"/>
      <c r="B170" s="75"/>
      <c r="C170" s="31"/>
      <c r="D170" s="31" t="str">
        <f>CONCATENATE(Ventas!$A170,Ventas!$C170)</f>
        <v/>
      </c>
      <c r="E170" s="8"/>
      <c r="F170" s="8" t="str">
        <f>IFERROR(VLOOKUP(Ventas!$E170,Clientes!$A$1:$E$48,2,0),"")</f>
        <v/>
      </c>
      <c r="G170" s="8"/>
      <c r="H170" s="8" t="str">
        <f>IFERROR(VLOOKUP(Ventas!$G170,Productos!$A$1:$I$24,2,0),"")</f>
        <v/>
      </c>
      <c r="I170" s="8"/>
      <c r="J170" s="8"/>
      <c r="K170" s="9">
        <f>IFERROR(IF(Ventas!$E170&lt;&gt;13,VLOOKUP(Ventas!$G170,Productos!$A$1:$I$24,4,0),0),0)</f>
        <v>0</v>
      </c>
      <c r="L170" s="76"/>
      <c r="M170" s="9">
        <f>Ventas!$I170*Ventas!$K170</f>
        <v>0</v>
      </c>
      <c r="N170" s="8"/>
      <c r="O170" s="9">
        <f t="shared" si="0"/>
        <v>0</v>
      </c>
      <c r="P170" s="9">
        <f t="shared" si="1"/>
        <v>0</v>
      </c>
      <c r="Q170" s="9">
        <f t="shared" si="2"/>
        <v>0</v>
      </c>
      <c r="R170" s="9" t="str">
        <f>IFERROR(ROUND(VLOOKUP(Ventas!$G170,Productos!$A$1:$I$24,5,0),0)*Ventas!$I170,"")</f>
        <v/>
      </c>
      <c r="S170" s="9" t="str">
        <f>IFERROR(IF(Ventas!$E170&lt;&gt;13,ROUND(VLOOKUP(Ventas!$G170,Productos!$A$1:$I$24,6,0)*Ventas!$I170,0),0),"")</f>
        <v/>
      </c>
      <c r="T170" s="30"/>
      <c r="U170" s="78"/>
      <c r="V170" s="8"/>
      <c r="W170" s="2"/>
      <c r="X170" s="2"/>
      <c r="Y170" s="2"/>
      <c r="Z170" s="2"/>
      <c r="AA170" s="2"/>
      <c r="AB170" s="2"/>
      <c r="AC170" s="2"/>
      <c r="AD170" s="2"/>
      <c r="AE170" s="2"/>
    </row>
    <row r="171" spans="1:31" ht="15.75" hidden="1" customHeight="1" x14ac:dyDescent="0.3">
      <c r="A171" s="74"/>
      <c r="B171" s="75"/>
      <c r="C171" s="31"/>
      <c r="D171" s="31" t="str">
        <f>CONCATENATE(Ventas!$A171,Ventas!$C171)</f>
        <v/>
      </c>
      <c r="E171" s="8"/>
      <c r="F171" s="8" t="str">
        <f>IFERROR(VLOOKUP(Ventas!$E171,Clientes!$A$1:$E$48,2,0),"")</f>
        <v/>
      </c>
      <c r="G171" s="8"/>
      <c r="H171" s="8" t="str">
        <f>IFERROR(VLOOKUP(Ventas!$G171,Productos!$A$1:$I$24,2,0),"")</f>
        <v/>
      </c>
      <c r="I171" s="8"/>
      <c r="J171" s="8"/>
      <c r="K171" s="9">
        <f>IFERROR(IF(Ventas!$E171&lt;&gt;13,VLOOKUP(Ventas!$G171,Productos!$A$1:$I$24,4,0),0),0)</f>
        <v>0</v>
      </c>
      <c r="L171" s="76"/>
      <c r="M171" s="9">
        <f>Ventas!$I171*Ventas!$K171</f>
        <v>0</v>
      </c>
      <c r="N171" s="8"/>
      <c r="O171" s="9">
        <f t="shared" si="0"/>
        <v>0</v>
      </c>
      <c r="P171" s="9">
        <f t="shared" si="1"/>
        <v>0</v>
      </c>
      <c r="Q171" s="9">
        <f t="shared" si="2"/>
        <v>0</v>
      </c>
      <c r="R171" s="9" t="str">
        <f>IFERROR(ROUND(VLOOKUP(Ventas!$G171,Productos!$A$1:$I$24,5,0),0)*Ventas!$I171,"")</f>
        <v/>
      </c>
      <c r="S171" s="9" t="str">
        <f>IFERROR(IF(Ventas!$E171&lt;&gt;13,ROUND(VLOOKUP(Ventas!$G171,Productos!$A$1:$I$24,6,0)*Ventas!$I171,0),0),"")</f>
        <v/>
      </c>
      <c r="T171" s="30"/>
      <c r="U171" s="78"/>
      <c r="V171" s="8"/>
      <c r="W171" s="2"/>
      <c r="X171" s="2"/>
      <c r="Y171" s="2"/>
      <c r="Z171" s="2"/>
      <c r="AA171" s="2"/>
      <c r="AB171" s="2"/>
      <c r="AC171" s="2"/>
      <c r="AD171" s="2"/>
      <c r="AE171" s="2"/>
    </row>
    <row r="172" spans="1:31" ht="15.75" hidden="1" customHeight="1" x14ac:dyDescent="0.3">
      <c r="A172" s="74"/>
      <c r="B172" s="75"/>
      <c r="C172" s="31"/>
      <c r="D172" s="31" t="str">
        <f>CONCATENATE(Ventas!$A172,Ventas!$C172)</f>
        <v/>
      </c>
      <c r="E172" s="8"/>
      <c r="F172" s="8" t="str">
        <f>IFERROR(VLOOKUP(Ventas!$E172,Clientes!$A$1:$E$48,2,0),"")</f>
        <v/>
      </c>
      <c r="G172" s="8"/>
      <c r="H172" s="8" t="str">
        <f>IFERROR(VLOOKUP(Ventas!$G172,Productos!$A$1:$I$24,2,0),"")</f>
        <v/>
      </c>
      <c r="I172" s="8"/>
      <c r="J172" s="8"/>
      <c r="K172" s="9">
        <f>IFERROR(IF(Ventas!$E172&lt;&gt;13,VLOOKUP(Ventas!$G172,Productos!$A$1:$I$24,4,0),0),0)</f>
        <v>0</v>
      </c>
      <c r="L172" s="76"/>
      <c r="M172" s="9">
        <f>Ventas!$I172*Ventas!$K172</f>
        <v>0</v>
      </c>
      <c r="N172" s="8"/>
      <c r="O172" s="9">
        <f t="shared" si="0"/>
        <v>0</v>
      </c>
      <c r="P172" s="9">
        <f t="shared" si="1"/>
        <v>0</v>
      </c>
      <c r="Q172" s="9">
        <f t="shared" si="2"/>
        <v>0</v>
      </c>
      <c r="R172" s="9" t="str">
        <f>IFERROR(ROUND(VLOOKUP(Ventas!$G172,Productos!$A$1:$I$24,5,0),0)*Ventas!$I172,"")</f>
        <v/>
      </c>
      <c r="S172" s="9" t="str">
        <f>IFERROR(IF(Ventas!$E172&lt;&gt;13,ROUND(VLOOKUP(Ventas!$G172,Productos!$A$1:$I$24,6,0)*Ventas!$I172,0),0),"")</f>
        <v/>
      </c>
      <c r="T172" s="30"/>
      <c r="U172" s="78"/>
      <c r="V172" s="8"/>
      <c r="W172" s="2"/>
      <c r="X172" s="2"/>
      <c r="Y172" s="2"/>
      <c r="Z172" s="2"/>
      <c r="AA172" s="2"/>
      <c r="AB172" s="2"/>
      <c r="AC172" s="2"/>
      <c r="AD172" s="2"/>
      <c r="AE172" s="2"/>
    </row>
    <row r="173" spans="1:31" ht="15.75" hidden="1" customHeight="1" x14ac:dyDescent="0.3">
      <c r="A173" s="74"/>
      <c r="B173" s="75"/>
      <c r="C173" s="31"/>
      <c r="D173" s="31" t="str">
        <f>CONCATENATE(Ventas!$A173,Ventas!$C173)</f>
        <v/>
      </c>
      <c r="E173" s="8"/>
      <c r="F173" s="8" t="str">
        <f>IFERROR(VLOOKUP(Ventas!$E173,Clientes!$A$1:$E$48,2,0),"")</f>
        <v/>
      </c>
      <c r="G173" s="8"/>
      <c r="H173" s="8" t="str">
        <f>IFERROR(VLOOKUP(Ventas!$G173,Productos!$A$1:$I$24,2,0),"")</f>
        <v/>
      </c>
      <c r="I173" s="8"/>
      <c r="J173" s="8"/>
      <c r="K173" s="9">
        <f>IFERROR(IF(Ventas!$E173&lt;&gt;13,VLOOKUP(Ventas!$G173,Productos!$A$1:$I$24,4,0),0),0)</f>
        <v>0</v>
      </c>
      <c r="L173" s="76"/>
      <c r="M173" s="9">
        <f>Ventas!$I173*Ventas!$K173</f>
        <v>0</v>
      </c>
      <c r="N173" s="8"/>
      <c r="O173" s="9">
        <f t="shared" si="0"/>
        <v>0</v>
      </c>
      <c r="P173" s="9">
        <f t="shared" si="1"/>
        <v>0</v>
      </c>
      <c r="Q173" s="9">
        <f t="shared" si="2"/>
        <v>0</v>
      </c>
      <c r="R173" s="9" t="str">
        <f>IFERROR(ROUND(VLOOKUP(Ventas!$G173,Productos!$A$1:$I$24,5,0),0)*Ventas!$I173,"")</f>
        <v/>
      </c>
      <c r="S173" s="9" t="str">
        <f>IFERROR(IF(Ventas!$E173&lt;&gt;13,ROUND(VLOOKUP(Ventas!$G173,Productos!$A$1:$I$24,6,0)*Ventas!$I173,0),0),"")</f>
        <v/>
      </c>
      <c r="T173" s="30"/>
      <c r="U173" s="78"/>
      <c r="V173" s="8"/>
      <c r="W173" s="2"/>
      <c r="X173" s="2"/>
      <c r="Y173" s="2"/>
      <c r="Z173" s="2"/>
      <c r="AA173" s="2"/>
      <c r="AB173" s="2"/>
      <c r="AC173" s="2"/>
      <c r="AD173" s="2"/>
      <c r="AE173" s="2"/>
    </row>
    <row r="174" spans="1:31" ht="15.75" hidden="1" customHeight="1" x14ac:dyDescent="0.3">
      <c r="A174" s="74"/>
      <c r="B174" s="75"/>
      <c r="C174" s="31"/>
      <c r="D174" s="31" t="str">
        <f>CONCATENATE(Ventas!$A174,Ventas!$C174)</f>
        <v/>
      </c>
      <c r="E174" s="8"/>
      <c r="F174" s="8" t="str">
        <f>IFERROR(VLOOKUP(Ventas!$E174,Clientes!$A$1:$E$48,2,0),"")</f>
        <v/>
      </c>
      <c r="G174" s="8"/>
      <c r="H174" s="8" t="str">
        <f>IFERROR(VLOOKUP(Ventas!$G174,Productos!$A$1:$I$24,2,0),"")</f>
        <v/>
      </c>
      <c r="I174" s="8"/>
      <c r="J174" s="8"/>
      <c r="K174" s="9">
        <f>IFERROR(IF(Ventas!$E174&lt;&gt;13,VLOOKUP(Ventas!$G174,Productos!$A$1:$I$24,4,0),0),0)</f>
        <v>0</v>
      </c>
      <c r="L174" s="76"/>
      <c r="M174" s="9">
        <f>Ventas!$I174*Ventas!$K174</f>
        <v>0</v>
      </c>
      <c r="N174" s="8"/>
      <c r="O174" s="9">
        <f t="shared" si="0"/>
        <v>0</v>
      </c>
      <c r="P174" s="9">
        <f t="shared" si="1"/>
        <v>0</v>
      </c>
      <c r="Q174" s="9">
        <f t="shared" si="2"/>
        <v>0</v>
      </c>
      <c r="R174" s="9" t="str">
        <f>IFERROR(ROUND(VLOOKUP(Ventas!$G174,Productos!$A$1:$I$24,5,0),0)*Ventas!$I174,"")</f>
        <v/>
      </c>
      <c r="S174" s="9" t="str">
        <f>IFERROR(IF(Ventas!$E174&lt;&gt;13,ROUND(VLOOKUP(Ventas!$G174,Productos!$A$1:$I$24,6,0)*Ventas!$I174,0),0),"")</f>
        <v/>
      </c>
      <c r="T174" s="30"/>
      <c r="U174" s="78"/>
      <c r="V174" s="8"/>
      <c r="W174" s="2"/>
      <c r="X174" s="2"/>
      <c r="Y174" s="2"/>
      <c r="Z174" s="2"/>
      <c r="AA174" s="2"/>
      <c r="AB174" s="2"/>
      <c r="AC174" s="2"/>
      <c r="AD174" s="2"/>
      <c r="AE174" s="2"/>
    </row>
    <row r="175" spans="1:31" ht="15.75" hidden="1" customHeight="1" x14ac:dyDescent="0.3">
      <c r="A175" s="74"/>
      <c r="B175" s="75"/>
      <c r="C175" s="31"/>
      <c r="D175" s="31" t="str">
        <f>CONCATENATE(Ventas!$A175,Ventas!$C175)</f>
        <v/>
      </c>
      <c r="E175" s="8"/>
      <c r="F175" s="8" t="str">
        <f>IFERROR(VLOOKUP(Ventas!$E175,Clientes!$A$1:$E$48,2,0),"")</f>
        <v/>
      </c>
      <c r="G175" s="8"/>
      <c r="H175" s="8" t="str">
        <f>IFERROR(VLOOKUP(Ventas!$G175,Productos!$A$1:$I$24,2,0),"")</f>
        <v/>
      </c>
      <c r="I175" s="8"/>
      <c r="J175" s="8"/>
      <c r="K175" s="9">
        <f>IFERROR(IF(Ventas!$E175&lt;&gt;13,VLOOKUP(Ventas!$G175,Productos!$A$1:$I$24,4,0),0),0)</f>
        <v>0</v>
      </c>
      <c r="L175" s="76"/>
      <c r="M175" s="9">
        <f>Ventas!$I175*Ventas!$K175</f>
        <v>0</v>
      </c>
      <c r="N175" s="8"/>
      <c r="O175" s="9">
        <f t="shared" si="0"/>
        <v>0</v>
      </c>
      <c r="P175" s="9">
        <f t="shared" si="1"/>
        <v>0</v>
      </c>
      <c r="Q175" s="9">
        <f t="shared" si="2"/>
        <v>0</v>
      </c>
      <c r="R175" s="9" t="str">
        <f>IFERROR(ROUND(VLOOKUP(Ventas!$G175,Productos!$A$1:$I$24,5,0),0)*Ventas!$I175,"")</f>
        <v/>
      </c>
      <c r="S175" s="9" t="str">
        <f>IFERROR(IF(Ventas!$E175&lt;&gt;13,ROUND(VLOOKUP(Ventas!$G175,Productos!$A$1:$I$24,6,0)*Ventas!$I175,0),0),"")</f>
        <v/>
      </c>
      <c r="T175" s="30"/>
      <c r="U175" s="78"/>
      <c r="V175" s="8"/>
      <c r="W175" s="2"/>
      <c r="X175" s="2"/>
      <c r="Y175" s="2"/>
      <c r="Z175" s="2"/>
      <c r="AA175" s="2"/>
      <c r="AB175" s="2"/>
      <c r="AC175" s="2"/>
      <c r="AD175" s="2"/>
      <c r="AE175" s="2"/>
    </row>
    <row r="176" spans="1:31" ht="15.75" hidden="1" customHeight="1" x14ac:dyDescent="0.3">
      <c r="A176" s="74"/>
      <c r="B176" s="75"/>
      <c r="C176" s="31"/>
      <c r="D176" s="31" t="str">
        <f>CONCATENATE(Ventas!$A176,Ventas!$C176)</f>
        <v/>
      </c>
      <c r="E176" s="8"/>
      <c r="F176" s="8" t="str">
        <f>IFERROR(VLOOKUP(Ventas!$E176,Clientes!$A$1:$E$48,2,0),"")</f>
        <v/>
      </c>
      <c r="G176" s="8"/>
      <c r="H176" s="8" t="str">
        <f>IFERROR(VLOOKUP(Ventas!$G176,Productos!$A$1:$I$24,2,0),"")</f>
        <v/>
      </c>
      <c r="I176" s="8"/>
      <c r="J176" s="8"/>
      <c r="K176" s="9">
        <f>IFERROR(IF(Ventas!$E176&lt;&gt;13,VLOOKUP(Ventas!$G176,Productos!$A$1:$I$24,4,0),0),0)</f>
        <v>0</v>
      </c>
      <c r="L176" s="76"/>
      <c r="M176" s="9">
        <f>Ventas!$I176*Ventas!$K176</f>
        <v>0</v>
      </c>
      <c r="N176" s="8"/>
      <c r="O176" s="9">
        <f t="shared" si="0"/>
        <v>0</v>
      </c>
      <c r="P176" s="9">
        <f t="shared" si="1"/>
        <v>0</v>
      </c>
      <c r="Q176" s="9">
        <f t="shared" si="2"/>
        <v>0</v>
      </c>
      <c r="R176" s="9" t="str">
        <f>IFERROR(ROUND(VLOOKUP(Ventas!$G176,Productos!$A$1:$I$24,5,0),0)*Ventas!$I176,"")</f>
        <v/>
      </c>
      <c r="S176" s="9" t="str">
        <f>IFERROR(IF(Ventas!$E176&lt;&gt;13,ROUND(VLOOKUP(Ventas!$G176,Productos!$A$1:$I$24,6,0)*Ventas!$I176,0),0),"")</f>
        <v/>
      </c>
      <c r="T176" s="30"/>
      <c r="U176" s="78"/>
      <c r="V176" s="8"/>
      <c r="W176" s="2"/>
      <c r="X176" s="2"/>
      <c r="Y176" s="2"/>
      <c r="Z176" s="2"/>
      <c r="AA176" s="2"/>
      <c r="AB176" s="2"/>
      <c r="AC176" s="2"/>
      <c r="AD176" s="2"/>
      <c r="AE176" s="2"/>
    </row>
    <row r="177" spans="1:31" ht="15.75" hidden="1" customHeight="1" x14ac:dyDescent="0.3">
      <c r="A177" s="74"/>
      <c r="B177" s="75"/>
      <c r="C177" s="31"/>
      <c r="D177" s="31" t="str">
        <f>CONCATENATE(Ventas!$A177,Ventas!$C177)</f>
        <v/>
      </c>
      <c r="E177" s="8"/>
      <c r="F177" s="8" t="str">
        <f>IFERROR(VLOOKUP(Ventas!$E177,Clientes!$A$1:$E$48,2,0),"")</f>
        <v/>
      </c>
      <c r="G177" s="8"/>
      <c r="H177" s="8" t="str">
        <f>IFERROR(VLOOKUP(Ventas!$G177,Productos!$A$1:$I$24,2,0),"")</f>
        <v/>
      </c>
      <c r="I177" s="8"/>
      <c r="J177" s="8"/>
      <c r="K177" s="9">
        <f>IFERROR(IF(Ventas!$E177&lt;&gt;13,VLOOKUP(Ventas!$G177,Productos!$A$1:$I$24,4,0),0),0)</f>
        <v>0</v>
      </c>
      <c r="L177" s="76"/>
      <c r="M177" s="9">
        <f>Ventas!$I177*Ventas!$K177</f>
        <v>0</v>
      </c>
      <c r="N177" s="8"/>
      <c r="O177" s="9">
        <f t="shared" si="0"/>
        <v>0</v>
      </c>
      <c r="P177" s="9">
        <f t="shared" si="1"/>
        <v>0</v>
      </c>
      <c r="Q177" s="9">
        <f t="shared" si="2"/>
        <v>0</v>
      </c>
      <c r="R177" s="9" t="str">
        <f>IFERROR(ROUND(VLOOKUP(Ventas!$G177,Productos!$A$1:$I$24,5,0),0)*Ventas!$I177,"")</f>
        <v/>
      </c>
      <c r="S177" s="9" t="str">
        <f>IFERROR(IF(Ventas!$E177&lt;&gt;13,ROUND(VLOOKUP(Ventas!$G177,Productos!$A$1:$I$24,6,0)*Ventas!$I177,0),0),"")</f>
        <v/>
      </c>
      <c r="T177" s="30"/>
      <c r="U177" s="78"/>
      <c r="V177" s="8"/>
      <c r="W177" s="2"/>
      <c r="X177" s="2"/>
      <c r="Y177" s="2"/>
      <c r="Z177" s="2"/>
      <c r="AA177" s="2"/>
      <c r="AB177" s="2"/>
      <c r="AC177" s="2"/>
      <c r="AD177" s="2"/>
      <c r="AE177" s="2"/>
    </row>
    <row r="178" spans="1:31" ht="15.75" hidden="1" customHeight="1" x14ac:dyDescent="0.3">
      <c r="A178" s="74"/>
      <c r="B178" s="75"/>
      <c r="C178" s="31"/>
      <c r="D178" s="31" t="str">
        <f>CONCATENATE(Ventas!$A178,Ventas!$C178)</f>
        <v/>
      </c>
      <c r="E178" s="8"/>
      <c r="F178" s="8" t="str">
        <f>IFERROR(VLOOKUP(Ventas!$E178,Clientes!$A$1:$E$48,2,0),"")</f>
        <v/>
      </c>
      <c r="G178" s="8"/>
      <c r="H178" s="8" t="str">
        <f>IFERROR(VLOOKUP(Ventas!$G178,Productos!$A$1:$I$24,2,0),"")</f>
        <v/>
      </c>
      <c r="I178" s="8"/>
      <c r="J178" s="8"/>
      <c r="K178" s="9">
        <f>IFERROR(IF(Ventas!$E178&lt;&gt;13,VLOOKUP(Ventas!$G178,Productos!$A$1:$I$24,4,0),0),0)</f>
        <v>0</v>
      </c>
      <c r="L178" s="76"/>
      <c r="M178" s="9">
        <f>Ventas!$I178*Ventas!$K178</f>
        <v>0</v>
      </c>
      <c r="N178" s="8"/>
      <c r="O178" s="9">
        <f t="shared" si="0"/>
        <v>0</v>
      </c>
      <c r="P178" s="9">
        <f t="shared" si="1"/>
        <v>0</v>
      </c>
      <c r="Q178" s="9">
        <f t="shared" si="2"/>
        <v>0</v>
      </c>
      <c r="R178" s="9" t="str">
        <f>IFERROR(ROUND(VLOOKUP(Ventas!$G178,Productos!$A$1:$I$24,5,0),0)*Ventas!$I178,"")</f>
        <v/>
      </c>
      <c r="S178" s="9" t="str">
        <f>IFERROR(IF(Ventas!$E178&lt;&gt;13,ROUND(VLOOKUP(Ventas!$G178,Productos!$A$1:$I$24,6,0)*Ventas!$I178,0),0),"")</f>
        <v/>
      </c>
      <c r="T178" s="30"/>
      <c r="U178" s="78"/>
      <c r="V178" s="8"/>
      <c r="W178" s="2"/>
      <c r="X178" s="2"/>
      <c r="Y178" s="2"/>
      <c r="Z178" s="2"/>
      <c r="AA178" s="2"/>
      <c r="AB178" s="2"/>
      <c r="AC178" s="2"/>
      <c r="AD178" s="2"/>
      <c r="AE178" s="2"/>
    </row>
    <row r="179" spans="1:31" ht="15.75" hidden="1" customHeight="1" x14ac:dyDescent="0.3">
      <c r="A179" s="74"/>
      <c r="B179" s="75"/>
      <c r="C179" s="31"/>
      <c r="D179" s="31" t="str">
        <f>CONCATENATE(Ventas!$A179,Ventas!$C179)</f>
        <v/>
      </c>
      <c r="E179" s="8"/>
      <c r="F179" s="8" t="str">
        <f>IFERROR(VLOOKUP(Ventas!$E179,Clientes!$A$1:$E$48,2,0),"")</f>
        <v/>
      </c>
      <c r="G179" s="8"/>
      <c r="H179" s="8" t="str">
        <f>IFERROR(VLOOKUP(Ventas!$G179,Productos!$A$1:$I$24,2,0),"")</f>
        <v/>
      </c>
      <c r="I179" s="8"/>
      <c r="J179" s="8"/>
      <c r="K179" s="9">
        <f>IFERROR(IF(Ventas!$E179&lt;&gt;13,VLOOKUP(Ventas!$G179,Productos!$A$1:$I$24,4,0),0),0)</f>
        <v>0</v>
      </c>
      <c r="L179" s="76"/>
      <c r="M179" s="9">
        <f>Ventas!$I179*Ventas!$K179</f>
        <v>0</v>
      </c>
      <c r="N179" s="8"/>
      <c r="O179" s="9">
        <f t="shared" si="0"/>
        <v>0</v>
      </c>
      <c r="P179" s="9">
        <f t="shared" si="1"/>
        <v>0</v>
      </c>
      <c r="Q179" s="9">
        <f t="shared" si="2"/>
        <v>0</v>
      </c>
      <c r="R179" s="9" t="str">
        <f>IFERROR(ROUND(VLOOKUP(Ventas!$G179,Productos!$A$1:$I$24,5,0),0)*Ventas!$I179,"")</f>
        <v/>
      </c>
      <c r="S179" s="9" t="str">
        <f>IFERROR(IF(Ventas!$E179&lt;&gt;13,ROUND(VLOOKUP(Ventas!$G179,Productos!$A$1:$I$24,6,0)*Ventas!$I179,0),0),"")</f>
        <v/>
      </c>
      <c r="T179" s="30"/>
      <c r="U179" s="78"/>
      <c r="V179" s="8"/>
      <c r="W179" s="2"/>
      <c r="X179" s="2"/>
      <c r="Y179" s="2"/>
      <c r="Z179" s="2"/>
      <c r="AA179" s="2"/>
      <c r="AB179" s="2"/>
      <c r="AC179" s="2"/>
      <c r="AD179" s="2"/>
      <c r="AE179" s="2"/>
    </row>
    <row r="180" spans="1:31" ht="15.75" hidden="1" customHeight="1" x14ac:dyDescent="0.3">
      <c r="A180" s="74"/>
      <c r="B180" s="75"/>
      <c r="C180" s="31"/>
      <c r="D180" s="31" t="str">
        <f>CONCATENATE(Ventas!$A180,Ventas!$C180)</f>
        <v/>
      </c>
      <c r="E180" s="8"/>
      <c r="F180" s="8" t="str">
        <f>IFERROR(VLOOKUP(Ventas!$E180,Clientes!$A$1:$E$48,2,0),"")</f>
        <v/>
      </c>
      <c r="G180" s="8"/>
      <c r="H180" s="8" t="str">
        <f>IFERROR(VLOOKUP(Ventas!$G180,Productos!$A$1:$I$24,2,0),"")</f>
        <v/>
      </c>
      <c r="I180" s="8"/>
      <c r="J180" s="8"/>
      <c r="K180" s="9">
        <f>IFERROR(IF(Ventas!$E180&lt;&gt;13,VLOOKUP(Ventas!$G180,Productos!$A$1:$I$24,4,0),0),0)</f>
        <v>0</v>
      </c>
      <c r="L180" s="76"/>
      <c r="M180" s="9">
        <f>Ventas!$I180*Ventas!$K180</f>
        <v>0</v>
      </c>
      <c r="N180" s="8"/>
      <c r="O180" s="9">
        <f t="shared" si="0"/>
        <v>0</v>
      </c>
      <c r="P180" s="9">
        <f t="shared" si="1"/>
        <v>0</v>
      </c>
      <c r="Q180" s="9">
        <f t="shared" si="2"/>
        <v>0</v>
      </c>
      <c r="R180" s="9" t="str">
        <f>IFERROR(ROUND(VLOOKUP(Ventas!$G180,Productos!$A$1:$I$24,5,0),0)*Ventas!$I180,"")</f>
        <v/>
      </c>
      <c r="S180" s="9" t="str">
        <f>IFERROR(IF(Ventas!$E180&lt;&gt;13,ROUND(VLOOKUP(Ventas!$G180,Productos!$A$1:$I$24,6,0)*Ventas!$I180,0),0),"")</f>
        <v/>
      </c>
      <c r="T180" s="30"/>
      <c r="U180" s="78"/>
      <c r="V180" s="8"/>
      <c r="W180" s="2"/>
      <c r="X180" s="2"/>
      <c r="Y180" s="2"/>
      <c r="Z180" s="2"/>
      <c r="AA180" s="2"/>
      <c r="AB180" s="2"/>
      <c r="AC180" s="2"/>
      <c r="AD180" s="2"/>
      <c r="AE180" s="2"/>
    </row>
    <row r="181" spans="1:31" ht="15.75" hidden="1" customHeight="1" x14ac:dyDescent="0.3">
      <c r="A181" s="74"/>
      <c r="B181" s="75"/>
      <c r="C181" s="31"/>
      <c r="D181" s="31" t="str">
        <f>CONCATENATE(Ventas!$A181,Ventas!$C181)</f>
        <v/>
      </c>
      <c r="E181" s="8"/>
      <c r="F181" s="8" t="str">
        <f>IFERROR(VLOOKUP(Ventas!$E181,Clientes!$A$1:$E$48,2,0),"")</f>
        <v/>
      </c>
      <c r="G181" s="8"/>
      <c r="H181" s="8" t="str">
        <f>IFERROR(VLOOKUP(Ventas!$G181,Productos!$A$1:$I$24,2,0),"")</f>
        <v/>
      </c>
      <c r="I181" s="8"/>
      <c r="J181" s="8"/>
      <c r="K181" s="9">
        <f>IFERROR(IF(Ventas!$E181&lt;&gt;13,VLOOKUP(Ventas!$G181,Productos!$A$1:$I$24,4,0),0),0)</f>
        <v>0</v>
      </c>
      <c r="L181" s="76"/>
      <c r="M181" s="9">
        <f>Ventas!$I181*Ventas!$K181</f>
        <v>0</v>
      </c>
      <c r="N181" s="8"/>
      <c r="O181" s="9">
        <f t="shared" si="0"/>
        <v>0</v>
      </c>
      <c r="P181" s="9">
        <f t="shared" si="1"/>
        <v>0</v>
      </c>
      <c r="Q181" s="9">
        <f t="shared" si="2"/>
        <v>0</v>
      </c>
      <c r="R181" s="9" t="str">
        <f>IFERROR(ROUND(VLOOKUP(Ventas!$G181,Productos!$A$1:$I$24,5,0),0)*Ventas!$I181,"")</f>
        <v/>
      </c>
      <c r="S181" s="9" t="str">
        <f>IFERROR(IF(Ventas!$E181&lt;&gt;13,ROUND(VLOOKUP(Ventas!$G181,Productos!$A$1:$I$24,6,0)*Ventas!$I181,0),0),"")</f>
        <v/>
      </c>
      <c r="T181" s="30"/>
      <c r="U181" s="78"/>
      <c r="V181" s="8"/>
      <c r="W181" s="2"/>
      <c r="X181" s="2"/>
      <c r="Y181" s="2"/>
      <c r="Z181" s="2"/>
      <c r="AA181" s="2"/>
      <c r="AB181" s="2"/>
      <c r="AC181" s="2"/>
      <c r="AD181" s="2"/>
      <c r="AE181" s="2"/>
    </row>
    <row r="182" spans="1:31" ht="15.75" hidden="1" customHeight="1" x14ac:dyDescent="0.3">
      <c r="A182" s="74"/>
      <c r="B182" s="75"/>
      <c r="C182" s="31"/>
      <c r="D182" s="31" t="str">
        <f>CONCATENATE(Ventas!$A182,Ventas!$C182)</f>
        <v/>
      </c>
      <c r="E182" s="8"/>
      <c r="F182" s="8" t="str">
        <f>IFERROR(VLOOKUP(Ventas!$E182,Clientes!$A$1:$E$48,2,0),"")</f>
        <v/>
      </c>
      <c r="G182" s="8"/>
      <c r="H182" s="8" t="str">
        <f>IFERROR(VLOOKUP(Ventas!$G182,Productos!$A$1:$I$24,2,0),"")</f>
        <v/>
      </c>
      <c r="I182" s="8"/>
      <c r="J182" s="8"/>
      <c r="K182" s="9">
        <f>IFERROR(IF(Ventas!$E182&lt;&gt;13,VLOOKUP(Ventas!$G182,Productos!$A$1:$I$24,4,0),0),0)</f>
        <v>0</v>
      </c>
      <c r="L182" s="76"/>
      <c r="M182" s="9">
        <f>Ventas!$I182*Ventas!$K182</f>
        <v>0</v>
      </c>
      <c r="N182" s="8"/>
      <c r="O182" s="9">
        <f t="shared" si="0"/>
        <v>0</v>
      </c>
      <c r="P182" s="9">
        <f t="shared" si="1"/>
        <v>0</v>
      </c>
      <c r="Q182" s="9">
        <f t="shared" si="2"/>
        <v>0</v>
      </c>
      <c r="R182" s="9" t="str">
        <f>IFERROR(ROUND(VLOOKUP(Ventas!$G182,Productos!$A$1:$I$24,5,0),0)*Ventas!$I182,"")</f>
        <v/>
      </c>
      <c r="S182" s="9" t="str">
        <f>IFERROR(IF(Ventas!$E182&lt;&gt;13,ROUND(VLOOKUP(Ventas!$G182,Productos!$A$1:$I$24,6,0)*Ventas!$I182,0),0),"")</f>
        <v/>
      </c>
      <c r="T182" s="30"/>
      <c r="U182" s="78"/>
      <c r="V182" s="8"/>
      <c r="W182" s="2"/>
      <c r="X182" s="2"/>
      <c r="Y182" s="2"/>
      <c r="Z182" s="2"/>
      <c r="AA182" s="2"/>
      <c r="AB182" s="2"/>
      <c r="AC182" s="2"/>
      <c r="AD182" s="2"/>
      <c r="AE182" s="2"/>
    </row>
    <row r="183" spans="1:31" ht="15.75" hidden="1" customHeight="1" x14ac:dyDescent="0.3">
      <c r="A183" s="74"/>
      <c r="B183" s="75"/>
      <c r="C183" s="31"/>
      <c r="D183" s="31" t="str">
        <f>CONCATENATE(Ventas!$A183,Ventas!$C183)</f>
        <v/>
      </c>
      <c r="E183" s="8"/>
      <c r="F183" s="8" t="str">
        <f>IFERROR(VLOOKUP(Ventas!$E183,Clientes!$A$1:$E$48,2,0),"")</f>
        <v/>
      </c>
      <c r="G183" s="8"/>
      <c r="H183" s="8" t="str">
        <f>IFERROR(VLOOKUP(Ventas!$G183,Productos!$A$1:$I$24,2,0),"")</f>
        <v/>
      </c>
      <c r="I183" s="8"/>
      <c r="J183" s="8"/>
      <c r="K183" s="9">
        <f>IFERROR(IF(Ventas!$E183&lt;&gt;13,VLOOKUP(Ventas!$G183,Productos!$A$1:$I$24,4,0),0),0)</f>
        <v>0</v>
      </c>
      <c r="L183" s="76"/>
      <c r="M183" s="9">
        <f>Ventas!$I183*Ventas!$K183</f>
        <v>0</v>
      </c>
      <c r="N183" s="8"/>
      <c r="O183" s="9">
        <f t="shared" si="0"/>
        <v>0</v>
      </c>
      <c r="P183" s="9">
        <f t="shared" si="1"/>
        <v>0</v>
      </c>
      <c r="Q183" s="9">
        <f t="shared" si="2"/>
        <v>0</v>
      </c>
      <c r="R183" s="9" t="str">
        <f>IFERROR(ROUND(VLOOKUP(Ventas!$G183,Productos!$A$1:$I$24,5,0),0)*Ventas!$I183,"")</f>
        <v/>
      </c>
      <c r="S183" s="9" t="str">
        <f>IFERROR(IF(Ventas!$E183&lt;&gt;13,ROUND(VLOOKUP(Ventas!$G183,Productos!$A$1:$I$24,6,0)*Ventas!$I183,0),0),"")</f>
        <v/>
      </c>
      <c r="T183" s="30"/>
      <c r="U183" s="78"/>
      <c r="V183" s="8"/>
      <c r="W183" s="2"/>
      <c r="X183" s="2"/>
      <c r="Y183" s="2"/>
      <c r="Z183" s="2"/>
      <c r="AA183" s="2"/>
      <c r="AB183" s="2"/>
      <c r="AC183" s="2"/>
      <c r="AD183" s="2"/>
      <c r="AE183" s="2"/>
    </row>
    <row r="184" spans="1:31" ht="15.75" hidden="1" customHeight="1" x14ac:dyDescent="0.3">
      <c r="A184" s="74"/>
      <c r="B184" s="75"/>
      <c r="C184" s="31"/>
      <c r="D184" s="31" t="str">
        <f>CONCATENATE(Ventas!$A184,Ventas!$C184)</f>
        <v/>
      </c>
      <c r="E184" s="8"/>
      <c r="F184" s="8" t="str">
        <f>IFERROR(VLOOKUP(Ventas!$E184,Clientes!$A$1:$E$48,2,0),"")</f>
        <v/>
      </c>
      <c r="G184" s="8"/>
      <c r="H184" s="8" t="str">
        <f>IFERROR(VLOOKUP(Ventas!$G184,Productos!$A$1:$I$24,2,0),"")</f>
        <v/>
      </c>
      <c r="I184" s="8"/>
      <c r="J184" s="8"/>
      <c r="K184" s="9">
        <f>IFERROR(IF(Ventas!$E184&lt;&gt;13,VLOOKUP(Ventas!$G184,Productos!$A$1:$I$24,4,0),0),0)</f>
        <v>0</v>
      </c>
      <c r="L184" s="76"/>
      <c r="M184" s="9">
        <f>Ventas!$I184*Ventas!$K184</f>
        <v>0</v>
      </c>
      <c r="N184" s="8"/>
      <c r="O184" s="9">
        <f t="shared" si="0"/>
        <v>0</v>
      </c>
      <c r="P184" s="9">
        <f t="shared" si="1"/>
        <v>0</v>
      </c>
      <c r="Q184" s="9">
        <f t="shared" si="2"/>
        <v>0</v>
      </c>
      <c r="R184" s="9" t="str">
        <f>IFERROR(ROUND(VLOOKUP(Ventas!$G184,Productos!$A$1:$I$24,5,0),0)*Ventas!$I184,"")</f>
        <v/>
      </c>
      <c r="S184" s="9" t="str">
        <f>IFERROR(IF(Ventas!$E184&lt;&gt;13,ROUND(VLOOKUP(Ventas!$G184,Productos!$A$1:$I$24,6,0)*Ventas!$I184,0),0),"")</f>
        <v/>
      </c>
      <c r="T184" s="30"/>
      <c r="U184" s="78"/>
      <c r="V184" s="8"/>
      <c r="W184" s="2"/>
      <c r="X184" s="2"/>
      <c r="Y184" s="2"/>
      <c r="Z184" s="2"/>
      <c r="AA184" s="2"/>
      <c r="AB184" s="2"/>
      <c r="AC184" s="2"/>
      <c r="AD184" s="2"/>
      <c r="AE184" s="2"/>
    </row>
    <row r="185" spans="1:31" ht="15.75" hidden="1" customHeight="1" x14ac:dyDescent="0.3">
      <c r="A185" s="74"/>
      <c r="B185" s="75"/>
      <c r="C185" s="31"/>
      <c r="D185" s="31" t="str">
        <f>CONCATENATE(Ventas!$A185,Ventas!$C185)</f>
        <v/>
      </c>
      <c r="E185" s="8"/>
      <c r="F185" s="8" t="str">
        <f>IFERROR(VLOOKUP(Ventas!$E185,Clientes!$A$1:$E$48,2,0),"")</f>
        <v/>
      </c>
      <c r="G185" s="8"/>
      <c r="H185" s="8" t="str">
        <f>IFERROR(VLOOKUP(Ventas!$G185,Productos!$A$1:$I$24,2,0),"")</f>
        <v/>
      </c>
      <c r="I185" s="8"/>
      <c r="J185" s="8"/>
      <c r="K185" s="9">
        <f>IFERROR(IF(Ventas!$E185&lt;&gt;13,VLOOKUP(Ventas!$G185,Productos!$A$1:$I$24,4,0),0),0)</f>
        <v>0</v>
      </c>
      <c r="L185" s="76"/>
      <c r="M185" s="9">
        <f>Ventas!$I185*Ventas!$K185</f>
        <v>0</v>
      </c>
      <c r="N185" s="8"/>
      <c r="O185" s="9">
        <f t="shared" si="0"/>
        <v>0</v>
      </c>
      <c r="P185" s="9">
        <f t="shared" si="1"/>
        <v>0</v>
      </c>
      <c r="Q185" s="9">
        <f t="shared" si="2"/>
        <v>0</v>
      </c>
      <c r="R185" s="9" t="str">
        <f>IFERROR(ROUND(VLOOKUP(Ventas!$G185,Productos!$A$1:$I$24,5,0),0)*Ventas!$I185,"")</f>
        <v/>
      </c>
      <c r="S185" s="9" t="str">
        <f>IFERROR(IF(Ventas!$E185&lt;&gt;13,ROUND(VLOOKUP(Ventas!$G185,Productos!$A$1:$I$24,6,0)*Ventas!$I185,0),0),"")</f>
        <v/>
      </c>
      <c r="T185" s="30"/>
      <c r="U185" s="78"/>
      <c r="V185" s="8"/>
      <c r="W185" s="2"/>
      <c r="X185" s="2"/>
      <c r="Y185" s="2"/>
      <c r="Z185" s="2"/>
      <c r="AA185" s="2"/>
      <c r="AB185" s="2"/>
      <c r="AC185" s="2"/>
      <c r="AD185" s="2"/>
      <c r="AE185" s="2"/>
    </row>
    <row r="186" spans="1:31" ht="15.75" hidden="1" customHeight="1" x14ac:dyDescent="0.3">
      <c r="A186" s="74"/>
      <c r="B186" s="75"/>
      <c r="C186" s="31"/>
      <c r="D186" s="31" t="str">
        <f>CONCATENATE(Ventas!$A186,Ventas!$C186)</f>
        <v/>
      </c>
      <c r="E186" s="8"/>
      <c r="F186" s="8" t="str">
        <f>IFERROR(VLOOKUP(Ventas!$E186,Clientes!$A$1:$E$48,2,0),"")</f>
        <v/>
      </c>
      <c r="G186" s="8"/>
      <c r="H186" s="8" t="str">
        <f>IFERROR(VLOOKUP(Ventas!$G186,Productos!$A$1:$I$24,2,0),"")</f>
        <v/>
      </c>
      <c r="I186" s="8"/>
      <c r="J186" s="8"/>
      <c r="K186" s="9">
        <f>IFERROR(IF(Ventas!$E186&lt;&gt;13,VLOOKUP(Ventas!$G186,Productos!$A$1:$I$24,4,0),0),0)</f>
        <v>0</v>
      </c>
      <c r="L186" s="76"/>
      <c r="M186" s="9">
        <f>Ventas!$I186*Ventas!$K186</f>
        <v>0</v>
      </c>
      <c r="N186" s="8"/>
      <c r="O186" s="9">
        <f t="shared" si="0"/>
        <v>0</v>
      </c>
      <c r="P186" s="9">
        <f t="shared" si="1"/>
        <v>0</v>
      </c>
      <c r="Q186" s="9">
        <f t="shared" si="2"/>
        <v>0</v>
      </c>
      <c r="R186" s="9" t="str">
        <f>IFERROR(ROUND(VLOOKUP(Ventas!$G186,Productos!$A$1:$I$24,5,0),0)*Ventas!$I186,"")</f>
        <v/>
      </c>
      <c r="S186" s="9" t="str">
        <f>IFERROR(IF(Ventas!$E186&lt;&gt;13,ROUND(VLOOKUP(Ventas!$G186,Productos!$A$1:$I$24,6,0)*Ventas!$I186,0),0),"")</f>
        <v/>
      </c>
      <c r="T186" s="30"/>
      <c r="U186" s="78"/>
      <c r="V186" s="8"/>
      <c r="W186" s="2"/>
      <c r="X186" s="2"/>
      <c r="Y186" s="2"/>
      <c r="Z186" s="2"/>
      <c r="AA186" s="2"/>
      <c r="AB186" s="2"/>
      <c r="AC186" s="2"/>
      <c r="AD186" s="2"/>
      <c r="AE186" s="2"/>
    </row>
    <row r="187" spans="1:31" ht="15.75" hidden="1" customHeight="1" x14ac:dyDescent="0.3">
      <c r="A187" s="74"/>
      <c r="B187" s="75"/>
      <c r="C187" s="31"/>
      <c r="D187" s="31" t="str">
        <f>CONCATENATE(Ventas!$A187,Ventas!$C187)</f>
        <v/>
      </c>
      <c r="E187" s="8"/>
      <c r="F187" s="8" t="str">
        <f>IFERROR(VLOOKUP(Ventas!$E187,Clientes!$A$1:$E$48,2,0),"")</f>
        <v/>
      </c>
      <c r="G187" s="8"/>
      <c r="H187" s="8" t="str">
        <f>IFERROR(VLOOKUP(Ventas!$G187,Productos!$A$1:$I$24,2,0),"")</f>
        <v/>
      </c>
      <c r="I187" s="8"/>
      <c r="J187" s="8"/>
      <c r="K187" s="9">
        <f>IFERROR(IF(Ventas!$E187&lt;&gt;13,VLOOKUP(Ventas!$G187,Productos!$A$1:$I$24,4,0),0),0)</f>
        <v>0</v>
      </c>
      <c r="L187" s="76"/>
      <c r="M187" s="9">
        <f>Ventas!$I187*Ventas!$K187</f>
        <v>0</v>
      </c>
      <c r="N187" s="8"/>
      <c r="O187" s="9">
        <f t="shared" si="0"/>
        <v>0</v>
      </c>
      <c r="P187" s="9">
        <f t="shared" si="1"/>
        <v>0</v>
      </c>
      <c r="Q187" s="9">
        <f t="shared" si="2"/>
        <v>0</v>
      </c>
      <c r="R187" s="9" t="str">
        <f>IFERROR(ROUND(VLOOKUP(Ventas!$G187,Productos!$A$1:$I$24,5,0),0)*Ventas!$I187,"")</f>
        <v/>
      </c>
      <c r="S187" s="9" t="str">
        <f>IFERROR(IF(Ventas!$E187&lt;&gt;13,ROUND(VLOOKUP(Ventas!$G187,Productos!$A$1:$I$24,6,0)*Ventas!$I187,0),0),"")</f>
        <v/>
      </c>
      <c r="T187" s="30"/>
      <c r="U187" s="78"/>
      <c r="V187" s="8"/>
      <c r="W187" s="2"/>
      <c r="X187" s="2"/>
      <c r="Y187" s="2"/>
      <c r="Z187" s="2"/>
      <c r="AA187" s="2"/>
      <c r="AB187" s="2"/>
      <c r="AC187" s="2"/>
      <c r="AD187" s="2"/>
      <c r="AE187" s="2"/>
    </row>
    <row r="188" spans="1:31" ht="15.75" hidden="1" customHeight="1" x14ac:dyDescent="0.3">
      <c r="A188" s="74"/>
      <c r="B188" s="75"/>
      <c r="C188" s="31"/>
      <c r="D188" s="31" t="str">
        <f>CONCATENATE(Ventas!$A188,Ventas!$C188)</f>
        <v/>
      </c>
      <c r="E188" s="8"/>
      <c r="F188" s="8" t="str">
        <f>IFERROR(VLOOKUP(Ventas!$E188,Clientes!$A$1:$E$48,2,0),"")</f>
        <v/>
      </c>
      <c r="G188" s="8"/>
      <c r="H188" s="8" t="str">
        <f>IFERROR(VLOOKUP(Ventas!$G188,Productos!$A$1:$I$24,2,0),"")</f>
        <v/>
      </c>
      <c r="I188" s="8"/>
      <c r="J188" s="8"/>
      <c r="K188" s="9">
        <f>IFERROR(IF(Ventas!$E188&lt;&gt;13,VLOOKUP(Ventas!$G188,Productos!$A$1:$I$24,4,0),0),0)</f>
        <v>0</v>
      </c>
      <c r="L188" s="76"/>
      <c r="M188" s="9">
        <f>Ventas!$I188*Ventas!$K188</f>
        <v>0</v>
      </c>
      <c r="N188" s="8"/>
      <c r="O188" s="9">
        <f t="shared" si="0"/>
        <v>0</v>
      </c>
      <c r="P188" s="9">
        <f t="shared" si="1"/>
        <v>0</v>
      </c>
      <c r="Q188" s="9">
        <f t="shared" si="2"/>
        <v>0</v>
      </c>
      <c r="R188" s="9" t="str">
        <f>IFERROR(ROUND(VLOOKUP(Ventas!$G188,Productos!$A$1:$I$24,5,0),0)*Ventas!$I188,"")</f>
        <v/>
      </c>
      <c r="S188" s="9" t="str">
        <f>IFERROR(IF(Ventas!$E188&lt;&gt;13,ROUND(VLOOKUP(Ventas!$G188,Productos!$A$1:$I$24,6,0)*Ventas!$I188,0),0),"")</f>
        <v/>
      </c>
      <c r="T188" s="30"/>
      <c r="U188" s="78"/>
      <c r="V188" s="8"/>
      <c r="W188" s="2"/>
      <c r="X188" s="2"/>
      <c r="Y188" s="2"/>
      <c r="Z188" s="2"/>
      <c r="AA188" s="2"/>
      <c r="AB188" s="2"/>
      <c r="AC188" s="2"/>
      <c r="AD188" s="2"/>
      <c r="AE188" s="2"/>
    </row>
    <row r="189" spans="1:31" ht="15.75" hidden="1" customHeight="1" x14ac:dyDescent="0.3">
      <c r="A189" s="74"/>
      <c r="B189" s="75"/>
      <c r="C189" s="31"/>
      <c r="D189" s="31" t="str">
        <f>CONCATENATE(Ventas!$A189,Ventas!$C189)</f>
        <v/>
      </c>
      <c r="E189" s="8"/>
      <c r="F189" s="8" t="str">
        <f>IFERROR(VLOOKUP(Ventas!$E189,Clientes!$A$1:$E$48,2,0),"")</f>
        <v/>
      </c>
      <c r="G189" s="8"/>
      <c r="H189" s="8" t="str">
        <f>IFERROR(VLOOKUP(Ventas!$G189,Productos!$A$1:$I$24,2,0),"")</f>
        <v/>
      </c>
      <c r="I189" s="8"/>
      <c r="J189" s="8"/>
      <c r="K189" s="9">
        <f>IFERROR(IF(Ventas!$E189&lt;&gt;13,VLOOKUP(Ventas!$G189,Productos!$A$1:$I$24,4,0),0),0)</f>
        <v>0</v>
      </c>
      <c r="L189" s="76"/>
      <c r="M189" s="9">
        <f>Ventas!$I189*Ventas!$K189</f>
        <v>0</v>
      </c>
      <c r="N189" s="8"/>
      <c r="O189" s="9">
        <f t="shared" si="0"/>
        <v>0</v>
      </c>
      <c r="P189" s="9">
        <f t="shared" si="1"/>
        <v>0</v>
      </c>
      <c r="Q189" s="9">
        <f t="shared" si="2"/>
        <v>0</v>
      </c>
      <c r="R189" s="9" t="str">
        <f>IFERROR(ROUND(VLOOKUP(Ventas!$G189,Productos!$A$1:$I$24,5,0),0)*Ventas!$I189,"")</f>
        <v/>
      </c>
      <c r="S189" s="9" t="str">
        <f>IFERROR(IF(Ventas!$E189&lt;&gt;13,ROUND(VLOOKUP(Ventas!$G189,Productos!$A$1:$I$24,6,0)*Ventas!$I189,0),0),"")</f>
        <v/>
      </c>
      <c r="T189" s="30"/>
      <c r="U189" s="78"/>
      <c r="V189" s="8"/>
      <c r="W189" s="2"/>
      <c r="X189" s="2"/>
      <c r="Y189" s="2"/>
      <c r="Z189" s="2"/>
      <c r="AA189" s="2"/>
      <c r="AB189" s="2"/>
      <c r="AC189" s="2"/>
      <c r="AD189" s="2"/>
      <c r="AE189" s="2"/>
    </row>
    <row r="190" spans="1:31" ht="15.75" hidden="1" customHeight="1" x14ac:dyDescent="0.3">
      <c r="A190" s="74"/>
      <c r="B190" s="75"/>
      <c r="C190" s="31"/>
      <c r="D190" s="31" t="str">
        <f>CONCATENATE(Ventas!$A190,Ventas!$C190)</f>
        <v/>
      </c>
      <c r="E190" s="8"/>
      <c r="F190" s="8" t="str">
        <f>IFERROR(VLOOKUP(Ventas!$E190,Clientes!$A$1:$E$48,2,0),"")</f>
        <v/>
      </c>
      <c r="G190" s="8"/>
      <c r="H190" s="8" t="str">
        <f>IFERROR(VLOOKUP(Ventas!$G190,Productos!$A$1:$I$24,2,0),"")</f>
        <v/>
      </c>
      <c r="I190" s="8"/>
      <c r="J190" s="8"/>
      <c r="K190" s="9">
        <f>IFERROR(IF(Ventas!$E190&lt;&gt;13,VLOOKUP(Ventas!$G190,Productos!$A$1:$I$24,4,0),0),0)</f>
        <v>0</v>
      </c>
      <c r="L190" s="76"/>
      <c r="M190" s="9">
        <f>Ventas!$I190*Ventas!$K190</f>
        <v>0</v>
      </c>
      <c r="N190" s="8"/>
      <c r="O190" s="9">
        <f t="shared" si="0"/>
        <v>0</v>
      </c>
      <c r="P190" s="9">
        <f t="shared" si="1"/>
        <v>0</v>
      </c>
      <c r="Q190" s="9">
        <f t="shared" si="2"/>
        <v>0</v>
      </c>
      <c r="R190" s="9" t="str">
        <f>IFERROR(ROUND(VLOOKUP(Ventas!$G190,Productos!$A$1:$I$24,5,0),0)*Ventas!$I190,"")</f>
        <v/>
      </c>
      <c r="S190" s="9" t="str">
        <f>IFERROR(IF(Ventas!$E190&lt;&gt;13,ROUND(VLOOKUP(Ventas!$G190,Productos!$A$1:$I$24,6,0)*Ventas!$I190,0),0),"")</f>
        <v/>
      </c>
      <c r="T190" s="30"/>
      <c r="U190" s="78"/>
      <c r="V190" s="8"/>
      <c r="W190" s="2"/>
      <c r="X190" s="2"/>
      <c r="Y190" s="2"/>
      <c r="Z190" s="2"/>
      <c r="AA190" s="2"/>
      <c r="AB190" s="2"/>
      <c r="AC190" s="2"/>
      <c r="AD190" s="2"/>
      <c r="AE190" s="2"/>
    </row>
    <row r="191" spans="1:31" ht="15.75" hidden="1" customHeight="1" x14ac:dyDescent="0.3">
      <c r="A191" s="74"/>
      <c r="B191" s="75"/>
      <c r="C191" s="31"/>
      <c r="D191" s="31" t="str">
        <f>CONCATENATE(Ventas!$A191,Ventas!$C191)</f>
        <v/>
      </c>
      <c r="E191" s="8"/>
      <c r="F191" s="8" t="str">
        <f>IFERROR(VLOOKUP(Ventas!$E191,Clientes!$A$1:$E$48,2,0),"")</f>
        <v/>
      </c>
      <c r="G191" s="8"/>
      <c r="H191" s="8" t="str">
        <f>IFERROR(VLOOKUP(Ventas!$G191,Productos!$A$1:$I$24,2,0),"")</f>
        <v/>
      </c>
      <c r="I191" s="8"/>
      <c r="J191" s="8"/>
      <c r="K191" s="9">
        <f>IFERROR(IF(Ventas!$E191&lt;&gt;13,VLOOKUP(Ventas!$G191,Productos!$A$1:$I$24,4,0),0),0)</f>
        <v>0</v>
      </c>
      <c r="L191" s="76"/>
      <c r="M191" s="9">
        <f>Ventas!$I191*Ventas!$K191</f>
        <v>0</v>
      </c>
      <c r="N191" s="8"/>
      <c r="O191" s="9">
        <f t="shared" si="0"/>
        <v>0</v>
      </c>
      <c r="P191" s="9">
        <f t="shared" si="1"/>
        <v>0</v>
      </c>
      <c r="Q191" s="9">
        <f t="shared" si="2"/>
        <v>0</v>
      </c>
      <c r="R191" s="9" t="str">
        <f>IFERROR(ROUND(VLOOKUP(Ventas!$G191,Productos!$A$1:$I$24,5,0),0)*Ventas!$I191,"")</f>
        <v/>
      </c>
      <c r="S191" s="9" t="str">
        <f>IFERROR(IF(Ventas!$E191&lt;&gt;13,ROUND(VLOOKUP(Ventas!$G191,Productos!$A$1:$I$24,6,0)*Ventas!$I191,0),0),"")</f>
        <v/>
      </c>
      <c r="T191" s="30"/>
      <c r="U191" s="78"/>
      <c r="V191" s="8"/>
      <c r="W191" s="2"/>
      <c r="X191" s="2"/>
      <c r="Y191" s="2"/>
      <c r="Z191" s="2"/>
      <c r="AA191" s="2"/>
      <c r="AB191" s="2"/>
      <c r="AC191" s="2"/>
      <c r="AD191" s="2"/>
      <c r="AE191" s="2"/>
    </row>
    <row r="192" spans="1:31" ht="15.75" hidden="1" customHeight="1" x14ac:dyDescent="0.3">
      <c r="A192" s="74"/>
      <c r="B192" s="75"/>
      <c r="C192" s="31"/>
      <c r="D192" s="31" t="str">
        <f>CONCATENATE(Ventas!$A192,Ventas!$C192)</f>
        <v/>
      </c>
      <c r="E192" s="8"/>
      <c r="F192" s="8" t="str">
        <f>IFERROR(VLOOKUP(Ventas!$E192,Clientes!$A$1:$E$48,2,0),"")</f>
        <v/>
      </c>
      <c r="G192" s="8"/>
      <c r="H192" s="8" t="str">
        <f>IFERROR(VLOOKUP(Ventas!$G192,Productos!$A$1:$I$24,2,0),"")</f>
        <v/>
      </c>
      <c r="I192" s="8"/>
      <c r="J192" s="8"/>
      <c r="K192" s="9">
        <f>IFERROR(IF(Ventas!$E192&lt;&gt;13,VLOOKUP(Ventas!$G192,Productos!$A$1:$I$24,4,0),0),0)</f>
        <v>0</v>
      </c>
      <c r="L192" s="76"/>
      <c r="M192" s="9">
        <f>Ventas!$I192*Ventas!$K192</f>
        <v>0</v>
      </c>
      <c r="N192" s="8"/>
      <c r="O192" s="9">
        <f t="shared" si="0"/>
        <v>0</v>
      </c>
      <c r="P192" s="9">
        <f t="shared" si="1"/>
        <v>0</v>
      </c>
      <c r="Q192" s="9">
        <f t="shared" si="2"/>
        <v>0</v>
      </c>
      <c r="R192" s="9" t="str">
        <f>IFERROR(ROUND(VLOOKUP(Ventas!$G192,Productos!$A$1:$I$24,5,0),0)*Ventas!$I192,"")</f>
        <v/>
      </c>
      <c r="S192" s="9" t="str">
        <f>IFERROR(IF(Ventas!$E192&lt;&gt;13,ROUND(VLOOKUP(Ventas!$G192,Productos!$A$1:$I$24,6,0)*Ventas!$I192,0),0),"")</f>
        <v/>
      </c>
      <c r="T192" s="30"/>
      <c r="U192" s="78"/>
      <c r="V192" s="8"/>
      <c r="W192" s="2"/>
      <c r="X192" s="2"/>
      <c r="Y192" s="2"/>
      <c r="Z192" s="2"/>
      <c r="AA192" s="2"/>
      <c r="AB192" s="2"/>
      <c r="AC192" s="2"/>
      <c r="AD192" s="2"/>
      <c r="AE192" s="2"/>
    </row>
    <row r="193" spans="1:31" ht="15.75" hidden="1" customHeight="1" x14ac:dyDescent="0.3">
      <c r="A193" s="74"/>
      <c r="B193" s="75"/>
      <c r="C193" s="31"/>
      <c r="D193" s="31" t="str">
        <f>CONCATENATE(Ventas!$A193,Ventas!$C193)</f>
        <v/>
      </c>
      <c r="E193" s="8"/>
      <c r="F193" s="8" t="str">
        <f>IFERROR(VLOOKUP(Ventas!$E193,Clientes!$A$1:$E$48,2,0),"")</f>
        <v/>
      </c>
      <c r="G193" s="8"/>
      <c r="H193" s="8" t="str">
        <f>IFERROR(VLOOKUP(Ventas!$G193,Productos!$A$1:$I$24,2,0),"")</f>
        <v/>
      </c>
      <c r="I193" s="8"/>
      <c r="J193" s="8"/>
      <c r="K193" s="9">
        <f>IFERROR(IF(Ventas!$E193&lt;&gt;13,VLOOKUP(Ventas!$G193,Productos!$A$1:$I$24,4,0),0),0)</f>
        <v>0</v>
      </c>
      <c r="L193" s="76"/>
      <c r="M193" s="9">
        <f>Ventas!$I193*Ventas!$K193</f>
        <v>0</v>
      </c>
      <c r="N193" s="8"/>
      <c r="O193" s="9">
        <f t="shared" si="0"/>
        <v>0</v>
      </c>
      <c r="P193" s="9">
        <f t="shared" si="1"/>
        <v>0</v>
      </c>
      <c r="Q193" s="9">
        <f t="shared" si="2"/>
        <v>0</v>
      </c>
      <c r="R193" s="9" t="str">
        <f>IFERROR(ROUND(VLOOKUP(Ventas!$G193,Productos!$A$1:$I$24,5,0),0)*Ventas!$I193,"")</f>
        <v/>
      </c>
      <c r="S193" s="9" t="str">
        <f>IFERROR(IF(Ventas!$E193&lt;&gt;13,ROUND(VLOOKUP(Ventas!$G193,Productos!$A$1:$I$24,6,0)*Ventas!$I193,0),0),"")</f>
        <v/>
      </c>
      <c r="T193" s="30"/>
      <c r="U193" s="78"/>
      <c r="V193" s="8"/>
      <c r="W193" s="2"/>
      <c r="X193" s="2"/>
      <c r="Y193" s="2"/>
      <c r="Z193" s="2"/>
      <c r="AA193" s="2"/>
      <c r="AB193" s="2"/>
      <c r="AC193" s="2"/>
      <c r="AD193" s="2"/>
      <c r="AE193" s="2"/>
    </row>
    <row r="194" spans="1:31" ht="15.75" hidden="1" customHeight="1" x14ac:dyDescent="0.3">
      <c r="A194" s="74"/>
      <c r="B194" s="75"/>
      <c r="C194" s="31"/>
      <c r="D194" s="31" t="str">
        <f>CONCATENATE(Ventas!$A194,Ventas!$C194)</f>
        <v/>
      </c>
      <c r="E194" s="8"/>
      <c r="F194" s="8" t="str">
        <f>IFERROR(VLOOKUP(Ventas!$E194,Clientes!$A$1:$E$48,2,0),"")</f>
        <v/>
      </c>
      <c r="G194" s="8"/>
      <c r="H194" s="8" t="str">
        <f>IFERROR(VLOOKUP(Ventas!$G194,Productos!$A$1:$I$24,2,0),"")</f>
        <v/>
      </c>
      <c r="I194" s="8"/>
      <c r="J194" s="8"/>
      <c r="K194" s="9">
        <f>IFERROR(IF(Ventas!$E194&lt;&gt;13,VLOOKUP(Ventas!$G194,Productos!$A$1:$I$24,4,0),0),0)</f>
        <v>0</v>
      </c>
      <c r="L194" s="76"/>
      <c r="M194" s="9">
        <f>Ventas!$I194*Ventas!$K194</f>
        <v>0</v>
      </c>
      <c r="N194" s="8"/>
      <c r="O194" s="9">
        <f t="shared" si="0"/>
        <v>0</v>
      </c>
      <c r="P194" s="9">
        <f t="shared" si="1"/>
        <v>0</v>
      </c>
      <c r="Q194" s="9">
        <f t="shared" si="2"/>
        <v>0</v>
      </c>
      <c r="R194" s="9" t="str">
        <f>IFERROR(ROUND(VLOOKUP(Ventas!$G194,Productos!$A$1:$I$24,5,0),0)*Ventas!$I194,"")</f>
        <v/>
      </c>
      <c r="S194" s="9" t="str">
        <f>IFERROR(IF(Ventas!$E194&lt;&gt;13,ROUND(VLOOKUP(Ventas!$G194,Productos!$A$1:$I$24,6,0)*Ventas!$I194,0),0),"")</f>
        <v/>
      </c>
      <c r="T194" s="30"/>
      <c r="U194" s="78"/>
      <c r="V194" s="8"/>
      <c r="W194" s="2"/>
      <c r="X194" s="2"/>
      <c r="Y194" s="2"/>
      <c r="Z194" s="2"/>
      <c r="AA194" s="2"/>
      <c r="AB194" s="2"/>
      <c r="AC194" s="2"/>
      <c r="AD194" s="2"/>
      <c r="AE194" s="2"/>
    </row>
    <row r="195" spans="1:31" ht="15.75" hidden="1" customHeight="1" x14ac:dyDescent="0.3">
      <c r="A195" s="74"/>
      <c r="B195" s="75"/>
      <c r="C195" s="31"/>
      <c r="D195" s="31" t="str">
        <f>CONCATENATE(Ventas!$A195,Ventas!$C195)</f>
        <v/>
      </c>
      <c r="E195" s="8"/>
      <c r="F195" s="8" t="str">
        <f>IFERROR(VLOOKUP(Ventas!$E195,Clientes!$A$1:$E$48,2,0),"")</f>
        <v/>
      </c>
      <c r="G195" s="8"/>
      <c r="H195" s="8" t="str">
        <f>IFERROR(VLOOKUP(Ventas!$G195,Productos!$A$1:$I$24,2,0),"")</f>
        <v/>
      </c>
      <c r="I195" s="8"/>
      <c r="J195" s="8"/>
      <c r="K195" s="9">
        <f>IFERROR(IF(Ventas!$E195&lt;&gt;13,VLOOKUP(Ventas!$G195,Productos!$A$1:$I$24,4,0),0),0)</f>
        <v>0</v>
      </c>
      <c r="L195" s="76"/>
      <c r="M195" s="9">
        <f>Ventas!$I195*Ventas!$K195</f>
        <v>0</v>
      </c>
      <c r="N195" s="8"/>
      <c r="O195" s="9">
        <f t="shared" si="0"/>
        <v>0</v>
      </c>
      <c r="P195" s="9">
        <f t="shared" si="1"/>
        <v>0</v>
      </c>
      <c r="Q195" s="9">
        <f t="shared" si="2"/>
        <v>0</v>
      </c>
      <c r="R195" s="9" t="str">
        <f>IFERROR(ROUND(VLOOKUP(Ventas!$G195,Productos!$A$1:$I$24,5,0),0)*Ventas!$I195,"")</f>
        <v/>
      </c>
      <c r="S195" s="9" t="str">
        <f>IFERROR(IF(Ventas!$E195&lt;&gt;13,ROUND(VLOOKUP(Ventas!$G195,Productos!$A$1:$I$24,6,0)*Ventas!$I195,0),0),"")</f>
        <v/>
      </c>
      <c r="T195" s="30"/>
      <c r="U195" s="78"/>
      <c r="V195" s="8"/>
      <c r="W195" s="2"/>
      <c r="X195" s="2"/>
      <c r="Y195" s="2"/>
      <c r="Z195" s="2"/>
      <c r="AA195" s="2"/>
      <c r="AB195" s="2"/>
      <c r="AC195" s="2"/>
      <c r="AD195" s="2"/>
      <c r="AE195" s="2"/>
    </row>
    <row r="196" spans="1:31" ht="15.75" hidden="1" customHeight="1" x14ac:dyDescent="0.3">
      <c r="A196" s="74"/>
      <c r="B196" s="75"/>
      <c r="C196" s="31"/>
      <c r="D196" s="31" t="str">
        <f>CONCATENATE(Ventas!$A196,Ventas!$C196)</f>
        <v/>
      </c>
      <c r="E196" s="8"/>
      <c r="F196" s="8" t="str">
        <f>IFERROR(VLOOKUP(Ventas!$E196,Clientes!$A$1:$E$48,2,0),"")</f>
        <v/>
      </c>
      <c r="G196" s="8"/>
      <c r="H196" s="8" t="str">
        <f>IFERROR(VLOOKUP(Ventas!$G196,Productos!$A$1:$I$24,2,0),"")</f>
        <v/>
      </c>
      <c r="I196" s="8"/>
      <c r="J196" s="8"/>
      <c r="K196" s="9">
        <f>IFERROR(IF(Ventas!$E196&lt;&gt;13,VLOOKUP(Ventas!$G196,Productos!$A$1:$I$24,4,0),0),0)</f>
        <v>0</v>
      </c>
      <c r="L196" s="76"/>
      <c r="M196" s="9">
        <f>Ventas!$I196*Ventas!$K196</f>
        <v>0</v>
      </c>
      <c r="N196" s="8"/>
      <c r="O196" s="9">
        <f t="shared" si="0"/>
        <v>0</v>
      </c>
      <c r="P196" s="9">
        <f t="shared" si="1"/>
        <v>0</v>
      </c>
      <c r="Q196" s="9">
        <f t="shared" si="2"/>
        <v>0</v>
      </c>
      <c r="R196" s="9" t="str">
        <f>IFERROR(ROUND(VLOOKUP(Ventas!$G196,Productos!$A$1:$I$24,5,0),0)*Ventas!$I196,"")</f>
        <v/>
      </c>
      <c r="S196" s="9" t="str">
        <f>IFERROR(IF(Ventas!$E196&lt;&gt;13,ROUND(VLOOKUP(Ventas!$G196,Productos!$A$1:$I$24,6,0)*Ventas!$I196,0),0),"")</f>
        <v/>
      </c>
      <c r="T196" s="30"/>
      <c r="U196" s="78"/>
      <c r="V196" s="8"/>
      <c r="W196" s="2"/>
      <c r="X196" s="2"/>
      <c r="Y196" s="2"/>
      <c r="Z196" s="2"/>
      <c r="AA196" s="2"/>
      <c r="AB196" s="2"/>
      <c r="AC196" s="2"/>
      <c r="AD196" s="2"/>
      <c r="AE196" s="2"/>
    </row>
    <row r="197" spans="1:31" ht="15.75" hidden="1" customHeight="1" x14ac:dyDescent="0.3">
      <c r="A197" s="74"/>
      <c r="B197" s="75"/>
      <c r="C197" s="31"/>
      <c r="D197" s="31" t="str">
        <f>CONCATENATE(Ventas!$A197,Ventas!$C197)</f>
        <v/>
      </c>
      <c r="E197" s="8"/>
      <c r="F197" s="8" t="str">
        <f>IFERROR(VLOOKUP(Ventas!$E197,Clientes!$A$1:$E$48,2,0),"")</f>
        <v/>
      </c>
      <c r="G197" s="8"/>
      <c r="H197" s="8" t="str">
        <f>IFERROR(VLOOKUP(Ventas!$G197,Productos!$A$1:$I$24,2,0),"")</f>
        <v/>
      </c>
      <c r="I197" s="8"/>
      <c r="J197" s="8"/>
      <c r="K197" s="9">
        <f>IFERROR(IF(Ventas!$E197&lt;&gt;13,VLOOKUP(Ventas!$G197,Productos!$A$1:$I$24,4,0),0),0)</f>
        <v>0</v>
      </c>
      <c r="L197" s="76"/>
      <c r="M197" s="9">
        <f>Ventas!$I197*Ventas!$K197</f>
        <v>0</v>
      </c>
      <c r="N197" s="8"/>
      <c r="O197" s="9">
        <f t="shared" si="0"/>
        <v>0</v>
      </c>
      <c r="P197" s="9">
        <f t="shared" si="1"/>
        <v>0</v>
      </c>
      <c r="Q197" s="9">
        <f t="shared" si="2"/>
        <v>0</v>
      </c>
      <c r="R197" s="9" t="str">
        <f>IFERROR(ROUND(VLOOKUP(Ventas!$G197,Productos!$A$1:$I$24,5,0),0)*Ventas!$I197,"")</f>
        <v/>
      </c>
      <c r="S197" s="9" t="str">
        <f>IFERROR(IF(Ventas!$E197&lt;&gt;13,ROUND(VLOOKUP(Ventas!$G197,Productos!$A$1:$I$24,6,0)*Ventas!$I197,0),0),"")</f>
        <v/>
      </c>
      <c r="T197" s="30"/>
      <c r="U197" s="78"/>
      <c r="V197" s="8"/>
      <c r="W197" s="2"/>
      <c r="X197" s="2"/>
      <c r="Y197" s="2"/>
      <c r="Z197" s="2"/>
      <c r="AA197" s="2"/>
      <c r="AB197" s="2"/>
      <c r="AC197" s="2"/>
      <c r="AD197" s="2"/>
      <c r="AE197" s="2"/>
    </row>
    <row r="198" spans="1:31" ht="15.75" hidden="1" customHeight="1" x14ac:dyDescent="0.3">
      <c r="A198" s="74"/>
      <c r="B198" s="75"/>
      <c r="C198" s="31"/>
      <c r="D198" s="31" t="str">
        <f>CONCATENATE(Ventas!$A198,Ventas!$C198)</f>
        <v/>
      </c>
      <c r="E198" s="8"/>
      <c r="F198" s="8" t="str">
        <f>IFERROR(VLOOKUP(Ventas!$E198,Clientes!$A$1:$E$48,2,0),"")</f>
        <v/>
      </c>
      <c r="G198" s="8"/>
      <c r="H198" s="8" t="str">
        <f>IFERROR(VLOOKUP(Ventas!$G198,Productos!$A$1:$I$24,2,0),"")</f>
        <v/>
      </c>
      <c r="I198" s="8"/>
      <c r="J198" s="8"/>
      <c r="K198" s="9">
        <f>IFERROR(IF(Ventas!$E198&lt;&gt;13,VLOOKUP(Ventas!$G198,Productos!$A$1:$I$24,4,0),0),0)</f>
        <v>0</v>
      </c>
      <c r="L198" s="76"/>
      <c r="M198" s="9">
        <f>Ventas!$I198*Ventas!$K198</f>
        <v>0</v>
      </c>
      <c r="N198" s="8"/>
      <c r="O198" s="9">
        <f t="shared" si="0"/>
        <v>0</v>
      </c>
      <c r="P198" s="9">
        <f t="shared" si="1"/>
        <v>0</v>
      </c>
      <c r="Q198" s="9">
        <f t="shared" si="2"/>
        <v>0</v>
      </c>
      <c r="R198" s="9" t="str">
        <f>IFERROR(ROUND(VLOOKUP(Ventas!$G198,Productos!$A$1:$I$24,5,0),0)*Ventas!$I198,"")</f>
        <v/>
      </c>
      <c r="S198" s="9" t="str">
        <f>IFERROR(IF(Ventas!$E198&lt;&gt;13,ROUND(VLOOKUP(Ventas!$G198,Productos!$A$1:$I$24,6,0)*Ventas!$I198,0),0),"")</f>
        <v/>
      </c>
      <c r="T198" s="30"/>
      <c r="U198" s="78"/>
      <c r="V198" s="8"/>
      <c r="W198" s="2"/>
      <c r="X198" s="2"/>
      <c r="Y198" s="2"/>
      <c r="Z198" s="2"/>
      <c r="AA198" s="2"/>
      <c r="AB198" s="2"/>
      <c r="AC198" s="2"/>
      <c r="AD198" s="2"/>
      <c r="AE198" s="2"/>
    </row>
    <row r="199" spans="1:31" ht="15.75" hidden="1" customHeight="1" x14ac:dyDescent="0.3">
      <c r="A199" s="74"/>
      <c r="B199" s="75"/>
      <c r="C199" s="31"/>
      <c r="D199" s="31" t="str">
        <f>CONCATENATE(Ventas!$A199,Ventas!$C199)</f>
        <v/>
      </c>
      <c r="E199" s="8"/>
      <c r="F199" s="8" t="str">
        <f>IFERROR(VLOOKUP(Ventas!$E199,Clientes!$A$1:$E$48,2,0),"")</f>
        <v/>
      </c>
      <c r="G199" s="8"/>
      <c r="H199" s="8" t="str">
        <f>IFERROR(VLOOKUP(Ventas!$G199,Productos!$A$1:$I$24,2,0),"")</f>
        <v/>
      </c>
      <c r="I199" s="8"/>
      <c r="J199" s="8"/>
      <c r="K199" s="9">
        <f>IFERROR(IF(Ventas!$E199&lt;&gt;13,VLOOKUP(Ventas!$G199,Productos!$A$1:$I$24,4,0),0),0)</f>
        <v>0</v>
      </c>
      <c r="L199" s="76"/>
      <c r="M199" s="9">
        <f>Ventas!$I199*Ventas!$K199</f>
        <v>0</v>
      </c>
      <c r="N199" s="8"/>
      <c r="O199" s="9">
        <f t="shared" si="0"/>
        <v>0</v>
      </c>
      <c r="P199" s="9">
        <f t="shared" si="1"/>
        <v>0</v>
      </c>
      <c r="Q199" s="9">
        <f t="shared" si="2"/>
        <v>0</v>
      </c>
      <c r="R199" s="9" t="str">
        <f>IFERROR(ROUND(VLOOKUP(Ventas!$G199,Productos!$A$1:$I$24,5,0),0)*Ventas!$I199,"")</f>
        <v/>
      </c>
      <c r="S199" s="9" t="str">
        <f>IFERROR(IF(Ventas!$E199&lt;&gt;13,ROUND(VLOOKUP(Ventas!$G199,Productos!$A$1:$I$24,6,0)*Ventas!$I199,0),0),"")</f>
        <v/>
      </c>
      <c r="T199" s="30"/>
      <c r="U199" s="78"/>
      <c r="V199" s="8"/>
      <c r="W199" s="2"/>
      <c r="X199" s="2"/>
      <c r="Y199" s="2"/>
      <c r="Z199" s="2"/>
      <c r="AA199" s="2"/>
      <c r="AB199" s="2"/>
      <c r="AC199" s="2"/>
      <c r="AD199" s="2"/>
      <c r="AE199" s="2"/>
    </row>
    <row r="200" spans="1:31" ht="15.75" hidden="1" customHeight="1" x14ac:dyDescent="0.3">
      <c r="A200" s="74"/>
      <c r="B200" s="75"/>
      <c r="C200" s="31"/>
      <c r="D200" s="31" t="str">
        <f>CONCATENATE(Ventas!$A200,Ventas!$C200)</f>
        <v/>
      </c>
      <c r="E200" s="8"/>
      <c r="F200" s="8" t="str">
        <f>IFERROR(VLOOKUP(Ventas!$E200,Clientes!$A$1:$E$48,2,0),"")</f>
        <v/>
      </c>
      <c r="G200" s="8"/>
      <c r="H200" s="8" t="str">
        <f>IFERROR(VLOOKUP(Ventas!$G200,Productos!$A$1:$I$24,2,0),"")</f>
        <v/>
      </c>
      <c r="I200" s="8"/>
      <c r="J200" s="8"/>
      <c r="K200" s="9">
        <f>IFERROR(IF(Ventas!$E200&lt;&gt;13,VLOOKUP(Ventas!$G200,Productos!$A$1:$I$24,4,0),0),0)</f>
        <v>0</v>
      </c>
      <c r="L200" s="76"/>
      <c r="M200" s="9">
        <f>Ventas!$I200*Ventas!$K200</f>
        <v>0</v>
      </c>
      <c r="N200" s="8"/>
      <c r="O200" s="9">
        <f t="shared" si="0"/>
        <v>0</v>
      </c>
      <c r="P200" s="9">
        <f t="shared" si="1"/>
        <v>0</v>
      </c>
      <c r="Q200" s="9">
        <f t="shared" si="2"/>
        <v>0</v>
      </c>
      <c r="R200" s="9" t="str">
        <f>IFERROR(ROUND(VLOOKUP(Ventas!$G200,Productos!$A$1:$I$24,5,0),0)*Ventas!$I200,"")</f>
        <v/>
      </c>
      <c r="S200" s="9" t="str">
        <f>IFERROR(IF(Ventas!$E200&lt;&gt;13,ROUND(VLOOKUP(Ventas!$G200,Productos!$A$1:$I$24,6,0)*Ventas!$I200,0),0),"")</f>
        <v/>
      </c>
      <c r="T200" s="30"/>
      <c r="U200" s="78"/>
      <c r="V200" s="8"/>
      <c r="W200" s="2"/>
      <c r="X200" s="2"/>
      <c r="Y200" s="2"/>
      <c r="Z200" s="2"/>
      <c r="AA200" s="2"/>
      <c r="AB200" s="2"/>
      <c r="AC200" s="2"/>
      <c r="AD200" s="2"/>
      <c r="AE200" s="2"/>
    </row>
    <row r="201" spans="1:31" ht="15.75" hidden="1" customHeight="1" x14ac:dyDescent="0.3">
      <c r="A201" s="74"/>
      <c r="B201" s="75"/>
      <c r="C201" s="31"/>
      <c r="D201" s="31" t="str">
        <f>CONCATENATE(Ventas!$A201,Ventas!$C201)</f>
        <v/>
      </c>
      <c r="E201" s="8"/>
      <c r="F201" s="8" t="str">
        <f>IFERROR(VLOOKUP(Ventas!$E201,Clientes!$A$1:$E$48,2,0),"")</f>
        <v/>
      </c>
      <c r="G201" s="8"/>
      <c r="H201" s="8" t="str">
        <f>IFERROR(VLOOKUP(Ventas!$G201,Productos!$A$1:$I$24,2,0),"")</f>
        <v/>
      </c>
      <c r="I201" s="8"/>
      <c r="J201" s="8"/>
      <c r="K201" s="9">
        <f>IFERROR(IF(Ventas!$E201&lt;&gt;13,VLOOKUP(Ventas!$G201,Productos!$A$1:$I$24,4,0),0),0)</f>
        <v>0</v>
      </c>
      <c r="L201" s="76"/>
      <c r="M201" s="9">
        <f>Ventas!$I201*Ventas!$K201</f>
        <v>0</v>
      </c>
      <c r="N201" s="8"/>
      <c r="O201" s="9">
        <f t="shared" si="0"/>
        <v>0</v>
      </c>
      <c r="P201" s="9">
        <f t="shared" si="1"/>
        <v>0</v>
      </c>
      <c r="Q201" s="9">
        <f t="shared" si="2"/>
        <v>0</v>
      </c>
      <c r="R201" s="9" t="str">
        <f>IFERROR(ROUND(VLOOKUP(Ventas!$G201,Productos!$A$1:$I$24,5,0),0)*Ventas!$I201,"")</f>
        <v/>
      </c>
      <c r="S201" s="9" t="str">
        <f>IFERROR(IF(Ventas!$E201&lt;&gt;13,ROUND(VLOOKUP(Ventas!$G201,Productos!$A$1:$I$24,6,0)*Ventas!$I201,0),0),"")</f>
        <v/>
      </c>
      <c r="T201" s="30"/>
      <c r="U201" s="78"/>
      <c r="V201" s="8"/>
      <c r="W201" s="2"/>
      <c r="X201" s="2"/>
      <c r="Y201" s="2"/>
      <c r="Z201" s="2"/>
      <c r="AA201" s="2"/>
      <c r="AB201" s="2"/>
      <c r="AC201" s="2"/>
      <c r="AD201" s="2"/>
      <c r="AE201" s="2"/>
    </row>
    <row r="202" spans="1:31" ht="15.75" hidden="1" customHeight="1" x14ac:dyDescent="0.3">
      <c r="A202" s="74"/>
      <c r="B202" s="75"/>
      <c r="C202" s="31"/>
      <c r="D202" s="31" t="str">
        <f>CONCATENATE(Ventas!$A202,Ventas!$C202)</f>
        <v/>
      </c>
      <c r="E202" s="8"/>
      <c r="F202" s="8" t="str">
        <f>IFERROR(VLOOKUP(Ventas!$E202,Clientes!$A$1:$E$48,2,0),"")</f>
        <v/>
      </c>
      <c r="G202" s="8"/>
      <c r="H202" s="8" t="str">
        <f>IFERROR(VLOOKUP(Ventas!$G202,Productos!$A$1:$I$24,2,0),"")</f>
        <v/>
      </c>
      <c r="I202" s="8"/>
      <c r="J202" s="8"/>
      <c r="K202" s="9">
        <f>IFERROR(IF(Ventas!$E202&lt;&gt;13,VLOOKUP(Ventas!$G202,Productos!$A$1:$I$24,4,0),0),0)</f>
        <v>0</v>
      </c>
      <c r="L202" s="76"/>
      <c r="M202" s="9">
        <f>Ventas!$I202*Ventas!$K202</f>
        <v>0</v>
      </c>
      <c r="N202" s="8"/>
      <c r="O202" s="9">
        <f t="shared" si="0"/>
        <v>0</v>
      </c>
      <c r="P202" s="9">
        <f t="shared" si="1"/>
        <v>0</v>
      </c>
      <c r="Q202" s="9">
        <f t="shared" si="2"/>
        <v>0</v>
      </c>
      <c r="R202" s="9" t="str">
        <f>IFERROR(ROUND(VLOOKUP(Ventas!$G202,Productos!$A$1:$I$24,5,0),0)*Ventas!$I202,"")</f>
        <v/>
      </c>
      <c r="S202" s="9" t="str">
        <f>IFERROR(IF(Ventas!$E202&lt;&gt;13,ROUND(VLOOKUP(Ventas!$G202,Productos!$A$1:$I$24,6,0)*Ventas!$I202,0),0),"")</f>
        <v/>
      </c>
      <c r="T202" s="30"/>
      <c r="U202" s="78"/>
      <c r="V202" s="8"/>
      <c r="W202" s="2"/>
      <c r="X202" s="2"/>
      <c r="Y202" s="2"/>
      <c r="Z202" s="2"/>
      <c r="AA202" s="2"/>
      <c r="AB202" s="2"/>
      <c r="AC202" s="2"/>
      <c r="AD202" s="2"/>
      <c r="AE202" s="2"/>
    </row>
    <row r="203" spans="1:31" ht="15.75" hidden="1" customHeight="1" x14ac:dyDescent="0.3">
      <c r="A203" s="74"/>
      <c r="B203" s="75"/>
      <c r="C203" s="31"/>
      <c r="D203" s="31" t="str">
        <f>CONCATENATE(Ventas!$A203,Ventas!$C203)</f>
        <v/>
      </c>
      <c r="E203" s="8"/>
      <c r="F203" s="8" t="str">
        <f>IFERROR(VLOOKUP(Ventas!$E203,Clientes!$A$1:$E$48,2,0),"")</f>
        <v/>
      </c>
      <c r="G203" s="8"/>
      <c r="H203" s="8" t="str">
        <f>IFERROR(VLOOKUP(Ventas!$G203,Productos!$A$1:$I$24,2,0),"")</f>
        <v/>
      </c>
      <c r="I203" s="8"/>
      <c r="J203" s="8"/>
      <c r="K203" s="9">
        <f>IFERROR(IF(Ventas!$E203&lt;&gt;13,VLOOKUP(Ventas!$G203,Productos!$A$1:$I$24,4,0),0),0)</f>
        <v>0</v>
      </c>
      <c r="L203" s="76"/>
      <c r="M203" s="9">
        <f>Ventas!$I203*Ventas!$K203</f>
        <v>0</v>
      </c>
      <c r="N203" s="8"/>
      <c r="O203" s="9">
        <f t="shared" si="0"/>
        <v>0</v>
      </c>
      <c r="P203" s="9">
        <f t="shared" si="1"/>
        <v>0</v>
      </c>
      <c r="Q203" s="9">
        <f t="shared" si="2"/>
        <v>0</v>
      </c>
      <c r="R203" s="9" t="str">
        <f>IFERROR(ROUND(VLOOKUP(Ventas!$G203,Productos!$A$1:$I$24,5,0),0)*Ventas!$I203,"")</f>
        <v/>
      </c>
      <c r="S203" s="9" t="str">
        <f>IFERROR(IF(Ventas!$E203&lt;&gt;13,ROUND(VLOOKUP(Ventas!$G203,Productos!$A$1:$I$24,6,0)*Ventas!$I203,0),0),"")</f>
        <v/>
      </c>
      <c r="T203" s="30"/>
      <c r="U203" s="78"/>
      <c r="V203" s="8"/>
      <c r="W203" s="2"/>
      <c r="X203" s="2"/>
      <c r="Y203" s="2"/>
      <c r="Z203" s="2"/>
      <c r="AA203" s="2"/>
      <c r="AB203" s="2"/>
      <c r="AC203" s="2"/>
      <c r="AD203" s="2"/>
      <c r="AE203" s="2"/>
    </row>
    <row r="204" spans="1:31" ht="15.75" hidden="1" customHeight="1" x14ac:dyDescent="0.3">
      <c r="A204" s="74"/>
      <c r="B204" s="75"/>
      <c r="C204" s="31"/>
      <c r="D204" s="31" t="str">
        <f>CONCATENATE(Ventas!$A204,Ventas!$C204)</f>
        <v/>
      </c>
      <c r="E204" s="8"/>
      <c r="F204" s="8" t="str">
        <f>IFERROR(VLOOKUP(Ventas!$E204,Clientes!$A$1:$E$48,2,0),"")</f>
        <v/>
      </c>
      <c r="G204" s="8"/>
      <c r="H204" s="8" t="str">
        <f>IFERROR(VLOOKUP(Ventas!$G204,Productos!$A$1:$I$24,2,0),"")</f>
        <v/>
      </c>
      <c r="I204" s="8"/>
      <c r="J204" s="8"/>
      <c r="K204" s="9">
        <f>IFERROR(IF(Ventas!$E204&lt;&gt;13,VLOOKUP(Ventas!$G204,Productos!$A$1:$I$24,4,0),0),0)</f>
        <v>0</v>
      </c>
      <c r="L204" s="76"/>
      <c r="M204" s="9">
        <f>Ventas!$I204*Ventas!$K204</f>
        <v>0</v>
      </c>
      <c r="N204" s="8"/>
      <c r="O204" s="9">
        <f t="shared" si="0"/>
        <v>0</v>
      </c>
      <c r="P204" s="9">
        <f t="shared" si="1"/>
        <v>0</v>
      </c>
      <c r="Q204" s="9">
        <f t="shared" si="2"/>
        <v>0</v>
      </c>
      <c r="R204" s="9" t="str">
        <f>IFERROR(ROUND(VLOOKUP(Ventas!$G204,Productos!$A$1:$I$24,5,0),0)*Ventas!$I204,"")</f>
        <v/>
      </c>
      <c r="S204" s="9" t="str">
        <f>IFERROR(IF(Ventas!$E204&lt;&gt;13,ROUND(VLOOKUP(Ventas!$G204,Productos!$A$1:$I$24,6,0)*Ventas!$I204,0),0),"")</f>
        <v/>
      </c>
      <c r="T204" s="30"/>
      <c r="U204" s="79"/>
      <c r="V204" s="80"/>
      <c r="W204" s="2"/>
      <c r="X204" s="2"/>
      <c r="Y204" s="2"/>
      <c r="Z204" s="2"/>
      <c r="AA204" s="2"/>
      <c r="AB204" s="2"/>
      <c r="AC204" s="2"/>
      <c r="AD204" s="2"/>
      <c r="AE204" s="2"/>
    </row>
    <row r="205" spans="1:31" ht="15.75" hidden="1" customHeight="1" x14ac:dyDescent="0.3">
      <c r="A205" s="74"/>
      <c r="B205" s="75"/>
      <c r="C205" s="31"/>
      <c r="D205" s="31" t="str">
        <f>CONCATENATE(Ventas!$A205,Ventas!$C205)</f>
        <v/>
      </c>
      <c r="E205" s="8"/>
      <c r="F205" s="8"/>
      <c r="G205" s="8"/>
      <c r="H205" s="8" t="str">
        <f>IFERROR(VLOOKUP(Ventas!$G205,Productos!$A$1:$I$24,2,0),"")</f>
        <v/>
      </c>
      <c r="I205" s="8"/>
      <c r="J205" s="8"/>
      <c r="K205" s="9">
        <f>IFERROR(IF(Ventas!$E205&lt;&gt;13,VLOOKUP(Ventas!$G205,Productos!$A$1:$I$24,4,0),0),0)</f>
        <v>0</v>
      </c>
      <c r="L205" s="76"/>
      <c r="M205" s="9">
        <f>SUBTOTAL(109,Ventas!$M$2:$M$204)</f>
        <v>17984</v>
      </c>
      <c r="N205" s="8"/>
      <c r="O205" s="9">
        <f>SUBTOTAL(109,Ventas!$O$2:$O$204)</f>
        <v>2872</v>
      </c>
      <c r="P205" s="9">
        <f t="shared" si="1"/>
        <v>599</v>
      </c>
      <c r="Q205" s="9">
        <f t="shared" si="2"/>
        <v>14513</v>
      </c>
      <c r="R205" s="9">
        <f>SUBTOTAL(109,Ventas!$R$2:$R$204)</f>
        <v>3416</v>
      </c>
      <c r="S205" s="9">
        <f>SUBTOTAL(109,Ventas!$S$2:$S$204)</f>
        <v>21400</v>
      </c>
      <c r="T205" s="30"/>
      <c r="U205" s="8"/>
      <c r="V205" s="8"/>
      <c r="W205" s="2"/>
      <c r="X205" s="2"/>
      <c r="Y205" s="2"/>
      <c r="Z205" s="2"/>
      <c r="AA205" s="2"/>
      <c r="AB205" s="2"/>
      <c r="AC205" s="2"/>
      <c r="AD205" s="2"/>
      <c r="AE205" s="2"/>
    </row>
    <row r="206" spans="1:31"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dataValidations count="4">
    <dataValidation type="list" allowBlank="1" sqref="N2:N205" xr:uid="{00000000-0002-0000-1200-000000000000}">
      <formula1>"M,E,T"</formula1>
    </dataValidation>
    <dataValidation type="custom" allowBlank="1" showDropDown="1" sqref="B2:B205 T2:T205" xr:uid="{00000000-0002-0000-1200-000001000000}">
      <formula1>OR(NOT(ISERROR(DATEVALUE(B2))), AND(ISNUMBER(B2), LEFT(CELL("format", B2))="D"))</formula1>
    </dataValidation>
    <dataValidation type="list" allowBlank="1" showErrorMessage="1" sqref="E2:E205 G2:G205" xr:uid="{00000000-0002-0000-1200-000002000000}">
      <formula1>#REF!</formula1>
    </dataValidation>
    <dataValidation type="custom" allowBlank="1" showDropDown="1" sqref="C2:D205 K2:M205 O2:S205" xr:uid="{00000000-0002-0000-1200-000003000000}">
      <formula1>AND(ISNUMBER(C2),(NOT(OR(NOT(ISERROR(DATEVALUE(C2))), AND(ISNUMBER(C2), LEFT(CELL("format", C2))="D")))))</formula1>
    </dataValidation>
  </dataValidations>
  <pageMargins left="0.7" right="0.7" top="0.75" bottom="0.75" header="0" footer="0"/>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F6000"/>
  </sheetPr>
  <dimension ref="A1:ET323"/>
  <sheetViews>
    <sheetView showGridLines="0" workbookViewId="0">
      <selection sqref="A1:F1"/>
    </sheetView>
  </sheetViews>
  <sheetFormatPr baseColWidth="10" defaultColWidth="14.44140625" defaultRowHeight="15" customHeight="1" x14ac:dyDescent="0.3"/>
  <cols>
    <col min="1" max="150" width="2.88671875" customWidth="1"/>
  </cols>
  <sheetData>
    <row r="1" spans="1:150" ht="15.75" customHeight="1" x14ac:dyDescent="0.3">
      <c r="A1" s="98" t="s">
        <v>371</v>
      </c>
      <c r="B1" s="99"/>
      <c r="C1" s="99"/>
      <c r="D1" s="99"/>
      <c r="E1" s="99"/>
      <c r="F1" s="99"/>
      <c r="G1" s="25" t="s">
        <v>372</v>
      </c>
      <c r="H1" s="108">
        <v>1</v>
      </c>
      <c r="I1" s="99"/>
      <c r="J1" s="99"/>
      <c r="K1" s="99"/>
      <c r="L1" s="99"/>
      <c r="M1" s="99"/>
      <c r="N1" s="99"/>
      <c r="O1" s="99"/>
      <c r="P1" s="99"/>
      <c r="Q1" s="99"/>
      <c r="R1" s="99"/>
      <c r="S1" s="98" t="s">
        <v>373</v>
      </c>
      <c r="T1" s="99"/>
      <c r="U1" s="99"/>
      <c r="V1" s="99"/>
      <c r="W1" s="99"/>
      <c r="X1" s="99"/>
      <c r="Y1" s="107">
        <f>VLOOKUP(Despacho!H1,Ventas!$A$1:$U$205,5,0)</f>
        <v>0</v>
      </c>
      <c r="Z1" s="99"/>
      <c r="AA1" s="99"/>
      <c r="AB1" s="99"/>
      <c r="AC1" s="2"/>
      <c r="AD1" s="2"/>
      <c r="AE1" s="98" t="s">
        <v>371</v>
      </c>
      <c r="AF1" s="99"/>
      <c r="AG1" s="99"/>
      <c r="AH1" s="99"/>
      <c r="AI1" s="99"/>
      <c r="AJ1" s="99"/>
      <c r="AK1" s="25" t="s">
        <v>372</v>
      </c>
      <c r="AL1" s="108">
        <f>H1+1</f>
        <v>2</v>
      </c>
      <c r="AM1" s="99"/>
      <c r="AN1" s="99"/>
      <c r="AO1" s="99"/>
      <c r="AP1" s="99"/>
      <c r="AQ1" s="99"/>
      <c r="AR1" s="99"/>
      <c r="AS1" s="99"/>
      <c r="AT1" s="99"/>
      <c r="AU1" s="99"/>
      <c r="AV1" s="99"/>
      <c r="AW1" s="98" t="s">
        <v>373</v>
      </c>
      <c r="AX1" s="99"/>
      <c r="AY1" s="99"/>
      <c r="AZ1" s="99"/>
      <c r="BA1" s="99"/>
      <c r="BB1" s="99"/>
      <c r="BC1" s="107">
        <f>VLOOKUP(Despacho!AL1,Ventas!$A$1:$U$205,5,0)</f>
        <v>0</v>
      </c>
      <c r="BD1" s="99"/>
      <c r="BE1" s="99"/>
      <c r="BF1" s="99"/>
      <c r="BG1" s="2"/>
      <c r="BH1" s="2"/>
      <c r="BI1" s="98" t="s">
        <v>371</v>
      </c>
      <c r="BJ1" s="99"/>
      <c r="BK1" s="99"/>
      <c r="BL1" s="99"/>
      <c r="BM1" s="99"/>
      <c r="BN1" s="99"/>
      <c r="BO1" s="25" t="s">
        <v>372</v>
      </c>
      <c r="BP1" s="108">
        <f>AL1+1</f>
        <v>3</v>
      </c>
      <c r="BQ1" s="99"/>
      <c r="BR1" s="99"/>
      <c r="BS1" s="99"/>
      <c r="BT1" s="99"/>
      <c r="BU1" s="99"/>
      <c r="BV1" s="99"/>
      <c r="BW1" s="99"/>
      <c r="BX1" s="99"/>
      <c r="BY1" s="99"/>
      <c r="BZ1" s="99"/>
      <c r="CA1" s="98" t="s">
        <v>373</v>
      </c>
      <c r="CB1" s="99"/>
      <c r="CC1" s="99"/>
      <c r="CD1" s="99"/>
      <c r="CE1" s="99"/>
      <c r="CF1" s="99"/>
      <c r="CG1" s="107">
        <f>VLOOKUP(Despacho!BP1,Ventas!$A$1:$U$205,5,0)</f>
        <v>0</v>
      </c>
      <c r="CH1" s="99"/>
      <c r="CI1" s="99"/>
      <c r="CJ1" s="99"/>
      <c r="CK1" s="2"/>
      <c r="CL1" s="2"/>
      <c r="CM1" s="98" t="s">
        <v>371</v>
      </c>
      <c r="CN1" s="99"/>
      <c r="CO1" s="99"/>
      <c r="CP1" s="99"/>
      <c r="CQ1" s="99"/>
      <c r="CR1" s="99"/>
      <c r="CS1" s="25" t="s">
        <v>372</v>
      </c>
      <c r="CT1" s="108">
        <f>BP1+1</f>
        <v>4</v>
      </c>
      <c r="CU1" s="99"/>
      <c r="CV1" s="99"/>
      <c r="CW1" s="99"/>
      <c r="CX1" s="99"/>
      <c r="CY1" s="99"/>
      <c r="CZ1" s="99"/>
      <c r="DA1" s="99"/>
      <c r="DB1" s="99"/>
      <c r="DC1" s="99"/>
      <c r="DD1" s="99"/>
      <c r="DE1" s="98" t="s">
        <v>373</v>
      </c>
      <c r="DF1" s="99"/>
      <c r="DG1" s="99"/>
      <c r="DH1" s="99"/>
      <c r="DI1" s="99"/>
      <c r="DJ1" s="99"/>
      <c r="DK1" s="107">
        <f>VLOOKUP(Despacho!CT1,Ventas!$A$1:$U$205,5,0)</f>
        <v>0</v>
      </c>
      <c r="DL1" s="99"/>
      <c r="DM1" s="99"/>
      <c r="DN1" s="99"/>
      <c r="DO1" s="2"/>
      <c r="DP1" s="2"/>
      <c r="DQ1" s="98" t="s">
        <v>371</v>
      </c>
      <c r="DR1" s="99"/>
      <c r="DS1" s="99"/>
      <c r="DT1" s="99"/>
      <c r="DU1" s="99"/>
      <c r="DV1" s="99"/>
      <c r="DW1" s="25" t="s">
        <v>372</v>
      </c>
      <c r="DX1" s="108">
        <f>CT1+1</f>
        <v>5</v>
      </c>
      <c r="DY1" s="99"/>
      <c r="DZ1" s="99"/>
      <c r="EA1" s="99"/>
      <c r="EB1" s="99"/>
      <c r="EC1" s="99"/>
      <c r="ED1" s="99"/>
      <c r="EE1" s="99"/>
      <c r="EF1" s="99"/>
      <c r="EG1" s="99"/>
      <c r="EH1" s="99"/>
      <c r="EI1" s="98" t="s">
        <v>373</v>
      </c>
      <c r="EJ1" s="99"/>
      <c r="EK1" s="99"/>
      <c r="EL1" s="99"/>
      <c r="EM1" s="99"/>
      <c r="EN1" s="99"/>
      <c r="EO1" s="107">
        <f>VLOOKUP(Despacho!DX1,Ventas!$A$1:$U$205,5,0)</f>
        <v>0</v>
      </c>
      <c r="EP1" s="99"/>
      <c r="EQ1" s="99"/>
      <c r="ER1" s="99"/>
      <c r="ES1" s="2"/>
      <c r="ET1" s="2"/>
    </row>
    <row r="2" spans="1:150" ht="15.75" customHeight="1" x14ac:dyDescent="0.3">
      <c r="A2" s="98" t="s">
        <v>272</v>
      </c>
      <c r="B2" s="99"/>
      <c r="C2" s="99"/>
      <c r="D2" s="99"/>
      <c r="E2" s="99"/>
      <c r="F2" s="99"/>
      <c r="G2" s="25" t="s">
        <v>372</v>
      </c>
      <c r="H2" s="98" t="str">
        <f>VLOOKUP(Despacho!H1,Ventas!$A$1:$U$205,6,0)</f>
        <v/>
      </c>
      <c r="I2" s="99"/>
      <c r="J2" s="99"/>
      <c r="K2" s="99"/>
      <c r="L2" s="99"/>
      <c r="M2" s="99"/>
      <c r="N2" s="99"/>
      <c r="O2" s="99"/>
      <c r="P2" s="99"/>
      <c r="Q2" s="99"/>
      <c r="R2" s="99"/>
      <c r="S2" s="99"/>
      <c r="T2" s="99"/>
      <c r="U2" s="99"/>
      <c r="V2" s="99"/>
      <c r="W2" s="99"/>
      <c r="X2" s="99"/>
      <c r="Y2" s="2"/>
      <c r="Z2" s="2"/>
      <c r="AA2" s="2"/>
      <c r="AB2" s="2"/>
      <c r="AC2" s="2"/>
      <c r="AD2" s="2"/>
      <c r="AE2" s="98" t="s">
        <v>272</v>
      </c>
      <c r="AF2" s="99"/>
      <c r="AG2" s="99"/>
      <c r="AH2" s="99"/>
      <c r="AI2" s="99"/>
      <c r="AJ2" s="99"/>
      <c r="AK2" s="25" t="s">
        <v>372</v>
      </c>
      <c r="AL2" s="98" t="str">
        <f>VLOOKUP(Despacho!AL1,Ventas!$A$1:$U$205,6,0)</f>
        <v/>
      </c>
      <c r="AM2" s="99"/>
      <c r="AN2" s="99"/>
      <c r="AO2" s="99"/>
      <c r="AP2" s="99"/>
      <c r="AQ2" s="99"/>
      <c r="AR2" s="99"/>
      <c r="AS2" s="99"/>
      <c r="AT2" s="99"/>
      <c r="AU2" s="99"/>
      <c r="AV2" s="99"/>
      <c r="AW2" s="99"/>
      <c r="AX2" s="99"/>
      <c r="AY2" s="99"/>
      <c r="AZ2" s="99"/>
      <c r="BA2" s="99"/>
      <c r="BB2" s="99"/>
      <c r="BC2" s="2"/>
      <c r="BD2" s="2"/>
      <c r="BE2" s="2"/>
      <c r="BF2" s="2"/>
      <c r="BG2" s="2"/>
      <c r="BH2" s="2"/>
      <c r="BI2" s="98" t="s">
        <v>272</v>
      </c>
      <c r="BJ2" s="99"/>
      <c r="BK2" s="99"/>
      <c r="BL2" s="99"/>
      <c r="BM2" s="99"/>
      <c r="BN2" s="99"/>
      <c r="BO2" s="25" t="s">
        <v>372</v>
      </c>
      <c r="BP2" s="98" t="str">
        <f>VLOOKUP(Despacho!BP1,Ventas!$A$1:$U$205,6,0)</f>
        <v/>
      </c>
      <c r="BQ2" s="99"/>
      <c r="BR2" s="99"/>
      <c r="BS2" s="99"/>
      <c r="BT2" s="99"/>
      <c r="BU2" s="99"/>
      <c r="BV2" s="99"/>
      <c r="BW2" s="99"/>
      <c r="BX2" s="99"/>
      <c r="BY2" s="99"/>
      <c r="BZ2" s="99"/>
      <c r="CA2" s="99"/>
      <c r="CB2" s="99"/>
      <c r="CC2" s="99"/>
      <c r="CD2" s="99"/>
      <c r="CE2" s="99"/>
      <c r="CF2" s="99"/>
      <c r="CG2" s="2"/>
      <c r="CH2" s="2"/>
      <c r="CI2" s="2"/>
      <c r="CJ2" s="2"/>
      <c r="CK2" s="2"/>
      <c r="CL2" s="2"/>
      <c r="CM2" s="98" t="s">
        <v>272</v>
      </c>
      <c r="CN2" s="99"/>
      <c r="CO2" s="99"/>
      <c r="CP2" s="99"/>
      <c r="CQ2" s="99"/>
      <c r="CR2" s="99"/>
      <c r="CS2" s="25" t="s">
        <v>372</v>
      </c>
      <c r="CT2" s="98" t="str">
        <f>VLOOKUP(Despacho!CT1,Ventas!$A$1:$U$205,6,0)</f>
        <v/>
      </c>
      <c r="CU2" s="99"/>
      <c r="CV2" s="99"/>
      <c r="CW2" s="99"/>
      <c r="CX2" s="99"/>
      <c r="CY2" s="99"/>
      <c r="CZ2" s="99"/>
      <c r="DA2" s="99"/>
      <c r="DB2" s="99"/>
      <c r="DC2" s="99"/>
      <c r="DD2" s="99"/>
      <c r="DE2" s="99"/>
      <c r="DF2" s="99"/>
      <c r="DG2" s="99"/>
      <c r="DH2" s="99"/>
      <c r="DI2" s="99"/>
      <c r="DJ2" s="99"/>
      <c r="DK2" s="2"/>
      <c r="DL2" s="2"/>
      <c r="DM2" s="2"/>
      <c r="DN2" s="2"/>
      <c r="DO2" s="2"/>
      <c r="DP2" s="2"/>
      <c r="DQ2" s="98" t="s">
        <v>272</v>
      </c>
      <c r="DR2" s="99"/>
      <c r="DS2" s="99"/>
      <c r="DT2" s="99"/>
      <c r="DU2" s="99"/>
      <c r="DV2" s="99"/>
      <c r="DW2" s="25" t="s">
        <v>372</v>
      </c>
      <c r="DX2" s="98" t="str">
        <f>VLOOKUP(Despacho!DX1,Ventas!$A$1:$U$205,6,0)</f>
        <v/>
      </c>
      <c r="DY2" s="99"/>
      <c r="DZ2" s="99"/>
      <c r="EA2" s="99"/>
      <c r="EB2" s="99"/>
      <c r="EC2" s="99"/>
      <c r="ED2" s="99"/>
      <c r="EE2" s="99"/>
      <c r="EF2" s="99"/>
      <c r="EG2" s="99"/>
      <c r="EH2" s="99"/>
      <c r="EI2" s="99"/>
      <c r="EJ2" s="99"/>
      <c r="EK2" s="99"/>
      <c r="EL2" s="99"/>
      <c r="EM2" s="99"/>
      <c r="EN2" s="99"/>
      <c r="EO2" s="2"/>
      <c r="EP2" s="2"/>
      <c r="EQ2" s="2"/>
      <c r="ER2" s="2"/>
      <c r="ES2" s="2"/>
      <c r="ET2" s="2"/>
    </row>
    <row r="3" spans="1:150" ht="15.75" customHeight="1" x14ac:dyDescent="0.3">
      <c r="A3" s="98" t="s">
        <v>374</v>
      </c>
      <c r="B3" s="99"/>
      <c r="C3" s="99"/>
      <c r="D3" s="99"/>
      <c r="E3" s="99"/>
      <c r="F3" s="99"/>
      <c r="G3" s="25" t="s">
        <v>372</v>
      </c>
      <c r="H3" s="105">
        <f>VLOOKUP(Despacho!H1,Ventas!$A$1:$U$205,15,0)</f>
        <v>1436</v>
      </c>
      <c r="I3" s="99"/>
      <c r="J3" s="99"/>
      <c r="K3" s="99"/>
      <c r="L3" s="99"/>
      <c r="M3" s="99"/>
      <c r="N3" s="81"/>
      <c r="O3" s="81"/>
      <c r="P3" s="81"/>
      <c r="Q3" s="81"/>
      <c r="R3" s="81"/>
      <c r="S3" s="25"/>
      <c r="T3" s="25"/>
      <c r="U3" s="25"/>
      <c r="V3" s="25"/>
      <c r="W3" s="25"/>
      <c r="X3" s="25"/>
      <c r="Y3" s="82"/>
      <c r="Z3" s="82"/>
      <c r="AA3" s="82"/>
      <c r="AB3" s="82"/>
      <c r="AC3" s="2"/>
      <c r="AD3" s="2"/>
      <c r="AE3" s="98" t="s">
        <v>374</v>
      </c>
      <c r="AF3" s="99"/>
      <c r="AG3" s="99"/>
      <c r="AH3" s="99"/>
      <c r="AI3" s="99"/>
      <c r="AJ3" s="99"/>
      <c r="AK3" s="25" t="s">
        <v>372</v>
      </c>
      <c r="AL3" s="105">
        <f>VLOOKUP(Despacho!AL1,Ventas!$A$1:$U$205,15,0)</f>
        <v>0</v>
      </c>
      <c r="AM3" s="99"/>
      <c r="AN3" s="99"/>
      <c r="AO3" s="99"/>
      <c r="AP3" s="99"/>
      <c r="AQ3" s="99"/>
      <c r="AR3" s="81"/>
      <c r="AS3" s="81"/>
      <c r="AT3" s="81"/>
      <c r="AU3" s="81"/>
      <c r="AV3" s="81"/>
      <c r="AW3" s="25"/>
      <c r="AX3" s="25"/>
      <c r="AY3" s="25"/>
      <c r="AZ3" s="25"/>
      <c r="BA3" s="25"/>
      <c r="BB3" s="25"/>
      <c r="BC3" s="82"/>
      <c r="BD3" s="82"/>
      <c r="BE3" s="82"/>
      <c r="BF3" s="82"/>
      <c r="BG3" s="2"/>
      <c r="BH3" s="2"/>
      <c r="BI3" s="98" t="s">
        <v>374</v>
      </c>
      <c r="BJ3" s="99"/>
      <c r="BK3" s="99"/>
      <c r="BL3" s="99"/>
      <c r="BM3" s="99"/>
      <c r="BN3" s="99"/>
      <c r="BO3" s="25" t="s">
        <v>372</v>
      </c>
      <c r="BP3" s="105">
        <f>VLOOKUP(Despacho!BP1,Ventas!$A$1:$U$205,15,0)</f>
        <v>0</v>
      </c>
      <c r="BQ3" s="99"/>
      <c r="BR3" s="99"/>
      <c r="BS3" s="99"/>
      <c r="BT3" s="99"/>
      <c r="BU3" s="99"/>
      <c r="BV3" s="81"/>
      <c r="BW3" s="81"/>
      <c r="BX3" s="81"/>
      <c r="BY3" s="81"/>
      <c r="BZ3" s="81"/>
      <c r="CA3" s="25"/>
      <c r="CB3" s="25"/>
      <c r="CC3" s="25"/>
      <c r="CD3" s="25"/>
      <c r="CE3" s="25"/>
      <c r="CF3" s="25"/>
      <c r="CG3" s="82"/>
      <c r="CH3" s="82"/>
      <c r="CI3" s="82"/>
      <c r="CJ3" s="82"/>
      <c r="CK3" s="2"/>
      <c r="CL3" s="2"/>
      <c r="CM3" s="98" t="s">
        <v>374</v>
      </c>
      <c r="CN3" s="99"/>
      <c r="CO3" s="99"/>
      <c r="CP3" s="99"/>
      <c r="CQ3" s="99"/>
      <c r="CR3" s="99"/>
      <c r="CS3" s="25" t="s">
        <v>372</v>
      </c>
      <c r="CT3" s="105">
        <f>VLOOKUP(Despacho!CT1,Ventas!$A$1:$U$205,15,0)</f>
        <v>751</v>
      </c>
      <c r="CU3" s="99"/>
      <c r="CV3" s="99"/>
      <c r="CW3" s="99"/>
      <c r="CX3" s="99"/>
      <c r="CY3" s="99"/>
      <c r="CZ3" s="81"/>
      <c r="DA3" s="81"/>
      <c r="DB3" s="81"/>
      <c r="DC3" s="81"/>
      <c r="DD3" s="81"/>
      <c r="DE3" s="25"/>
      <c r="DF3" s="25"/>
      <c r="DG3" s="25"/>
      <c r="DH3" s="25"/>
      <c r="DI3" s="25"/>
      <c r="DJ3" s="25"/>
      <c r="DK3" s="82"/>
      <c r="DL3" s="82"/>
      <c r="DM3" s="82"/>
      <c r="DN3" s="82"/>
      <c r="DO3" s="2"/>
      <c r="DP3" s="2"/>
      <c r="DQ3" s="98" t="s">
        <v>374</v>
      </c>
      <c r="DR3" s="99"/>
      <c r="DS3" s="99"/>
      <c r="DT3" s="99"/>
      <c r="DU3" s="99"/>
      <c r="DV3" s="99"/>
      <c r="DW3" s="25" t="s">
        <v>372</v>
      </c>
      <c r="DX3" s="105">
        <f>VLOOKUP(Despacho!DX1,Ventas!$A$1:$U$205,15,0)</f>
        <v>751</v>
      </c>
      <c r="DY3" s="99"/>
      <c r="DZ3" s="99"/>
      <c r="EA3" s="99"/>
      <c r="EB3" s="99"/>
      <c r="EC3" s="99"/>
      <c r="ED3" s="81"/>
      <c r="EE3" s="81"/>
      <c r="EF3" s="81"/>
      <c r="EG3" s="81"/>
      <c r="EH3" s="81"/>
      <c r="EI3" s="25"/>
      <c r="EJ3" s="25"/>
      <c r="EK3" s="25"/>
      <c r="EL3" s="25"/>
      <c r="EM3" s="25"/>
      <c r="EN3" s="25"/>
      <c r="EO3" s="82"/>
      <c r="EP3" s="82"/>
      <c r="EQ3" s="82"/>
      <c r="ER3" s="82"/>
      <c r="ES3" s="2"/>
      <c r="ET3" s="2"/>
    </row>
    <row r="4" spans="1:150" ht="15.75" customHeight="1" x14ac:dyDescent="0.3">
      <c r="A4" s="98" t="s">
        <v>375</v>
      </c>
      <c r="B4" s="99"/>
      <c r="C4" s="99"/>
      <c r="D4" s="99"/>
      <c r="E4" s="99"/>
      <c r="F4" s="99"/>
      <c r="G4" s="25"/>
      <c r="H4" s="106">
        <f>VLOOKUP(Despacho!H1,Ventas!$A$1:$U$205,16,0)</f>
        <v>300</v>
      </c>
      <c r="I4" s="99"/>
      <c r="J4" s="99"/>
      <c r="K4" s="99"/>
      <c r="L4" s="99"/>
      <c r="M4" s="99"/>
      <c r="N4" s="81"/>
      <c r="O4" s="81"/>
      <c r="P4" s="81"/>
      <c r="Q4" s="81"/>
      <c r="R4" s="81"/>
      <c r="S4" s="25"/>
      <c r="T4" s="25"/>
      <c r="U4" s="25"/>
      <c r="V4" s="25"/>
      <c r="W4" s="25"/>
      <c r="X4" s="25"/>
      <c r="Y4" s="82"/>
      <c r="Z4" s="82"/>
      <c r="AA4" s="82"/>
      <c r="AB4" s="82"/>
      <c r="AC4" s="2"/>
      <c r="AD4" s="2"/>
      <c r="AE4" s="98" t="s">
        <v>375</v>
      </c>
      <c r="AF4" s="99"/>
      <c r="AG4" s="99"/>
      <c r="AH4" s="99"/>
      <c r="AI4" s="99"/>
      <c r="AJ4" s="99"/>
      <c r="AK4" s="25"/>
      <c r="AL4" s="106">
        <f>VLOOKUP(Despacho!AL1,Ventas!$A$1:$U$205,16,0)</f>
        <v>157</v>
      </c>
      <c r="AM4" s="99"/>
      <c r="AN4" s="99"/>
      <c r="AO4" s="99"/>
      <c r="AP4" s="99"/>
      <c r="AQ4" s="99"/>
      <c r="AR4" s="81"/>
      <c r="AS4" s="81"/>
      <c r="AT4" s="81"/>
      <c r="AU4" s="81"/>
      <c r="AV4" s="81"/>
      <c r="AW4" s="25"/>
      <c r="AX4" s="25"/>
      <c r="AY4" s="25"/>
      <c r="AZ4" s="25"/>
      <c r="BA4" s="25"/>
      <c r="BB4" s="25"/>
      <c r="BC4" s="82"/>
      <c r="BD4" s="82"/>
      <c r="BE4" s="82"/>
      <c r="BF4" s="82"/>
      <c r="BG4" s="2"/>
      <c r="BH4" s="2"/>
      <c r="BI4" s="98" t="s">
        <v>375</v>
      </c>
      <c r="BJ4" s="99"/>
      <c r="BK4" s="99"/>
      <c r="BL4" s="99"/>
      <c r="BM4" s="99"/>
      <c r="BN4" s="99"/>
      <c r="BO4" s="25"/>
      <c r="BP4" s="106">
        <f>VLOOKUP(Despacho!BP1,Ventas!$A$1:$U$205,16,0)</f>
        <v>370</v>
      </c>
      <c r="BQ4" s="99"/>
      <c r="BR4" s="99"/>
      <c r="BS4" s="99"/>
      <c r="BT4" s="99"/>
      <c r="BU4" s="99"/>
      <c r="BV4" s="81"/>
      <c r="BW4" s="81"/>
      <c r="BX4" s="81"/>
      <c r="BY4" s="81"/>
      <c r="BZ4" s="81"/>
      <c r="CA4" s="25"/>
      <c r="CB4" s="25"/>
      <c r="CC4" s="25"/>
      <c r="CD4" s="25"/>
      <c r="CE4" s="25"/>
      <c r="CF4" s="25"/>
      <c r="CG4" s="82"/>
      <c r="CH4" s="82"/>
      <c r="CI4" s="82"/>
      <c r="CJ4" s="82"/>
      <c r="CK4" s="2"/>
      <c r="CL4" s="2"/>
      <c r="CM4" s="98" t="s">
        <v>375</v>
      </c>
      <c r="CN4" s="99"/>
      <c r="CO4" s="99"/>
      <c r="CP4" s="99"/>
      <c r="CQ4" s="99"/>
      <c r="CR4" s="99"/>
      <c r="CS4" s="25"/>
      <c r="CT4" s="106">
        <f>VLOOKUP(Despacho!CT1,Ventas!$A$1:$U$205,16,0)</f>
        <v>157</v>
      </c>
      <c r="CU4" s="99"/>
      <c r="CV4" s="99"/>
      <c r="CW4" s="99"/>
      <c r="CX4" s="99"/>
      <c r="CY4" s="99"/>
      <c r="CZ4" s="81"/>
      <c r="DA4" s="81"/>
      <c r="DB4" s="81"/>
      <c r="DC4" s="81"/>
      <c r="DD4" s="81"/>
      <c r="DE4" s="25"/>
      <c r="DF4" s="25"/>
      <c r="DG4" s="25"/>
      <c r="DH4" s="25"/>
      <c r="DI4" s="25"/>
      <c r="DJ4" s="25"/>
      <c r="DK4" s="82"/>
      <c r="DL4" s="82"/>
      <c r="DM4" s="82"/>
      <c r="DN4" s="82"/>
      <c r="DO4" s="2"/>
      <c r="DP4" s="2"/>
      <c r="DQ4" s="98" t="s">
        <v>375</v>
      </c>
      <c r="DR4" s="99"/>
      <c r="DS4" s="99"/>
      <c r="DT4" s="99"/>
      <c r="DU4" s="99"/>
      <c r="DV4" s="99"/>
      <c r="DW4" s="25"/>
      <c r="DX4" s="106">
        <f>VLOOKUP(Despacho!DX1,Ventas!$A$1:$U$205,16,0)</f>
        <v>157</v>
      </c>
      <c r="DY4" s="99"/>
      <c r="DZ4" s="99"/>
      <c r="EA4" s="99"/>
      <c r="EB4" s="99"/>
      <c r="EC4" s="99"/>
      <c r="ED4" s="81"/>
      <c r="EE4" s="81"/>
      <c r="EF4" s="81"/>
      <c r="EG4" s="81"/>
      <c r="EH4" s="81"/>
      <c r="EI4" s="25"/>
      <c r="EJ4" s="25"/>
      <c r="EK4" s="25"/>
      <c r="EL4" s="25"/>
      <c r="EM4" s="25"/>
      <c r="EN4" s="25"/>
      <c r="EO4" s="82"/>
      <c r="EP4" s="82"/>
      <c r="EQ4" s="82"/>
      <c r="ER4" s="82"/>
      <c r="ES4" s="2"/>
      <c r="ET4" s="2"/>
    </row>
    <row r="5" spans="1:150" ht="15.75" customHeight="1" x14ac:dyDescent="0.3">
      <c r="A5" s="98" t="s">
        <v>152</v>
      </c>
      <c r="B5" s="99"/>
      <c r="C5" s="99"/>
      <c r="D5" s="99"/>
      <c r="E5" s="99"/>
      <c r="F5" s="99"/>
      <c r="G5" s="25" t="s">
        <v>372</v>
      </c>
      <c r="H5" s="101" t="e">
        <f>VLOOKUP(Y1,Clientes!$A$1:$E$504,3,0)</f>
        <v>#N/A</v>
      </c>
      <c r="I5" s="99"/>
      <c r="J5" s="99"/>
      <c r="K5" s="99"/>
      <c r="L5" s="99"/>
      <c r="M5" s="99"/>
      <c r="N5" s="99"/>
      <c r="O5" s="99"/>
      <c r="P5" s="99"/>
      <c r="Q5" s="99"/>
      <c r="R5" s="99"/>
      <c r="S5" s="99"/>
      <c r="T5" s="99"/>
      <c r="U5" s="99"/>
      <c r="V5" s="99"/>
      <c r="W5" s="99"/>
      <c r="X5" s="99"/>
      <c r="Y5" s="98" t="s">
        <v>279</v>
      </c>
      <c r="Z5" s="99"/>
      <c r="AA5" s="100" t="e">
        <f>VLOOKUP(Y1,Clientes!$A$1:$E$48,4,0)</f>
        <v>#N/A</v>
      </c>
      <c r="AB5" s="99"/>
      <c r="AC5" s="2"/>
      <c r="AD5" s="2"/>
      <c r="AE5" s="98" t="s">
        <v>152</v>
      </c>
      <c r="AF5" s="99"/>
      <c r="AG5" s="99"/>
      <c r="AH5" s="99"/>
      <c r="AI5" s="99"/>
      <c r="AJ5" s="99"/>
      <c r="AK5" s="25" t="s">
        <v>372</v>
      </c>
      <c r="AL5" s="101" t="e">
        <f>VLOOKUP(BC1,Clientes!$A$1:$E$504,3,0)</f>
        <v>#N/A</v>
      </c>
      <c r="AM5" s="99"/>
      <c r="AN5" s="99"/>
      <c r="AO5" s="99"/>
      <c r="AP5" s="99"/>
      <c r="AQ5" s="99"/>
      <c r="AR5" s="99"/>
      <c r="AS5" s="99"/>
      <c r="AT5" s="99"/>
      <c r="AU5" s="99"/>
      <c r="AV5" s="99"/>
      <c r="AW5" s="99"/>
      <c r="AX5" s="99"/>
      <c r="AY5" s="99"/>
      <c r="AZ5" s="99"/>
      <c r="BA5" s="99"/>
      <c r="BB5" s="99"/>
      <c r="BC5" s="98" t="s">
        <v>279</v>
      </c>
      <c r="BD5" s="99"/>
      <c r="BE5" s="100" t="e">
        <f>VLOOKUP(BC1,Clientes!$A$1:$E$48,4,0)</f>
        <v>#N/A</v>
      </c>
      <c r="BF5" s="99"/>
      <c r="BG5" s="2"/>
      <c r="BH5" s="2"/>
      <c r="BI5" s="98" t="s">
        <v>152</v>
      </c>
      <c r="BJ5" s="99"/>
      <c r="BK5" s="99"/>
      <c r="BL5" s="99"/>
      <c r="BM5" s="99"/>
      <c r="BN5" s="99"/>
      <c r="BO5" s="25" t="s">
        <v>372</v>
      </c>
      <c r="BP5" s="101" t="e">
        <f>VLOOKUP(CG1,Clientes!$A$1:$E$504,3,0)</f>
        <v>#N/A</v>
      </c>
      <c r="BQ5" s="99"/>
      <c r="BR5" s="99"/>
      <c r="BS5" s="99"/>
      <c r="BT5" s="99"/>
      <c r="BU5" s="99"/>
      <c r="BV5" s="99"/>
      <c r="BW5" s="99"/>
      <c r="BX5" s="99"/>
      <c r="BY5" s="99"/>
      <c r="BZ5" s="99"/>
      <c r="CA5" s="99"/>
      <c r="CB5" s="99"/>
      <c r="CC5" s="99"/>
      <c r="CD5" s="99"/>
      <c r="CE5" s="99"/>
      <c r="CF5" s="99"/>
      <c r="CG5" s="98" t="s">
        <v>279</v>
      </c>
      <c r="CH5" s="99"/>
      <c r="CI5" s="100" t="e">
        <f>VLOOKUP(CG1,Clientes!$A$1:$E$48,4,0)</f>
        <v>#N/A</v>
      </c>
      <c r="CJ5" s="99"/>
      <c r="CK5" s="2"/>
      <c r="CL5" s="2"/>
      <c r="CM5" s="98" t="s">
        <v>152</v>
      </c>
      <c r="CN5" s="99"/>
      <c r="CO5" s="99"/>
      <c r="CP5" s="99"/>
      <c r="CQ5" s="99"/>
      <c r="CR5" s="99"/>
      <c r="CS5" s="25" t="s">
        <v>372</v>
      </c>
      <c r="CT5" s="101" t="e">
        <f>VLOOKUP(DK1,Clientes!$A$1:$E$504,3,0)</f>
        <v>#N/A</v>
      </c>
      <c r="CU5" s="99"/>
      <c r="CV5" s="99"/>
      <c r="CW5" s="99"/>
      <c r="CX5" s="99"/>
      <c r="CY5" s="99"/>
      <c r="CZ5" s="99"/>
      <c r="DA5" s="99"/>
      <c r="DB5" s="99"/>
      <c r="DC5" s="99"/>
      <c r="DD5" s="99"/>
      <c r="DE5" s="99"/>
      <c r="DF5" s="99"/>
      <c r="DG5" s="99"/>
      <c r="DH5" s="99"/>
      <c r="DI5" s="99"/>
      <c r="DJ5" s="99"/>
      <c r="DK5" s="98" t="s">
        <v>279</v>
      </c>
      <c r="DL5" s="99"/>
      <c r="DM5" s="100" t="e">
        <f>VLOOKUP(DK1,Clientes!$A$1:$E$48,4,0)</f>
        <v>#N/A</v>
      </c>
      <c r="DN5" s="99"/>
      <c r="DO5" s="2"/>
      <c r="DP5" s="2"/>
      <c r="DQ5" s="98" t="s">
        <v>152</v>
      </c>
      <c r="DR5" s="99"/>
      <c r="DS5" s="99"/>
      <c r="DT5" s="99"/>
      <c r="DU5" s="99"/>
      <c r="DV5" s="99"/>
      <c r="DW5" s="25" t="s">
        <v>372</v>
      </c>
      <c r="DX5" s="101" t="e">
        <f>VLOOKUP(EO1,Clientes!$A$1:$E$504,3,0)</f>
        <v>#N/A</v>
      </c>
      <c r="DY5" s="99"/>
      <c r="DZ5" s="99"/>
      <c r="EA5" s="99"/>
      <c r="EB5" s="99"/>
      <c r="EC5" s="99"/>
      <c r="ED5" s="99"/>
      <c r="EE5" s="99"/>
      <c r="EF5" s="99"/>
      <c r="EG5" s="99"/>
      <c r="EH5" s="99"/>
      <c r="EI5" s="99"/>
      <c r="EJ5" s="99"/>
      <c r="EK5" s="99"/>
      <c r="EL5" s="99"/>
      <c r="EM5" s="99"/>
      <c r="EN5" s="99"/>
      <c r="EO5" s="98" t="s">
        <v>279</v>
      </c>
      <c r="EP5" s="99"/>
      <c r="EQ5" s="100" t="e">
        <f>VLOOKUP(EO1,Clientes!$A$1:$E$48,4,0)</f>
        <v>#N/A</v>
      </c>
      <c r="ER5" s="99"/>
      <c r="ES5" s="2"/>
      <c r="ET5" s="2"/>
    </row>
    <row r="6" spans="1:150" ht="15.75" customHeight="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row>
    <row r="7" spans="1:150" ht="15.75" customHeight="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row>
    <row r="8" spans="1:150" ht="15.75" customHeight="1" x14ac:dyDescent="0.3">
      <c r="A8" s="102" t="s">
        <v>225</v>
      </c>
      <c r="B8" s="103"/>
      <c r="C8" s="102" t="s">
        <v>376</v>
      </c>
      <c r="D8" s="104"/>
      <c r="E8" s="104"/>
      <c r="F8" s="104"/>
      <c r="G8" s="104"/>
      <c r="H8" s="104"/>
      <c r="I8" s="104"/>
      <c r="J8" s="104"/>
      <c r="K8" s="104"/>
      <c r="L8" s="104"/>
      <c r="M8" s="104"/>
      <c r="N8" s="104"/>
      <c r="O8" s="104"/>
      <c r="P8" s="104"/>
      <c r="Q8" s="104"/>
      <c r="R8" s="104"/>
      <c r="S8" s="104"/>
      <c r="T8" s="103"/>
      <c r="U8" s="102" t="s">
        <v>245</v>
      </c>
      <c r="V8" s="103"/>
      <c r="W8" s="102" t="s">
        <v>377</v>
      </c>
      <c r="X8" s="104"/>
      <c r="Y8" s="104"/>
      <c r="Z8" s="103"/>
      <c r="AA8" s="102" t="s">
        <v>378</v>
      </c>
      <c r="AB8" s="104"/>
      <c r="AC8" s="104"/>
      <c r="AD8" s="103"/>
      <c r="AE8" s="102" t="s">
        <v>225</v>
      </c>
      <c r="AF8" s="103"/>
      <c r="AG8" s="102" t="s">
        <v>376</v>
      </c>
      <c r="AH8" s="104"/>
      <c r="AI8" s="104"/>
      <c r="AJ8" s="104"/>
      <c r="AK8" s="104"/>
      <c r="AL8" s="104"/>
      <c r="AM8" s="104"/>
      <c r="AN8" s="104"/>
      <c r="AO8" s="104"/>
      <c r="AP8" s="104"/>
      <c r="AQ8" s="104"/>
      <c r="AR8" s="104"/>
      <c r="AS8" s="104"/>
      <c r="AT8" s="104"/>
      <c r="AU8" s="104"/>
      <c r="AV8" s="104"/>
      <c r="AW8" s="104"/>
      <c r="AX8" s="103"/>
      <c r="AY8" s="102" t="s">
        <v>245</v>
      </c>
      <c r="AZ8" s="103"/>
      <c r="BA8" s="102" t="s">
        <v>377</v>
      </c>
      <c r="BB8" s="104"/>
      <c r="BC8" s="104"/>
      <c r="BD8" s="103"/>
      <c r="BE8" s="102" t="s">
        <v>378</v>
      </c>
      <c r="BF8" s="104"/>
      <c r="BG8" s="104"/>
      <c r="BH8" s="103"/>
      <c r="BI8" s="102" t="s">
        <v>225</v>
      </c>
      <c r="BJ8" s="103"/>
      <c r="BK8" s="102" t="s">
        <v>376</v>
      </c>
      <c r="BL8" s="104"/>
      <c r="BM8" s="104"/>
      <c r="BN8" s="104"/>
      <c r="BO8" s="104"/>
      <c r="BP8" s="104"/>
      <c r="BQ8" s="104"/>
      <c r="BR8" s="104"/>
      <c r="BS8" s="104"/>
      <c r="BT8" s="104"/>
      <c r="BU8" s="104"/>
      <c r="BV8" s="104"/>
      <c r="BW8" s="104"/>
      <c r="BX8" s="104"/>
      <c r="BY8" s="104"/>
      <c r="BZ8" s="104"/>
      <c r="CA8" s="104"/>
      <c r="CB8" s="103"/>
      <c r="CC8" s="102" t="s">
        <v>245</v>
      </c>
      <c r="CD8" s="103"/>
      <c r="CE8" s="102" t="s">
        <v>377</v>
      </c>
      <c r="CF8" s="104"/>
      <c r="CG8" s="104"/>
      <c r="CH8" s="103"/>
      <c r="CI8" s="102" t="s">
        <v>378</v>
      </c>
      <c r="CJ8" s="104"/>
      <c r="CK8" s="104"/>
      <c r="CL8" s="103"/>
      <c r="CM8" s="102" t="s">
        <v>225</v>
      </c>
      <c r="CN8" s="103"/>
      <c r="CO8" s="102" t="s">
        <v>376</v>
      </c>
      <c r="CP8" s="104"/>
      <c r="CQ8" s="104"/>
      <c r="CR8" s="104"/>
      <c r="CS8" s="104"/>
      <c r="CT8" s="104"/>
      <c r="CU8" s="104"/>
      <c r="CV8" s="104"/>
      <c r="CW8" s="104"/>
      <c r="CX8" s="104"/>
      <c r="CY8" s="104"/>
      <c r="CZ8" s="104"/>
      <c r="DA8" s="104"/>
      <c r="DB8" s="104"/>
      <c r="DC8" s="104"/>
      <c r="DD8" s="104"/>
      <c r="DE8" s="104"/>
      <c r="DF8" s="103"/>
      <c r="DG8" s="102" t="s">
        <v>245</v>
      </c>
      <c r="DH8" s="103"/>
      <c r="DI8" s="102" t="s">
        <v>377</v>
      </c>
      <c r="DJ8" s="104"/>
      <c r="DK8" s="104"/>
      <c r="DL8" s="103"/>
      <c r="DM8" s="102" t="s">
        <v>378</v>
      </c>
      <c r="DN8" s="104"/>
      <c r="DO8" s="104"/>
      <c r="DP8" s="103"/>
      <c r="DQ8" s="102" t="s">
        <v>225</v>
      </c>
      <c r="DR8" s="103"/>
      <c r="DS8" s="102" t="s">
        <v>376</v>
      </c>
      <c r="DT8" s="104"/>
      <c r="DU8" s="104"/>
      <c r="DV8" s="104"/>
      <c r="DW8" s="104"/>
      <c r="DX8" s="104"/>
      <c r="DY8" s="104"/>
      <c r="DZ8" s="104"/>
      <c r="EA8" s="104"/>
      <c r="EB8" s="104"/>
      <c r="EC8" s="104"/>
      <c r="ED8" s="104"/>
      <c r="EE8" s="104"/>
      <c r="EF8" s="104"/>
      <c r="EG8" s="104"/>
      <c r="EH8" s="104"/>
      <c r="EI8" s="104"/>
      <c r="EJ8" s="103"/>
      <c r="EK8" s="102" t="s">
        <v>245</v>
      </c>
      <c r="EL8" s="103"/>
      <c r="EM8" s="102" t="s">
        <v>377</v>
      </c>
      <c r="EN8" s="104"/>
      <c r="EO8" s="104"/>
      <c r="EP8" s="103"/>
      <c r="EQ8" s="102" t="s">
        <v>378</v>
      </c>
      <c r="ER8" s="104"/>
      <c r="ES8" s="104"/>
      <c r="ET8" s="103"/>
    </row>
    <row r="9" spans="1:150" ht="15.75" customHeight="1" x14ac:dyDescent="0.3">
      <c r="A9" s="111">
        <v>1</v>
      </c>
      <c r="B9" s="103"/>
      <c r="C9" s="112" t="str">
        <f>IFERROR(VLOOKUP(CONCATENATE(H$1,A9),Ventas!$D$1:$M$205,5,0),"")</f>
        <v>Toalla 160x80 Fu</v>
      </c>
      <c r="D9" s="104"/>
      <c r="E9" s="104"/>
      <c r="F9" s="104"/>
      <c r="G9" s="104"/>
      <c r="H9" s="104"/>
      <c r="I9" s="104"/>
      <c r="J9" s="104"/>
      <c r="K9" s="104"/>
      <c r="L9" s="104"/>
      <c r="M9" s="104"/>
      <c r="N9" s="104"/>
      <c r="O9" s="104"/>
      <c r="P9" s="104"/>
      <c r="Q9" s="104"/>
      <c r="R9" s="104"/>
      <c r="S9" s="104"/>
      <c r="T9" s="103"/>
      <c r="U9" s="109">
        <f>IFERROR(VLOOKUP(CONCATENATE(H$1,A9),Ventas!$D$1:$M$205,6,0),"")</f>
        <v>1</v>
      </c>
      <c r="V9" s="103"/>
      <c r="W9" s="110">
        <f>IFERROR(VLOOKUP(CONCATENATE(H$1,A9),Ventas!$D$1:$M$205,8,0),"")</f>
        <v>8992</v>
      </c>
      <c r="X9" s="104"/>
      <c r="Y9" s="104"/>
      <c r="Z9" s="103"/>
      <c r="AA9" s="110">
        <f t="shared" ref="AA9:AA17" si="0">IFERROR(U9*W9,"")</f>
        <v>8992</v>
      </c>
      <c r="AB9" s="104"/>
      <c r="AC9" s="104"/>
      <c r="AD9" s="103"/>
      <c r="AE9" s="111">
        <v>1</v>
      </c>
      <c r="AF9" s="103"/>
      <c r="AG9" s="112" t="str">
        <f>IFERROR(VLOOKUP(CONCATENATE(AL$1,AE9),Ventas!$D$1:$M$205,5,0),"")</f>
        <v>Turbante Li</v>
      </c>
      <c r="AH9" s="104"/>
      <c r="AI9" s="104"/>
      <c r="AJ9" s="104"/>
      <c r="AK9" s="104"/>
      <c r="AL9" s="104"/>
      <c r="AM9" s="104"/>
      <c r="AN9" s="104"/>
      <c r="AO9" s="104"/>
      <c r="AP9" s="104"/>
      <c r="AQ9" s="104"/>
      <c r="AR9" s="104"/>
      <c r="AS9" s="104"/>
      <c r="AT9" s="104"/>
      <c r="AU9" s="104"/>
      <c r="AV9" s="104"/>
      <c r="AW9" s="104"/>
      <c r="AX9" s="103"/>
      <c r="AY9" s="109">
        <f>IFERROR(VLOOKUP(CONCATENATE(AL$1,AE9),Ventas!$D$1:$M$205,6,0),"")</f>
        <v>1</v>
      </c>
      <c r="AZ9" s="103"/>
      <c r="BA9" s="110">
        <f>IFERROR(VLOOKUP(CONCATENATE(AL$1,AE9),Ventas!$D$1:$M$205,8,0),"")</f>
        <v>4706</v>
      </c>
      <c r="BB9" s="104"/>
      <c r="BC9" s="104"/>
      <c r="BD9" s="103"/>
      <c r="BE9" s="110">
        <f t="shared" ref="BE9:BE17" si="1">IFERROR(AY9*BA9,"")</f>
        <v>4706</v>
      </c>
      <c r="BF9" s="104"/>
      <c r="BG9" s="104"/>
      <c r="BH9" s="103"/>
      <c r="BI9" s="111">
        <v>1</v>
      </c>
      <c r="BJ9" s="103"/>
      <c r="BK9" s="112" t="str">
        <f>IFERROR(VLOOKUP(CONCATENATE(BP$1,BI9),Ventas!$D$1:$M$205,5,0),"")</f>
        <v>Toalla 160x110 Li</v>
      </c>
      <c r="BL9" s="104"/>
      <c r="BM9" s="104"/>
      <c r="BN9" s="104"/>
      <c r="BO9" s="104"/>
      <c r="BP9" s="104"/>
      <c r="BQ9" s="104"/>
      <c r="BR9" s="104"/>
      <c r="BS9" s="104"/>
      <c r="BT9" s="104"/>
      <c r="BU9" s="104"/>
      <c r="BV9" s="104"/>
      <c r="BW9" s="104"/>
      <c r="BX9" s="104"/>
      <c r="BY9" s="104"/>
      <c r="BZ9" s="104"/>
      <c r="CA9" s="104"/>
      <c r="CB9" s="103"/>
      <c r="CC9" s="109">
        <f>IFERROR(VLOOKUP(CONCATENATE(BP$1,BI9),Ventas!$D$1:$M$205,6,0),"")</f>
        <v>1</v>
      </c>
      <c r="CD9" s="103"/>
      <c r="CE9" s="110">
        <f>IFERROR(VLOOKUP(CONCATENATE(BP$1,BI9),Ventas!$D$1:$M$205,8,0),"")</f>
        <v>11092</v>
      </c>
      <c r="CF9" s="104"/>
      <c r="CG9" s="104"/>
      <c r="CH9" s="103"/>
      <c r="CI9" s="110">
        <f t="shared" ref="CI9:CI17" si="2">IFERROR(CC9*CE9,"")</f>
        <v>11092</v>
      </c>
      <c r="CJ9" s="104"/>
      <c r="CK9" s="104"/>
      <c r="CL9" s="103"/>
      <c r="CM9" s="111">
        <v>1</v>
      </c>
      <c r="CN9" s="103"/>
      <c r="CO9" s="112" t="str">
        <f>IFERROR(VLOOKUP(CONCATENATE(CT$1,CM9),Ventas!$D$1:$M$205,5,0),"")</f>
        <v>Turbante Fu</v>
      </c>
      <c r="CP9" s="104"/>
      <c r="CQ9" s="104"/>
      <c r="CR9" s="104"/>
      <c r="CS9" s="104"/>
      <c r="CT9" s="104"/>
      <c r="CU9" s="104"/>
      <c r="CV9" s="104"/>
      <c r="CW9" s="104"/>
      <c r="CX9" s="104"/>
      <c r="CY9" s="104"/>
      <c r="CZ9" s="104"/>
      <c r="DA9" s="104"/>
      <c r="DB9" s="104"/>
      <c r="DC9" s="104"/>
      <c r="DD9" s="104"/>
      <c r="DE9" s="104"/>
      <c r="DF9" s="103"/>
      <c r="DG9" s="109">
        <f>IFERROR(VLOOKUP(CONCATENATE(CT$1,CM9),Ventas!$D$1:$M$205,6,0),"")</f>
        <v>1</v>
      </c>
      <c r="DH9" s="103"/>
      <c r="DI9" s="110">
        <f>IFERROR(VLOOKUP(CONCATENATE(CT$1,CM9),Ventas!$D$1:$M$205,8,0),"")</f>
        <v>4706</v>
      </c>
      <c r="DJ9" s="104"/>
      <c r="DK9" s="104"/>
      <c r="DL9" s="103"/>
      <c r="DM9" s="110">
        <f t="shared" ref="DM9:DM17" si="3">IFERROR(DG9*DI9,"")</f>
        <v>4706</v>
      </c>
      <c r="DN9" s="104"/>
      <c r="DO9" s="104"/>
      <c r="DP9" s="103"/>
      <c r="DQ9" s="111">
        <v>1</v>
      </c>
      <c r="DR9" s="103"/>
      <c r="DS9" s="112" t="str">
        <f>IFERROR(VLOOKUP(CONCATENATE(DX$1,DQ9),Ventas!$D$1:$M$205,5,0),"")</f>
        <v>Turbante Ca</v>
      </c>
      <c r="DT9" s="104"/>
      <c r="DU9" s="104"/>
      <c r="DV9" s="104"/>
      <c r="DW9" s="104"/>
      <c r="DX9" s="104"/>
      <c r="DY9" s="104"/>
      <c r="DZ9" s="104"/>
      <c r="EA9" s="104"/>
      <c r="EB9" s="104"/>
      <c r="EC9" s="104"/>
      <c r="ED9" s="104"/>
      <c r="EE9" s="104"/>
      <c r="EF9" s="104"/>
      <c r="EG9" s="104"/>
      <c r="EH9" s="104"/>
      <c r="EI9" s="104"/>
      <c r="EJ9" s="103"/>
      <c r="EK9" s="109">
        <f>IFERROR(VLOOKUP(CONCATENATE(DX$1,DQ9),Ventas!$D$1:$M$205,6,0),"")</f>
        <v>1</v>
      </c>
      <c r="EL9" s="103"/>
      <c r="EM9" s="110">
        <f>IFERROR(VLOOKUP(CONCATENATE(DX$1,DQ9),Ventas!$D$1:$M$205,8,0),"")</f>
        <v>4706</v>
      </c>
      <c r="EN9" s="104"/>
      <c r="EO9" s="104"/>
      <c r="EP9" s="103"/>
      <c r="EQ9" s="110">
        <f t="shared" ref="EQ9:EQ17" si="4">IFERROR(EK9*EM9,"")</f>
        <v>4706</v>
      </c>
      <c r="ER9" s="104"/>
      <c r="ES9" s="104"/>
      <c r="ET9" s="103"/>
    </row>
    <row r="10" spans="1:150" ht="15.75" customHeight="1" x14ac:dyDescent="0.3">
      <c r="A10" s="111">
        <v>2</v>
      </c>
      <c r="B10" s="103"/>
      <c r="C10" s="112" t="str">
        <f>IFERROR(VLOOKUP(CONCATENATE(H$1,A10),Ventas!$D$1:$M$205,5,0),"")</f>
        <v>Turbante Fu</v>
      </c>
      <c r="D10" s="104"/>
      <c r="E10" s="104"/>
      <c r="F10" s="104"/>
      <c r="G10" s="104"/>
      <c r="H10" s="104"/>
      <c r="I10" s="104"/>
      <c r="J10" s="104"/>
      <c r="K10" s="104"/>
      <c r="L10" s="104"/>
      <c r="M10" s="104"/>
      <c r="N10" s="104"/>
      <c r="O10" s="104"/>
      <c r="P10" s="104"/>
      <c r="Q10" s="104"/>
      <c r="R10" s="104"/>
      <c r="S10" s="104"/>
      <c r="T10" s="103"/>
      <c r="U10" s="109">
        <f>IFERROR(VLOOKUP(CONCATENATE(H$1,A10),Ventas!$D$1:$M$205,6,0),"")</f>
        <v>1</v>
      </c>
      <c r="V10" s="103"/>
      <c r="W10" s="110">
        <f>IFERROR(VLOOKUP(CONCATENATE(H$1,A10),Ventas[[#All],[Idet]:[Total]],8,0),"")</f>
        <v>4706</v>
      </c>
      <c r="X10" s="104"/>
      <c r="Y10" s="104"/>
      <c r="Z10" s="103"/>
      <c r="AA10" s="110">
        <f t="shared" si="0"/>
        <v>4706</v>
      </c>
      <c r="AB10" s="104"/>
      <c r="AC10" s="104"/>
      <c r="AD10" s="103"/>
      <c r="AE10" s="111">
        <v>2</v>
      </c>
      <c r="AF10" s="103"/>
      <c r="AG10" s="112" t="str">
        <f>IFERROR(VLOOKUP(CONCATENATE(AL$1,AE10),Ventas!$D$1:$M$205,5,0),"")</f>
        <v>Turbante Fu</v>
      </c>
      <c r="AH10" s="104"/>
      <c r="AI10" s="104"/>
      <c r="AJ10" s="104"/>
      <c r="AK10" s="104"/>
      <c r="AL10" s="104"/>
      <c r="AM10" s="104"/>
      <c r="AN10" s="104"/>
      <c r="AO10" s="104"/>
      <c r="AP10" s="104"/>
      <c r="AQ10" s="104"/>
      <c r="AR10" s="104"/>
      <c r="AS10" s="104"/>
      <c r="AT10" s="104"/>
      <c r="AU10" s="104"/>
      <c r="AV10" s="104"/>
      <c r="AW10" s="104"/>
      <c r="AX10" s="103"/>
      <c r="AY10" s="109">
        <f>IFERROR(VLOOKUP(CONCATENATE(AL$1,AE10),Ventas!$D$1:$M$205,6,0),"")</f>
        <v>1</v>
      </c>
      <c r="AZ10" s="103"/>
      <c r="BA10" s="110">
        <f>IFERROR(VLOOKUP(CONCATENATE(AL$1,AE10),Ventas[[#All],[Idet]:[Total]],8,0),"")</f>
        <v>4706</v>
      </c>
      <c r="BB10" s="104"/>
      <c r="BC10" s="104"/>
      <c r="BD10" s="103"/>
      <c r="BE10" s="110">
        <f t="shared" si="1"/>
        <v>4706</v>
      </c>
      <c r="BF10" s="104"/>
      <c r="BG10" s="104"/>
      <c r="BH10" s="103"/>
      <c r="BI10" s="111">
        <v>2</v>
      </c>
      <c r="BJ10" s="103"/>
      <c r="BK10" s="112" t="str">
        <f>IFERROR(VLOOKUP(CONCATENATE(BP$1,BI10),Ventas!$D$1:$M$205,5,0),"")</f>
        <v/>
      </c>
      <c r="BL10" s="104"/>
      <c r="BM10" s="104"/>
      <c r="BN10" s="104"/>
      <c r="BO10" s="104"/>
      <c r="BP10" s="104"/>
      <c r="BQ10" s="104"/>
      <c r="BR10" s="104"/>
      <c r="BS10" s="104"/>
      <c r="BT10" s="104"/>
      <c r="BU10" s="104"/>
      <c r="BV10" s="104"/>
      <c r="BW10" s="104"/>
      <c r="BX10" s="104"/>
      <c r="BY10" s="104"/>
      <c r="BZ10" s="104"/>
      <c r="CA10" s="104"/>
      <c r="CB10" s="103"/>
      <c r="CC10" s="109" t="str">
        <f>IFERROR(VLOOKUP(CONCATENATE(BP$1,BI10),Ventas!$D$1:$M$205,6,0),"")</f>
        <v/>
      </c>
      <c r="CD10" s="103"/>
      <c r="CE10" s="110" t="str">
        <f>IFERROR(VLOOKUP(CONCATENATE(BP$1,BI10),Ventas[[#All],[Idet]:[Total]],8,0),"")</f>
        <v/>
      </c>
      <c r="CF10" s="104"/>
      <c r="CG10" s="104"/>
      <c r="CH10" s="103"/>
      <c r="CI10" s="110" t="str">
        <f t="shared" si="2"/>
        <v/>
      </c>
      <c r="CJ10" s="104"/>
      <c r="CK10" s="104"/>
      <c r="CL10" s="103"/>
      <c r="CM10" s="111">
        <v>2</v>
      </c>
      <c r="CN10" s="103"/>
      <c r="CO10" s="112" t="str">
        <f>IFERROR(VLOOKUP(CONCATENATE(CT$1,CM10),Ventas!$D$1:$M$205,5,0),"")</f>
        <v>Toalla 160x80 Fu</v>
      </c>
      <c r="CP10" s="104"/>
      <c r="CQ10" s="104"/>
      <c r="CR10" s="104"/>
      <c r="CS10" s="104"/>
      <c r="CT10" s="104"/>
      <c r="CU10" s="104"/>
      <c r="CV10" s="104"/>
      <c r="CW10" s="104"/>
      <c r="CX10" s="104"/>
      <c r="CY10" s="104"/>
      <c r="CZ10" s="104"/>
      <c r="DA10" s="104"/>
      <c r="DB10" s="104"/>
      <c r="DC10" s="104"/>
      <c r="DD10" s="104"/>
      <c r="DE10" s="104"/>
      <c r="DF10" s="103"/>
      <c r="DG10" s="109">
        <f>IFERROR(VLOOKUP(CONCATENATE(CT$1,CM10),Ventas!$D$1:$M$205,6,0),"")</f>
        <v>1</v>
      </c>
      <c r="DH10" s="103"/>
      <c r="DI10" s="110">
        <f>IFERROR(VLOOKUP(CONCATENATE(CT$1,CM10),Ventas[[#All],[Idet]:[Total]],8,0),"")</f>
        <v>8992</v>
      </c>
      <c r="DJ10" s="104"/>
      <c r="DK10" s="104"/>
      <c r="DL10" s="103"/>
      <c r="DM10" s="110">
        <f t="shared" si="3"/>
        <v>8992</v>
      </c>
      <c r="DN10" s="104"/>
      <c r="DO10" s="104"/>
      <c r="DP10" s="103"/>
      <c r="DQ10" s="111">
        <v>2</v>
      </c>
      <c r="DR10" s="103"/>
      <c r="DS10" s="112" t="str">
        <f>IFERROR(VLOOKUP(CONCATENATE(DX$1,DQ10),Ventas!$D$1:$M$205,5,0),"")</f>
        <v>Turbante Li</v>
      </c>
      <c r="DT10" s="104"/>
      <c r="DU10" s="104"/>
      <c r="DV10" s="104"/>
      <c r="DW10" s="104"/>
      <c r="DX10" s="104"/>
      <c r="DY10" s="104"/>
      <c r="DZ10" s="104"/>
      <c r="EA10" s="104"/>
      <c r="EB10" s="104"/>
      <c r="EC10" s="104"/>
      <c r="ED10" s="104"/>
      <c r="EE10" s="104"/>
      <c r="EF10" s="104"/>
      <c r="EG10" s="104"/>
      <c r="EH10" s="104"/>
      <c r="EI10" s="104"/>
      <c r="EJ10" s="103"/>
      <c r="EK10" s="109">
        <f>IFERROR(VLOOKUP(CONCATENATE(DX$1,DQ10),Ventas!$D$1:$M$205,6,0),"")</f>
        <v>1</v>
      </c>
      <c r="EL10" s="103"/>
      <c r="EM10" s="110">
        <f>IFERROR(VLOOKUP(CONCATENATE(DX$1,DQ10),Ventas[[#All],[Idet]:[Total]],8,0),"")</f>
        <v>4706</v>
      </c>
      <c r="EN10" s="104"/>
      <c r="EO10" s="104"/>
      <c r="EP10" s="103"/>
      <c r="EQ10" s="110">
        <f t="shared" si="4"/>
        <v>4706</v>
      </c>
      <c r="ER10" s="104"/>
      <c r="ES10" s="104"/>
      <c r="ET10" s="103"/>
    </row>
    <row r="11" spans="1:150" ht="15.75" customHeight="1" x14ac:dyDescent="0.3">
      <c r="A11" s="111">
        <v>3</v>
      </c>
      <c r="B11" s="103"/>
      <c r="C11" s="112" t="str">
        <f>IFERROR(VLOOKUP(CONCATENATE(H$1,A11),Ventas!$D$1:$M$205,5,0),"")</f>
        <v>Turbante Ca</v>
      </c>
      <c r="D11" s="104"/>
      <c r="E11" s="104"/>
      <c r="F11" s="104"/>
      <c r="G11" s="104"/>
      <c r="H11" s="104"/>
      <c r="I11" s="104"/>
      <c r="J11" s="104"/>
      <c r="K11" s="104"/>
      <c r="L11" s="104"/>
      <c r="M11" s="104"/>
      <c r="N11" s="104"/>
      <c r="O11" s="104"/>
      <c r="P11" s="104"/>
      <c r="Q11" s="104"/>
      <c r="R11" s="104"/>
      <c r="S11" s="104"/>
      <c r="T11" s="103"/>
      <c r="U11" s="109">
        <f>IFERROR(VLOOKUP(CONCATENATE(H$1,A11),Ventas!$D$1:$M$205,6,0),"")</f>
        <v>1</v>
      </c>
      <c r="V11" s="103"/>
      <c r="W11" s="110">
        <f>IFERROR(VLOOKUP(CONCATENATE(H$1,A11),Ventas!$D$1:$M$205,8,0),"")</f>
        <v>4706</v>
      </c>
      <c r="X11" s="104"/>
      <c r="Y11" s="104"/>
      <c r="Z11" s="103"/>
      <c r="AA11" s="110">
        <f t="shared" si="0"/>
        <v>4706</v>
      </c>
      <c r="AB11" s="104"/>
      <c r="AC11" s="104"/>
      <c r="AD11" s="103"/>
      <c r="AE11" s="111">
        <v>3</v>
      </c>
      <c r="AF11" s="103"/>
      <c r="AG11" s="112" t="str">
        <f>IFERROR(VLOOKUP(CONCATENATE(AL$1,AE11),Ventas!$D$1:$M$205,5,0),"")</f>
        <v>Turbante Fu</v>
      </c>
      <c r="AH11" s="104"/>
      <c r="AI11" s="104"/>
      <c r="AJ11" s="104"/>
      <c r="AK11" s="104"/>
      <c r="AL11" s="104"/>
      <c r="AM11" s="104"/>
      <c r="AN11" s="104"/>
      <c r="AO11" s="104"/>
      <c r="AP11" s="104"/>
      <c r="AQ11" s="104"/>
      <c r="AR11" s="104"/>
      <c r="AS11" s="104"/>
      <c r="AT11" s="104"/>
      <c r="AU11" s="104"/>
      <c r="AV11" s="104"/>
      <c r="AW11" s="104"/>
      <c r="AX11" s="103"/>
      <c r="AY11" s="109">
        <f>IFERROR(VLOOKUP(CONCATENATE(AL$1,AE11),Ventas!$D$1:$M$205,6,0),"")</f>
        <v>1</v>
      </c>
      <c r="AZ11" s="103"/>
      <c r="BA11" s="110">
        <f>IFERROR(VLOOKUP(CONCATENATE(AL$1,AE11),Ventas!$D$1:$M$205,8,0),"")</f>
        <v>4706</v>
      </c>
      <c r="BB11" s="104"/>
      <c r="BC11" s="104"/>
      <c r="BD11" s="103"/>
      <c r="BE11" s="110">
        <f t="shared" si="1"/>
        <v>4706</v>
      </c>
      <c r="BF11" s="104"/>
      <c r="BG11" s="104"/>
      <c r="BH11" s="103"/>
      <c r="BI11" s="111">
        <v>3</v>
      </c>
      <c r="BJ11" s="103"/>
      <c r="BK11" s="112" t="str">
        <f>IFERROR(VLOOKUP(CONCATENATE(BP$1,BI11),Ventas!$D$1:$M$205,5,0),"")</f>
        <v/>
      </c>
      <c r="BL11" s="104"/>
      <c r="BM11" s="104"/>
      <c r="BN11" s="104"/>
      <c r="BO11" s="104"/>
      <c r="BP11" s="104"/>
      <c r="BQ11" s="104"/>
      <c r="BR11" s="104"/>
      <c r="BS11" s="104"/>
      <c r="BT11" s="104"/>
      <c r="BU11" s="104"/>
      <c r="BV11" s="104"/>
      <c r="BW11" s="104"/>
      <c r="BX11" s="104"/>
      <c r="BY11" s="104"/>
      <c r="BZ11" s="104"/>
      <c r="CA11" s="104"/>
      <c r="CB11" s="103"/>
      <c r="CC11" s="109" t="str">
        <f>IFERROR(VLOOKUP(CONCATENATE(BP$1,BI11),Ventas!$D$1:$M$205,6,0),"")</f>
        <v/>
      </c>
      <c r="CD11" s="103"/>
      <c r="CE11" s="110" t="str">
        <f>IFERROR(VLOOKUP(CONCATENATE(BP$1,BI11),Ventas!$D$1:$M$205,8,0),"")</f>
        <v/>
      </c>
      <c r="CF11" s="104"/>
      <c r="CG11" s="104"/>
      <c r="CH11" s="103"/>
      <c r="CI11" s="110" t="str">
        <f t="shared" si="2"/>
        <v/>
      </c>
      <c r="CJ11" s="104"/>
      <c r="CK11" s="104"/>
      <c r="CL11" s="103"/>
      <c r="CM11" s="111">
        <v>3</v>
      </c>
      <c r="CN11" s="103"/>
      <c r="CO11" s="112" t="str">
        <f>IFERROR(VLOOKUP(CONCATENATE(CT$1,CM11),Ventas!$D$1:$M$205,5,0),"")</f>
        <v>Gorra Natacion Lycra</v>
      </c>
      <c r="CP11" s="104"/>
      <c r="CQ11" s="104"/>
      <c r="CR11" s="104"/>
      <c r="CS11" s="104"/>
      <c r="CT11" s="104"/>
      <c r="CU11" s="104"/>
      <c r="CV11" s="104"/>
      <c r="CW11" s="104"/>
      <c r="CX11" s="104"/>
      <c r="CY11" s="104"/>
      <c r="CZ11" s="104"/>
      <c r="DA11" s="104"/>
      <c r="DB11" s="104"/>
      <c r="DC11" s="104"/>
      <c r="DD11" s="104"/>
      <c r="DE11" s="104"/>
      <c r="DF11" s="103"/>
      <c r="DG11" s="109">
        <f>IFERROR(VLOOKUP(CONCATENATE(CT$1,CM11),Ventas!$D$1:$M$205,6,0),"")</f>
        <v>1</v>
      </c>
      <c r="DH11" s="103"/>
      <c r="DI11" s="110">
        <f>IFERROR(VLOOKUP(CONCATENATE(CT$1,CM11),Ventas!$D$1:$M$205,8,0),"")</f>
        <v>4454</v>
      </c>
      <c r="DJ11" s="104"/>
      <c r="DK11" s="104"/>
      <c r="DL11" s="103"/>
      <c r="DM11" s="110">
        <f t="shared" si="3"/>
        <v>4454</v>
      </c>
      <c r="DN11" s="104"/>
      <c r="DO11" s="104"/>
      <c r="DP11" s="103"/>
      <c r="DQ11" s="111">
        <v>3</v>
      </c>
      <c r="DR11" s="103"/>
      <c r="DS11" s="112" t="str">
        <f>IFERROR(VLOOKUP(CONCATENATE(DX$1,DQ11),Ventas!$D$1:$M$205,5,0),"")</f>
        <v>Turbante Fu</v>
      </c>
      <c r="DT11" s="104"/>
      <c r="DU11" s="104"/>
      <c r="DV11" s="104"/>
      <c r="DW11" s="104"/>
      <c r="DX11" s="104"/>
      <c r="DY11" s="104"/>
      <c r="DZ11" s="104"/>
      <c r="EA11" s="104"/>
      <c r="EB11" s="104"/>
      <c r="EC11" s="104"/>
      <c r="ED11" s="104"/>
      <c r="EE11" s="104"/>
      <c r="EF11" s="104"/>
      <c r="EG11" s="104"/>
      <c r="EH11" s="104"/>
      <c r="EI11" s="104"/>
      <c r="EJ11" s="103"/>
      <c r="EK11" s="109">
        <f>IFERROR(VLOOKUP(CONCATENATE(DX$1,DQ11),Ventas!$D$1:$M$205,6,0),"")</f>
        <v>1</v>
      </c>
      <c r="EL11" s="103"/>
      <c r="EM11" s="110">
        <f>IFERROR(VLOOKUP(CONCATENATE(DX$1,DQ11),Ventas!$D$1:$M$205,8,0),"")</f>
        <v>4706</v>
      </c>
      <c r="EN11" s="104"/>
      <c r="EO11" s="104"/>
      <c r="EP11" s="103"/>
      <c r="EQ11" s="110">
        <f t="shared" si="4"/>
        <v>4706</v>
      </c>
      <c r="ER11" s="104"/>
      <c r="ES11" s="104"/>
      <c r="ET11" s="103"/>
    </row>
    <row r="12" spans="1:150" ht="15.75" customHeight="1" x14ac:dyDescent="0.3">
      <c r="A12" s="111">
        <v>4</v>
      </c>
      <c r="B12" s="103"/>
      <c r="C12" s="112" t="str">
        <f>IFERROR(VLOOKUP(CONCATENATE(H$1,A12),Ventas!$D$1:$M$205,5,0),"")</f>
        <v>Turbante Ca</v>
      </c>
      <c r="D12" s="104"/>
      <c r="E12" s="104"/>
      <c r="F12" s="104"/>
      <c r="G12" s="104"/>
      <c r="H12" s="104"/>
      <c r="I12" s="104"/>
      <c r="J12" s="104"/>
      <c r="K12" s="104"/>
      <c r="L12" s="104"/>
      <c r="M12" s="104"/>
      <c r="N12" s="104"/>
      <c r="O12" s="104"/>
      <c r="P12" s="104"/>
      <c r="Q12" s="104"/>
      <c r="R12" s="104"/>
      <c r="S12" s="104"/>
      <c r="T12" s="103"/>
      <c r="U12" s="109">
        <f>IFERROR(VLOOKUP(CONCATENATE(H$1,A12),Ventas!$D$1:$M$205,6,0),"")</f>
        <v>1</v>
      </c>
      <c r="V12" s="103"/>
      <c r="W12" s="110">
        <f>IFERROR(VLOOKUP(CONCATENATE(H$1,A12),Ventas!$D$1:$M$205,8,0),"")</f>
        <v>4706</v>
      </c>
      <c r="X12" s="104"/>
      <c r="Y12" s="104"/>
      <c r="Z12" s="103"/>
      <c r="AA12" s="110">
        <f t="shared" si="0"/>
        <v>4706</v>
      </c>
      <c r="AB12" s="104"/>
      <c r="AC12" s="104"/>
      <c r="AD12" s="103"/>
      <c r="AE12" s="111">
        <v>4</v>
      </c>
      <c r="AF12" s="103"/>
      <c r="AG12" s="112" t="str">
        <f>IFERROR(VLOOKUP(CONCATENATE(AL$1,AE12),Ventas!$D$1:$M$205,5,0),"")</f>
        <v/>
      </c>
      <c r="AH12" s="104"/>
      <c r="AI12" s="104"/>
      <c r="AJ12" s="104"/>
      <c r="AK12" s="104"/>
      <c r="AL12" s="104"/>
      <c r="AM12" s="104"/>
      <c r="AN12" s="104"/>
      <c r="AO12" s="104"/>
      <c r="AP12" s="104"/>
      <c r="AQ12" s="104"/>
      <c r="AR12" s="104"/>
      <c r="AS12" s="104"/>
      <c r="AT12" s="104"/>
      <c r="AU12" s="104"/>
      <c r="AV12" s="104"/>
      <c r="AW12" s="104"/>
      <c r="AX12" s="103"/>
      <c r="AY12" s="109" t="str">
        <f>IFERROR(VLOOKUP(CONCATENATE(AL$1,AE12),Ventas!$D$1:$M$205,6,0),"")</f>
        <v/>
      </c>
      <c r="AZ12" s="103"/>
      <c r="BA12" s="110" t="str">
        <f>IFERROR(VLOOKUP(CONCATENATE(AL$1,AE12),Ventas!$D$1:$M$205,8,0),"")</f>
        <v/>
      </c>
      <c r="BB12" s="104"/>
      <c r="BC12" s="104"/>
      <c r="BD12" s="103"/>
      <c r="BE12" s="110" t="str">
        <f t="shared" si="1"/>
        <v/>
      </c>
      <c r="BF12" s="104"/>
      <c r="BG12" s="104"/>
      <c r="BH12" s="103"/>
      <c r="BI12" s="111">
        <v>4</v>
      </c>
      <c r="BJ12" s="103"/>
      <c r="BK12" s="112" t="str">
        <f>IFERROR(VLOOKUP(CONCATENATE(BP$1,BI12),Ventas!$D$1:$M$205,5,0),"")</f>
        <v/>
      </c>
      <c r="BL12" s="104"/>
      <c r="BM12" s="104"/>
      <c r="BN12" s="104"/>
      <c r="BO12" s="104"/>
      <c r="BP12" s="104"/>
      <c r="BQ12" s="104"/>
      <c r="BR12" s="104"/>
      <c r="BS12" s="104"/>
      <c r="BT12" s="104"/>
      <c r="BU12" s="104"/>
      <c r="BV12" s="104"/>
      <c r="BW12" s="104"/>
      <c r="BX12" s="104"/>
      <c r="BY12" s="104"/>
      <c r="BZ12" s="104"/>
      <c r="CA12" s="104"/>
      <c r="CB12" s="103"/>
      <c r="CC12" s="109" t="str">
        <f>IFERROR(VLOOKUP(CONCATENATE(BP$1,BI12),Ventas!$D$1:$M$205,6,0),"")</f>
        <v/>
      </c>
      <c r="CD12" s="103"/>
      <c r="CE12" s="110" t="str">
        <f>IFERROR(VLOOKUP(CONCATENATE(BP$1,BI12),Ventas!$D$1:$M$205,8,0),"")</f>
        <v/>
      </c>
      <c r="CF12" s="104"/>
      <c r="CG12" s="104"/>
      <c r="CH12" s="103"/>
      <c r="CI12" s="110" t="str">
        <f t="shared" si="2"/>
        <v/>
      </c>
      <c r="CJ12" s="104"/>
      <c r="CK12" s="104"/>
      <c r="CL12" s="103"/>
      <c r="CM12" s="111">
        <v>4</v>
      </c>
      <c r="CN12" s="103"/>
      <c r="CO12" s="112" t="str">
        <f>IFERROR(VLOOKUP(CONCATENATE(CT$1,CM12),Ventas!$D$1:$M$205,5,0),"")</f>
        <v>Turbante Fu</v>
      </c>
      <c r="CP12" s="104"/>
      <c r="CQ12" s="104"/>
      <c r="CR12" s="104"/>
      <c r="CS12" s="104"/>
      <c r="CT12" s="104"/>
      <c r="CU12" s="104"/>
      <c r="CV12" s="104"/>
      <c r="CW12" s="104"/>
      <c r="CX12" s="104"/>
      <c r="CY12" s="104"/>
      <c r="CZ12" s="104"/>
      <c r="DA12" s="104"/>
      <c r="DB12" s="104"/>
      <c r="DC12" s="104"/>
      <c r="DD12" s="104"/>
      <c r="DE12" s="104"/>
      <c r="DF12" s="103"/>
      <c r="DG12" s="109">
        <f>IFERROR(VLOOKUP(CONCATENATE(CT$1,CM12),Ventas!$D$1:$M$205,6,0),"")</f>
        <v>1</v>
      </c>
      <c r="DH12" s="103"/>
      <c r="DI12" s="110">
        <f>IFERROR(VLOOKUP(CONCATENATE(CT$1,CM12),Ventas!$D$1:$M$205,8,0),"")</f>
        <v>4706</v>
      </c>
      <c r="DJ12" s="104"/>
      <c r="DK12" s="104"/>
      <c r="DL12" s="103"/>
      <c r="DM12" s="110">
        <f t="shared" si="3"/>
        <v>4706</v>
      </c>
      <c r="DN12" s="104"/>
      <c r="DO12" s="104"/>
      <c r="DP12" s="103"/>
      <c r="DQ12" s="111">
        <v>4</v>
      </c>
      <c r="DR12" s="103"/>
      <c r="DS12" s="112" t="str">
        <f>IFERROR(VLOOKUP(CONCATENATE(DX$1,DQ12),Ventas!$D$1:$M$205,5,0),"")</f>
        <v/>
      </c>
      <c r="DT12" s="104"/>
      <c r="DU12" s="104"/>
      <c r="DV12" s="104"/>
      <c r="DW12" s="104"/>
      <c r="DX12" s="104"/>
      <c r="DY12" s="104"/>
      <c r="DZ12" s="104"/>
      <c r="EA12" s="104"/>
      <c r="EB12" s="104"/>
      <c r="EC12" s="104"/>
      <c r="ED12" s="104"/>
      <c r="EE12" s="104"/>
      <c r="EF12" s="104"/>
      <c r="EG12" s="104"/>
      <c r="EH12" s="104"/>
      <c r="EI12" s="104"/>
      <c r="EJ12" s="103"/>
      <c r="EK12" s="109" t="str">
        <f>IFERROR(VLOOKUP(CONCATENATE(DX$1,DQ12),Ventas!$D$1:$M$205,6,0),"")</f>
        <v/>
      </c>
      <c r="EL12" s="103"/>
      <c r="EM12" s="110" t="str">
        <f>IFERROR(VLOOKUP(CONCATENATE(DX$1,DQ12),Ventas!$D$1:$M$205,8,0),"")</f>
        <v/>
      </c>
      <c r="EN12" s="104"/>
      <c r="EO12" s="104"/>
      <c r="EP12" s="103"/>
      <c r="EQ12" s="110" t="str">
        <f t="shared" si="4"/>
        <v/>
      </c>
      <c r="ER12" s="104"/>
      <c r="ES12" s="104"/>
      <c r="ET12" s="103"/>
    </row>
    <row r="13" spans="1:150" ht="15.75" customHeight="1" x14ac:dyDescent="0.3">
      <c r="A13" s="111">
        <v>5</v>
      </c>
      <c r="B13" s="103"/>
      <c r="C13" s="112" t="str">
        <f>IFERROR(VLOOKUP(CONCATENATE(H$1,A13),Ventas!$D$1:$M$205,5,0),"")</f>
        <v/>
      </c>
      <c r="D13" s="104"/>
      <c r="E13" s="104"/>
      <c r="F13" s="104"/>
      <c r="G13" s="104"/>
      <c r="H13" s="104"/>
      <c r="I13" s="104"/>
      <c r="J13" s="104"/>
      <c r="K13" s="104"/>
      <c r="L13" s="104"/>
      <c r="M13" s="104"/>
      <c r="N13" s="104"/>
      <c r="O13" s="104"/>
      <c r="P13" s="104"/>
      <c r="Q13" s="104"/>
      <c r="R13" s="104"/>
      <c r="S13" s="104"/>
      <c r="T13" s="103"/>
      <c r="U13" s="109" t="str">
        <f>IFERROR(VLOOKUP(CONCATENATE(H$1,A13),Ventas!$D$1:$M$205,6,0),"")</f>
        <v/>
      </c>
      <c r="V13" s="103"/>
      <c r="W13" s="110" t="str">
        <f>IFERROR(VLOOKUP(CONCATENATE(H$1,A13),Ventas!$D$1:$M$205,8,0),"")</f>
        <v/>
      </c>
      <c r="X13" s="104"/>
      <c r="Y13" s="104"/>
      <c r="Z13" s="103"/>
      <c r="AA13" s="110" t="str">
        <f t="shared" si="0"/>
        <v/>
      </c>
      <c r="AB13" s="104"/>
      <c r="AC13" s="104"/>
      <c r="AD13" s="103"/>
      <c r="AE13" s="111">
        <v>5</v>
      </c>
      <c r="AF13" s="103"/>
      <c r="AG13" s="112" t="str">
        <f>IFERROR(VLOOKUP(CONCATENATE(AL$1,AE13),Ventas!$D$1:$M$205,5,0),"")</f>
        <v/>
      </c>
      <c r="AH13" s="104"/>
      <c r="AI13" s="104"/>
      <c r="AJ13" s="104"/>
      <c r="AK13" s="104"/>
      <c r="AL13" s="104"/>
      <c r="AM13" s="104"/>
      <c r="AN13" s="104"/>
      <c r="AO13" s="104"/>
      <c r="AP13" s="104"/>
      <c r="AQ13" s="104"/>
      <c r="AR13" s="104"/>
      <c r="AS13" s="104"/>
      <c r="AT13" s="104"/>
      <c r="AU13" s="104"/>
      <c r="AV13" s="104"/>
      <c r="AW13" s="104"/>
      <c r="AX13" s="103"/>
      <c r="AY13" s="109" t="str">
        <f>IFERROR(VLOOKUP(CONCATENATE(AL$1,AE13),Ventas!$D$1:$M$205,6,0),"")</f>
        <v/>
      </c>
      <c r="AZ13" s="103"/>
      <c r="BA13" s="110" t="str">
        <f>IFERROR(VLOOKUP(CONCATENATE(AL$1,AE13),Ventas!$D$1:$M$205,8,0),"")</f>
        <v/>
      </c>
      <c r="BB13" s="104"/>
      <c r="BC13" s="104"/>
      <c r="BD13" s="103"/>
      <c r="BE13" s="110" t="str">
        <f t="shared" si="1"/>
        <v/>
      </c>
      <c r="BF13" s="104"/>
      <c r="BG13" s="104"/>
      <c r="BH13" s="103"/>
      <c r="BI13" s="111">
        <v>5</v>
      </c>
      <c r="BJ13" s="103"/>
      <c r="BK13" s="112" t="str">
        <f>IFERROR(VLOOKUP(CONCATENATE(BP$1,BI13),Ventas!$D$1:$M$205,5,0),"")</f>
        <v/>
      </c>
      <c r="BL13" s="104"/>
      <c r="BM13" s="104"/>
      <c r="BN13" s="104"/>
      <c r="BO13" s="104"/>
      <c r="BP13" s="104"/>
      <c r="BQ13" s="104"/>
      <c r="BR13" s="104"/>
      <c r="BS13" s="104"/>
      <c r="BT13" s="104"/>
      <c r="BU13" s="104"/>
      <c r="BV13" s="104"/>
      <c r="BW13" s="104"/>
      <c r="BX13" s="104"/>
      <c r="BY13" s="104"/>
      <c r="BZ13" s="104"/>
      <c r="CA13" s="104"/>
      <c r="CB13" s="103"/>
      <c r="CC13" s="109" t="str">
        <f>IFERROR(VLOOKUP(CONCATENATE(BP$1,BI13),Ventas!$D$1:$M$205,6,0),"")</f>
        <v/>
      </c>
      <c r="CD13" s="103"/>
      <c r="CE13" s="110" t="str">
        <f>IFERROR(VLOOKUP(CONCATENATE(BP$1,BI13),Ventas!$D$1:$M$205,8,0),"")</f>
        <v/>
      </c>
      <c r="CF13" s="104"/>
      <c r="CG13" s="104"/>
      <c r="CH13" s="103"/>
      <c r="CI13" s="110" t="str">
        <f t="shared" si="2"/>
        <v/>
      </c>
      <c r="CJ13" s="104"/>
      <c r="CK13" s="104"/>
      <c r="CL13" s="103"/>
      <c r="CM13" s="111">
        <v>5</v>
      </c>
      <c r="CN13" s="103"/>
      <c r="CO13" s="112" t="str">
        <f>IFERROR(VLOOKUP(CONCATENATE(CT$1,CM13),Ventas!$D$1:$M$205,5,0),"")</f>
        <v>Turbante Vp</v>
      </c>
      <c r="CP13" s="104"/>
      <c r="CQ13" s="104"/>
      <c r="CR13" s="104"/>
      <c r="CS13" s="104"/>
      <c r="CT13" s="104"/>
      <c r="CU13" s="104"/>
      <c r="CV13" s="104"/>
      <c r="CW13" s="104"/>
      <c r="CX13" s="104"/>
      <c r="CY13" s="104"/>
      <c r="CZ13" s="104"/>
      <c r="DA13" s="104"/>
      <c r="DB13" s="104"/>
      <c r="DC13" s="104"/>
      <c r="DD13" s="104"/>
      <c r="DE13" s="104"/>
      <c r="DF13" s="103"/>
      <c r="DG13" s="109">
        <f>IFERROR(VLOOKUP(CONCATENATE(CT$1,CM13),Ventas!$D$1:$M$205,6,0),"")</f>
        <v>1</v>
      </c>
      <c r="DH13" s="103"/>
      <c r="DI13" s="110">
        <f>IFERROR(VLOOKUP(CONCATENATE(CT$1,CM13),Ventas!$D$1:$M$205,8,0),"")</f>
        <v>4706</v>
      </c>
      <c r="DJ13" s="104"/>
      <c r="DK13" s="104"/>
      <c r="DL13" s="103"/>
      <c r="DM13" s="110">
        <f t="shared" si="3"/>
        <v>4706</v>
      </c>
      <c r="DN13" s="104"/>
      <c r="DO13" s="104"/>
      <c r="DP13" s="103"/>
      <c r="DQ13" s="111">
        <v>5</v>
      </c>
      <c r="DR13" s="103"/>
      <c r="DS13" s="112" t="str">
        <f>IFERROR(VLOOKUP(CONCATENATE(DX$1,DQ13),Ventas!$D$1:$M$205,5,0),"")</f>
        <v/>
      </c>
      <c r="DT13" s="104"/>
      <c r="DU13" s="104"/>
      <c r="DV13" s="104"/>
      <c r="DW13" s="104"/>
      <c r="DX13" s="104"/>
      <c r="DY13" s="104"/>
      <c r="DZ13" s="104"/>
      <c r="EA13" s="104"/>
      <c r="EB13" s="104"/>
      <c r="EC13" s="104"/>
      <c r="ED13" s="104"/>
      <c r="EE13" s="104"/>
      <c r="EF13" s="104"/>
      <c r="EG13" s="104"/>
      <c r="EH13" s="104"/>
      <c r="EI13" s="104"/>
      <c r="EJ13" s="103"/>
      <c r="EK13" s="109" t="str">
        <f>IFERROR(VLOOKUP(CONCATENATE(DX$1,DQ13),Ventas!$D$1:$M$205,6,0),"")</f>
        <v/>
      </c>
      <c r="EL13" s="103"/>
      <c r="EM13" s="110" t="str">
        <f>IFERROR(VLOOKUP(CONCATENATE(DX$1,DQ13),Ventas!$D$1:$M$205,8,0),"")</f>
        <v/>
      </c>
      <c r="EN13" s="104"/>
      <c r="EO13" s="104"/>
      <c r="EP13" s="103"/>
      <c r="EQ13" s="110" t="str">
        <f t="shared" si="4"/>
        <v/>
      </c>
      <c r="ER13" s="104"/>
      <c r="ES13" s="104"/>
      <c r="ET13" s="103"/>
    </row>
    <row r="14" spans="1:150" ht="15.75" customHeight="1" x14ac:dyDescent="0.3">
      <c r="A14" s="111">
        <v>6</v>
      </c>
      <c r="B14" s="103"/>
      <c r="C14" s="112" t="str">
        <f>IFERROR(VLOOKUP(CONCATENATE(H$1,A14),Ventas!$D$1:$M$205,5,0),"")</f>
        <v/>
      </c>
      <c r="D14" s="104"/>
      <c r="E14" s="104"/>
      <c r="F14" s="104"/>
      <c r="G14" s="104"/>
      <c r="H14" s="104"/>
      <c r="I14" s="104"/>
      <c r="J14" s="104"/>
      <c r="K14" s="104"/>
      <c r="L14" s="104"/>
      <c r="M14" s="104"/>
      <c r="N14" s="104"/>
      <c r="O14" s="104"/>
      <c r="P14" s="104"/>
      <c r="Q14" s="104"/>
      <c r="R14" s="104"/>
      <c r="S14" s="104"/>
      <c r="T14" s="103"/>
      <c r="U14" s="109" t="str">
        <f>IFERROR(VLOOKUP(CONCATENATE(H$1,A14),Ventas!$D$1:$M$205,6,0),"")</f>
        <v/>
      </c>
      <c r="V14" s="103"/>
      <c r="W14" s="110" t="str">
        <f>IFERROR(VLOOKUP(CONCATENATE(H$1,A14),Ventas!$D$1:$M$205,8,0),"")</f>
        <v/>
      </c>
      <c r="X14" s="104"/>
      <c r="Y14" s="104"/>
      <c r="Z14" s="103"/>
      <c r="AA14" s="110" t="str">
        <f t="shared" si="0"/>
        <v/>
      </c>
      <c r="AB14" s="104"/>
      <c r="AC14" s="104"/>
      <c r="AD14" s="103"/>
      <c r="AE14" s="111">
        <v>6</v>
      </c>
      <c r="AF14" s="103"/>
      <c r="AG14" s="112" t="str">
        <f>IFERROR(VLOOKUP(CONCATENATE(AL$1,AE14),Ventas!$D$1:$M$205,5,0),"")</f>
        <v/>
      </c>
      <c r="AH14" s="104"/>
      <c r="AI14" s="104"/>
      <c r="AJ14" s="104"/>
      <c r="AK14" s="104"/>
      <c r="AL14" s="104"/>
      <c r="AM14" s="104"/>
      <c r="AN14" s="104"/>
      <c r="AO14" s="104"/>
      <c r="AP14" s="104"/>
      <c r="AQ14" s="104"/>
      <c r="AR14" s="104"/>
      <c r="AS14" s="104"/>
      <c r="AT14" s="104"/>
      <c r="AU14" s="104"/>
      <c r="AV14" s="104"/>
      <c r="AW14" s="104"/>
      <c r="AX14" s="103"/>
      <c r="AY14" s="109" t="str">
        <f>IFERROR(VLOOKUP(CONCATENATE(AL$1,AE14),Ventas!$D$1:$M$205,6,0),"")</f>
        <v/>
      </c>
      <c r="AZ14" s="103"/>
      <c r="BA14" s="110" t="str">
        <f>IFERROR(VLOOKUP(CONCATENATE(AL$1,AE14),Ventas!$D$1:$M$205,8,0),"")</f>
        <v/>
      </c>
      <c r="BB14" s="104"/>
      <c r="BC14" s="104"/>
      <c r="BD14" s="103"/>
      <c r="BE14" s="110" t="str">
        <f t="shared" si="1"/>
        <v/>
      </c>
      <c r="BF14" s="104"/>
      <c r="BG14" s="104"/>
      <c r="BH14" s="103"/>
      <c r="BI14" s="111">
        <v>6</v>
      </c>
      <c r="BJ14" s="103"/>
      <c r="BK14" s="112" t="str">
        <f>IFERROR(VLOOKUP(CONCATENATE(BP$1,BI14),Ventas!$D$1:$M$205,5,0),"")</f>
        <v/>
      </c>
      <c r="BL14" s="104"/>
      <c r="BM14" s="104"/>
      <c r="BN14" s="104"/>
      <c r="BO14" s="104"/>
      <c r="BP14" s="104"/>
      <c r="BQ14" s="104"/>
      <c r="BR14" s="104"/>
      <c r="BS14" s="104"/>
      <c r="BT14" s="104"/>
      <c r="BU14" s="104"/>
      <c r="BV14" s="104"/>
      <c r="BW14" s="104"/>
      <c r="BX14" s="104"/>
      <c r="BY14" s="104"/>
      <c r="BZ14" s="104"/>
      <c r="CA14" s="104"/>
      <c r="CB14" s="103"/>
      <c r="CC14" s="109" t="str">
        <f>IFERROR(VLOOKUP(CONCATENATE(BP$1,BI14),Ventas!$D$1:$M$205,6,0),"")</f>
        <v/>
      </c>
      <c r="CD14" s="103"/>
      <c r="CE14" s="110" t="str">
        <f>IFERROR(VLOOKUP(CONCATENATE(BP$1,BI14),Ventas!$D$1:$M$205,8,0),"")</f>
        <v/>
      </c>
      <c r="CF14" s="104"/>
      <c r="CG14" s="104"/>
      <c r="CH14" s="103"/>
      <c r="CI14" s="110" t="str">
        <f t="shared" si="2"/>
        <v/>
      </c>
      <c r="CJ14" s="104"/>
      <c r="CK14" s="104"/>
      <c r="CL14" s="103"/>
      <c r="CM14" s="111">
        <v>6</v>
      </c>
      <c r="CN14" s="103"/>
      <c r="CO14" s="112" t="str">
        <f>IFERROR(VLOOKUP(CONCATENATE(CT$1,CM14),Ventas!$D$1:$M$205,5,0),"")</f>
        <v/>
      </c>
      <c r="CP14" s="104"/>
      <c r="CQ14" s="104"/>
      <c r="CR14" s="104"/>
      <c r="CS14" s="104"/>
      <c r="CT14" s="104"/>
      <c r="CU14" s="104"/>
      <c r="CV14" s="104"/>
      <c r="CW14" s="104"/>
      <c r="CX14" s="104"/>
      <c r="CY14" s="104"/>
      <c r="CZ14" s="104"/>
      <c r="DA14" s="104"/>
      <c r="DB14" s="104"/>
      <c r="DC14" s="104"/>
      <c r="DD14" s="104"/>
      <c r="DE14" s="104"/>
      <c r="DF14" s="103"/>
      <c r="DG14" s="109" t="str">
        <f>IFERROR(VLOOKUP(CONCATENATE(CT$1,CM14),Ventas!$D$1:$M$205,6,0),"")</f>
        <v/>
      </c>
      <c r="DH14" s="103"/>
      <c r="DI14" s="110" t="str">
        <f>IFERROR(VLOOKUP(CONCATENATE(CT$1,CM14),Ventas!$D$1:$M$205,8,0),"")</f>
        <v/>
      </c>
      <c r="DJ14" s="104"/>
      <c r="DK14" s="104"/>
      <c r="DL14" s="103"/>
      <c r="DM14" s="110" t="str">
        <f t="shared" si="3"/>
        <v/>
      </c>
      <c r="DN14" s="104"/>
      <c r="DO14" s="104"/>
      <c r="DP14" s="103"/>
      <c r="DQ14" s="111">
        <v>6</v>
      </c>
      <c r="DR14" s="103"/>
      <c r="DS14" s="112" t="str">
        <f>IFERROR(VLOOKUP(CONCATENATE(DX$1,DQ14),Ventas!$D$1:$M$205,5,0),"")</f>
        <v/>
      </c>
      <c r="DT14" s="104"/>
      <c r="DU14" s="104"/>
      <c r="DV14" s="104"/>
      <c r="DW14" s="104"/>
      <c r="DX14" s="104"/>
      <c r="DY14" s="104"/>
      <c r="DZ14" s="104"/>
      <c r="EA14" s="104"/>
      <c r="EB14" s="104"/>
      <c r="EC14" s="104"/>
      <c r="ED14" s="104"/>
      <c r="EE14" s="104"/>
      <c r="EF14" s="104"/>
      <c r="EG14" s="104"/>
      <c r="EH14" s="104"/>
      <c r="EI14" s="104"/>
      <c r="EJ14" s="103"/>
      <c r="EK14" s="109" t="str">
        <f>IFERROR(VLOOKUP(CONCATENATE(DX$1,DQ14),Ventas!$D$1:$M$205,6,0),"")</f>
        <v/>
      </c>
      <c r="EL14" s="103"/>
      <c r="EM14" s="110" t="str">
        <f>IFERROR(VLOOKUP(CONCATENATE(DX$1,DQ14),Ventas!$D$1:$M$205,8,0),"")</f>
        <v/>
      </c>
      <c r="EN14" s="104"/>
      <c r="EO14" s="104"/>
      <c r="EP14" s="103"/>
      <c r="EQ14" s="110" t="str">
        <f t="shared" si="4"/>
        <v/>
      </c>
      <c r="ER14" s="104"/>
      <c r="ES14" s="104"/>
      <c r="ET14" s="103"/>
    </row>
    <row r="15" spans="1:150" ht="15.75" customHeight="1" x14ac:dyDescent="0.3">
      <c r="A15" s="111">
        <v>7</v>
      </c>
      <c r="B15" s="103"/>
      <c r="C15" s="112" t="str">
        <f>IFERROR(VLOOKUP(CONCATENATE(H$1,A15),Ventas!$D$1:$M$205,5,0),"")</f>
        <v/>
      </c>
      <c r="D15" s="104"/>
      <c r="E15" s="104"/>
      <c r="F15" s="104"/>
      <c r="G15" s="104"/>
      <c r="H15" s="104"/>
      <c r="I15" s="104"/>
      <c r="J15" s="104"/>
      <c r="K15" s="104"/>
      <c r="L15" s="104"/>
      <c r="M15" s="104"/>
      <c r="N15" s="104"/>
      <c r="O15" s="104"/>
      <c r="P15" s="104"/>
      <c r="Q15" s="104"/>
      <c r="R15" s="104"/>
      <c r="S15" s="104"/>
      <c r="T15" s="103"/>
      <c r="U15" s="109" t="str">
        <f>IFERROR(VLOOKUP(CONCATENATE(H$1,A15),Ventas!$D$1:$M$205,6,0),"")</f>
        <v/>
      </c>
      <c r="V15" s="103"/>
      <c r="W15" s="110" t="str">
        <f>IFERROR(VLOOKUP(CONCATENATE(H$1,A15),Ventas!$D$1:$M$205,8,0),"")</f>
        <v/>
      </c>
      <c r="X15" s="104"/>
      <c r="Y15" s="104"/>
      <c r="Z15" s="103"/>
      <c r="AA15" s="110" t="str">
        <f t="shared" si="0"/>
        <v/>
      </c>
      <c r="AB15" s="104"/>
      <c r="AC15" s="104"/>
      <c r="AD15" s="103"/>
      <c r="AE15" s="111">
        <v>7</v>
      </c>
      <c r="AF15" s="103"/>
      <c r="AG15" s="112" t="str">
        <f>IFERROR(VLOOKUP(CONCATENATE(AL$1,AE15),Ventas!$D$1:$M$205,5,0),"")</f>
        <v/>
      </c>
      <c r="AH15" s="104"/>
      <c r="AI15" s="104"/>
      <c r="AJ15" s="104"/>
      <c r="AK15" s="104"/>
      <c r="AL15" s="104"/>
      <c r="AM15" s="104"/>
      <c r="AN15" s="104"/>
      <c r="AO15" s="104"/>
      <c r="AP15" s="104"/>
      <c r="AQ15" s="104"/>
      <c r="AR15" s="104"/>
      <c r="AS15" s="104"/>
      <c r="AT15" s="104"/>
      <c r="AU15" s="104"/>
      <c r="AV15" s="104"/>
      <c r="AW15" s="104"/>
      <c r="AX15" s="103"/>
      <c r="AY15" s="109" t="str">
        <f>IFERROR(VLOOKUP(CONCATENATE(AL$1,AE15),Ventas!$D$1:$M$205,6,0),"")</f>
        <v/>
      </c>
      <c r="AZ15" s="103"/>
      <c r="BA15" s="110" t="str">
        <f>IFERROR(VLOOKUP(CONCATENATE(AL$1,AE15),Ventas!$D$1:$M$205,8,0),"")</f>
        <v/>
      </c>
      <c r="BB15" s="104"/>
      <c r="BC15" s="104"/>
      <c r="BD15" s="103"/>
      <c r="BE15" s="110" t="str">
        <f t="shared" si="1"/>
        <v/>
      </c>
      <c r="BF15" s="104"/>
      <c r="BG15" s="104"/>
      <c r="BH15" s="103"/>
      <c r="BI15" s="111">
        <v>7</v>
      </c>
      <c r="BJ15" s="103"/>
      <c r="BK15" s="112" t="str">
        <f>IFERROR(VLOOKUP(CONCATENATE(BP$1,BI15),Ventas!$D$1:$M$205,5,0),"")</f>
        <v/>
      </c>
      <c r="BL15" s="104"/>
      <c r="BM15" s="104"/>
      <c r="BN15" s="104"/>
      <c r="BO15" s="104"/>
      <c r="BP15" s="104"/>
      <c r="BQ15" s="104"/>
      <c r="BR15" s="104"/>
      <c r="BS15" s="104"/>
      <c r="BT15" s="104"/>
      <c r="BU15" s="104"/>
      <c r="BV15" s="104"/>
      <c r="BW15" s="104"/>
      <c r="BX15" s="104"/>
      <c r="BY15" s="104"/>
      <c r="BZ15" s="104"/>
      <c r="CA15" s="104"/>
      <c r="CB15" s="103"/>
      <c r="CC15" s="109" t="str">
        <f>IFERROR(VLOOKUP(CONCATENATE(BP$1,BI15),Ventas!$D$1:$M$205,6,0),"")</f>
        <v/>
      </c>
      <c r="CD15" s="103"/>
      <c r="CE15" s="110" t="str">
        <f>IFERROR(VLOOKUP(CONCATENATE(BP$1,BI15),Ventas!$D$1:$M$205,8,0),"")</f>
        <v/>
      </c>
      <c r="CF15" s="104"/>
      <c r="CG15" s="104"/>
      <c r="CH15" s="103"/>
      <c r="CI15" s="110" t="str">
        <f t="shared" si="2"/>
        <v/>
      </c>
      <c r="CJ15" s="104"/>
      <c r="CK15" s="104"/>
      <c r="CL15" s="103"/>
      <c r="CM15" s="111">
        <v>7</v>
      </c>
      <c r="CN15" s="103"/>
      <c r="CO15" s="112" t="str">
        <f>IFERROR(VLOOKUP(CONCATENATE(CT$1,CM15),Ventas!$D$1:$M$205,5,0),"")</f>
        <v/>
      </c>
      <c r="CP15" s="104"/>
      <c r="CQ15" s="104"/>
      <c r="CR15" s="104"/>
      <c r="CS15" s="104"/>
      <c r="CT15" s="104"/>
      <c r="CU15" s="104"/>
      <c r="CV15" s="104"/>
      <c r="CW15" s="104"/>
      <c r="CX15" s="104"/>
      <c r="CY15" s="104"/>
      <c r="CZ15" s="104"/>
      <c r="DA15" s="104"/>
      <c r="DB15" s="104"/>
      <c r="DC15" s="104"/>
      <c r="DD15" s="104"/>
      <c r="DE15" s="104"/>
      <c r="DF15" s="103"/>
      <c r="DG15" s="109" t="str">
        <f>IFERROR(VLOOKUP(CONCATENATE(CT$1,CM15),Ventas!$D$1:$M$205,6,0),"")</f>
        <v/>
      </c>
      <c r="DH15" s="103"/>
      <c r="DI15" s="110" t="str">
        <f>IFERROR(VLOOKUP(CONCATENATE(CT$1,CM15),Ventas!$D$1:$M$205,8,0),"")</f>
        <v/>
      </c>
      <c r="DJ15" s="104"/>
      <c r="DK15" s="104"/>
      <c r="DL15" s="103"/>
      <c r="DM15" s="110" t="str">
        <f t="shared" si="3"/>
        <v/>
      </c>
      <c r="DN15" s="104"/>
      <c r="DO15" s="104"/>
      <c r="DP15" s="103"/>
      <c r="DQ15" s="111">
        <v>7</v>
      </c>
      <c r="DR15" s="103"/>
      <c r="DS15" s="112" t="str">
        <f>IFERROR(VLOOKUP(CONCATENATE(DX$1,DQ15),Ventas!$D$1:$M$205,5,0),"")</f>
        <v/>
      </c>
      <c r="DT15" s="104"/>
      <c r="DU15" s="104"/>
      <c r="DV15" s="104"/>
      <c r="DW15" s="104"/>
      <c r="DX15" s="104"/>
      <c r="DY15" s="104"/>
      <c r="DZ15" s="104"/>
      <c r="EA15" s="104"/>
      <c r="EB15" s="104"/>
      <c r="EC15" s="104"/>
      <c r="ED15" s="104"/>
      <c r="EE15" s="104"/>
      <c r="EF15" s="104"/>
      <c r="EG15" s="104"/>
      <c r="EH15" s="104"/>
      <c r="EI15" s="104"/>
      <c r="EJ15" s="103"/>
      <c r="EK15" s="109" t="str">
        <f>IFERROR(VLOOKUP(CONCATENATE(DX$1,DQ15),Ventas!$D$1:$M$205,6,0),"")</f>
        <v/>
      </c>
      <c r="EL15" s="103"/>
      <c r="EM15" s="110" t="str">
        <f>IFERROR(VLOOKUP(CONCATENATE(DX$1,DQ15),Ventas!$D$1:$M$205,8,0),"")</f>
        <v/>
      </c>
      <c r="EN15" s="104"/>
      <c r="EO15" s="104"/>
      <c r="EP15" s="103"/>
      <c r="EQ15" s="110" t="str">
        <f t="shared" si="4"/>
        <v/>
      </c>
      <c r="ER15" s="104"/>
      <c r="ES15" s="104"/>
      <c r="ET15" s="103"/>
    </row>
    <row r="16" spans="1:150" ht="15.75" customHeight="1" x14ac:dyDescent="0.3">
      <c r="A16" s="111">
        <v>8</v>
      </c>
      <c r="B16" s="103"/>
      <c r="C16" s="112" t="str">
        <f>IFERROR(VLOOKUP(CONCATENATE(H$1,A16),Ventas!$D$1:$M$205,5,0),"")</f>
        <v/>
      </c>
      <c r="D16" s="104"/>
      <c r="E16" s="104"/>
      <c r="F16" s="104"/>
      <c r="G16" s="104"/>
      <c r="H16" s="104"/>
      <c r="I16" s="104"/>
      <c r="J16" s="104"/>
      <c r="K16" s="104"/>
      <c r="L16" s="104"/>
      <c r="M16" s="104"/>
      <c r="N16" s="104"/>
      <c r="O16" s="104"/>
      <c r="P16" s="104"/>
      <c r="Q16" s="104"/>
      <c r="R16" s="104"/>
      <c r="S16" s="104"/>
      <c r="T16" s="103"/>
      <c r="U16" s="109" t="str">
        <f>IFERROR(VLOOKUP(CONCATENATE(H$1,A16),Ventas!$D$1:$M$205,6,0),"")</f>
        <v/>
      </c>
      <c r="V16" s="103"/>
      <c r="W16" s="110" t="str">
        <f>IFERROR(VLOOKUP(CONCATENATE(H$1,A16),Ventas!$D$1:$M$205,8,0),"")</f>
        <v/>
      </c>
      <c r="X16" s="104"/>
      <c r="Y16" s="104"/>
      <c r="Z16" s="103"/>
      <c r="AA16" s="110" t="str">
        <f t="shared" si="0"/>
        <v/>
      </c>
      <c r="AB16" s="104"/>
      <c r="AC16" s="104"/>
      <c r="AD16" s="103"/>
      <c r="AE16" s="111">
        <v>8</v>
      </c>
      <c r="AF16" s="103"/>
      <c r="AG16" s="112" t="str">
        <f>IFERROR(VLOOKUP(CONCATENATE(AL$1,AE16),Ventas!$D$1:$M$205,5,0),"")</f>
        <v/>
      </c>
      <c r="AH16" s="104"/>
      <c r="AI16" s="104"/>
      <c r="AJ16" s="104"/>
      <c r="AK16" s="104"/>
      <c r="AL16" s="104"/>
      <c r="AM16" s="104"/>
      <c r="AN16" s="104"/>
      <c r="AO16" s="104"/>
      <c r="AP16" s="104"/>
      <c r="AQ16" s="104"/>
      <c r="AR16" s="104"/>
      <c r="AS16" s="104"/>
      <c r="AT16" s="104"/>
      <c r="AU16" s="104"/>
      <c r="AV16" s="104"/>
      <c r="AW16" s="104"/>
      <c r="AX16" s="103"/>
      <c r="AY16" s="109" t="str">
        <f>IFERROR(VLOOKUP(CONCATENATE(AL$1,AE16),Ventas!$D$1:$M$205,6,0),"")</f>
        <v/>
      </c>
      <c r="AZ16" s="103"/>
      <c r="BA16" s="110" t="str">
        <f>IFERROR(VLOOKUP(CONCATENATE(AL$1,AE16),Ventas!$D$1:$M$205,8,0),"")</f>
        <v/>
      </c>
      <c r="BB16" s="104"/>
      <c r="BC16" s="104"/>
      <c r="BD16" s="103"/>
      <c r="BE16" s="110" t="str">
        <f t="shared" si="1"/>
        <v/>
      </c>
      <c r="BF16" s="104"/>
      <c r="BG16" s="104"/>
      <c r="BH16" s="103"/>
      <c r="BI16" s="111">
        <v>8</v>
      </c>
      <c r="BJ16" s="103"/>
      <c r="BK16" s="112" t="str">
        <f>IFERROR(VLOOKUP(CONCATENATE(BP$1,BI16),Ventas!$D$1:$M$205,5,0),"")</f>
        <v/>
      </c>
      <c r="BL16" s="104"/>
      <c r="BM16" s="104"/>
      <c r="BN16" s="104"/>
      <c r="BO16" s="104"/>
      <c r="BP16" s="104"/>
      <c r="BQ16" s="104"/>
      <c r="BR16" s="104"/>
      <c r="BS16" s="104"/>
      <c r="BT16" s="104"/>
      <c r="BU16" s="104"/>
      <c r="BV16" s="104"/>
      <c r="BW16" s="104"/>
      <c r="BX16" s="104"/>
      <c r="BY16" s="104"/>
      <c r="BZ16" s="104"/>
      <c r="CA16" s="104"/>
      <c r="CB16" s="103"/>
      <c r="CC16" s="109" t="str">
        <f>IFERROR(VLOOKUP(CONCATENATE(BP$1,BI16),Ventas!$D$1:$M$205,6,0),"")</f>
        <v/>
      </c>
      <c r="CD16" s="103"/>
      <c r="CE16" s="110" t="str">
        <f>IFERROR(VLOOKUP(CONCATENATE(BP$1,BI16),Ventas!$D$1:$M$205,8,0),"")</f>
        <v/>
      </c>
      <c r="CF16" s="104"/>
      <c r="CG16" s="104"/>
      <c r="CH16" s="103"/>
      <c r="CI16" s="110" t="str">
        <f t="shared" si="2"/>
        <v/>
      </c>
      <c r="CJ16" s="104"/>
      <c r="CK16" s="104"/>
      <c r="CL16" s="103"/>
      <c r="CM16" s="111">
        <v>8</v>
      </c>
      <c r="CN16" s="103"/>
      <c r="CO16" s="112" t="str">
        <f>IFERROR(VLOOKUP(CONCATENATE(CT$1,CM16),Ventas!$D$1:$M$205,5,0),"")</f>
        <v/>
      </c>
      <c r="CP16" s="104"/>
      <c r="CQ16" s="104"/>
      <c r="CR16" s="104"/>
      <c r="CS16" s="104"/>
      <c r="CT16" s="104"/>
      <c r="CU16" s="104"/>
      <c r="CV16" s="104"/>
      <c r="CW16" s="104"/>
      <c r="CX16" s="104"/>
      <c r="CY16" s="104"/>
      <c r="CZ16" s="104"/>
      <c r="DA16" s="104"/>
      <c r="DB16" s="104"/>
      <c r="DC16" s="104"/>
      <c r="DD16" s="104"/>
      <c r="DE16" s="104"/>
      <c r="DF16" s="103"/>
      <c r="DG16" s="109" t="str">
        <f>IFERROR(VLOOKUP(CONCATENATE(CT$1,CM16),Ventas!$D$1:$M$205,6,0),"")</f>
        <v/>
      </c>
      <c r="DH16" s="103"/>
      <c r="DI16" s="110" t="str">
        <f>IFERROR(VLOOKUP(CONCATENATE(CT$1,CM16),Ventas!$D$1:$M$205,8,0),"")</f>
        <v/>
      </c>
      <c r="DJ16" s="104"/>
      <c r="DK16" s="104"/>
      <c r="DL16" s="103"/>
      <c r="DM16" s="110" t="str">
        <f t="shared" si="3"/>
        <v/>
      </c>
      <c r="DN16" s="104"/>
      <c r="DO16" s="104"/>
      <c r="DP16" s="103"/>
      <c r="DQ16" s="111">
        <v>8</v>
      </c>
      <c r="DR16" s="103"/>
      <c r="DS16" s="112" t="str">
        <f>IFERROR(VLOOKUP(CONCATENATE(DX$1,DQ16),Ventas!$D$1:$M$205,5,0),"")</f>
        <v/>
      </c>
      <c r="DT16" s="104"/>
      <c r="DU16" s="104"/>
      <c r="DV16" s="104"/>
      <c r="DW16" s="104"/>
      <c r="DX16" s="104"/>
      <c r="DY16" s="104"/>
      <c r="DZ16" s="104"/>
      <c r="EA16" s="104"/>
      <c r="EB16" s="104"/>
      <c r="EC16" s="104"/>
      <c r="ED16" s="104"/>
      <c r="EE16" s="104"/>
      <c r="EF16" s="104"/>
      <c r="EG16" s="104"/>
      <c r="EH16" s="104"/>
      <c r="EI16" s="104"/>
      <c r="EJ16" s="103"/>
      <c r="EK16" s="109" t="str">
        <f>IFERROR(VLOOKUP(CONCATENATE(DX$1,DQ16),Ventas!$D$1:$M$205,6,0),"")</f>
        <v/>
      </c>
      <c r="EL16" s="103"/>
      <c r="EM16" s="110" t="str">
        <f>IFERROR(VLOOKUP(CONCATENATE(DX$1,DQ16),Ventas!$D$1:$M$205,8,0),"")</f>
        <v/>
      </c>
      <c r="EN16" s="104"/>
      <c r="EO16" s="104"/>
      <c r="EP16" s="103"/>
      <c r="EQ16" s="110" t="str">
        <f t="shared" si="4"/>
        <v/>
      </c>
      <c r="ER16" s="104"/>
      <c r="ES16" s="104"/>
      <c r="ET16" s="103"/>
    </row>
    <row r="17" spans="1:150" ht="15.75" customHeight="1" x14ac:dyDescent="0.3">
      <c r="A17" s="111">
        <v>9</v>
      </c>
      <c r="B17" s="103"/>
      <c r="C17" s="112" t="str">
        <f>IFERROR(VLOOKUP(CONCATENATE(H$1,A17),Ventas!$D$1:$M$205,5,0),"")</f>
        <v/>
      </c>
      <c r="D17" s="104"/>
      <c r="E17" s="104"/>
      <c r="F17" s="104"/>
      <c r="G17" s="104"/>
      <c r="H17" s="104"/>
      <c r="I17" s="104"/>
      <c r="J17" s="104"/>
      <c r="K17" s="104"/>
      <c r="L17" s="104"/>
      <c r="M17" s="104"/>
      <c r="N17" s="104"/>
      <c r="O17" s="104"/>
      <c r="P17" s="104"/>
      <c r="Q17" s="104"/>
      <c r="R17" s="104"/>
      <c r="S17" s="104"/>
      <c r="T17" s="103"/>
      <c r="U17" s="109" t="str">
        <f>IFERROR(VLOOKUP(CONCATENATE(H$1,A17),Ventas!$D$1:$M$205,6,0),"")</f>
        <v/>
      </c>
      <c r="V17" s="103"/>
      <c r="W17" s="110" t="str">
        <f>IFERROR(VLOOKUP(CONCATENATE(H$1,A17),Ventas!$D$1:$M$205,8,0),"")</f>
        <v/>
      </c>
      <c r="X17" s="104"/>
      <c r="Y17" s="104"/>
      <c r="Z17" s="103"/>
      <c r="AA17" s="110" t="str">
        <f t="shared" si="0"/>
        <v/>
      </c>
      <c r="AB17" s="104"/>
      <c r="AC17" s="104"/>
      <c r="AD17" s="103"/>
      <c r="AE17" s="111">
        <v>9</v>
      </c>
      <c r="AF17" s="103"/>
      <c r="AG17" s="112" t="str">
        <f>IFERROR(VLOOKUP(CONCATENATE(AL$1,AE17),Ventas!$D$1:$M$205,5,0),"")</f>
        <v/>
      </c>
      <c r="AH17" s="104"/>
      <c r="AI17" s="104"/>
      <c r="AJ17" s="104"/>
      <c r="AK17" s="104"/>
      <c r="AL17" s="104"/>
      <c r="AM17" s="104"/>
      <c r="AN17" s="104"/>
      <c r="AO17" s="104"/>
      <c r="AP17" s="104"/>
      <c r="AQ17" s="104"/>
      <c r="AR17" s="104"/>
      <c r="AS17" s="104"/>
      <c r="AT17" s="104"/>
      <c r="AU17" s="104"/>
      <c r="AV17" s="104"/>
      <c r="AW17" s="104"/>
      <c r="AX17" s="103"/>
      <c r="AY17" s="109" t="str">
        <f>IFERROR(VLOOKUP(CONCATENATE(AL$1,AE17),Ventas!$D$1:$M$205,6,0),"")</f>
        <v/>
      </c>
      <c r="AZ17" s="103"/>
      <c r="BA17" s="110" t="str">
        <f>IFERROR(VLOOKUP(CONCATENATE(AL$1,AE17),Ventas!$D$1:$M$205,8,0),"")</f>
        <v/>
      </c>
      <c r="BB17" s="104"/>
      <c r="BC17" s="104"/>
      <c r="BD17" s="103"/>
      <c r="BE17" s="110" t="str">
        <f t="shared" si="1"/>
        <v/>
      </c>
      <c r="BF17" s="104"/>
      <c r="BG17" s="104"/>
      <c r="BH17" s="103"/>
      <c r="BI17" s="111">
        <v>9</v>
      </c>
      <c r="BJ17" s="103"/>
      <c r="BK17" s="112" t="str">
        <f>IFERROR(VLOOKUP(CONCATENATE(BP$1,BI17),Ventas!$D$1:$M$205,5,0),"")</f>
        <v/>
      </c>
      <c r="BL17" s="104"/>
      <c r="BM17" s="104"/>
      <c r="BN17" s="104"/>
      <c r="BO17" s="104"/>
      <c r="BP17" s="104"/>
      <c r="BQ17" s="104"/>
      <c r="BR17" s="104"/>
      <c r="BS17" s="104"/>
      <c r="BT17" s="104"/>
      <c r="BU17" s="104"/>
      <c r="BV17" s="104"/>
      <c r="BW17" s="104"/>
      <c r="BX17" s="104"/>
      <c r="BY17" s="104"/>
      <c r="BZ17" s="104"/>
      <c r="CA17" s="104"/>
      <c r="CB17" s="103"/>
      <c r="CC17" s="109" t="str">
        <f>IFERROR(VLOOKUP(CONCATENATE(BP$1,BI17),Ventas!$D$1:$M$205,6,0),"")</f>
        <v/>
      </c>
      <c r="CD17" s="103"/>
      <c r="CE17" s="110" t="str">
        <f>IFERROR(VLOOKUP(CONCATENATE(BP$1,BI17),Ventas!$D$1:$M$205,8,0),"")</f>
        <v/>
      </c>
      <c r="CF17" s="104"/>
      <c r="CG17" s="104"/>
      <c r="CH17" s="103"/>
      <c r="CI17" s="110" t="str">
        <f t="shared" si="2"/>
        <v/>
      </c>
      <c r="CJ17" s="104"/>
      <c r="CK17" s="104"/>
      <c r="CL17" s="103"/>
      <c r="CM17" s="111">
        <v>9</v>
      </c>
      <c r="CN17" s="103"/>
      <c r="CO17" s="112" t="str">
        <f>IFERROR(VLOOKUP(CONCATENATE(CT$1,CM17),Ventas!$D$1:$M$205,5,0),"")</f>
        <v/>
      </c>
      <c r="CP17" s="104"/>
      <c r="CQ17" s="104"/>
      <c r="CR17" s="104"/>
      <c r="CS17" s="104"/>
      <c r="CT17" s="104"/>
      <c r="CU17" s="104"/>
      <c r="CV17" s="104"/>
      <c r="CW17" s="104"/>
      <c r="CX17" s="104"/>
      <c r="CY17" s="104"/>
      <c r="CZ17" s="104"/>
      <c r="DA17" s="104"/>
      <c r="DB17" s="104"/>
      <c r="DC17" s="104"/>
      <c r="DD17" s="104"/>
      <c r="DE17" s="104"/>
      <c r="DF17" s="103"/>
      <c r="DG17" s="109" t="str">
        <f>IFERROR(VLOOKUP(CONCATENATE(CT$1,CM17),Ventas!$D$1:$M$205,6,0),"")</f>
        <v/>
      </c>
      <c r="DH17" s="103"/>
      <c r="DI17" s="110" t="str">
        <f>IFERROR(VLOOKUP(CONCATENATE(CT$1,CM17),Ventas!$D$1:$M$205,8,0),"")</f>
        <v/>
      </c>
      <c r="DJ17" s="104"/>
      <c r="DK17" s="104"/>
      <c r="DL17" s="103"/>
      <c r="DM17" s="110" t="str">
        <f t="shared" si="3"/>
        <v/>
      </c>
      <c r="DN17" s="104"/>
      <c r="DO17" s="104"/>
      <c r="DP17" s="103"/>
      <c r="DQ17" s="111">
        <v>9</v>
      </c>
      <c r="DR17" s="103"/>
      <c r="DS17" s="112" t="str">
        <f>IFERROR(VLOOKUP(CONCATENATE(DX$1,DQ17),Ventas!$D$1:$M$205,5,0),"")</f>
        <v/>
      </c>
      <c r="DT17" s="104"/>
      <c r="DU17" s="104"/>
      <c r="DV17" s="104"/>
      <c r="DW17" s="104"/>
      <c r="DX17" s="104"/>
      <c r="DY17" s="104"/>
      <c r="DZ17" s="104"/>
      <c r="EA17" s="104"/>
      <c r="EB17" s="104"/>
      <c r="EC17" s="104"/>
      <c r="ED17" s="104"/>
      <c r="EE17" s="104"/>
      <c r="EF17" s="104"/>
      <c r="EG17" s="104"/>
      <c r="EH17" s="104"/>
      <c r="EI17" s="104"/>
      <c r="EJ17" s="103"/>
      <c r="EK17" s="109" t="str">
        <f>IFERROR(VLOOKUP(CONCATENATE(DX$1,DQ17),Ventas!$D$1:$M$205,6,0),"")</f>
        <v/>
      </c>
      <c r="EL17" s="103"/>
      <c r="EM17" s="110" t="str">
        <f>IFERROR(VLOOKUP(CONCATENATE(DX$1,DQ17),Ventas!$D$1:$M$205,8,0),"")</f>
        <v/>
      </c>
      <c r="EN17" s="104"/>
      <c r="EO17" s="104"/>
      <c r="EP17" s="103"/>
      <c r="EQ17" s="110" t="str">
        <f t="shared" si="4"/>
        <v/>
      </c>
      <c r="ER17" s="104"/>
      <c r="ES17" s="104"/>
      <c r="ET17" s="103"/>
    </row>
    <row r="18" spans="1:150" ht="15.75" customHeight="1" x14ac:dyDescent="0.3">
      <c r="A18" s="115"/>
      <c r="B18" s="116"/>
      <c r="C18" s="116"/>
      <c r="D18" s="116"/>
      <c r="E18" s="116"/>
      <c r="F18" s="116"/>
      <c r="G18" s="116"/>
      <c r="H18" s="116"/>
      <c r="I18" s="116"/>
      <c r="J18" s="116"/>
      <c r="K18" s="116"/>
      <c r="L18" s="116"/>
      <c r="M18" s="116"/>
      <c r="N18" s="116"/>
      <c r="O18" s="116"/>
      <c r="P18" s="116"/>
      <c r="Q18" s="116"/>
      <c r="R18" s="116"/>
      <c r="S18" s="116"/>
      <c r="T18" s="116"/>
      <c r="U18" s="113" t="s">
        <v>379</v>
      </c>
      <c r="V18" s="104"/>
      <c r="W18" s="104"/>
      <c r="X18" s="104"/>
      <c r="Y18" s="104"/>
      <c r="Z18" s="103"/>
      <c r="AA18" s="114">
        <f>SUM(AA9:AD17)</f>
        <v>23110</v>
      </c>
      <c r="AB18" s="104"/>
      <c r="AC18" s="104"/>
      <c r="AD18" s="103"/>
      <c r="AE18" s="115"/>
      <c r="AF18" s="116"/>
      <c r="AG18" s="116"/>
      <c r="AH18" s="116"/>
      <c r="AI18" s="116"/>
      <c r="AJ18" s="116"/>
      <c r="AK18" s="116"/>
      <c r="AL18" s="116"/>
      <c r="AM18" s="116"/>
      <c r="AN18" s="116"/>
      <c r="AO18" s="116"/>
      <c r="AP18" s="116"/>
      <c r="AQ18" s="116"/>
      <c r="AR18" s="116"/>
      <c r="AS18" s="116"/>
      <c r="AT18" s="116"/>
      <c r="AU18" s="116"/>
      <c r="AV18" s="116"/>
      <c r="AW18" s="116"/>
      <c r="AX18" s="116"/>
      <c r="AY18" s="113" t="s">
        <v>379</v>
      </c>
      <c r="AZ18" s="104"/>
      <c r="BA18" s="104"/>
      <c r="BB18" s="104"/>
      <c r="BC18" s="104"/>
      <c r="BD18" s="103"/>
      <c r="BE18" s="114">
        <f>SUM(BE9:BH17)</f>
        <v>14118</v>
      </c>
      <c r="BF18" s="104"/>
      <c r="BG18" s="104"/>
      <c r="BH18" s="103"/>
      <c r="BI18" s="115"/>
      <c r="BJ18" s="116"/>
      <c r="BK18" s="116"/>
      <c r="BL18" s="116"/>
      <c r="BM18" s="116"/>
      <c r="BN18" s="116"/>
      <c r="BO18" s="116"/>
      <c r="BP18" s="116"/>
      <c r="BQ18" s="116"/>
      <c r="BR18" s="116"/>
      <c r="BS18" s="116"/>
      <c r="BT18" s="116"/>
      <c r="BU18" s="116"/>
      <c r="BV18" s="116"/>
      <c r="BW18" s="116"/>
      <c r="BX18" s="116"/>
      <c r="BY18" s="116"/>
      <c r="BZ18" s="116"/>
      <c r="CA18" s="116"/>
      <c r="CB18" s="116"/>
      <c r="CC18" s="113" t="s">
        <v>379</v>
      </c>
      <c r="CD18" s="104"/>
      <c r="CE18" s="104"/>
      <c r="CF18" s="104"/>
      <c r="CG18" s="104"/>
      <c r="CH18" s="103"/>
      <c r="CI18" s="114">
        <f>SUM(CI9:CL17)</f>
        <v>11092</v>
      </c>
      <c r="CJ18" s="104"/>
      <c r="CK18" s="104"/>
      <c r="CL18" s="103"/>
      <c r="CM18" s="115"/>
      <c r="CN18" s="116"/>
      <c r="CO18" s="116"/>
      <c r="CP18" s="116"/>
      <c r="CQ18" s="116"/>
      <c r="CR18" s="116"/>
      <c r="CS18" s="116"/>
      <c r="CT18" s="116"/>
      <c r="CU18" s="116"/>
      <c r="CV18" s="116"/>
      <c r="CW18" s="116"/>
      <c r="CX18" s="116"/>
      <c r="CY18" s="116"/>
      <c r="CZ18" s="116"/>
      <c r="DA18" s="116"/>
      <c r="DB18" s="116"/>
      <c r="DC18" s="116"/>
      <c r="DD18" s="116"/>
      <c r="DE18" s="116"/>
      <c r="DF18" s="116"/>
      <c r="DG18" s="113" t="s">
        <v>379</v>
      </c>
      <c r="DH18" s="104"/>
      <c r="DI18" s="104"/>
      <c r="DJ18" s="104"/>
      <c r="DK18" s="104"/>
      <c r="DL18" s="103"/>
      <c r="DM18" s="114">
        <f>SUM(DM9:DP17)</f>
        <v>27564</v>
      </c>
      <c r="DN18" s="104"/>
      <c r="DO18" s="104"/>
      <c r="DP18" s="103"/>
      <c r="DQ18" s="115"/>
      <c r="DR18" s="116"/>
      <c r="DS18" s="116"/>
      <c r="DT18" s="116"/>
      <c r="DU18" s="116"/>
      <c r="DV18" s="116"/>
      <c r="DW18" s="116"/>
      <c r="DX18" s="116"/>
      <c r="DY18" s="116"/>
      <c r="DZ18" s="116"/>
      <c r="EA18" s="116"/>
      <c r="EB18" s="116"/>
      <c r="EC18" s="116"/>
      <c r="ED18" s="116"/>
      <c r="EE18" s="116"/>
      <c r="EF18" s="116"/>
      <c r="EG18" s="116"/>
      <c r="EH18" s="116"/>
      <c r="EI18" s="116"/>
      <c r="EJ18" s="116"/>
      <c r="EK18" s="113" t="s">
        <v>379</v>
      </c>
      <c r="EL18" s="104"/>
      <c r="EM18" s="104"/>
      <c r="EN18" s="104"/>
      <c r="EO18" s="104"/>
      <c r="EP18" s="103"/>
      <c r="EQ18" s="114">
        <f>SUM(EQ9:ET17)</f>
        <v>14118</v>
      </c>
      <c r="ER18" s="104"/>
      <c r="ES18" s="104"/>
      <c r="ET18" s="103"/>
    </row>
    <row r="19" spans="1:150" ht="15.75" customHeight="1" x14ac:dyDescent="0.3">
      <c r="A19" s="117" t="s">
        <v>380</v>
      </c>
      <c r="B19" s="99"/>
      <c r="C19" s="98"/>
      <c r="D19" s="99"/>
      <c r="E19" s="99"/>
      <c r="F19" s="99"/>
      <c r="G19" s="99"/>
      <c r="H19" s="99"/>
      <c r="I19" s="99"/>
      <c r="J19" s="99"/>
      <c r="K19" s="99"/>
      <c r="L19" s="99"/>
      <c r="M19" s="99"/>
      <c r="N19" s="99"/>
      <c r="O19" s="99"/>
      <c r="P19" s="99"/>
      <c r="Q19" s="99"/>
      <c r="R19" s="99"/>
      <c r="S19" s="99"/>
      <c r="T19" s="2"/>
      <c r="U19" s="2"/>
      <c r="V19" s="2"/>
      <c r="W19" s="2"/>
      <c r="X19" s="2"/>
      <c r="Y19" s="2"/>
      <c r="Z19" s="2"/>
      <c r="AA19" s="2"/>
      <c r="AB19" s="2"/>
      <c r="AC19" s="2"/>
      <c r="AD19" s="2"/>
      <c r="AE19" s="117" t="s">
        <v>380</v>
      </c>
      <c r="AF19" s="99"/>
      <c r="AG19" s="98"/>
      <c r="AH19" s="99"/>
      <c r="AI19" s="99"/>
      <c r="AJ19" s="99"/>
      <c r="AK19" s="99"/>
      <c r="AL19" s="99"/>
      <c r="AM19" s="99"/>
      <c r="AN19" s="99"/>
      <c r="AO19" s="99"/>
      <c r="AP19" s="99"/>
      <c r="AQ19" s="99"/>
      <c r="AR19" s="99"/>
      <c r="AS19" s="99"/>
      <c r="AT19" s="99"/>
      <c r="AU19" s="99"/>
      <c r="AV19" s="99"/>
      <c r="AW19" s="99"/>
      <c r="AX19" s="2"/>
      <c r="AY19" s="2"/>
      <c r="AZ19" s="2"/>
      <c r="BA19" s="2"/>
      <c r="BB19" s="2"/>
      <c r="BC19" s="2"/>
      <c r="BD19" s="2"/>
      <c r="BE19" s="2"/>
      <c r="BF19" s="2"/>
      <c r="BG19" s="2"/>
      <c r="BH19" s="2"/>
      <c r="BI19" s="117" t="s">
        <v>380</v>
      </c>
      <c r="BJ19" s="99"/>
      <c r="BK19" s="98"/>
      <c r="BL19" s="99"/>
      <c r="BM19" s="99"/>
      <c r="BN19" s="99"/>
      <c r="BO19" s="99"/>
      <c r="BP19" s="99"/>
      <c r="BQ19" s="99"/>
      <c r="BR19" s="99"/>
      <c r="BS19" s="99"/>
      <c r="BT19" s="99"/>
      <c r="BU19" s="99"/>
      <c r="BV19" s="99"/>
      <c r="BW19" s="99"/>
      <c r="BX19" s="99"/>
      <c r="BY19" s="99"/>
      <c r="BZ19" s="99"/>
      <c r="CA19" s="99"/>
      <c r="CB19" s="2"/>
      <c r="CC19" s="2"/>
      <c r="CD19" s="2"/>
      <c r="CE19" s="2"/>
      <c r="CF19" s="2"/>
      <c r="CG19" s="2"/>
      <c r="CH19" s="2"/>
      <c r="CI19" s="2"/>
      <c r="CJ19" s="2"/>
      <c r="CK19" s="2"/>
      <c r="CL19" s="2"/>
      <c r="CM19" s="117" t="s">
        <v>380</v>
      </c>
      <c r="CN19" s="99"/>
      <c r="CO19" s="98"/>
      <c r="CP19" s="99"/>
      <c r="CQ19" s="99"/>
      <c r="CR19" s="99"/>
      <c r="CS19" s="99"/>
      <c r="CT19" s="99"/>
      <c r="CU19" s="99"/>
      <c r="CV19" s="99"/>
      <c r="CW19" s="99"/>
      <c r="CX19" s="99"/>
      <c r="CY19" s="99"/>
      <c r="CZ19" s="99"/>
      <c r="DA19" s="99"/>
      <c r="DB19" s="99"/>
      <c r="DC19" s="99"/>
      <c r="DD19" s="99"/>
      <c r="DE19" s="99"/>
      <c r="DF19" s="2"/>
      <c r="DG19" s="2"/>
      <c r="DH19" s="2"/>
      <c r="DI19" s="2"/>
      <c r="DJ19" s="2"/>
      <c r="DK19" s="2"/>
      <c r="DL19" s="2"/>
      <c r="DM19" s="2"/>
      <c r="DN19" s="2"/>
      <c r="DO19" s="2"/>
      <c r="DP19" s="2"/>
      <c r="DQ19" s="117" t="s">
        <v>380</v>
      </c>
      <c r="DR19" s="99"/>
      <c r="DS19" s="98"/>
      <c r="DT19" s="99"/>
      <c r="DU19" s="99"/>
      <c r="DV19" s="99"/>
      <c r="DW19" s="99"/>
      <c r="DX19" s="99"/>
      <c r="DY19" s="99"/>
      <c r="DZ19" s="99"/>
      <c r="EA19" s="99"/>
      <c r="EB19" s="99"/>
      <c r="EC19" s="99"/>
      <c r="ED19" s="99"/>
      <c r="EE19" s="99"/>
      <c r="EF19" s="99"/>
      <c r="EG19" s="99"/>
      <c r="EH19" s="99"/>
      <c r="EI19" s="99"/>
      <c r="EJ19" s="2"/>
      <c r="EK19" s="2"/>
      <c r="EL19" s="2"/>
      <c r="EM19" s="2"/>
      <c r="EN19" s="2"/>
      <c r="EO19" s="2"/>
      <c r="EP19" s="2"/>
      <c r="EQ19" s="2"/>
      <c r="ER19" s="2"/>
      <c r="ES19" s="2"/>
      <c r="ET19" s="2"/>
    </row>
    <row r="20" spans="1:150" ht="15.75" customHeight="1" x14ac:dyDescent="0.3">
      <c r="A20" s="98" t="s">
        <v>371</v>
      </c>
      <c r="B20" s="99"/>
      <c r="C20" s="99"/>
      <c r="D20" s="99"/>
      <c r="E20" s="99"/>
      <c r="F20" s="99"/>
      <c r="G20" s="25" t="s">
        <v>372</v>
      </c>
      <c r="H20" s="108">
        <f>H1+5</f>
        <v>6</v>
      </c>
      <c r="I20" s="99"/>
      <c r="J20" s="99"/>
      <c r="K20" s="99"/>
      <c r="L20" s="99"/>
      <c r="M20" s="99"/>
      <c r="N20" s="99"/>
      <c r="O20" s="99"/>
      <c r="P20" s="99"/>
      <c r="Q20" s="99"/>
      <c r="R20" s="99"/>
      <c r="S20" s="98" t="s">
        <v>373</v>
      </c>
      <c r="T20" s="99"/>
      <c r="U20" s="99"/>
      <c r="V20" s="99"/>
      <c r="W20" s="99"/>
      <c r="X20" s="99"/>
      <c r="Y20" s="107">
        <f>VLOOKUP(Despacho!H20,Ventas!$A$1:$U$205,5,0)</f>
        <v>0</v>
      </c>
      <c r="Z20" s="99"/>
      <c r="AA20" s="99"/>
      <c r="AB20" s="99"/>
      <c r="AC20" s="2"/>
      <c r="AD20" s="2"/>
      <c r="AE20" s="98" t="s">
        <v>371</v>
      </c>
      <c r="AF20" s="99"/>
      <c r="AG20" s="99"/>
      <c r="AH20" s="99"/>
      <c r="AI20" s="99"/>
      <c r="AJ20" s="99"/>
      <c r="AK20" s="25" t="s">
        <v>372</v>
      </c>
      <c r="AL20" s="108">
        <f>AL1+5</f>
        <v>7</v>
      </c>
      <c r="AM20" s="99"/>
      <c r="AN20" s="99"/>
      <c r="AO20" s="99"/>
      <c r="AP20" s="99"/>
      <c r="AQ20" s="99"/>
      <c r="AR20" s="99"/>
      <c r="AS20" s="99"/>
      <c r="AT20" s="99"/>
      <c r="AU20" s="99"/>
      <c r="AV20" s="99"/>
      <c r="AW20" s="98" t="s">
        <v>373</v>
      </c>
      <c r="AX20" s="99"/>
      <c r="AY20" s="99"/>
      <c r="AZ20" s="99"/>
      <c r="BA20" s="99"/>
      <c r="BB20" s="99"/>
      <c r="BC20" s="107">
        <f>VLOOKUP(Despacho!AL20,Ventas!$A$1:$U$205,5,0)</f>
        <v>0</v>
      </c>
      <c r="BD20" s="99"/>
      <c r="BE20" s="99"/>
      <c r="BF20" s="99"/>
      <c r="BG20" s="2"/>
      <c r="BH20" s="2"/>
      <c r="BI20" s="98" t="s">
        <v>371</v>
      </c>
      <c r="BJ20" s="99"/>
      <c r="BK20" s="99"/>
      <c r="BL20" s="99"/>
      <c r="BM20" s="99"/>
      <c r="BN20" s="99"/>
      <c r="BO20" s="25" t="s">
        <v>372</v>
      </c>
      <c r="BP20" s="108">
        <f>BP1+5</f>
        <v>8</v>
      </c>
      <c r="BQ20" s="99"/>
      <c r="BR20" s="99"/>
      <c r="BS20" s="99"/>
      <c r="BT20" s="99"/>
      <c r="BU20" s="99"/>
      <c r="BV20" s="99"/>
      <c r="BW20" s="99"/>
      <c r="BX20" s="99"/>
      <c r="BY20" s="99"/>
      <c r="BZ20" s="99"/>
      <c r="CA20" s="98" t="s">
        <v>373</v>
      </c>
      <c r="CB20" s="99"/>
      <c r="CC20" s="99"/>
      <c r="CD20" s="99"/>
      <c r="CE20" s="99"/>
      <c r="CF20" s="99"/>
      <c r="CG20" s="107">
        <f>VLOOKUP(Despacho!BP20,Ventas!$A$1:$U$205,5,0)</f>
        <v>0</v>
      </c>
      <c r="CH20" s="99"/>
      <c r="CI20" s="99"/>
      <c r="CJ20" s="99"/>
      <c r="CK20" s="2"/>
      <c r="CL20" s="2"/>
      <c r="CM20" s="98" t="s">
        <v>371</v>
      </c>
      <c r="CN20" s="99"/>
      <c r="CO20" s="99"/>
      <c r="CP20" s="99"/>
      <c r="CQ20" s="99"/>
      <c r="CR20" s="99"/>
      <c r="CS20" s="25" t="s">
        <v>372</v>
      </c>
      <c r="CT20" s="108">
        <f>CT1+5</f>
        <v>9</v>
      </c>
      <c r="CU20" s="99"/>
      <c r="CV20" s="99"/>
      <c r="CW20" s="99"/>
      <c r="CX20" s="99"/>
      <c r="CY20" s="99"/>
      <c r="CZ20" s="99"/>
      <c r="DA20" s="99"/>
      <c r="DB20" s="99"/>
      <c r="DC20" s="99"/>
      <c r="DD20" s="99"/>
      <c r="DE20" s="98" t="s">
        <v>373</v>
      </c>
      <c r="DF20" s="99"/>
      <c r="DG20" s="99"/>
      <c r="DH20" s="99"/>
      <c r="DI20" s="99"/>
      <c r="DJ20" s="99"/>
      <c r="DK20" s="107">
        <f>VLOOKUP(Despacho!CT20,Ventas!$A$1:$U$205,5,0)</f>
        <v>0</v>
      </c>
      <c r="DL20" s="99"/>
      <c r="DM20" s="99"/>
      <c r="DN20" s="99"/>
      <c r="DO20" s="2"/>
      <c r="DP20" s="2"/>
      <c r="DQ20" s="98" t="s">
        <v>371</v>
      </c>
      <c r="DR20" s="99"/>
      <c r="DS20" s="99"/>
      <c r="DT20" s="99"/>
      <c r="DU20" s="99"/>
      <c r="DV20" s="99"/>
      <c r="DW20" s="25" t="s">
        <v>372</v>
      </c>
      <c r="DX20" s="108">
        <f>DX1+5</f>
        <v>10</v>
      </c>
      <c r="DY20" s="99"/>
      <c r="DZ20" s="99"/>
      <c r="EA20" s="99"/>
      <c r="EB20" s="99"/>
      <c r="EC20" s="99"/>
      <c r="ED20" s="99"/>
      <c r="EE20" s="99"/>
      <c r="EF20" s="99"/>
      <c r="EG20" s="99"/>
      <c r="EH20" s="99"/>
      <c r="EI20" s="98" t="s">
        <v>373</v>
      </c>
      <c r="EJ20" s="99"/>
      <c r="EK20" s="99"/>
      <c r="EL20" s="99"/>
      <c r="EM20" s="99"/>
      <c r="EN20" s="99"/>
      <c r="EO20" s="107">
        <f>VLOOKUP(Despacho!DX20,Ventas!$A$1:$U$205,5,0)</f>
        <v>0</v>
      </c>
      <c r="EP20" s="99"/>
      <c r="EQ20" s="99"/>
      <c r="ER20" s="99"/>
      <c r="ES20" s="2"/>
      <c r="ET20" s="2"/>
    </row>
    <row r="21" spans="1:150" ht="15.75" customHeight="1" x14ac:dyDescent="0.3">
      <c r="A21" s="98" t="s">
        <v>272</v>
      </c>
      <c r="B21" s="99"/>
      <c r="C21" s="99"/>
      <c r="D21" s="99"/>
      <c r="E21" s="99"/>
      <c r="F21" s="99"/>
      <c r="G21" s="25" t="s">
        <v>372</v>
      </c>
      <c r="H21" s="98" t="str">
        <f>VLOOKUP(Despacho!H20,Ventas!$A$1:$U$205,6,0)</f>
        <v/>
      </c>
      <c r="I21" s="99"/>
      <c r="J21" s="99"/>
      <c r="K21" s="99"/>
      <c r="L21" s="99"/>
      <c r="M21" s="99"/>
      <c r="N21" s="99"/>
      <c r="O21" s="99"/>
      <c r="P21" s="99"/>
      <c r="Q21" s="99"/>
      <c r="R21" s="99"/>
      <c r="S21" s="99"/>
      <c r="T21" s="99"/>
      <c r="U21" s="99"/>
      <c r="V21" s="99"/>
      <c r="W21" s="99"/>
      <c r="X21" s="99"/>
      <c r="Y21" s="2"/>
      <c r="Z21" s="2"/>
      <c r="AA21" s="2"/>
      <c r="AB21" s="2"/>
      <c r="AC21" s="2"/>
      <c r="AD21" s="2"/>
      <c r="AE21" s="98" t="s">
        <v>272</v>
      </c>
      <c r="AF21" s="99"/>
      <c r="AG21" s="99"/>
      <c r="AH21" s="99"/>
      <c r="AI21" s="99"/>
      <c r="AJ21" s="99"/>
      <c r="AK21" s="25" t="s">
        <v>372</v>
      </c>
      <c r="AL21" s="98" t="str">
        <f>VLOOKUP(Despacho!AL20,Ventas!$A$1:$U$205,6,0)</f>
        <v/>
      </c>
      <c r="AM21" s="99"/>
      <c r="AN21" s="99"/>
      <c r="AO21" s="99"/>
      <c r="AP21" s="99"/>
      <c r="AQ21" s="99"/>
      <c r="AR21" s="99"/>
      <c r="AS21" s="99"/>
      <c r="AT21" s="99"/>
      <c r="AU21" s="99"/>
      <c r="AV21" s="99"/>
      <c r="AW21" s="99"/>
      <c r="AX21" s="99"/>
      <c r="AY21" s="99"/>
      <c r="AZ21" s="99"/>
      <c r="BA21" s="99"/>
      <c r="BB21" s="99"/>
      <c r="BC21" s="2"/>
      <c r="BD21" s="2"/>
      <c r="BE21" s="2"/>
      <c r="BF21" s="2"/>
      <c r="BG21" s="2"/>
      <c r="BH21" s="2"/>
      <c r="BI21" s="98" t="s">
        <v>272</v>
      </c>
      <c r="BJ21" s="99"/>
      <c r="BK21" s="99"/>
      <c r="BL21" s="99"/>
      <c r="BM21" s="99"/>
      <c r="BN21" s="99"/>
      <c r="BO21" s="25" t="s">
        <v>372</v>
      </c>
      <c r="BP21" s="98" t="str">
        <f>VLOOKUP(Despacho!BP20,Ventas!$A$1:$U$205,6,0)</f>
        <v/>
      </c>
      <c r="BQ21" s="99"/>
      <c r="BR21" s="99"/>
      <c r="BS21" s="99"/>
      <c r="BT21" s="99"/>
      <c r="BU21" s="99"/>
      <c r="BV21" s="99"/>
      <c r="BW21" s="99"/>
      <c r="BX21" s="99"/>
      <c r="BY21" s="99"/>
      <c r="BZ21" s="99"/>
      <c r="CA21" s="99"/>
      <c r="CB21" s="99"/>
      <c r="CC21" s="99"/>
      <c r="CD21" s="99"/>
      <c r="CE21" s="99"/>
      <c r="CF21" s="99"/>
      <c r="CG21" s="2"/>
      <c r="CH21" s="2"/>
      <c r="CI21" s="2"/>
      <c r="CJ21" s="2"/>
      <c r="CK21" s="2"/>
      <c r="CL21" s="2"/>
      <c r="CM21" s="98" t="s">
        <v>272</v>
      </c>
      <c r="CN21" s="99"/>
      <c r="CO21" s="99"/>
      <c r="CP21" s="99"/>
      <c r="CQ21" s="99"/>
      <c r="CR21" s="99"/>
      <c r="CS21" s="25" t="s">
        <v>372</v>
      </c>
      <c r="CT21" s="98" t="str">
        <f>VLOOKUP(Despacho!CT20,Ventas!$A$1:$U$205,6,0)</f>
        <v/>
      </c>
      <c r="CU21" s="99"/>
      <c r="CV21" s="99"/>
      <c r="CW21" s="99"/>
      <c r="CX21" s="99"/>
      <c r="CY21" s="99"/>
      <c r="CZ21" s="99"/>
      <c r="DA21" s="99"/>
      <c r="DB21" s="99"/>
      <c r="DC21" s="99"/>
      <c r="DD21" s="99"/>
      <c r="DE21" s="99"/>
      <c r="DF21" s="99"/>
      <c r="DG21" s="99"/>
      <c r="DH21" s="99"/>
      <c r="DI21" s="99"/>
      <c r="DJ21" s="99"/>
      <c r="DK21" s="2"/>
      <c r="DL21" s="2"/>
      <c r="DM21" s="2"/>
      <c r="DN21" s="2"/>
      <c r="DO21" s="2"/>
      <c r="DP21" s="2"/>
      <c r="DQ21" s="98" t="s">
        <v>272</v>
      </c>
      <c r="DR21" s="99"/>
      <c r="DS21" s="99"/>
      <c r="DT21" s="99"/>
      <c r="DU21" s="99"/>
      <c r="DV21" s="99"/>
      <c r="DW21" s="25" t="s">
        <v>372</v>
      </c>
      <c r="DX21" s="98" t="str">
        <f>VLOOKUP(Despacho!DX20,Ventas!$A$1:$U$205,6,0)</f>
        <v/>
      </c>
      <c r="DY21" s="99"/>
      <c r="DZ21" s="99"/>
      <c r="EA21" s="99"/>
      <c r="EB21" s="99"/>
      <c r="EC21" s="99"/>
      <c r="ED21" s="99"/>
      <c r="EE21" s="99"/>
      <c r="EF21" s="99"/>
      <c r="EG21" s="99"/>
      <c r="EH21" s="99"/>
      <c r="EI21" s="99"/>
      <c r="EJ21" s="99"/>
      <c r="EK21" s="99"/>
      <c r="EL21" s="99"/>
      <c r="EM21" s="99"/>
      <c r="EN21" s="99"/>
      <c r="EO21" s="2"/>
      <c r="EP21" s="2"/>
      <c r="EQ21" s="2"/>
      <c r="ER21" s="2"/>
      <c r="ES21" s="2"/>
      <c r="ET21" s="2"/>
    </row>
    <row r="22" spans="1:150" ht="15.75" customHeight="1" x14ac:dyDescent="0.3">
      <c r="A22" s="98" t="s">
        <v>374</v>
      </c>
      <c r="B22" s="99"/>
      <c r="C22" s="99"/>
      <c r="D22" s="99"/>
      <c r="E22" s="99"/>
      <c r="F22" s="99"/>
      <c r="G22" s="25" t="s">
        <v>372</v>
      </c>
      <c r="H22" s="105">
        <f>VLOOKUP(Despacho!H20,Ventas!$A$1:$U$205,15,0)</f>
        <v>0</v>
      </c>
      <c r="I22" s="99"/>
      <c r="J22" s="99"/>
      <c r="K22" s="99"/>
      <c r="L22" s="99"/>
      <c r="M22" s="99"/>
      <c r="N22" s="81"/>
      <c r="O22" s="81"/>
      <c r="P22" s="81"/>
      <c r="Q22" s="81"/>
      <c r="R22" s="81"/>
      <c r="S22" s="25"/>
      <c r="T22" s="25"/>
      <c r="U22" s="25"/>
      <c r="V22" s="25"/>
      <c r="W22" s="25"/>
      <c r="X22" s="25"/>
      <c r="Y22" s="82"/>
      <c r="Z22" s="82"/>
      <c r="AA22" s="82"/>
      <c r="AB22" s="82"/>
      <c r="AC22" s="2"/>
      <c r="AD22" s="2"/>
      <c r="AE22" s="98" t="s">
        <v>374</v>
      </c>
      <c r="AF22" s="99"/>
      <c r="AG22" s="99"/>
      <c r="AH22" s="99"/>
      <c r="AI22" s="99"/>
      <c r="AJ22" s="99"/>
      <c r="AK22" s="25" t="s">
        <v>372</v>
      </c>
      <c r="AL22" s="105">
        <f>VLOOKUP(Despacho!AL20,Ventas!$A$1:$U$205,15,0)</f>
        <v>1503</v>
      </c>
      <c r="AM22" s="99"/>
      <c r="AN22" s="99"/>
      <c r="AO22" s="99"/>
      <c r="AP22" s="99"/>
      <c r="AQ22" s="99"/>
      <c r="AR22" s="81"/>
      <c r="AS22" s="81"/>
      <c r="AT22" s="81"/>
      <c r="AU22" s="81"/>
      <c r="AV22" s="81"/>
      <c r="AW22" s="25"/>
      <c r="AX22" s="25"/>
      <c r="AY22" s="25"/>
      <c r="AZ22" s="25"/>
      <c r="BA22" s="25"/>
      <c r="BB22" s="25"/>
      <c r="BC22" s="82"/>
      <c r="BD22" s="82"/>
      <c r="BE22" s="82"/>
      <c r="BF22" s="82"/>
      <c r="BG22" s="2"/>
      <c r="BH22" s="2"/>
      <c r="BI22" s="98" t="s">
        <v>374</v>
      </c>
      <c r="BJ22" s="99"/>
      <c r="BK22" s="99"/>
      <c r="BL22" s="99"/>
      <c r="BM22" s="99"/>
      <c r="BN22" s="99"/>
      <c r="BO22" s="25" t="s">
        <v>372</v>
      </c>
      <c r="BP22" s="105">
        <f>VLOOKUP(Despacho!BP20,Ventas!$A$1:$U$205,15,0)</f>
        <v>751</v>
      </c>
      <c r="BQ22" s="99"/>
      <c r="BR22" s="99"/>
      <c r="BS22" s="99"/>
      <c r="BT22" s="99"/>
      <c r="BU22" s="99"/>
      <c r="BV22" s="81"/>
      <c r="BW22" s="81"/>
      <c r="BX22" s="81"/>
      <c r="BY22" s="81"/>
      <c r="BZ22" s="81"/>
      <c r="CA22" s="25"/>
      <c r="CB22" s="25"/>
      <c r="CC22" s="25"/>
      <c r="CD22" s="25"/>
      <c r="CE22" s="25"/>
      <c r="CF22" s="25"/>
      <c r="CG22" s="82"/>
      <c r="CH22" s="82"/>
      <c r="CI22" s="82"/>
      <c r="CJ22" s="82"/>
      <c r="CK22" s="2"/>
      <c r="CL22" s="2"/>
      <c r="CM22" s="98" t="s">
        <v>374</v>
      </c>
      <c r="CN22" s="99"/>
      <c r="CO22" s="99"/>
      <c r="CP22" s="99"/>
      <c r="CQ22" s="99"/>
      <c r="CR22" s="99"/>
      <c r="CS22" s="25" t="s">
        <v>372</v>
      </c>
      <c r="CT22" s="105">
        <f>VLOOKUP(Despacho!CT20,Ventas!$A$1:$U$205,15,0)</f>
        <v>0</v>
      </c>
      <c r="CU22" s="99"/>
      <c r="CV22" s="99"/>
      <c r="CW22" s="99"/>
      <c r="CX22" s="99"/>
      <c r="CY22" s="99"/>
      <c r="CZ22" s="81"/>
      <c r="DA22" s="81"/>
      <c r="DB22" s="81"/>
      <c r="DC22" s="81"/>
      <c r="DD22" s="81"/>
      <c r="DE22" s="25"/>
      <c r="DF22" s="25"/>
      <c r="DG22" s="25"/>
      <c r="DH22" s="25"/>
      <c r="DI22" s="25"/>
      <c r="DJ22" s="25"/>
      <c r="DK22" s="82"/>
      <c r="DL22" s="82"/>
      <c r="DM22" s="82"/>
      <c r="DN22" s="82"/>
      <c r="DO22" s="2"/>
      <c r="DP22" s="2"/>
      <c r="DQ22" s="98" t="s">
        <v>374</v>
      </c>
      <c r="DR22" s="99"/>
      <c r="DS22" s="99"/>
      <c r="DT22" s="99"/>
      <c r="DU22" s="99"/>
      <c r="DV22" s="99"/>
      <c r="DW22" s="25" t="s">
        <v>372</v>
      </c>
      <c r="DX22" s="105">
        <f>VLOOKUP(Despacho!DX20,Ventas!$A$1:$U$205,15,0)</f>
        <v>751</v>
      </c>
      <c r="DY22" s="99"/>
      <c r="DZ22" s="99"/>
      <c r="EA22" s="99"/>
      <c r="EB22" s="99"/>
      <c r="EC22" s="99"/>
      <c r="ED22" s="81"/>
      <c r="EE22" s="81"/>
      <c r="EF22" s="81"/>
      <c r="EG22" s="81"/>
      <c r="EH22" s="81"/>
      <c r="EI22" s="25"/>
      <c r="EJ22" s="25"/>
      <c r="EK22" s="25"/>
      <c r="EL22" s="25"/>
      <c r="EM22" s="25"/>
      <c r="EN22" s="25"/>
      <c r="EO22" s="82"/>
      <c r="EP22" s="82"/>
      <c r="EQ22" s="82"/>
      <c r="ER22" s="82"/>
      <c r="ES22" s="2"/>
      <c r="ET22" s="2"/>
    </row>
    <row r="23" spans="1:150" ht="15.75" customHeight="1" x14ac:dyDescent="0.3">
      <c r="A23" s="98" t="s">
        <v>375</v>
      </c>
      <c r="B23" s="99"/>
      <c r="C23" s="99"/>
      <c r="D23" s="99"/>
      <c r="E23" s="99"/>
      <c r="F23" s="99"/>
      <c r="G23" s="25"/>
      <c r="H23" s="106">
        <f>VLOOKUP(Despacho!H20,Ventas!$A$1:$U$205,16,0)</f>
        <v>126</v>
      </c>
      <c r="I23" s="99"/>
      <c r="J23" s="99"/>
      <c r="K23" s="99"/>
      <c r="L23" s="99"/>
      <c r="M23" s="99"/>
      <c r="N23" s="81"/>
      <c r="O23" s="81"/>
      <c r="P23" s="81"/>
      <c r="Q23" s="81"/>
      <c r="R23" s="81"/>
      <c r="S23" s="25"/>
      <c r="T23" s="25"/>
      <c r="U23" s="25"/>
      <c r="V23" s="25"/>
      <c r="W23" s="25"/>
      <c r="X23" s="25"/>
      <c r="Y23" s="82"/>
      <c r="Z23" s="82"/>
      <c r="AA23" s="82"/>
      <c r="AB23" s="82"/>
      <c r="AC23" s="2"/>
      <c r="AD23" s="2"/>
      <c r="AE23" s="98" t="s">
        <v>375</v>
      </c>
      <c r="AF23" s="99"/>
      <c r="AG23" s="99"/>
      <c r="AH23" s="99"/>
      <c r="AI23" s="99"/>
      <c r="AJ23" s="99"/>
      <c r="AK23" s="25"/>
      <c r="AL23" s="106">
        <f>VLOOKUP(Despacho!AL20,Ventas!$A$1:$U$205,16,0)</f>
        <v>314</v>
      </c>
      <c r="AM23" s="99"/>
      <c r="AN23" s="99"/>
      <c r="AO23" s="99"/>
      <c r="AP23" s="99"/>
      <c r="AQ23" s="99"/>
      <c r="AR23" s="81"/>
      <c r="AS23" s="81"/>
      <c r="AT23" s="81"/>
      <c r="AU23" s="81"/>
      <c r="AV23" s="81"/>
      <c r="AW23" s="25"/>
      <c r="AX23" s="25"/>
      <c r="AY23" s="25"/>
      <c r="AZ23" s="25"/>
      <c r="BA23" s="25"/>
      <c r="BB23" s="25"/>
      <c r="BC23" s="82"/>
      <c r="BD23" s="82"/>
      <c r="BE23" s="82"/>
      <c r="BF23" s="82"/>
      <c r="BG23" s="2"/>
      <c r="BH23" s="2"/>
      <c r="BI23" s="98" t="s">
        <v>375</v>
      </c>
      <c r="BJ23" s="99"/>
      <c r="BK23" s="99"/>
      <c r="BL23" s="99"/>
      <c r="BM23" s="99"/>
      <c r="BN23" s="99"/>
      <c r="BO23" s="25"/>
      <c r="BP23" s="106">
        <f>VLOOKUP(Despacho!BP20,Ventas!$A$1:$U$205,16,0)</f>
        <v>157</v>
      </c>
      <c r="BQ23" s="99"/>
      <c r="BR23" s="99"/>
      <c r="BS23" s="99"/>
      <c r="BT23" s="99"/>
      <c r="BU23" s="99"/>
      <c r="BV23" s="81"/>
      <c r="BW23" s="81"/>
      <c r="BX23" s="81"/>
      <c r="BY23" s="81"/>
      <c r="BZ23" s="81"/>
      <c r="CA23" s="25"/>
      <c r="CB23" s="25"/>
      <c r="CC23" s="25"/>
      <c r="CD23" s="25"/>
      <c r="CE23" s="25"/>
      <c r="CF23" s="25"/>
      <c r="CG23" s="82"/>
      <c r="CH23" s="82"/>
      <c r="CI23" s="82"/>
      <c r="CJ23" s="82"/>
      <c r="CK23" s="2"/>
      <c r="CL23" s="2"/>
      <c r="CM23" s="98" t="s">
        <v>375</v>
      </c>
      <c r="CN23" s="99"/>
      <c r="CO23" s="99"/>
      <c r="CP23" s="99"/>
      <c r="CQ23" s="99"/>
      <c r="CR23" s="99"/>
      <c r="CS23" s="25"/>
      <c r="CT23" s="106">
        <f>VLOOKUP(Despacho!CT20,Ventas!$A$1:$U$205,16,0)</f>
        <v>157</v>
      </c>
      <c r="CU23" s="99"/>
      <c r="CV23" s="99"/>
      <c r="CW23" s="99"/>
      <c r="CX23" s="99"/>
      <c r="CY23" s="99"/>
      <c r="CZ23" s="81"/>
      <c r="DA23" s="81"/>
      <c r="DB23" s="81"/>
      <c r="DC23" s="81"/>
      <c r="DD23" s="81"/>
      <c r="DE23" s="25"/>
      <c r="DF23" s="25"/>
      <c r="DG23" s="25"/>
      <c r="DH23" s="25"/>
      <c r="DI23" s="25"/>
      <c r="DJ23" s="25"/>
      <c r="DK23" s="82"/>
      <c r="DL23" s="82"/>
      <c r="DM23" s="82"/>
      <c r="DN23" s="82"/>
      <c r="DO23" s="2"/>
      <c r="DP23" s="2"/>
      <c r="DQ23" s="98" t="s">
        <v>375</v>
      </c>
      <c r="DR23" s="99"/>
      <c r="DS23" s="99"/>
      <c r="DT23" s="99"/>
      <c r="DU23" s="99"/>
      <c r="DV23" s="99"/>
      <c r="DW23" s="25"/>
      <c r="DX23" s="106">
        <f>VLOOKUP(Despacho!DX20,Ventas!$A$1:$U$205,16,0)</f>
        <v>157</v>
      </c>
      <c r="DY23" s="99"/>
      <c r="DZ23" s="99"/>
      <c r="EA23" s="99"/>
      <c r="EB23" s="99"/>
      <c r="EC23" s="99"/>
      <c r="ED23" s="81"/>
      <c r="EE23" s="81"/>
      <c r="EF23" s="81"/>
      <c r="EG23" s="81"/>
      <c r="EH23" s="81"/>
      <c r="EI23" s="25"/>
      <c r="EJ23" s="25"/>
      <c r="EK23" s="25"/>
      <c r="EL23" s="25"/>
      <c r="EM23" s="25"/>
      <c r="EN23" s="25"/>
      <c r="EO23" s="82"/>
      <c r="EP23" s="82"/>
      <c r="EQ23" s="82"/>
      <c r="ER23" s="82"/>
      <c r="ES23" s="2"/>
      <c r="ET23" s="2"/>
    </row>
    <row r="24" spans="1:150" ht="15.75" customHeight="1" x14ac:dyDescent="0.3">
      <c r="A24" s="98" t="s">
        <v>152</v>
      </c>
      <c r="B24" s="99"/>
      <c r="C24" s="99"/>
      <c r="D24" s="99"/>
      <c r="E24" s="99"/>
      <c r="F24" s="99"/>
      <c r="G24" s="25" t="s">
        <v>372</v>
      </c>
      <c r="H24" s="101" t="e">
        <f>VLOOKUP(Y20,Clientes!$A$1:$E$504,3,0)</f>
        <v>#N/A</v>
      </c>
      <c r="I24" s="99"/>
      <c r="J24" s="99"/>
      <c r="K24" s="99"/>
      <c r="L24" s="99"/>
      <c r="M24" s="99"/>
      <c r="N24" s="99"/>
      <c r="O24" s="99"/>
      <c r="P24" s="99"/>
      <c r="Q24" s="99"/>
      <c r="R24" s="99"/>
      <c r="S24" s="99"/>
      <c r="T24" s="99"/>
      <c r="U24" s="99"/>
      <c r="V24" s="99"/>
      <c r="W24" s="99"/>
      <c r="X24" s="99"/>
      <c r="Y24" s="98" t="s">
        <v>279</v>
      </c>
      <c r="Z24" s="99"/>
      <c r="AA24" s="100" t="e">
        <f>VLOOKUP(Y20,Clientes!$A$1:$E$48,4,0)</f>
        <v>#N/A</v>
      </c>
      <c r="AB24" s="99"/>
      <c r="AC24" s="2"/>
      <c r="AD24" s="2"/>
      <c r="AE24" s="98" t="s">
        <v>152</v>
      </c>
      <c r="AF24" s="99"/>
      <c r="AG24" s="99"/>
      <c r="AH24" s="99"/>
      <c r="AI24" s="99"/>
      <c r="AJ24" s="99"/>
      <c r="AK24" s="25" t="s">
        <v>372</v>
      </c>
      <c r="AL24" s="101" t="e">
        <f>VLOOKUP(BC20,Clientes!$A$1:$E$504,3,0)</f>
        <v>#N/A</v>
      </c>
      <c r="AM24" s="99"/>
      <c r="AN24" s="99"/>
      <c r="AO24" s="99"/>
      <c r="AP24" s="99"/>
      <c r="AQ24" s="99"/>
      <c r="AR24" s="99"/>
      <c r="AS24" s="99"/>
      <c r="AT24" s="99"/>
      <c r="AU24" s="99"/>
      <c r="AV24" s="99"/>
      <c r="AW24" s="99"/>
      <c r="AX24" s="99"/>
      <c r="AY24" s="99"/>
      <c r="AZ24" s="99"/>
      <c r="BA24" s="99"/>
      <c r="BB24" s="99"/>
      <c r="BC24" s="98" t="s">
        <v>279</v>
      </c>
      <c r="BD24" s="99"/>
      <c r="BE24" s="100" t="e">
        <f>VLOOKUP(BC20,Clientes!$A$1:$E$48,4,0)</f>
        <v>#N/A</v>
      </c>
      <c r="BF24" s="99"/>
      <c r="BG24" s="2"/>
      <c r="BH24" s="2"/>
      <c r="BI24" s="98" t="s">
        <v>152</v>
      </c>
      <c r="BJ24" s="99"/>
      <c r="BK24" s="99"/>
      <c r="BL24" s="99"/>
      <c r="BM24" s="99"/>
      <c r="BN24" s="99"/>
      <c r="BO24" s="25" t="s">
        <v>372</v>
      </c>
      <c r="BP24" s="101" t="e">
        <f>VLOOKUP(CG20,Clientes!$A$1:$E$504,3,0)</f>
        <v>#N/A</v>
      </c>
      <c r="BQ24" s="99"/>
      <c r="BR24" s="99"/>
      <c r="BS24" s="99"/>
      <c r="BT24" s="99"/>
      <c r="BU24" s="99"/>
      <c r="BV24" s="99"/>
      <c r="BW24" s="99"/>
      <c r="BX24" s="99"/>
      <c r="BY24" s="99"/>
      <c r="BZ24" s="99"/>
      <c r="CA24" s="99"/>
      <c r="CB24" s="99"/>
      <c r="CC24" s="99"/>
      <c r="CD24" s="99"/>
      <c r="CE24" s="99"/>
      <c r="CF24" s="99"/>
      <c r="CG24" s="98" t="s">
        <v>279</v>
      </c>
      <c r="CH24" s="99"/>
      <c r="CI24" s="100" t="e">
        <f>VLOOKUP(CG20,Clientes!$A$1:$E$48,4,0)</f>
        <v>#N/A</v>
      </c>
      <c r="CJ24" s="99"/>
      <c r="CK24" s="2"/>
      <c r="CL24" s="2"/>
      <c r="CM24" s="98" t="s">
        <v>152</v>
      </c>
      <c r="CN24" s="99"/>
      <c r="CO24" s="99"/>
      <c r="CP24" s="99"/>
      <c r="CQ24" s="99"/>
      <c r="CR24" s="99"/>
      <c r="CS24" s="25" t="s">
        <v>372</v>
      </c>
      <c r="CT24" s="101" t="e">
        <f>VLOOKUP(DK20,Clientes!$A$1:$E$504,3,0)</f>
        <v>#N/A</v>
      </c>
      <c r="CU24" s="99"/>
      <c r="CV24" s="99"/>
      <c r="CW24" s="99"/>
      <c r="CX24" s="99"/>
      <c r="CY24" s="99"/>
      <c r="CZ24" s="99"/>
      <c r="DA24" s="99"/>
      <c r="DB24" s="99"/>
      <c r="DC24" s="99"/>
      <c r="DD24" s="99"/>
      <c r="DE24" s="99"/>
      <c r="DF24" s="99"/>
      <c r="DG24" s="99"/>
      <c r="DH24" s="99"/>
      <c r="DI24" s="99"/>
      <c r="DJ24" s="99"/>
      <c r="DK24" s="98" t="s">
        <v>279</v>
      </c>
      <c r="DL24" s="99"/>
      <c r="DM24" s="100" t="e">
        <f>VLOOKUP(DK20,Clientes!$A$1:$E$48,4,0)</f>
        <v>#N/A</v>
      </c>
      <c r="DN24" s="99"/>
      <c r="DO24" s="2"/>
      <c r="DP24" s="2"/>
      <c r="DQ24" s="98" t="s">
        <v>152</v>
      </c>
      <c r="DR24" s="99"/>
      <c r="DS24" s="99"/>
      <c r="DT24" s="99"/>
      <c r="DU24" s="99"/>
      <c r="DV24" s="99"/>
      <c r="DW24" s="25" t="s">
        <v>372</v>
      </c>
      <c r="DX24" s="101" t="e">
        <f>VLOOKUP(EO20,Clientes!$A$1:$E$504,3,0)</f>
        <v>#N/A</v>
      </c>
      <c r="DY24" s="99"/>
      <c r="DZ24" s="99"/>
      <c r="EA24" s="99"/>
      <c r="EB24" s="99"/>
      <c r="EC24" s="99"/>
      <c r="ED24" s="99"/>
      <c r="EE24" s="99"/>
      <c r="EF24" s="99"/>
      <c r="EG24" s="99"/>
      <c r="EH24" s="99"/>
      <c r="EI24" s="99"/>
      <c r="EJ24" s="99"/>
      <c r="EK24" s="99"/>
      <c r="EL24" s="99"/>
      <c r="EM24" s="99"/>
      <c r="EN24" s="99"/>
      <c r="EO24" s="98" t="s">
        <v>279</v>
      </c>
      <c r="EP24" s="99"/>
      <c r="EQ24" s="100" t="e">
        <f>VLOOKUP(EO20,Clientes!$A$1:$E$48,4,0)</f>
        <v>#N/A</v>
      </c>
      <c r="ER24" s="99"/>
      <c r="ES24" s="2"/>
      <c r="ET24" s="2"/>
    </row>
    <row r="25" spans="1:150"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row>
    <row r="26" spans="1:150"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row>
    <row r="27" spans="1:150" ht="15.75" customHeight="1" x14ac:dyDescent="0.3">
      <c r="A27" s="102" t="s">
        <v>225</v>
      </c>
      <c r="B27" s="103"/>
      <c r="C27" s="102" t="s">
        <v>376</v>
      </c>
      <c r="D27" s="104"/>
      <c r="E27" s="104"/>
      <c r="F27" s="104"/>
      <c r="G27" s="104"/>
      <c r="H27" s="104"/>
      <c r="I27" s="104"/>
      <c r="J27" s="104"/>
      <c r="K27" s="104"/>
      <c r="L27" s="104"/>
      <c r="M27" s="104"/>
      <c r="N27" s="104"/>
      <c r="O27" s="104"/>
      <c r="P27" s="104"/>
      <c r="Q27" s="104"/>
      <c r="R27" s="104"/>
      <c r="S27" s="104"/>
      <c r="T27" s="103"/>
      <c r="U27" s="102" t="s">
        <v>245</v>
      </c>
      <c r="V27" s="103"/>
      <c r="W27" s="102" t="s">
        <v>377</v>
      </c>
      <c r="X27" s="104"/>
      <c r="Y27" s="104"/>
      <c r="Z27" s="103"/>
      <c r="AA27" s="102" t="s">
        <v>378</v>
      </c>
      <c r="AB27" s="104"/>
      <c r="AC27" s="104"/>
      <c r="AD27" s="103"/>
      <c r="AE27" s="102" t="s">
        <v>225</v>
      </c>
      <c r="AF27" s="103"/>
      <c r="AG27" s="102" t="s">
        <v>376</v>
      </c>
      <c r="AH27" s="104"/>
      <c r="AI27" s="104"/>
      <c r="AJ27" s="104"/>
      <c r="AK27" s="104"/>
      <c r="AL27" s="104"/>
      <c r="AM27" s="104"/>
      <c r="AN27" s="104"/>
      <c r="AO27" s="104"/>
      <c r="AP27" s="104"/>
      <c r="AQ27" s="104"/>
      <c r="AR27" s="104"/>
      <c r="AS27" s="104"/>
      <c r="AT27" s="104"/>
      <c r="AU27" s="104"/>
      <c r="AV27" s="104"/>
      <c r="AW27" s="104"/>
      <c r="AX27" s="103"/>
      <c r="AY27" s="102" t="s">
        <v>245</v>
      </c>
      <c r="AZ27" s="103"/>
      <c r="BA27" s="102" t="s">
        <v>377</v>
      </c>
      <c r="BB27" s="104"/>
      <c r="BC27" s="104"/>
      <c r="BD27" s="103"/>
      <c r="BE27" s="102" t="s">
        <v>378</v>
      </c>
      <c r="BF27" s="104"/>
      <c r="BG27" s="104"/>
      <c r="BH27" s="103"/>
      <c r="BI27" s="102" t="s">
        <v>225</v>
      </c>
      <c r="BJ27" s="103"/>
      <c r="BK27" s="102" t="s">
        <v>376</v>
      </c>
      <c r="BL27" s="104"/>
      <c r="BM27" s="104"/>
      <c r="BN27" s="104"/>
      <c r="BO27" s="104"/>
      <c r="BP27" s="104"/>
      <c r="BQ27" s="104"/>
      <c r="BR27" s="104"/>
      <c r="BS27" s="104"/>
      <c r="BT27" s="104"/>
      <c r="BU27" s="104"/>
      <c r="BV27" s="104"/>
      <c r="BW27" s="104"/>
      <c r="BX27" s="104"/>
      <c r="BY27" s="104"/>
      <c r="BZ27" s="104"/>
      <c r="CA27" s="104"/>
      <c r="CB27" s="103"/>
      <c r="CC27" s="102" t="s">
        <v>245</v>
      </c>
      <c r="CD27" s="103"/>
      <c r="CE27" s="102" t="s">
        <v>377</v>
      </c>
      <c r="CF27" s="104"/>
      <c r="CG27" s="104"/>
      <c r="CH27" s="103"/>
      <c r="CI27" s="102" t="s">
        <v>378</v>
      </c>
      <c r="CJ27" s="104"/>
      <c r="CK27" s="104"/>
      <c r="CL27" s="103"/>
      <c r="CM27" s="102" t="s">
        <v>225</v>
      </c>
      <c r="CN27" s="103"/>
      <c r="CO27" s="102" t="s">
        <v>376</v>
      </c>
      <c r="CP27" s="104"/>
      <c r="CQ27" s="104"/>
      <c r="CR27" s="104"/>
      <c r="CS27" s="104"/>
      <c r="CT27" s="104"/>
      <c r="CU27" s="104"/>
      <c r="CV27" s="104"/>
      <c r="CW27" s="104"/>
      <c r="CX27" s="104"/>
      <c r="CY27" s="104"/>
      <c r="CZ27" s="104"/>
      <c r="DA27" s="104"/>
      <c r="DB27" s="104"/>
      <c r="DC27" s="104"/>
      <c r="DD27" s="104"/>
      <c r="DE27" s="104"/>
      <c r="DF27" s="103"/>
      <c r="DG27" s="102" t="s">
        <v>245</v>
      </c>
      <c r="DH27" s="103"/>
      <c r="DI27" s="102" t="s">
        <v>377</v>
      </c>
      <c r="DJ27" s="104"/>
      <c r="DK27" s="104"/>
      <c r="DL27" s="103"/>
      <c r="DM27" s="102" t="s">
        <v>378</v>
      </c>
      <c r="DN27" s="104"/>
      <c r="DO27" s="104"/>
      <c r="DP27" s="103"/>
      <c r="DQ27" s="102" t="s">
        <v>225</v>
      </c>
      <c r="DR27" s="103"/>
      <c r="DS27" s="102" t="s">
        <v>376</v>
      </c>
      <c r="DT27" s="104"/>
      <c r="DU27" s="104"/>
      <c r="DV27" s="104"/>
      <c r="DW27" s="104"/>
      <c r="DX27" s="104"/>
      <c r="DY27" s="104"/>
      <c r="DZ27" s="104"/>
      <c r="EA27" s="104"/>
      <c r="EB27" s="104"/>
      <c r="EC27" s="104"/>
      <c r="ED27" s="104"/>
      <c r="EE27" s="104"/>
      <c r="EF27" s="104"/>
      <c r="EG27" s="104"/>
      <c r="EH27" s="104"/>
      <c r="EI27" s="104"/>
      <c r="EJ27" s="103"/>
      <c r="EK27" s="102" t="s">
        <v>245</v>
      </c>
      <c r="EL27" s="103"/>
      <c r="EM27" s="102" t="s">
        <v>377</v>
      </c>
      <c r="EN27" s="104"/>
      <c r="EO27" s="104"/>
      <c r="EP27" s="103"/>
      <c r="EQ27" s="102" t="s">
        <v>378</v>
      </c>
      <c r="ER27" s="104"/>
      <c r="ES27" s="104"/>
      <c r="ET27" s="103"/>
    </row>
    <row r="28" spans="1:150" ht="15.75" customHeight="1" x14ac:dyDescent="0.3">
      <c r="A28" s="111">
        <v>1</v>
      </c>
      <c r="B28" s="103"/>
      <c r="C28" s="112" t="str">
        <f>IFERROR(VLOOKUP(CONCATENATE(H$20,A28),Ventas!$D$1:$M$205,5,0),"")</f>
        <v>Toalla 40x40 Na</v>
      </c>
      <c r="D28" s="104"/>
      <c r="E28" s="104"/>
      <c r="F28" s="104"/>
      <c r="G28" s="104"/>
      <c r="H28" s="104"/>
      <c r="I28" s="104"/>
      <c r="J28" s="104"/>
      <c r="K28" s="104"/>
      <c r="L28" s="104"/>
      <c r="M28" s="104"/>
      <c r="N28" s="104"/>
      <c r="O28" s="104"/>
      <c r="P28" s="104"/>
      <c r="Q28" s="104"/>
      <c r="R28" s="104"/>
      <c r="S28" s="104"/>
      <c r="T28" s="103"/>
      <c r="U28" s="109">
        <f>IFERROR(VLOOKUP(CONCATENATE(H$20,A28),Ventas!$D$1:$M$205,6,0),"")</f>
        <v>1</v>
      </c>
      <c r="V28" s="103"/>
      <c r="W28" s="110">
        <f>IFERROR(VLOOKUP(CONCATENATE(H$20,A28),Ventas!$D$1:$M$205,8,0),"")</f>
        <v>3782</v>
      </c>
      <c r="X28" s="104"/>
      <c r="Y28" s="104"/>
      <c r="Z28" s="103"/>
      <c r="AA28" s="110">
        <f t="shared" ref="AA28:AA36" si="5">IFERROR(U28*W28,"")</f>
        <v>3782</v>
      </c>
      <c r="AB28" s="104"/>
      <c r="AC28" s="104"/>
      <c r="AD28" s="103"/>
      <c r="AE28" s="111">
        <v>1</v>
      </c>
      <c r="AF28" s="103"/>
      <c r="AG28" s="112" t="str">
        <f>IFERROR(VLOOKUP(CONCATENATE(AL$20,AE28),Ventas!$D$1:$M$205,5,0),"")</f>
        <v>Turbante Ca</v>
      </c>
      <c r="AH28" s="104"/>
      <c r="AI28" s="104"/>
      <c r="AJ28" s="104"/>
      <c r="AK28" s="104"/>
      <c r="AL28" s="104"/>
      <c r="AM28" s="104"/>
      <c r="AN28" s="104"/>
      <c r="AO28" s="104"/>
      <c r="AP28" s="104"/>
      <c r="AQ28" s="104"/>
      <c r="AR28" s="104"/>
      <c r="AS28" s="104"/>
      <c r="AT28" s="104"/>
      <c r="AU28" s="104"/>
      <c r="AV28" s="104"/>
      <c r="AW28" s="104"/>
      <c r="AX28" s="103"/>
      <c r="AY28" s="109">
        <f>IFERROR(VLOOKUP(CONCATENATE(AL$20,AE28),Ventas!$D$1:$M$205,6,0),"")</f>
        <v>2</v>
      </c>
      <c r="AZ28" s="103"/>
      <c r="BA28" s="110">
        <f>IFERROR(VLOOKUP(CONCATENATE(AL$20,AE28),Ventas!$D$1:$M$205,8,0),"")</f>
        <v>4706</v>
      </c>
      <c r="BB28" s="104"/>
      <c r="BC28" s="104"/>
      <c r="BD28" s="103"/>
      <c r="BE28" s="110">
        <f t="shared" ref="BE28:BE36" si="6">IFERROR(AY28*BA28,"")</f>
        <v>9412</v>
      </c>
      <c r="BF28" s="104"/>
      <c r="BG28" s="104"/>
      <c r="BH28" s="103"/>
      <c r="BI28" s="111">
        <v>1</v>
      </c>
      <c r="BJ28" s="103"/>
      <c r="BK28" s="112" t="str">
        <f>IFERROR(VLOOKUP(CONCATENATE(BP$20,BI28),Ventas!$D$1:$M$205,5,0),"")</f>
        <v>Turbante Fu</v>
      </c>
      <c r="BL28" s="104"/>
      <c r="BM28" s="104"/>
      <c r="BN28" s="104"/>
      <c r="BO28" s="104"/>
      <c r="BP28" s="104"/>
      <c r="BQ28" s="104"/>
      <c r="BR28" s="104"/>
      <c r="BS28" s="104"/>
      <c r="BT28" s="104"/>
      <c r="BU28" s="104"/>
      <c r="BV28" s="104"/>
      <c r="BW28" s="104"/>
      <c r="BX28" s="104"/>
      <c r="BY28" s="104"/>
      <c r="BZ28" s="104"/>
      <c r="CA28" s="104"/>
      <c r="CB28" s="103"/>
      <c r="CC28" s="109">
        <f>IFERROR(VLOOKUP(CONCATENATE(BP$20,BI28),Ventas!$D$1:$M$205,6,0),"")</f>
        <v>1</v>
      </c>
      <c r="CD28" s="103"/>
      <c r="CE28" s="110">
        <f>IFERROR(VLOOKUP(CONCATENATE(BP$20,BI28),Ventas!$D$1:$M$205,8,0),"")</f>
        <v>4706</v>
      </c>
      <c r="CF28" s="104"/>
      <c r="CG28" s="104"/>
      <c r="CH28" s="103"/>
      <c r="CI28" s="110">
        <f t="shared" ref="CI28:CI36" si="7">IFERROR(CC28*CE28,"")</f>
        <v>4706</v>
      </c>
      <c r="CJ28" s="104"/>
      <c r="CK28" s="104"/>
      <c r="CL28" s="103"/>
      <c r="CM28" s="111">
        <v>1</v>
      </c>
      <c r="CN28" s="103"/>
      <c r="CO28" s="112" t="str">
        <f>IFERROR(VLOOKUP(CONCATENATE(CT$20,CM28),Ventas!$D$1:$M$205,5,0),"")</f>
        <v>Turbante Fu</v>
      </c>
      <c r="CP28" s="104"/>
      <c r="CQ28" s="104"/>
      <c r="CR28" s="104"/>
      <c r="CS28" s="104"/>
      <c r="CT28" s="104"/>
      <c r="CU28" s="104"/>
      <c r="CV28" s="104"/>
      <c r="CW28" s="104"/>
      <c r="CX28" s="104"/>
      <c r="CY28" s="104"/>
      <c r="CZ28" s="104"/>
      <c r="DA28" s="104"/>
      <c r="DB28" s="104"/>
      <c r="DC28" s="104"/>
      <c r="DD28" s="104"/>
      <c r="DE28" s="104"/>
      <c r="DF28" s="103"/>
      <c r="DG28" s="109">
        <f>IFERROR(VLOOKUP(CONCATENATE(CT$20,CM28),Ventas!$D$1:$M$205,6,0),"")</f>
        <v>1</v>
      </c>
      <c r="DH28" s="103"/>
      <c r="DI28" s="110">
        <f>IFERROR(VLOOKUP(CONCATENATE(CT$20,CM28),Ventas!$D$1:$M$205,8,0),"")</f>
        <v>4706</v>
      </c>
      <c r="DJ28" s="104"/>
      <c r="DK28" s="104"/>
      <c r="DL28" s="103"/>
      <c r="DM28" s="110">
        <f t="shared" ref="DM28:DM36" si="8">IFERROR(DG28*DI28,"")</f>
        <v>4706</v>
      </c>
      <c r="DN28" s="104"/>
      <c r="DO28" s="104"/>
      <c r="DP28" s="103"/>
      <c r="DQ28" s="111">
        <v>1</v>
      </c>
      <c r="DR28" s="103"/>
      <c r="DS28" s="112" t="str">
        <f>IFERROR(VLOOKUP(CONCATENATE(DX$20,DQ28),Ventas!$D$1:$M$205,5,0),"")</f>
        <v>Turbante Ca</v>
      </c>
      <c r="DT28" s="104"/>
      <c r="DU28" s="104"/>
      <c r="DV28" s="104"/>
      <c r="DW28" s="104"/>
      <c r="DX28" s="104"/>
      <c r="DY28" s="104"/>
      <c r="DZ28" s="104"/>
      <c r="EA28" s="104"/>
      <c r="EB28" s="104"/>
      <c r="EC28" s="104"/>
      <c r="ED28" s="104"/>
      <c r="EE28" s="104"/>
      <c r="EF28" s="104"/>
      <c r="EG28" s="104"/>
      <c r="EH28" s="104"/>
      <c r="EI28" s="104"/>
      <c r="EJ28" s="103"/>
      <c r="EK28" s="109">
        <f>IFERROR(VLOOKUP(CONCATENATE(DX$20,DQ28),Ventas!$D$1:$M$205,6,0),"")</f>
        <v>1</v>
      </c>
      <c r="EL28" s="103"/>
      <c r="EM28" s="110">
        <f>IFERROR(VLOOKUP(CONCATENATE(DX$20,DQ28),Ventas!$D$1:$M$205,8,0),"")</f>
        <v>4706</v>
      </c>
      <c r="EN28" s="104"/>
      <c r="EO28" s="104"/>
      <c r="EP28" s="103"/>
      <c r="EQ28" s="110">
        <f t="shared" ref="EQ28:EQ36" si="9">IFERROR(EK28*EM28,"")</f>
        <v>4706</v>
      </c>
      <c r="ER28" s="104"/>
      <c r="ES28" s="104"/>
      <c r="ET28" s="103"/>
    </row>
    <row r="29" spans="1:150" ht="15.75" customHeight="1" x14ac:dyDescent="0.3">
      <c r="A29" s="111">
        <v>2</v>
      </c>
      <c r="B29" s="103"/>
      <c r="C29" s="112" t="str">
        <f>IFERROR(VLOOKUP(CONCATENATE(H$20,A29),Ventas!$D$1:$M$205,5,0),"")</f>
        <v>Turbante Ca</v>
      </c>
      <c r="D29" s="104"/>
      <c r="E29" s="104"/>
      <c r="F29" s="104"/>
      <c r="G29" s="104"/>
      <c r="H29" s="104"/>
      <c r="I29" s="104"/>
      <c r="J29" s="104"/>
      <c r="K29" s="104"/>
      <c r="L29" s="104"/>
      <c r="M29" s="104"/>
      <c r="N29" s="104"/>
      <c r="O29" s="104"/>
      <c r="P29" s="104"/>
      <c r="Q29" s="104"/>
      <c r="R29" s="104"/>
      <c r="S29" s="104"/>
      <c r="T29" s="103"/>
      <c r="U29" s="109">
        <f>IFERROR(VLOOKUP(CONCATENATE(H$20,A29),Ventas!$D$1:$M$205,6,0),"")</f>
        <v>1</v>
      </c>
      <c r="V29" s="103"/>
      <c r="W29" s="110">
        <f>IFERROR(VLOOKUP(CONCATENATE(H$20,A29),Ventas!$D$1:$M$205,8,0),"")</f>
        <v>4706</v>
      </c>
      <c r="X29" s="104"/>
      <c r="Y29" s="104"/>
      <c r="Z29" s="103"/>
      <c r="AA29" s="110">
        <f t="shared" si="5"/>
        <v>4706</v>
      </c>
      <c r="AB29" s="104"/>
      <c r="AC29" s="104"/>
      <c r="AD29" s="103"/>
      <c r="AE29" s="111">
        <v>2</v>
      </c>
      <c r="AF29" s="103"/>
      <c r="AG29" s="112" t="str">
        <f>IFERROR(VLOOKUP(CONCATENATE(AL$20,AE29),Ventas!$D$1:$M$205,5,0),"")</f>
        <v>Toalla 160x80 Am</v>
      </c>
      <c r="AH29" s="104"/>
      <c r="AI29" s="104"/>
      <c r="AJ29" s="104"/>
      <c r="AK29" s="104"/>
      <c r="AL29" s="104"/>
      <c r="AM29" s="104"/>
      <c r="AN29" s="104"/>
      <c r="AO29" s="104"/>
      <c r="AP29" s="104"/>
      <c r="AQ29" s="104"/>
      <c r="AR29" s="104"/>
      <c r="AS29" s="104"/>
      <c r="AT29" s="104"/>
      <c r="AU29" s="104"/>
      <c r="AV29" s="104"/>
      <c r="AW29" s="104"/>
      <c r="AX29" s="103"/>
      <c r="AY29" s="109">
        <f>IFERROR(VLOOKUP(CONCATENATE(AL$20,AE29),Ventas!$D$1:$M$205,6,0),"")</f>
        <v>1</v>
      </c>
      <c r="AZ29" s="103"/>
      <c r="BA29" s="110">
        <f>IFERROR(VLOOKUP(CONCATENATE(AL$20,AE29),Ventas!$D$1:$M$205,8,0),"")</f>
        <v>8992</v>
      </c>
      <c r="BB29" s="104"/>
      <c r="BC29" s="104"/>
      <c r="BD29" s="103"/>
      <c r="BE29" s="110">
        <f t="shared" si="6"/>
        <v>8992</v>
      </c>
      <c r="BF29" s="104"/>
      <c r="BG29" s="104"/>
      <c r="BH29" s="103"/>
      <c r="BI29" s="111">
        <v>2</v>
      </c>
      <c r="BJ29" s="103"/>
      <c r="BK29" s="112" t="str">
        <f>IFERROR(VLOOKUP(CONCATENATE(BP$20,BI29),Ventas!$D$1:$M$205,5,0),"")</f>
        <v/>
      </c>
      <c r="BL29" s="104"/>
      <c r="BM29" s="104"/>
      <c r="BN29" s="104"/>
      <c r="BO29" s="104"/>
      <c r="BP29" s="104"/>
      <c r="BQ29" s="104"/>
      <c r="BR29" s="104"/>
      <c r="BS29" s="104"/>
      <c r="BT29" s="104"/>
      <c r="BU29" s="104"/>
      <c r="BV29" s="104"/>
      <c r="BW29" s="104"/>
      <c r="BX29" s="104"/>
      <c r="BY29" s="104"/>
      <c r="BZ29" s="104"/>
      <c r="CA29" s="104"/>
      <c r="CB29" s="103"/>
      <c r="CC29" s="109" t="str">
        <f>IFERROR(VLOOKUP(CONCATENATE(BP$20,BI29),Ventas!$D$1:$M$205,6,0),"")</f>
        <v/>
      </c>
      <c r="CD29" s="103"/>
      <c r="CE29" s="110" t="str">
        <f>IFERROR(VLOOKUP(CONCATENATE(BP$20,BI29),Ventas!$D$1:$M$205,8,0),"")</f>
        <v/>
      </c>
      <c r="CF29" s="104"/>
      <c r="CG29" s="104"/>
      <c r="CH29" s="103"/>
      <c r="CI29" s="110" t="str">
        <f t="shared" si="7"/>
        <v/>
      </c>
      <c r="CJ29" s="104"/>
      <c r="CK29" s="104"/>
      <c r="CL29" s="103"/>
      <c r="CM29" s="111">
        <v>2</v>
      </c>
      <c r="CN29" s="103"/>
      <c r="CO29" s="112" t="str">
        <f>IFERROR(VLOOKUP(CONCATENATE(CT$20,CM29),Ventas!$D$1:$M$205,5,0),"")</f>
        <v>Turbante Ca</v>
      </c>
      <c r="CP29" s="104"/>
      <c r="CQ29" s="104"/>
      <c r="CR29" s="104"/>
      <c r="CS29" s="104"/>
      <c r="CT29" s="104"/>
      <c r="CU29" s="104"/>
      <c r="CV29" s="104"/>
      <c r="CW29" s="104"/>
      <c r="CX29" s="104"/>
      <c r="CY29" s="104"/>
      <c r="CZ29" s="104"/>
      <c r="DA29" s="104"/>
      <c r="DB29" s="104"/>
      <c r="DC29" s="104"/>
      <c r="DD29" s="104"/>
      <c r="DE29" s="104"/>
      <c r="DF29" s="103"/>
      <c r="DG29" s="109">
        <f>IFERROR(VLOOKUP(CONCATENATE(CT$20,CM29),Ventas!$D$1:$M$205,6,0),"")</f>
        <v>1</v>
      </c>
      <c r="DH29" s="103"/>
      <c r="DI29" s="110">
        <f>IFERROR(VLOOKUP(CONCATENATE(CT$20,CM29),Ventas!$D$1:$M$205,8,0),"")</f>
        <v>4706</v>
      </c>
      <c r="DJ29" s="104"/>
      <c r="DK29" s="104"/>
      <c r="DL29" s="103"/>
      <c r="DM29" s="110">
        <f t="shared" si="8"/>
        <v>4706</v>
      </c>
      <c r="DN29" s="104"/>
      <c r="DO29" s="104"/>
      <c r="DP29" s="103"/>
      <c r="DQ29" s="111">
        <v>2</v>
      </c>
      <c r="DR29" s="103"/>
      <c r="DS29" s="112" t="str">
        <f>IFERROR(VLOOKUP(CONCATENATE(DX$20,DQ29),Ventas!$D$1:$M$205,5,0),"")</f>
        <v>Turbante Li</v>
      </c>
      <c r="DT29" s="104"/>
      <c r="DU29" s="104"/>
      <c r="DV29" s="104"/>
      <c r="DW29" s="104"/>
      <c r="DX29" s="104"/>
      <c r="DY29" s="104"/>
      <c r="DZ29" s="104"/>
      <c r="EA29" s="104"/>
      <c r="EB29" s="104"/>
      <c r="EC29" s="104"/>
      <c r="ED29" s="104"/>
      <c r="EE29" s="104"/>
      <c r="EF29" s="104"/>
      <c r="EG29" s="104"/>
      <c r="EH29" s="104"/>
      <c r="EI29" s="104"/>
      <c r="EJ29" s="103"/>
      <c r="EK29" s="109">
        <f>IFERROR(VLOOKUP(CONCATENATE(DX$20,DQ29),Ventas!$D$1:$M$205,6,0),"")</f>
        <v>1</v>
      </c>
      <c r="EL29" s="103"/>
      <c r="EM29" s="110">
        <f>IFERROR(VLOOKUP(CONCATENATE(DX$20,DQ29),Ventas!$D$1:$M$205,8,0),"")</f>
        <v>4706</v>
      </c>
      <c r="EN29" s="104"/>
      <c r="EO29" s="104"/>
      <c r="EP29" s="103"/>
      <c r="EQ29" s="110">
        <f t="shared" si="9"/>
        <v>4706</v>
      </c>
      <c r="ER29" s="104"/>
      <c r="ES29" s="104"/>
      <c r="ET29" s="103"/>
    </row>
    <row r="30" spans="1:150" ht="15.75" customHeight="1" x14ac:dyDescent="0.3">
      <c r="A30" s="111">
        <v>3</v>
      </c>
      <c r="B30" s="103"/>
      <c r="C30" s="112" t="str">
        <f>IFERROR(VLOOKUP(CONCATENATE(H$20,A30),Ventas!$D$1:$M$205,5,0),"")</f>
        <v/>
      </c>
      <c r="D30" s="104"/>
      <c r="E30" s="104"/>
      <c r="F30" s="104"/>
      <c r="G30" s="104"/>
      <c r="H30" s="104"/>
      <c r="I30" s="104"/>
      <c r="J30" s="104"/>
      <c r="K30" s="104"/>
      <c r="L30" s="104"/>
      <c r="M30" s="104"/>
      <c r="N30" s="104"/>
      <c r="O30" s="104"/>
      <c r="P30" s="104"/>
      <c r="Q30" s="104"/>
      <c r="R30" s="104"/>
      <c r="S30" s="104"/>
      <c r="T30" s="103"/>
      <c r="U30" s="109" t="str">
        <f>IFERROR(VLOOKUP(CONCATENATE(H$20,A30),Ventas!$D$1:$M$205,6,0),"")</f>
        <v/>
      </c>
      <c r="V30" s="103"/>
      <c r="W30" s="110" t="str">
        <f>IFERROR(VLOOKUP(CONCATENATE(H$20,A30),Ventas!$D$1:$M$205,8,0),"")</f>
        <v/>
      </c>
      <c r="X30" s="104"/>
      <c r="Y30" s="104"/>
      <c r="Z30" s="103"/>
      <c r="AA30" s="110" t="str">
        <f t="shared" si="5"/>
        <v/>
      </c>
      <c r="AB30" s="104"/>
      <c r="AC30" s="104"/>
      <c r="AD30" s="103"/>
      <c r="AE30" s="111">
        <v>3</v>
      </c>
      <c r="AF30" s="103"/>
      <c r="AG30" s="112" t="str">
        <f>IFERROR(VLOOKUP(CONCATENATE(AL$20,AE30),Ventas!$D$1:$M$205,5,0),"")</f>
        <v>Turbante Vp</v>
      </c>
      <c r="AH30" s="104"/>
      <c r="AI30" s="104"/>
      <c r="AJ30" s="104"/>
      <c r="AK30" s="104"/>
      <c r="AL30" s="104"/>
      <c r="AM30" s="104"/>
      <c r="AN30" s="104"/>
      <c r="AO30" s="104"/>
      <c r="AP30" s="104"/>
      <c r="AQ30" s="104"/>
      <c r="AR30" s="104"/>
      <c r="AS30" s="104"/>
      <c r="AT30" s="104"/>
      <c r="AU30" s="104"/>
      <c r="AV30" s="104"/>
      <c r="AW30" s="104"/>
      <c r="AX30" s="103"/>
      <c r="AY30" s="109">
        <f>IFERROR(VLOOKUP(CONCATENATE(AL$20,AE30),Ventas!$D$1:$M$205,6,0),"")</f>
        <v>1</v>
      </c>
      <c r="AZ30" s="103"/>
      <c r="BA30" s="110">
        <f>IFERROR(VLOOKUP(CONCATENATE(AL$20,AE30),Ventas!$D$1:$M$205,8,0),"")</f>
        <v>4706</v>
      </c>
      <c r="BB30" s="104"/>
      <c r="BC30" s="104"/>
      <c r="BD30" s="103"/>
      <c r="BE30" s="110">
        <f t="shared" si="6"/>
        <v>4706</v>
      </c>
      <c r="BF30" s="104"/>
      <c r="BG30" s="104"/>
      <c r="BH30" s="103"/>
      <c r="BI30" s="111">
        <v>3</v>
      </c>
      <c r="BJ30" s="103"/>
      <c r="BK30" s="112" t="str">
        <f>IFERROR(VLOOKUP(CONCATENATE(BP$20,BI30),Ventas!$D$1:$M$205,5,0),"")</f>
        <v/>
      </c>
      <c r="BL30" s="104"/>
      <c r="BM30" s="104"/>
      <c r="BN30" s="104"/>
      <c r="BO30" s="104"/>
      <c r="BP30" s="104"/>
      <c r="BQ30" s="104"/>
      <c r="BR30" s="104"/>
      <c r="BS30" s="104"/>
      <c r="BT30" s="104"/>
      <c r="BU30" s="104"/>
      <c r="BV30" s="104"/>
      <c r="BW30" s="104"/>
      <c r="BX30" s="104"/>
      <c r="BY30" s="104"/>
      <c r="BZ30" s="104"/>
      <c r="CA30" s="104"/>
      <c r="CB30" s="103"/>
      <c r="CC30" s="109" t="str">
        <f>IFERROR(VLOOKUP(CONCATENATE(BP$20,BI30),Ventas!$D$1:$M$205,6,0),"")</f>
        <v/>
      </c>
      <c r="CD30" s="103"/>
      <c r="CE30" s="110" t="str">
        <f>IFERROR(VLOOKUP(CONCATENATE(BP$20,BI30),Ventas!$D$1:$M$205,8,0),"")</f>
        <v/>
      </c>
      <c r="CF30" s="104"/>
      <c r="CG30" s="104"/>
      <c r="CH30" s="103"/>
      <c r="CI30" s="110" t="str">
        <f t="shared" si="7"/>
        <v/>
      </c>
      <c r="CJ30" s="104"/>
      <c r="CK30" s="104"/>
      <c r="CL30" s="103"/>
      <c r="CM30" s="111">
        <v>3</v>
      </c>
      <c r="CN30" s="103"/>
      <c r="CO30" s="112" t="str">
        <f>IFERROR(VLOOKUP(CONCATENATE(CT$20,CM30),Ventas!$D$1:$M$205,5,0),"")</f>
        <v/>
      </c>
      <c r="CP30" s="104"/>
      <c r="CQ30" s="104"/>
      <c r="CR30" s="104"/>
      <c r="CS30" s="104"/>
      <c r="CT30" s="104"/>
      <c r="CU30" s="104"/>
      <c r="CV30" s="104"/>
      <c r="CW30" s="104"/>
      <c r="CX30" s="104"/>
      <c r="CY30" s="104"/>
      <c r="CZ30" s="104"/>
      <c r="DA30" s="104"/>
      <c r="DB30" s="104"/>
      <c r="DC30" s="104"/>
      <c r="DD30" s="104"/>
      <c r="DE30" s="104"/>
      <c r="DF30" s="103"/>
      <c r="DG30" s="109" t="str">
        <f>IFERROR(VLOOKUP(CONCATENATE(CT$20,CM30),Ventas!$D$1:$M$205,6,0),"")</f>
        <v/>
      </c>
      <c r="DH30" s="103"/>
      <c r="DI30" s="110" t="str">
        <f>IFERROR(VLOOKUP(CONCATENATE(CT$20,CM30),Ventas!$D$1:$M$205,8,0),"")</f>
        <v/>
      </c>
      <c r="DJ30" s="104"/>
      <c r="DK30" s="104"/>
      <c r="DL30" s="103"/>
      <c r="DM30" s="110" t="str">
        <f t="shared" si="8"/>
        <v/>
      </c>
      <c r="DN30" s="104"/>
      <c r="DO30" s="104"/>
      <c r="DP30" s="103"/>
      <c r="DQ30" s="111">
        <v>3</v>
      </c>
      <c r="DR30" s="103"/>
      <c r="DS30" s="112" t="str">
        <f>IFERROR(VLOOKUP(CONCATENATE(DX$20,DQ30),Ventas!$D$1:$M$205,5,0),"")</f>
        <v>Turbante Vp</v>
      </c>
      <c r="DT30" s="104"/>
      <c r="DU30" s="104"/>
      <c r="DV30" s="104"/>
      <c r="DW30" s="104"/>
      <c r="DX30" s="104"/>
      <c r="DY30" s="104"/>
      <c r="DZ30" s="104"/>
      <c r="EA30" s="104"/>
      <c r="EB30" s="104"/>
      <c r="EC30" s="104"/>
      <c r="ED30" s="104"/>
      <c r="EE30" s="104"/>
      <c r="EF30" s="104"/>
      <c r="EG30" s="104"/>
      <c r="EH30" s="104"/>
      <c r="EI30" s="104"/>
      <c r="EJ30" s="103"/>
      <c r="EK30" s="109">
        <f>IFERROR(VLOOKUP(CONCATENATE(DX$20,DQ30),Ventas!$D$1:$M$205,6,0),"")</f>
        <v>1</v>
      </c>
      <c r="EL30" s="103"/>
      <c r="EM30" s="110">
        <f>IFERROR(VLOOKUP(CONCATENATE(DX$20,DQ30),Ventas!$D$1:$M$205,8,0),"")</f>
        <v>4706</v>
      </c>
      <c r="EN30" s="104"/>
      <c r="EO30" s="104"/>
      <c r="EP30" s="103"/>
      <c r="EQ30" s="110">
        <f t="shared" si="9"/>
        <v>4706</v>
      </c>
      <c r="ER30" s="104"/>
      <c r="ES30" s="104"/>
      <c r="ET30" s="103"/>
    </row>
    <row r="31" spans="1:150" ht="15.75" customHeight="1" x14ac:dyDescent="0.3">
      <c r="A31" s="111">
        <v>4</v>
      </c>
      <c r="B31" s="103"/>
      <c r="C31" s="112" t="str">
        <f>IFERROR(VLOOKUP(CONCATENATE(H$20,A31),Ventas!$D$1:$M$205,5,0),"")</f>
        <v/>
      </c>
      <c r="D31" s="104"/>
      <c r="E31" s="104"/>
      <c r="F31" s="104"/>
      <c r="G31" s="104"/>
      <c r="H31" s="104"/>
      <c r="I31" s="104"/>
      <c r="J31" s="104"/>
      <c r="K31" s="104"/>
      <c r="L31" s="104"/>
      <c r="M31" s="104"/>
      <c r="N31" s="104"/>
      <c r="O31" s="104"/>
      <c r="P31" s="104"/>
      <c r="Q31" s="104"/>
      <c r="R31" s="104"/>
      <c r="S31" s="104"/>
      <c r="T31" s="103"/>
      <c r="U31" s="109" t="str">
        <f>IFERROR(VLOOKUP(CONCATENATE(H$20,A31),Ventas!$D$1:$M$205,6,0),"")</f>
        <v/>
      </c>
      <c r="V31" s="103"/>
      <c r="W31" s="110" t="str">
        <f>IFERROR(VLOOKUP(CONCATENATE(H$20,A31),Ventas!$D$1:$M$205,8,0),"")</f>
        <v/>
      </c>
      <c r="X31" s="104"/>
      <c r="Y31" s="104"/>
      <c r="Z31" s="103"/>
      <c r="AA31" s="110" t="str">
        <f t="shared" si="5"/>
        <v/>
      </c>
      <c r="AB31" s="104"/>
      <c r="AC31" s="104"/>
      <c r="AD31" s="103"/>
      <c r="AE31" s="111">
        <v>4</v>
      </c>
      <c r="AF31" s="103"/>
      <c r="AG31" s="112" t="str">
        <f>IFERROR(VLOOKUP(CONCATENATE(AL$20,AE31),Ventas!$D$1:$M$205,5,0),"")</f>
        <v/>
      </c>
      <c r="AH31" s="104"/>
      <c r="AI31" s="104"/>
      <c r="AJ31" s="104"/>
      <c r="AK31" s="104"/>
      <c r="AL31" s="104"/>
      <c r="AM31" s="104"/>
      <c r="AN31" s="104"/>
      <c r="AO31" s="104"/>
      <c r="AP31" s="104"/>
      <c r="AQ31" s="104"/>
      <c r="AR31" s="104"/>
      <c r="AS31" s="104"/>
      <c r="AT31" s="104"/>
      <c r="AU31" s="104"/>
      <c r="AV31" s="104"/>
      <c r="AW31" s="104"/>
      <c r="AX31" s="103"/>
      <c r="AY31" s="109" t="str">
        <f>IFERROR(VLOOKUP(CONCATENATE(AL$20,AE31),Ventas!$D$1:$M$205,6,0),"")</f>
        <v/>
      </c>
      <c r="AZ31" s="103"/>
      <c r="BA31" s="110" t="str">
        <f>IFERROR(VLOOKUP(CONCATENATE(AL$20,AE31),Ventas!$D$1:$M$205,8,0),"")</f>
        <v/>
      </c>
      <c r="BB31" s="104"/>
      <c r="BC31" s="104"/>
      <c r="BD31" s="103"/>
      <c r="BE31" s="110" t="str">
        <f t="shared" si="6"/>
        <v/>
      </c>
      <c r="BF31" s="104"/>
      <c r="BG31" s="104"/>
      <c r="BH31" s="103"/>
      <c r="BI31" s="111">
        <v>4</v>
      </c>
      <c r="BJ31" s="103"/>
      <c r="BK31" s="112" t="str">
        <f>IFERROR(VLOOKUP(CONCATENATE(BP$20,BI31),Ventas!$D$1:$M$205,5,0),"")</f>
        <v/>
      </c>
      <c r="BL31" s="104"/>
      <c r="BM31" s="104"/>
      <c r="BN31" s="104"/>
      <c r="BO31" s="104"/>
      <c r="BP31" s="104"/>
      <c r="BQ31" s="104"/>
      <c r="BR31" s="104"/>
      <c r="BS31" s="104"/>
      <c r="BT31" s="104"/>
      <c r="BU31" s="104"/>
      <c r="BV31" s="104"/>
      <c r="BW31" s="104"/>
      <c r="BX31" s="104"/>
      <c r="BY31" s="104"/>
      <c r="BZ31" s="104"/>
      <c r="CA31" s="104"/>
      <c r="CB31" s="103"/>
      <c r="CC31" s="109" t="str">
        <f>IFERROR(VLOOKUP(CONCATENATE(BP$20,BI31),Ventas!$D$1:$M$205,6,0),"")</f>
        <v/>
      </c>
      <c r="CD31" s="103"/>
      <c r="CE31" s="110" t="str">
        <f>IFERROR(VLOOKUP(CONCATENATE(BP$20,BI31),Ventas!$D$1:$M$205,8,0),"")</f>
        <v/>
      </c>
      <c r="CF31" s="104"/>
      <c r="CG31" s="104"/>
      <c r="CH31" s="103"/>
      <c r="CI31" s="110" t="str">
        <f t="shared" si="7"/>
        <v/>
      </c>
      <c r="CJ31" s="104"/>
      <c r="CK31" s="104"/>
      <c r="CL31" s="103"/>
      <c r="CM31" s="111">
        <v>4</v>
      </c>
      <c r="CN31" s="103"/>
      <c r="CO31" s="112" t="str">
        <f>IFERROR(VLOOKUP(CONCATENATE(CT$20,CM31),Ventas!$D$1:$M$205,5,0),"")</f>
        <v/>
      </c>
      <c r="CP31" s="104"/>
      <c r="CQ31" s="104"/>
      <c r="CR31" s="104"/>
      <c r="CS31" s="104"/>
      <c r="CT31" s="104"/>
      <c r="CU31" s="104"/>
      <c r="CV31" s="104"/>
      <c r="CW31" s="104"/>
      <c r="CX31" s="104"/>
      <c r="CY31" s="104"/>
      <c r="CZ31" s="104"/>
      <c r="DA31" s="104"/>
      <c r="DB31" s="104"/>
      <c r="DC31" s="104"/>
      <c r="DD31" s="104"/>
      <c r="DE31" s="104"/>
      <c r="DF31" s="103"/>
      <c r="DG31" s="109" t="str">
        <f>IFERROR(VLOOKUP(CONCATENATE(CT$20,CM31),Ventas!$D$1:$M$205,6,0),"")</f>
        <v/>
      </c>
      <c r="DH31" s="103"/>
      <c r="DI31" s="110" t="str">
        <f>IFERROR(VLOOKUP(CONCATENATE(CT$20,CM31),Ventas!$D$1:$M$205,8,0),"")</f>
        <v/>
      </c>
      <c r="DJ31" s="104"/>
      <c r="DK31" s="104"/>
      <c r="DL31" s="103"/>
      <c r="DM31" s="110" t="str">
        <f t="shared" si="8"/>
        <v/>
      </c>
      <c r="DN31" s="104"/>
      <c r="DO31" s="104"/>
      <c r="DP31" s="103"/>
      <c r="DQ31" s="111">
        <v>4</v>
      </c>
      <c r="DR31" s="103"/>
      <c r="DS31" s="112" t="str">
        <f>IFERROR(VLOOKUP(CONCATENATE(DX$20,DQ31),Ventas!$D$1:$M$205,5,0),"")</f>
        <v/>
      </c>
      <c r="DT31" s="104"/>
      <c r="DU31" s="104"/>
      <c r="DV31" s="104"/>
      <c r="DW31" s="104"/>
      <c r="DX31" s="104"/>
      <c r="DY31" s="104"/>
      <c r="DZ31" s="104"/>
      <c r="EA31" s="104"/>
      <c r="EB31" s="104"/>
      <c r="EC31" s="104"/>
      <c r="ED31" s="104"/>
      <c r="EE31" s="104"/>
      <c r="EF31" s="104"/>
      <c r="EG31" s="104"/>
      <c r="EH31" s="104"/>
      <c r="EI31" s="104"/>
      <c r="EJ31" s="103"/>
      <c r="EK31" s="109" t="str">
        <f>IFERROR(VLOOKUP(CONCATENATE(DX$20,DQ31),Ventas!$D$1:$M$205,6,0),"")</f>
        <v/>
      </c>
      <c r="EL31" s="103"/>
      <c r="EM31" s="110" t="str">
        <f>IFERROR(VLOOKUP(CONCATENATE(DX$20,DQ31),Ventas!$D$1:$M$205,8,0),"")</f>
        <v/>
      </c>
      <c r="EN31" s="104"/>
      <c r="EO31" s="104"/>
      <c r="EP31" s="103"/>
      <c r="EQ31" s="110" t="str">
        <f t="shared" si="9"/>
        <v/>
      </c>
      <c r="ER31" s="104"/>
      <c r="ES31" s="104"/>
      <c r="ET31" s="103"/>
    </row>
    <row r="32" spans="1:150" ht="15.75" customHeight="1" x14ac:dyDescent="0.3">
      <c r="A32" s="111">
        <v>5</v>
      </c>
      <c r="B32" s="103"/>
      <c r="C32" s="112" t="str">
        <f>IFERROR(VLOOKUP(CONCATENATE(H$20,A32),Ventas!$D$1:$M$205,5,0),"")</f>
        <v/>
      </c>
      <c r="D32" s="104"/>
      <c r="E32" s="104"/>
      <c r="F32" s="104"/>
      <c r="G32" s="104"/>
      <c r="H32" s="104"/>
      <c r="I32" s="104"/>
      <c r="J32" s="104"/>
      <c r="K32" s="104"/>
      <c r="L32" s="104"/>
      <c r="M32" s="104"/>
      <c r="N32" s="104"/>
      <c r="O32" s="104"/>
      <c r="P32" s="104"/>
      <c r="Q32" s="104"/>
      <c r="R32" s="104"/>
      <c r="S32" s="104"/>
      <c r="T32" s="103"/>
      <c r="U32" s="109" t="str">
        <f>IFERROR(VLOOKUP(CONCATENATE(H$20,A32),Ventas!$D$1:$M$205,6,0),"")</f>
        <v/>
      </c>
      <c r="V32" s="103"/>
      <c r="W32" s="110" t="str">
        <f>IFERROR(VLOOKUP(CONCATENATE(H$20,A32),Ventas!$D$1:$M$205,8,0),"")</f>
        <v/>
      </c>
      <c r="X32" s="104"/>
      <c r="Y32" s="104"/>
      <c r="Z32" s="103"/>
      <c r="AA32" s="110" t="str">
        <f t="shared" si="5"/>
        <v/>
      </c>
      <c r="AB32" s="104"/>
      <c r="AC32" s="104"/>
      <c r="AD32" s="103"/>
      <c r="AE32" s="111">
        <v>5</v>
      </c>
      <c r="AF32" s="103"/>
      <c r="AG32" s="112" t="str">
        <f>IFERROR(VLOOKUP(CONCATENATE(AL$20,AE32),Ventas!$D$1:$M$205,5,0),"")</f>
        <v/>
      </c>
      <c r="AH32" s="104"/>
      <c r="AI32" s="104"/>
      <c r="AJ32" s="104"/>
      <c r="AK32" s="104"/>
      <c r="AL32" s="104"/>
      <c r="AM32" s="104"/>
      <c r="AN32" s="104"/>
      <c r="AO32" s="104"/>
      <c r="AP32" s="104"/>
      <c r="AQ32" s="104"/>
      <c r="AR32" s="104"/>
      <c r="AS32" s="104"/>
      <c r="AT32" s="104"/>
      <c r="AU32" s="104"/>
      <c r="AV32" s="104"/>
      <c r="AW32" s="104"/>
      <c r="AX32" s="103"/>
      <c r="AY32" s="109" t="str">
        <f>IFERROR(VLOOKUP(CONCATENATE(AL$20,AE32),Ventas!$D$1:$M$205,6,0),"")</f>
        <v/>
      </c>
      <c r="AZ32" s="103"/>
      <c r="BA32" s="110" t="str">
        <f>IFERROR(VLOOKUP(CONCATENATE(AL$20,AE32),Ventas!$D$1:$M$205,8,0),"")</f>
        <v/>
      </c>
      <c r="BB32" s="104"/>
      <c r="BC32" s="104"/>
      <c r="BD32" s="103"/>
      <c r="BE32" s="110" t="str">
        <f t="shared" si="6"/>
        <v/>
      </c>
      <c r="BF32" s="104"/>
      <c r="BG32" s="104"/>
      <c r="BH32" s="103"/>
      <c r="BI32" s="111">
        <v>5</v>
      </c>
      <c r="BJ32" s="103"/>
      <c r="BK32" s="112" t="str">
        <f>IFERROR(VLOOKUP(CONCATENATE(BP$20,BI32),Ventas!$D$1:$M$205,5,0),"")</f>
        <v/>
      </c>
      <c r="BL32" s="104"/>
      <c r="BM32" s="104"/>
      <c r="BN32" s="104"/>
      <c r="BO32" s="104"/>
      <c r="BP32" s="104"/>
      <c r="BQ32" s="104"/>
      <c r="BR32" s="104"/>
      <c r="BS32" s="104"/>
      <c r="BT32" s="104"/>
      <c r="BU32" s="104"/>
      <c r="BV32" s="104"/>
      <c r="BW32" s="104"/>
      <c r="BX32" s="104"/>
      <c r="BY32" s="104"/>
      <c r="BZ32" s="104"/>
      <c r="CA32" s="104"/>
      <c r="CB32" s="103"/>
      <c r="CC32" s="109" t="str">
        <f>IFERROR(VLOOKUP(CONCATENATE(BP$20,BI32),Ventas!$D$1:$M$205,6,0),"")</f>
        <v/>
      </c>
      <c r="CD32" s="103"/>
      <c r="CE32" s="110" t="str">
        <f>IFERROR(VLOOKUP(CONCATENATE(BP$20,BI32),Ventas!$D$1:$M$205,8,0),"")</f>
        <v/>
      </c>
      <c r="CF32" s="104"/>
      <c r="CG32" s="104"/>
      <c r="CH32" s="103"/>
      <c r="CI32" s="110" t="str">
        <f t="shared" si="7"/>
        <v/>
      </c>
      <c r="CJ32" s="104"/>
      <c r="CK32" s="104"/>
      <c r="CL32" s="103"/>
      <c r="CM32" s="111">
        <v>5</v>
      </c>
      <c r="CN32" s="103"/>
      <c r="CO32" s="112" t="str">
        <f>IFERROR(VLOOKUP(CONCATENATE(CT$20,CM32),Ventas!$D$1:$M$205,5,0),"")</f>
        <v/>
      </c>
      <c r="CP32" s="104"/>
      <c r="CQ32" s="104"/>
      <c r="CR32" s="104"/>
      <c r="CS32" s="104"/>
      <c r="CT32" s="104"/>
      <c r="CU32" s="104"/>
      <c r="CV32" s="104"/>
      <c r="CW32" s="104"/>
      <c r="CX32" s="104"/>
      <c r="CY32" s="104"/>
      <c r="CZ32" s="104"/>
      <c r="DA32" s="104"/>
      <c r="DB32" s="104"/>
      <c r="DC32" s="104"/>
      <c r="DD32" s="104"/>
      <c r="DE32" s="104"/>
      <c r="DF32" s="103"/>
      <c r="DG32" s="109" t="str">
        <f>IFERROR(VLOOKUP(CONCATENATE(CT$20,CM32),Ventas!$D$1:$M$205,6,0),"")</f>
        <v/>
      </c>
      <c r="DH32" s="103"/>
      <c r="DI32" s="110" t="str">
        <f>IFERROR(VLOOKUP(CONCATENATE(CT$20,CM32),Ventas!$D$1:$M$205,8,0),"")</f>
        <v/>
      </c>
      <c r="DJ32" s="104"/>
      <c r="DK32" s="104"/>
      <c r="DL32" s="103"/>
      <c r="DM32" s="110" t="str">
        <f t="shared" si="8"/>
        <v/>
      </c>
      <c r="DN32" s="104"/>
      <c r="DO32" s="104"/>
      <c r="DP32" s="103"/>
      <c r="DQ32" s="111">
        <v>5</v>
      </c>
      <c r="DR32" s="103"/>
      <c r="DS32" s="112" t="str">
        <f>IFERROR(VLOOKUP(CONCATENATE(DX$20,DQ32),Ventas!$D$1:$M$205,5,0),"")</f>
        <v/>
      </c>
      <c r="DT32" s="104"/>
      <c r="DU32" s="104"/>
      <c r="DV32" s="104"/>
      <c r="DW32" s="104"/>
      <c r="DX32" s="104"/>
      <c r="DY32" s="104"/>
      <c r="DZ32" s="104"/>
      <c r="EA32" s="104"/>
      <c r="EB32" s="104"/>
      <c r="EC32" s="104"/>
      <c r="ED32" s="104"/>
      <c r="EE32" s="104"/>
      <c r="EF32" s="104"/>
      <c r="EG32" s="104"/>
      <c r="EH32" s="104"/>
      <c r="EI32" s="104"/>
      <c r="EJ32" s="103"/>
      <c r="EK32" s="109" t="str">
        <f>IFERROR(VLOOKUP(CONCATENATE(DX$20,DQ32),Ventas!$D$1:$M$205,6,0),"")</f>
        <v/>
      </c>
      <c r="EL32" s="103"/>
      <c r="EM32" s="110" t="str">
        <f>IFERROR(VLOOKUP(CONCATENATE(DX$20,DQ32),Ventas!$D$1:$M$205,8,0),"")</f>
        <v/>
      </c>
      <c r="EN32" s="104"/>
      <c r="EO32" s="104"/>
      <c r="EP32" s="103"/>
      <c r="EQ32" s="110" t="str">
        <f t="shared" si="9"/>
        <v/>
      </c>
      <c r="ER32" s="104"/>
      <c r="ES32" s="104"/>
      <c r="ET32" s="103"/>
    </row>
    <row r="33" spans="1:150" ht="15.75" customHeight="1" x14ac:dyDescent="0.3">
      <c r="A33" s="111">
        <v>6</v>
      </c>
      <c r="B33" s="103"/>
      <c r="C33" s="112" t="str">
        <f>IFERROR(VLOOKUP(CONCATENATE(H$20,A33),Ventas!$D$1:$M$205,5,0),"")</f>
        <v/>
      </c>
      <c r="D33" s="104"/>
      <c r="E33" s="104"/>
      <c r="F33" s="104"/>
      <c r="G33" s="104"/>
      <c r="H33" s="104"/>
      <c r="I33" s="104"/>
      <c r="J33" s="104"/>
      <c r="K33" s="104"/>
      <c r="L33" s="104"/>
      <c r="M33" s="104"/>
      <c r="N33" s="104"/>
      <c r="O33" s="104"/>
      <c r="P33" s="104"/>
      <c r="Q33" s="104"/>
      <c r="R33" s="104"/>
      <c r="S33" s="104"/>
      <c r="T33" s="103"/>
      <c r="U33" s="109" t="str">
        <f>IFERROR(VLOOKUP(CONCATENATE(H$20,A33),Ventas!$D$1:$M$205,6,0),"")</f>
        <v/>
      </c>
      <c r="V33" s="103"/>
      <c r="W33" s="110" t="str">
        <f>IFERROR(VLOOKUP(CONCATENATE(H$20,A33),Ventas!$D$1:$M$205,8,0),"")</f>
        <v/>
      </c>
      <c r="X33" s="104"/>
      <c r="Y33" s="104"/>
      <c r="Z33" s="103"/>
      <c r="AA33" s="110" t="str">
        <f t="shared" si="5"/>
        <v/>
      </c>
      <c r="AB33" s="104"/>
      <c r="AC33" s="104"/>
      <c r="AD33" s="103"/>
      <c r="AE33" s="111">
        <v>6</v>
      </c>
      <c r="AF33" s="103"/>
      <c r="AG33" s="112" t="str">
        <f>IFERROR(VLOOKUP(CONCATENATE(AL$20,AE33),Ventas!$D$1:$M$205,5,0),"")</f>
        <v/>
      </c>
      <c r="AH33" s="104"/>
      <c r="AI33" s="104"/>
      <c r="AJ33" s="104"/>
      <c r="AK33" s="104"/>
      <c r="AL33" s="104"/>
      <c r="AM33" s="104"/>
      <c r="AN33" s="104"/>
      <c r="AO33" s="104"/>
      <c r="AP33" s="104"/>
      <c r="AQ33" s="104"/>
      <c r="AR33" s="104"/>
      <c r="AS33" s="104"/>
      <c r="AT33" s="104"/>
      <c r="AU33" s="104"/>
      <c r="AV33" s="104"/>
      <c r="AW33" s="104"/>
      <c r="AX33" s="103"/>
      <c r="AY33" s="109" t="str">
        <f>IFERROR(VLOOKUP(CONCATENATE(AL$20,AE33),Ventas!$D$1:$M$205,6,0),"")</f>
        <v/>
      </c>
      <c r="AZ33" s="103"/>
      <c r="BA33" s="110" t="str">
        <f>IFERROR(VLOOKUP(CONCATENATE(AL$20,AE33),Ventas!$D$1:$M$205,8,0),"")</f>
        <v/>
      </c>
      <c r="BB33" s="104"/>
      <c r="BC33" s="104"/>
      <c r="BD33" s="103"/>
      <c r="BE33" s="110" t="str">
        <f t="shared" si="6"/>
        <v/>
      </c>
      <c r="BF33" s="104"/>
      <c r="BG33" s="104"/>
      <c r="BH33" s="103"/>
      <c r="BI33" s="111">
        <v>6</v>
      </c>
      <c r="BJ33" s="103"/>
      <c r="BK33" s="112" t="str">
        <f>IFERROR(VLOOKUP(CONCATENATE(BP$20,BI33),Ventas!$D$1:$M$205,5,0),"")</f>
        <v/>
      </c>
      <c r="BL33" s="104"/>
      <c r="BM33" s="104"/>
      <c r="BN33" s="104"/>
      <c r="BO33" s="104"/>
      <c r="BP33" s="104"/>
      <c r="BQ33" s="104"/>
      <c r="BR33" s="104"/>
      <c r="BS33" s="104"/>
      <c r="BT33" s="104"/>
      <c r="BU33" s="104"/>
      <c r="BV33" s="104"/>
      <c r="BW33" s="104"/>
      <c r="BX33" s="104"/>
      <c r="BY33" s="104"/>
      <c r="BZ33" s="104"/>
      <c r="CA33" s="104"/>
      <c r="CB33" s="103"/>
      <c r="CC33" s="109" t="str">
        <f>IFERROR(VLOOKUP(CONCATENATE(BP$20,BI33),Ventas!$D$1:$M$205,6,0),"")</f>
        <v/>
      </c>
      <c r="CD33" s="103"/>
      <c r="CE33" s="110" t="str">
        <f>IFERROR(VLOOKUP(CONCATENATE(BP$20,BI33),Ventas!$D$1:$M$205,8,0),"")</f>
        <v/>
      </c>
      <c r="CF33" s="104"/>
      <c r="CG33" s="104"/>
      <c r="CH33" s="103"/>
      <c r="CI33" s="110" t="str">
        <f t="shared" si="7"/>
        <v/>
      </c>
      <c r="CJ33" s="104"/>
      <c r="CK33" s="104"/>
      <c r="CL33" s="103"/>
      <c r="CM33" s="111">
        <v>6</v>
      </c>
      <c r="CN33" s="103"/>
      <c r="CO33" s="112" t="str">
        <f>IFERROR(VLOOKUP(CONCATENATE(CT$20,CM33),Ventas!$D$1:$M$205,5,0),"")</f>
        <v/>
      </c>
      <c r="CP33" s="104"/>
      <c r="CQ33" s="104"/>
      <c r="CR33" s="104"/>
      <c r="CS33" s="104"/>
      <c r="CT33" s="104"/>
      <c r="CU33" s="104"/>
      <c r="CV33" s="104"/>
      <c r="CW33" s="104"/>
      <c r="CX33" s="104"/>
      <c r="CY33" s="104"/>
      <c r="CZ33" s="104"/>
      <c r="DA33" s="104"/>
      <c r="DB33" s="104"/>
      <c r="DC33" s="104"/>
      <c r="DD33" s="104"/>
      <c r="DE33" s="104"/>
      <c r="DF33" s="103"/>
      <c r="DG33" s="109" t="str">
        <f>IFERROR(VLOOKUP(CONCATENATE(CT$20,CM33),Ventas!$D$1:$M$205,6,0),"")</f>
        <v/>
      </c>
      <c r="DH33" s="103"/>
      <c r="DI33" s="110" t="str">
        <f>IFERROR(VLOOKUP(CONCATENATE(CT$20,CM33),Ventas!$D$1:$M$205,8,0),"")</f>
        <v/>
      </c>
      <c r="DJ33" s="104"/>
      <c r="DK33" s="104"/>
      <c r="DL33" s="103"/>
      <c r="DM33" s="110" t="str">
        <f t="shared" si="8"/>
        <v/>
      </c>
      <c r="DN33" s="104"/>
      <c r="DO33" s="104"/>
      <c r="DP33" s="103"/>
      <c r="DQ33" s="111">
        <v>6</v>
      </c>
      <c r="DR33" s="103"/>
      <c r="DS33" s="112" t="str">
        <f>IFERROR(VLOOKUP(CONCATENATE(DX$20,DQ33),Ventas!$D$1:$M$205,5,0),"")</f>
        <v/>
      </c>
      <c r="DT33" s="104"/>
      <c r="DU33" s="104"/>
      <c r="DV33" s="104"/>
      <c r="DW33" s="104"/>
      <c r="DX33" s="104"/>
      <c r="DY33" s="104"/>
      <c r="DZ33" s="104"/>
      <c r="EA33" s="104"/>
      <c r="EB33" s="104"/>
      <c r="EC33" s="104"/>
      <c r="ED33" s="104"/>
      <c r="EE33" s="104"/>
      <c r="EF33" s="104"/>
      <c r="EG33" s="104"/>
      <c r="EH33" s="104"/>
      <c r="EI33" s="104"/>
      <c r="EJ33" s="103"/>
      <c r="EK33" s="109" t="str">
        <f>IFERROR(VLOOKUP(CONCATENATE(DX$20,DQ33),Ventas!$D$1:$M$205,6,0),"")</f>
        <v/>
      </c>
      <c r="EL33" s="103"/>
      <c r="EM33" s="110" t="str">
        <f>IFERROR(VLOOKUP(CONCATENATE(DX$20,DQ33),Ventas!$D$1:$M$205,8,0),"")</f>
        <v/>
      </c>
      <c r="EN33" s="104"/>
      <c r="EO33" s="104"/>
      <c r="EP33" s="103"/>
      <c r="EQ33" s="110" t="str">
        <f t="shared" si="9"/>
        <v/>
      </c>
      <c r="ER33" s="104"/>
      <c r="ES33" s="104"/>
      <c r="ET33" s="103"/>
    </row>
    <row r="34" spans="1:150" ht="15.75" customHeight="1" x14ac:dyDescent="0.3">
      <c r="A34" s="111">
        <v>7</v>
      </c>
      <c r="B34" s="103"/>
      <c r="C34" s="112" t="str">
        <f>IFERROR(VLOOKUP(CONCATENATE(H$20,A34),Ventas!$D$1:$M$205,5,0),"")</f>
        <v/>
      </c>
      <c r="D34" s="104"/>
      <c r="E34" s="104"/>
      <c r="F34" s="104"/>
      <c r="G34" s="104"/>
      <c r="H34" s="104"/>
      <c r="I34" s="104"/>
      <c r="J34" s="104"/>
      <c r="K34" s="104"/>
      <c r="L34" s="104"/>
      <c r="M34" s="104"/>
      <c r="N34" s="104"/>
      <c r="O34" s="104"/>
      <c r="P34" s="104"/>
      <c r="Q34" s="104"/>
      <c r="R34" s="104"/>
      <c r="S34" s="104"/>
      <c r="T34" s="103"/>
      <c r="U34" s="109" t="str">
        <f>IFERROR(VLOOKUP(CONCATENATE(H$20,A34),Ventas!$D$1:$M$205,6,0),"")</f>
        <v/>
      </c>
      <c r="V34" s="103"/>
      <c r="W34" s="110" t="str">
        <f>IFERROR(VLOOKUP(CONCATENATE(H$20,A34),Ventas!$D$1:$M$205,8,0),"")</f>
        <v/>
      </c>
      <c r="X34" s="104"/>
      <c r="Y34" s="104"/>
      <c r="Z34" s="103"/>
      <c r="AA34" s="110" t="str">
        <f t="shared" si="5"/>
        <v/>
      </c>
      <c r="AB34" s="104"/>
      <c r="AC34" s="104"/>
      <c r="AD34" s="103"/>
      <c r="AE34" s="111">
        <v>7</v>
      </c>
      <c r="AF34" s="103"/>
      <c r="AG34" s="112" t="str">
        <f>IFERROR(VLOOKUP(CONCATENATE(AL$20,AE34),Ventas!$D$1:$M$205,5,0),"")</f>
        <v/>
      </c>
      <c r="AH34" s="104"/>
      <c r="AI34" s="104"/>
      <c r="AJ34" s="104"/>
      <c r="AK34" s="104"/>
      <c r="AL34" s="104"/>
      <c r="AM34" s="104"/>
      <c r="AN34" s="104"/>
      <c r="AO34" s="104"/>
      <c r="AP34" s="104"/>
      <c r="AQ34" s="104"/>
      <c r="AR34" s="104"/>
      <c r="AS34" s="104"/>
      <c r="AT34" s="104"/>
      <c r="AU34" s="104"/>
      <c r="AV34" s="104"/>
      <c r="AW34" s="104"/>
      <c r="AX34" s="103"/>
      <c r="AY34" s="109" t="str">
        <f>IFERROR(VLOOKUP(CONCATENATE(AL$20,AE34),Ventas!$D$1:$M$205,6,0),"")</f>
        <v/>
      </c>
      <c r="AZ34" s="103"/>
      <c r="BA34" s="110" t="str">
        <f>IFERROR(VLOOKUP(CONCATENATE(AL$20,AE34),Ventas!$D$1:$M$205,8,0),"")</f>
        <v/>
      </c>
      <c r="BB34" s="104"/>
      <c r="BC34" s="104"/>
      <c r="BD34" s="103"/>
      <c r="BE34" s="110" t="str">
        <f t="shared" si="6"/>
        <v/>
      </c>
      <c r="BF34" s="104"/>
      <c r="BG34" s="104"/>
      <c r="BH34" s="103"/>
      <c r="BI34" s="111">
        <v>7</v>
      </c>
      <c r="BJ34" s="103"/>
      <c r="BK34" s="112" t="str">
        <f>IFERROR(VLOOKUP(CONCATENATE(BP$20,BI34),Ventas!$D$1:$M$205,5,0),"")</f>
        <v/>
      </c>
      <c r="BL34" s="104"/>
      <c r="BM34" s="104"/>
      <c r="BN34" s="104"/>
      <c r="BO34" s="104"/>
      <c r="BP34" s="104"/>
      <c r="BQ34" s="104"/>
      <c r="BR34" s="104"/>
      <c r="BS34" s="104"/>
      <c r="BT34" s="104"/>
      <c r="BU34" s="104"/>
      <c r="BV34" s="104"/>
      <c r="BW34" s="104"/>
      <c r="BX34" s="104"/>
      <c r="BY34" s="104"/>
      <c r="BZ34" s="104"/>
      <c r="CA34" s="104"/>
      <c r="CB34" s="103"/>
      <c r="CC34" s="109" t="str">
        <f>IFERROR(VLOOKUP(CONCATENATE(BP$20,BI34),Ventas!$D$1:$M$205,6,0),"")</f>
        <v/>
      </c>
      <c r="CD34" s="103"/>
      <c r="CE34" s="110" t="str">
        <f>IFERROR(VLOOKUP(CONCATENATE(BP$20,BI34),Ventas!$D$1:$M$205,8,0),"")</f>
        <v/>
      </c>
      <c r="CF34" s="104"/>
      <c r="CG34" s="104"/>
      <c r="CH34" s="103"/>
      <c r="CI34" s="110" t="str">
        <f t="shared" si="7"/>
        <v/>
      </c>
      <c r="CJ34" s="104"/>
      <c r="CK34" s="104"/>
      <c r="CL34" s="103"/>
      <c r="CM34" s="111">
        <v>7</v>
      </c>
      <c r="CN34" s="103"/>
      <c r="CO34" s="112" t="str">
        <f>IFERROR(VLOOKUP(CONCATENATE(CT$20,CM34),Ventas!$D$1:$M$205,5,0),"")</f>
        <v/>
      </c>
      <c r="CP34" s="104"/>
      <c r="CQ34" s="104"/>
      <c r="CR34" s="104"/>
      <c r="CS34" s="104"/>
      <c r="CT34" s="104"/>
      <c r="CU34" s="104"/>
      <c r="CV34" s="104"/>
      <c r="CW34" s="104"/>
      <c r="CX34" s="104"/>
      <c r="CY34" s="104"/>
      <c r="CZ34" s="104"/>
      <c r="DA34" s="104"/>
      <c r="DB34" s="104"/>
      <c r="DC34" s="104"/>
      <c r="DD34" s="104"/>
      <c r="DE34" s="104"/>
      <c r="DF34" s="103"/>
      <c r="DG34" s="109" t="str">
        <f>IFERROR(VLOOKUP(CONCATENATE(CT$20,CM34),Ventas!$D$1:$M$205,6,0),"")</f>
        <v/>
      </c>
      <c r="DH34" s="103"/>
      <c r="DI34" s="110" t="str">
        <f>IFERROR(VLOOKUP(CONCATENATE(CT$20,CM34),Ventas!$D$1:$M$205,8,0),"")</f>
        <v/>
      </c>
      <c r="DJ34" s="104"/>
      <c r="DK34" s="104"/>
      <c r="DL34" s="103"/>
      <c r="DM34" s="110" t="str">
        <f t="shared" si="8"/>
        <v/>
      </c>
      <c r="DN34" s="104"/>
      <c r="DO34" s="104"/>
      <c r="DP34" s="103"/>
      <c r="DQ34" s="111">
        <v>7</v>
      </c>
      <c r="DR34" s="103"/>
      <c r="DS34" s="112" t="str">
        <f>IFERROR(VLOOKUP(CONCATENATE(DX$20,DQ34),Ventas!$D$1:$M$205,5,0),"")</f>
        <v/>
      </c>
      <c r="DT34" s="104"/>
      <c r="DU34" s="104"/>
      <c r="DV34" s="104"/>
      <c r="DW34" s="104"/>
      <c r="DX34" s="104"/>
      <c r="DY34" s="104"/>
      <c r="DZ34" s="104"/>
      <c r="EA34" s="104"/>
      <c r="EB34" s="104"/>
      <c r="EC34" s="104"/>
      <c r="ED34" s="104"/>
      <c r="EE34" s="104"/>
      <c r="EF34" s="104"/>
      <c r="EG34" s="104"/>
      <c r="EH34" s="104"/>
      <c r="EI34" s="104"/>
      <c r="EJ34" s="103"/>
      <c r="EK34" s="109" t="str">
        <f>IFERROR(VLOOKUP(CONCATENATE(DX$20,DQ34),Ventas!$D$1:$M$205,6,0),"")</f>
        <v/>
      </c>
      <c r="EL34" s="103"/>
      <c r="EM34" s="110" t="str">
        <f>IFERROR(VLOOKUP(CONCATENATE(DX$20,DQ34),Ventas!$D$1:$M$205,8,0),"")</f>
        <v/>
      </c>
      <c r="EN34" s="104"/>
      <c r="EO34" s="104"/>
      <c r="EP34" s="103"/>
      <c r="EQ34" s="110" t="str">
        <f t="shared" si="9"/>
        <v/>
      </c>
      <c r="ER34" s="104"/>
      <c r="ES34" s="104"/>
      <c r="ET34" s="103"/>
    </row>
    <row r="35" spans="1:150" ht="15.75" customHeight="1" x14ac:dyDescent="0.3">
      <c r="A35" s="111">
        <v>8</v>
      </c>
      <c r="B35" s="103"/>
      <c r="C35" s="112" t="str">
        <f>IFERROR(VLOOKUP(CONCATENATE(H$20,A35),Ventas!$D$1:$M$205,5,0),"")</f>
        <v/>
      </c>
      <c r="D35" s="104"/>
      <c r="E35" s="104"/>
      <c r="F35" s="104"/>
      <c r="G35" s="104"/>
      <c r="H35" s="104"/>
      <c r="I35" s="104"/>
      <c r="J35" s="104"/>
      <c r="K35" s="104"/>
      <c r="L35" s="104"/>
      <c r="M35" s="104"/>
      <c r="N35" s="104"/>
      <c r="O35" s="104"/>
      <c r="P35" s="104"/>
      <c r="Q35" s="104"/>
      <c r="R35" s="104"/>
      <c r="S35" s="104"/>
      <c r="T35" s="103"/>
      <c r="U35" s="109" t="str">
        <f>IFERROR(VLOOKUP(CONCATENATE(H$20,A35),Ventas!$D$1:$M$205,6,0),"")</f>
        <v/>
      </c>
      <c r="V35" s="103"/>
      <c r="W35" s="110" t="str">
        <f>IFERROR(VLOOKUP(CONCATENATE(H$20,A35),Ventas!$D$1:$M$205,8,0),"")</f>
        <v/>
      </c>
      <c r="X35" s="104"/>
      <c r="Y35" s="104"/>
      <c r="Z35" s="103"/>
      <c r="AA35" s="110" t="str">
        <f t="shared" si="5"/>
        <v/>
      </c>
      <c r="AB35" s="104"/>
      <c r="AC35" s="104"/>
      <c r="AD35" s="103"/>
      <c r="AE35" s="111">
        <v>8</v>
      </c>
      <c r="AF35" s="103"/>
      <c r="AG35" s="112" t="str">
        <f>IFERROR(VLOOKUP(CONCATENATE(AL$20,AE35),Ventas!$D$1:$M$205,5,0),"")</f>
        <v/>
      </c>
      <c r="AH35" s="104"/>
      <c r="AI35" s="104"/>
      <c r="AJ35" s="104"/>
      <c r="AK35" s="104"/>
      <c r="AL35" s="104"/>
      <c r="AM35" s="104"/>
      <c r="AN35" s="104"/>
      <c r="AO35" s="104"/>
      <c r="AP35" s="104"/>
      <c r="AQ35" s="104"/>
      <c r="AR35" s="104"/>
      <c r="AS35" s="104"/>
      <c r="AT35" s="104"/>
      <c r="AU35" s="104"/>
      <c r="AV35" s="104"/>
      <c r="AW35" s="104"/>
      <c r="AX35" s="103"/>
      <c r="AY35" s="109" t="str">
        <f>IFERROR(VLOOKUP(CONCATENATE(AL$20,AE35),Ventas!$D$1:$M$205,6,0),"")</f>
        <v/>
      </c>
      <c r="AZ35" s="103"/>
      <c r="BA35" s="110" t="str">
        <f>IFERROR(VLOOKUP(CONCATENATE(AL$20,AE35),Ventas!$D$1:$M$205,8,0),"")</f>
        <v/>
      </c>
      <c r="BB35" s="104"/>
      <c r="BC35" s="104"/>
      <c r="BD35" s="103"/>
      <c r="BE35" s="110" t="str">
        <f t="shared" si="6"/>
        <v/>
      </c>
      <c r="BF35" s="104"/>
      <c r="BG35" s="104"/>
      <c r="BH35" s="103"/>
      <c r="BI35" s="111">
        <v>8</v>
      </c>
      <c r="BJ35" s="103"/>
      <c r="BK35" s="112" t="str">
        <f>IFERROR(VLOOKUP(CONCATENATE(BP$20,BI35),Ventas!$D$1:$M$205,5,0),"")</f>
        <v/>
      </c>
      <c r="BL35" s="104"/>
      <c r="BM35" s="104"/>
      <c r="BN35" s="104"/>
      <c r="BO35" s="104"/>
      <c r="BP35" s="104"/>
      <c r="BQ35" s="104"/>
      <c r="BR35" s="104"/>
      <c r="BS35" s="104"/>
      <c r="BT35" s="104"/>
      <c r="BU35" s="104"/>
      <c r="BV35" s="104"/>
      <c r="BW35" s="104"/>
      <c r="BX35" s="104"/>
      <c r="BY35" s="104"/>
      <c r="BZ35" s="104"/>
      <c r="CA35" s="104"/>
      <c r="CB35" s="103"/>
      <c r="CC35" s="109" t="str">
        <f>IFERROR(VLOOKUP(CONCATENATE(BP$20,BI35),Ventas!$D$1:$M$205,6,0),"")</f>
        <v/>
      </c>
      <c r="CD35" s="103"/>
      <c r="CE35" s="110" t="str">
        <f>IFERROR(VLOOKUP(CONCATENATE(BP$20,BI35),Ventas!$D$1:$M$205,8,0),"")</f>
        <v/>
      </c>
      <c r="CF35" s="104"/>
      <c r="CG35" s="104"/>
      <c r="CH35" s="103"/>
      <c r="CI35" s="110" t="str">
        <f t="shared" si="7"/>
        <v/>
      </c>
      <c r="CJ35" s="104"/>
      <c r="CK35" s="104"/>
      <c r="CL35" s="103"/>
      <c r="CM35" s="111">
        <v>8</v>
      </c>
      <c r="CN35" s="103"/>
      <c r="CO35" s="112" t="str">
        <f>IFERROR(VLOOKUP(CONCATENATE(CT$20,CM35),Ventas!$D$1:$M$205,5,0),"")</f>
        <v/>
      </c>
      <c r="CP35" s="104"/>
      <c r="CQ35" s="104"/>
      <c r="CR35" s="104"/>
      <c r="CS35" s="104"/>
      <c r="CT35" s="104"/>
      <c r="CU35" s="104"/>
      <c r="CV35" s="104"/>
      <c r="CW35" s="104"/>
      <c r="CX35" s="104"/>
      <c r="CY35" s="104"/>
      <c r="CZ35" s="104"/>
      <c r="DA35" s="104"/>
      <c r="DB35" s="104"/>
      <c r="DC35" s="104"/>
      <c r="DD35" s="104"/>
      <c r="DE35" s="104"/>
      <c r="DF35" s="103"/>
      <c r="DG35" s="109" t="str">
        <f>IFERROR(VLOOKUP(CONCATENATE(CT$20,CM35),Ventas!$D$1:$M$205,6,0),"")</f>
        <v/>
      </c>
      <c r="DH35" s="103"/>
      <c r="DI35" s="110" t="str">
        <f>IFERROR(VLOOKUP(CONCATENATE(CT$20,CM35),Ventas!$D$1:$M$205,8,0),"")</f>
        <v/>
      </c>
      <c r="DJ35" s="104"/>
      <c r="DK35" s="104"/>
      <c r="DL35" s="103"/>
      <c r="DM35" s="110" t="str">
        <f t="shared" si="8"/>
        <v/>
      </c>
      <c r="DN35" s="104"/>
      <c r="DO35" s="104"/>
      <c r="DP35" s="103"/>
      <c r="DQ35" s="111">
        <v>8</v>
      </c>
      <c r="DR35" s="103"/>
      <c r="DS35" s="112" t="str">
        <f>IFERROR(VLOOKUP(CONCATENATE(DX$20,DQ35),Ventas!$D$1:$M$205,5,0),"")</f>
        <v/>
      </c>
      <c r="DT35" s="104"/>
      <c r="DU35" s="104"/>
      <c r="DV35" s="104"/>
      <c r="DW35" s="104"/>
      <c r="DX35" s="104"/>
      <c r="DY35" s="104"/>
      <c r="DZ35" s="104"/>
      <c r="EA35" s="104"/>
      <c r="EB35" s="104"/>
      <c r="EC35" s="104"/>
      <c r="ED35" s="104"/>
      <c r="EE35" s="104"/>
      <c r="EF35" s="104"/>
      <c r="EG35" s="104"/>
      <c r="EH35" s="104"/>
      <c r="EI35" s="104"/>
      <c r="EJ35" s="103"/>
      <c r="EK35" s="109" t="str">
        <f>IFERROR(VLOOKUP(CONCATENATE(DX$20,DQ35),Ventas!$D$1:$M$205,6,0),"")</f>
        <v/>
      </c>
      <c r="EL35" s="103"/>
      <c r="EM35" s="110" t="str">
        <f>IFERROR(VLOOKUP(CONCATENATE(DX$20,DQ35),Ventas!$D$1:$M$205,8,0),"")</f>
        <v/>
      </c>
      <c r="EN35" s="104"/>
      <c r="EO35" s="104"/>
      <c r="EP35" s="103"/>
      <c r="EQ35" s="110" t="str">
        <f t="shared" si="9"/>
        <v/>
      </c>
      <c r="ER35" s="104"/>
      <c r="ES35" s="104"/>
      <c r="ET35" s="103"/>
    </row>
    <row r="36" spans="1:150" ht="15.75" customHeight="1" x14ac:dyDescent="0.3">
      <c r="A36" s="111">
        <v>9</v>
      </c>
      <c r="B36" s="103"/>
      <c r="C36" s="112" t="str">
        <f>IFERROR(VLOOKUP(CONCATENATE(H$20,A36),Ventas!$D$1:$M$205,5,0),"")</f>
        <v/>
      </c>
      <c r="D36" s="104"/>
      <c r="E36" s="104"/>
      <c r="F36" s="104"/>
      <c r="G36" s="104"/>
      <c r="H36" s="104"/>
      <c r="I36" s="104"/>
      <c r="J36" s="104"/>
      <c r="K36" s="104"/>
      <c r="L36" s="104"/>
      <c r="M36" s="104"/>
      <c r="N36" s="104"/>
      <c r="O36" s="104"/>
      <c r="P36" s="104"/>
      <c r="Q36" s="104"/>
      <c r="R36" s="104"/>
      <c r="S36" s="104"/>
      <c r="T36" s="103"/>
      <c r="U36" s="109" t="str">
        <f>IFERROR(VLOOKUP(CONCATENATE(H$20,A36),Ventas!$D$1:$M$205,6,0),"")</f>
        <v/>
      </c>
      <c r="V36" s="103"/>
      <c r="W36" s="110" t="str">
        <f>IFERROR(VLOOKUP(CONCATENATE(H$20,A36),Ventas!$D$1:$M$205,8,0),"")</f>
        <v/>
      </c>
      <c r="X36" s="104"/>
      <c r="Y36" s="104"/>
      <c r="Z36" s="103"/>
      <c r="AA36" s="110" t="str">
        <f t="shared" si="5"/>
        <v/>
      </c>
      <c r="AB36" s="104"/>
      <c r="AC36" s="104"/>
      <c r="AD36" s="103"/>
      <c r="AE36" s="111">
        <v>9</v>
      </c>
      <c r="AF36" s="103"/>
      <c r="AG36" s="112" t="str">
        <f>IFERROR(VLOOKUP(CONCATENATE(AL$20,AE36),Ventas!$D$1:$M$205,5,0),"")</f>
        <v/>
      </c>
      <c r="AH36" s="104"/>
      <c r="AI36" s="104"/>
      <c r="AJ36" s="104"/>
      <c r="AK36" s="104"/>
      <c r="AL36" s="104"/>
      <c r="AM36" s="104"/>
      <c r="AN36" s="104"/>
      <c r="AO36" s="104"/>
      <c r="AP36" s="104"/>
      <c r="AQ36" s="104"/>
      <c r="AR36" s="104"/>
      <c r="AS36" s="104"/>
      <c r="AT36" s="104"/>
      <c r="AU36" s="104"/>
      <c r="AV36" s="104"/>
      <c r="AW36" s="104"/>
      <c r="AX36" s="103"/>
      <c r="AY36" s="109" t="str">
        <f>IFERROR(VLOOKUP(CONCATENATE(AL$20,AE36),Ventas!$D$1:$M$205,6,0),"")</f>
        <v/>
      </c>
      <c r="AZ36" s="103"/>
      <c r="BA36" s="110" t="str">
        <f>IFERROR(VLOOKUP(CONCATENATE(AL$20,AE36),Ventas!$D$1:$M$205,8,0),"")</f>
        <v/>
      </c>
      <c r="BB36" s="104"/>
      <c r="BC36" s="104"/>
      <c r="BD36" s="103"/>
      <c r="BE36" s="110" t="str">
        <f t="shared" si="6"/>
        <v/>
      </c>
      <c r="BF36" s="104"/>
      <c r="BG36" s="104"/>
      <c r="BH36" s="103"/>
      <c r="BI36" s="111">
        <v>9</v>
      </c>
      <c r="BJ36" s="103"/>
      <c r="BK36" s="112" t="str">
        <f>IFERROR(VLOOKUP(CONCATENATE(BP$20,BI36),Ventas!$D$1:$M$205,5,0),"")</f>
        <v/>
      </c>
      <c r="BL36" s="104"/>
      <c r="BM36" s="104"/>
      <c r="BN36" s="104"/>
      <c r="BO36" s="104"/>
      <c r="BP36" s="104"/>
      <c r="BQ36" s="104"/>
      <c r="BR36" s="104"/>
      <c r="BS36" s="104"/>
      <c r="BT36" s="104"/>
      <c r="BU36" s="104"/>
      <c r="BV36" s="104"/>
      <c r="BW36" s="104"/>
      <c r="BX36" s="104"/>
      <c r="BY36" s="104"/>
      <c r="BZ36" s="104"/>
      <c r="CA36" s="104"/>
      <c r="CB36" s="103"/>
      <c r="CC36" s="109" t="str">
        <f>IFERROR(VLOOKUP(CONCATENATE(BP$20,BI36),Ventas!$D$1:$M$205,6,0),"")</f>
        <v/>
      </c>
      <c r="CD36" s="103"/>
      <c r="CE36" s="110" t="str">
        <f>IFERROR(VLOOKUP(CONCATENATE(BP$20,BI36),Ventas!$D$1:$M$205,8,0),"")</f>
        <v/>
      </c>
      <c r="CF36" s="104"/>
      <c r="CG36" s="104"/>
      <c r="CH36" s="103"/>
      <c r="CI36" s="110" t="str">
        <f t="shared" si="7"/>
        <v/>
      </c>
      <c r="CJ36" s="104"/>
      <c r="CK36" s="104"/>
      <c r="CL36" s="103"/>
      <c r="CM36" s="111">
        <v>9</v>
      </c>
      <c r="CN36" s="103"/>
      <c r="CO36" s="112" t="str">
        <f>IFERROR(VLOOKUP(CONCATENATE(CT$20,CM36),Ventas!$D$1:$M$205,5,0),"")</f>
        <v/>
      </c>
      <c r="CP36" s="104"/>
      <c r="CQ36" s="104"/>
      <c r="CR36" s="104"/>
      <c r="CS36" s="104"/>
      <c r="CT36" s="104"/>
      <c r="CU36" s="104"/>
      <c r="CV36" s="104"/>
      <c r="CW36" s="104"/>
      <c r="CX36" s="104"/>
      <c r="CY36" s="104"/>
      <c r="CZ36" s="104"/>
      <c r="DA36" s="104"/>
      <c r="DB36" s="104"/>
      <c r="DC36" s="104"/>
      <c r="DD36" s="104"/>
      <c r="DE36" s="104"/>
      <c r="DF36" s="103"/>
      <c r="DG36" s="109" t="str">
        <f>IFERROR(VLOOKUP(CONCATENATE(CT$20,CM36),Ventas!$D$1:$M$205,6,0),"")</f>
        <v/>
      </c>
      <c r="DH36" s="103"/>
      <c r="DI36" s="110" t="str">
        <f>IFERROR(VLOOKUP(CONCATENATE(CT$20,CM36),Ventas!$D$1:$M$205,8,0),"")</f>
        <v/>
      </c>
      <c r="DJ36" s="104"/>
      <c r="DK36" s="104"/>
      <c r="DL36" s="103"/>
      <c r="DM36" s="110" t="str">
        <f t="shared" si="8"/>
        <v/>
      </c>
      <c r="DN36" s="104"/>
      <c r="DO36" s="104"/>
      <c r="DP36" s="103"/>
      <c r="DQ36" s="111">
        <v>9</v>
      </c>
      <c r="DR36" s="103"/>
      <c r="DS36" s="112" t="str">
        <f>IFERROR(VLOOKUP(CONCATENATE(DX$20,DQ36),Ventas!$D$1:$M$205,5,0),"")</f>
        <v/>
      </c>
      <c r="DT36" s="104"/>
      <c r="DU36" s="104"/>
      <c r="DV36" s="104"/>
      <c r="DW36" s="104"/>
      <c r="DX36" s="104"/>
      <c r="DY36" s="104"/>
      <c r="DZ36" s="104"/>
      <c r="EA36" s="104"/>
      <c r="EB36" s="104"/>
      <c r="EC36" s="104"/>
      <c r="ED36" s="104"/>
      <c r="EE36" s="104"/>
      <c r="EF36" s="104"/>
      <c r="EG36" s="104"/>
      <c r="EH36" s="104"/>
      <c r="EI36" s="104"/>
      <c r="EJ36" s="103"/>
      <c r="EK36" s="109" t="str">
        <f>IFERROR(VLOOKUP(CONCATENATE(DX$20,DQ36),Ventas!$D$1:$M$205,6,0),"")</f>
        <v/>
      </c>
      <c r="EL36" s="103"/>
      <c r="EM36" s="110" t="str">
        <f>IFERROR(VLOOKUP(CONCATENATE(DX$20,DQ36),Ventas!$D$1:$M$205,8,0),"")</f>
        <v/>
      </c>
      <c r="EN36" s="104"/>
      <c r="EO36" s="104"/>
      <c r="EP36" s="103"/>
      <c r="EQ36" s="110" t="str">
        <f t="shared" si="9"/>
        <v/>
      </c>
      <c r="ER36" s="104"/>
      <c r="ES36" s="104"/>
      <c r="ET36" s="103"/>
    </row>
    <row r="37" spans="1:150" ht="15.75" customHeight="1" x14ac:dyDescent="0.3">
      <c r="A37" s="115"/>
      <c r="B37" s="116"/>
      <c r="C37" s="116"/>
      <c r="D37" s="116"/>
      <c r="E37" s="116"/>
      <c r="F37" s="116"/>
      <c r="G37" s="116"/>
      <c r="H37" s="116"/>
      <c r="I37" s="116"/>
      <c r="J37" s="116"/>
      <c r="K37" s="116"/>
      <c r="L37" s="116"/>
      <c r="M37" s="116"/>
      <c r="N37" s="116"/>
      <c r="O37" s="116"/>
      <c r="P37" s="116"/>
      <c r="Q37" s="116"/>
      <c r="R37" s="116"/>
      <c r="S37" s="116"/>
      <c r="T37" s="116"/>
      <c r="U37" s="113" t="s">
        <v>379</v>
      </c>
      <c r="V37" s="104"/>
      <c r="W37" s="104"/>
      <c r="X37" s="104"/>
      <c r="Y37" s="104"/>
      <c r="Z37" s="103"/>
      <c r="AA37" s="114">
        <f>SUM(AA28:AD36)</f>
        <v>8488</v>
      </c>
      <c r="AB37" s="104"/>
      <c r="AC37" s="104"/>
      <c r="AD37" s="103"/>
      <c r="AE37" s="115"/>
      <c r="AF37" s="116"/>
      <c r="AG37" s="116"/>
      <c r="AH37" s="116"/>
      <c r="AI37" s="116"/>
      <c r="AJ37" s="116"/>
      <c r="AK37" s="116"/>
      <c r="AL37" s="116"/>
      <c r="AM37" s="116"/>
      <c r="AN37" s="116"/>
      <c r="AO37" s="116"/>
      <c r="AP37" s="116"/>
      <c r="AQ37" s="116"/>
      <c r="AR37" s="116"/>
      <c r="AS37" s="116"/>
      <c r="AT37" s="116"/>
      <c r="AU37" s="116"/>
      <c r="AV37" s="116"/>
      <c r="AW37" s="116"/>
      <c r="AX37" s="116"/>
      <c r="AY37" s="113" t="s">
        <v>379</v>
      </c>
      <c r="AZ37" s="104"/>
      <c r="BA37" s="104"/>
      <c r="BB37" s="104"/>
      <c r="BC37" s="104"/>
      <c r="BD37" s="103"/>
      <c r="BE37" s="114">
        <f>SUM(BE28:BH36)</f>
        <v>23110</v>
      </c>
      <c r="BF37" s="104"/>
      <c r="BG37" s="104"/>
      <c r="BH37" s="103"/>
      <c r="BI37" s="115"/>
      <c r="BJ37" s="116"/>
      <c r="BK37" s="116"/>
      <c r="BL37" s="116"/>
      <c r="BM37" s="116"/>
      <c r="BN37" s="116"/>
      <c r="BO37" s="116"/>
      <c r="BP37" s="116"/>
      <c r="BQ37" s="116"/>
      <c r="BR37" s="116"/>
      <c r="BS37" s="116"/>
      <c r="BT37" s="116"/>
      <c r="BU37" s="116"/>
      <c r="BV37" s="116"/>
      <c r="BW37" s="116"/>
      <c r="BX37" s="116"/>
      <c r="BY37" s="116"/>
      <c r="BZ37" s="116"/>
      <c r="CA37" s="116"/>
      <c r="CB37" s="116"/>
      <c r="CC37" s="113" t="s">
        <v>379</v>
      </c>
      <c r="CD37" s="104"/>
      <c r="CE37" s="104"/>
      <c r="CF37" s="104"/>
      <c r="CG37" s="104"/>
      <c r="CH37" s="103"/>
      <c r="CI37" s="114">
        <f>SUM(CI28:CL36)</f>
        <v>4706</v>
      </c>
      <c r="CJ37" s="104"/>
      <c r="CK37" s="104"/>
      <c r="CL37" s="103"/>
      <c r="CM37" s="115"/>
      <c r="CN37" s="116"/>
      <c r="CO37" s="116"/>
      <c r="CP37" s="116"/>
      <c r="CQ37" s="116"/>
      <c r="CR37" s="116"/>
      <c r="CS37" s="116"/>
      <c r="CT37" s="116"/>
      <c r="CU37" s="116"/>
      <c r="CV37" s="116"/>
      <c r="CW37" s="116"/>
      <c r="CX37" s="116"/>
      <c r="CY37" s="116"/>
      <c r="CZ37" s="116"/>
      <c r="DA37" s="116"/>
      <c r="DB37" s="116"/>
      <c r="DC37" s="116"/>
      <c r="DD37" s="116"/>
      <c r="DE37" s="116"/>
      <c r="DF37" s="116"/>
      <c r="DG37" s="113" t="s">
        <v>379</v>
      </c>
      <c r="DH37" s="104"/>
      <c r="DI37" s="104"/>
      <c r="DJ37" s="104"/>
      <c r="DK37" s="104"/>
      <c r="DL37" s="103"/>
      <c r="DM37" s="114">
        <f>SUM(DM28:DP36)</f>
        <v>9412</v>
      </c>
      <c r="DN37" s="104"/>
      <c r="DO37" s="104"/>
      <c r="DP37" s="103"/>
      <c r="DQ37" s="115"/>
      <c r="DR37" s="116"/>
      <c r="DS37" s="116"/>
      <c r="DT37" s="116"/>
      <c r="DU37" s="116"/>
      <c r="DV37" s="116"/>
      <c r="DW37" s="116"/>
      <c r="DX37" s="116"/>
      <c r="DY37" s="116"/>
      <c r="DZ37" s="116"/>
      <c r="EA37" s="116"/>
      <c r="EB37" s="116"/>
      <c r="EC37" s="116"/>
      <c r="ED37" s="116"/>
      <c r="EE37" s="116"/>
      <c r="EF37" s="116"/>
      <c r="EG37" s="116"/>
      <c r="EH37" s="116"/>
      <c r="EI37" s="116"/>
      <c r="EJ37" s="116"/>
      <c r="EK37" s="113" t="s">
        <v>379</v>
      </c>
      <c r="EL37" s="104"/>
      <c r="EM37" s="104"/>
      <c r="EN37" s="104"/>
      <c r="EO37" s="104"/>
      <c r="EP37" s="103"/>
      <c r="EQ37" s="114">
        <f>SUM(EQ28:ET36)</f>
        <v>14118</v>
      </c>
      <c r="ER37" s="104"/>
      <c r="ES37" s="104"/>
      <c r="ET37" s="103"/>
    </row>
    <row r="38" spans="1:150" ht="15.75" customHeight="1" x14ac:dyDescent="0.3">
      <c r="A38" s="117" t="s">
        <v>380</v>
      </c>
      <c r="B38" s="99"/>
      <c r="C38" s="98"/>
      <c r="D38" s="99"/>
      <c r="E38" s="99"/>
      <c r="F38" s="99"/>
      <c r="G38" s="99"/>
      <c r="H38" s="99"/>
      <c r="I38" s="99"/>
      <c r="J38" s="99"/>
      <c r="K38" s="99"/>
      <c r="L38" s="99"/>
      <c r="M38" s="99"/>
      <c r="N38" s="99"/>
      <c r="O38" s="99"/>
      <c r="P38" s="99"/>
      <c r="Q38" s="99"/>
      <c r="R38" s="99"/>
      <c r="S38" s="99"/>
      <c r="T38" s="2"/>
      <c r="U38" s="2"/>
      <c r="V38" s="2"/>
      <c r="W38" s="2"/>
      <c r="X38" s="2"/>
      <c r="Y38" s="2"/>
      <c r="Z38" s="2"/>
      <c r="AA38" s="2"/>
      <c r="AB38" s="2"/>
      <c r="AC38" s="2"/>
      <c r="AD38" s="2"/>
      <c r="AE38" s="117" t="s">
        <v>380</v>
      </c>
      <c r="AF38" s="99"/>
      <c r="AG38" s="98"/>
      <c r="AH38" s="99"/>
      <c r="AI38" s="99"/>
      <c r="AJ38" s="99"/>
      <c r="AK38" s="99"/>
      <c r="AL38" s="99"/>
      <c r="AM38" s="99"/>
      <c r="AN38" s="99"/>
      <c r="AO38" s="99"/>
      <c r="AP38" s="99"/>
      <c r="AQ38" s="99"/>
      <c r="AR38" s="99"/>
      <c r="AS38" s="99"/>
      <c r="AT38" s="99"/>
      <c r="AU38" s="99"/>
      <c r="AV38" s="99"/>
      <c r="AW38" s="99"/>
      <c r="AX38" s="2"/>
      <c r="AY38" s="2"/>
      <c r="AZ38" s="2"/>
      <c r="BA38" s="2"/>
      <c r="BB38" s="2"/>
      <c r="BC38" s="2"/>
      <c r="BD38" s="2"/>
      <c r="BE38" s="2"/>
      <c r="BF38" s="2"/>
      <c r="BG38" s="2"/>
      <c r="BH38" s="2"/>
      <c r="BI38" s="117" t="s">
        <v>380</v>
      </c>
      <c r="BJ38" s="99"/>
      <c r="BK38" s="98"/>
      <c r="BL38" s="99"/>
      <c r="BM38" s="99"/>
      <c r="BN38" s="99"/>
      <c r="BO38" s="99"/>
      <c r="BP38" s="99"/>
      <c r="BQ38" s="99"/>
      <c r="BR38" s="99"/>
      <c r="BS38" s="99"/>
      <c r="BT38" s="99"/>
      <c r="BU38" s="99"/>
      <c r="BV38" s="99"/>
      <c r="BW38" s="99"/>
      <c r="BX38" s="99"/>
      <c r="BY38" s="99"/>
      <c r="BZ38" s="99"/>
      <c r="CA38" s="99"/>
      <c r="CB38" s="2"/>
      <c r="CC38" s="2"/>
      <c r="CD38" s="2"/>
      <c r="CE38" s="2"/>
      <c r="CF38" s="2"/>
      <c r="CG38" s="2"/>
      <c r="CH38" s="2"/>
      <c r="CI38" s="2"/>
      <c r="CJ38" s="2"/>
      <c r="CK38" s="2"/>
      <c r="CL38" s="2"/>
      <c r="CM38" s="117" t="s">
        <v>380</v>
      </c>
      <c r="CN38" s="99"/>
      <c r="CO38" s="98"/>
      <c r="CP38" s="99"/>
      <c r="CQ38" s="99"/>
      <c r="CR38" s="99"/>
      <c r="CS38" s="99"/>
      <c r="CT38" s="99"/>
      <c r="CU38" s="99"/>
      <c r="CV38" s="99"/>
      <c r="CW38" s="99"/>
      <c r="CX38" s="99"/>
      <c r="CY38" s="99"/>
      <c r="CZ38" s="99"/>
      <c r="DA38" s="99"/>
      <c r="DB38" s="99"/>
      <c r="DC38" s="99"/>
      <c r="DD38" s="99"/>
      <c r="DE38" s="99"/>
      <c r="DF38" s="2"/>
      <c r="DG38" s="2"/>
      <c r="DH38" s="2"/>
      <c r="DI38" s="2"/>
      <c r="DJ38" s="2"/>
      <c r="DK38" s="2"/>
      <c r="DL38" s="2"/>
      <c r="DM38" s="2"/>
      <c r="DN38" s="2"/>
      <c r="DO38" s="2"/>
      <c r="DP38" s="2"/>
      <c r="DQ38" s="117" t="s">
        <v>380</v>
      </c>
      <c r="DR38" s="99"/>
      <c r="DS38" s="98"/>
      <c r="DT38" s="99"/>
      <c r="DU38" s="99"/>
      <c r="DV38" s="99"/>
      <c r="DW38" s="99"/>
      <c r="DX38" s="99"/>
      <c r="DY38" s="99"/>
      <c r="DZ38" s="99"/>
      <c r="EA38" s="99"/>
      <c r="EB38" s="99"/>
      <c r="EC38" s="99"/>
      <c r="ED38" s="99"/>
      <c r="EE38" s="99"/>
      <c r="EF38" s="99"/>
      <c r="EG38" s="99"/>
      <c r="EH38" s="99"/>
      <c r="EI38" s="99"/>
      <c r="EJ38" s="2"/>
      <c r="EK38" s="2"/>
      <c r="EL38" s="2"/>
      <c r="EM38" s="2"/>
      <c r="EN38" s="2"/>
      <c r="EO38" s="2"/>
      <c r="EP38" s="2"/>
      <c r="EQ38" s="2"/>
      <c r="ER38" s="2"/>
      <c r="ES38" s="2"/>
      <c r="ET38" s="2"/>
    </row>
    <row r="39" spans="1:150" ht="15.75" customHeight="1" x14ac:dyDescent="0.3">
      <c r="A39" s="98" t="s">
        <v>371</v>
      </c>
      <c r="B39" s="99"/>
      <c r="C39" s="99"/>
      <c r="D39" s="99"/>
      <c r="E39" s="99"/>
      <c r="F39" s="99"/>
      <c r="G39" s="25" t="s">
        <v>372</v>
      </c>
      <c r="H39" s="108">
        <f>H20+5</f>
        <v>11</v>
      </c>
      <c r="I39" s="99"/>
      <c r="J39" s="99"/>
      <c r="K39" s="99"/>
      <c r="L39" s="99"/>
      <c r="M39" s="99"/>
      <c r="N39" s="99"/>
      <c r="O39" s="99"/>
      <c r="P39" s="99"/>
      <c r="Q39" s="99"/>
      <c r="R39" s="99"/>
      <c r="S39" s="98" t="s">
        <v>373</v>
      </c>
      <c r="T39" s="99"/>
      <c r="U39" s="99"/>
      <c r="V39" s="99"/>
      <c r="W39" s="99"/>
      <c r="X39" s="99"/>
      <c r="Y39" s="107">
        <f>VLOOKUP(Despacho!H39,Ventas!$A$1:$U$205,5,0)</f>
        <v>0</v>
      </c>
      <c r="Z39" s="99"/>
      <c r="AA39" s="99"/>
      <c r="AB39" s="99"/>
      <c r="AC39" s="2"/>
      <c r="AD39" s="2"/>
      <c r="AE39" s="98" t="s">
        <v>371</v>
      </c>
      <c r="AF39" s="99"/>
      <c r="AG39" s="99"/>
      <c r="AH39" s="99"/>
      <c r="AI39" s="99"/>
      <c r="AJ39" s="99"/>
      <c r="AK39" s="25" t="s">
        <v>372</v>
      </c>
      <c r="AL39" s="108">
        <f>AL20+5</f>
        <v>12</v>
      </c>
      <c r="AM39" s="99"/>
      <c r="AN39" s="99"/>
      <c r="AO39" s="99"/>
      <c r="AP39" s="99"/>
      <c r="AQ39" s="99"/>
      <c r="AR39" s="99"/>
      <c r="AS39" s="99"/>
      <c r="AT39" s="99"/>
      <c r="AU39" s="99"/>
      <c r="AV39" s="99"/>
      <c r="AW39" s="98" t="s">
        <v>373</v>
      </c>
      <c r="AX39" s="99"/>
      <c r="AY39" s="99"/>
      <c r="AZ39" s="99"/>
      <c r="BA39" s="99"/>
      <c r="BB39" s="99"/>
      <c r="BC39" s="107">
        <f>VLOOKUP(Despacho!AL39,Ventas!$A$1:$U$205,5,0)</f>
        <v>0</v>
      </c>
      <c r="BD39" s="99"/>
      <c r="BE39" s="99"/>
      <c r="BF39" s="99"/>
      <c r="BG39" s="2"/>
      <c r="BH39" s="2"/>
      <c r="BI39" s="98" t="s">
        <v>371</v>
      </c>
      <c r="BJ39" s="99"/>
      <c r="BK39" s="99"/>
      <c r="BL39" s="99"/>
      <c r="BM39" s="99"/>
      <c r="BN39" s="99"/>
      <c r="BO39" s="25" t="s">
        <v>372</v>
      </c>
      <c r="BP39" s="108">
        <f>BP20+5</f>
        <v>13</v>
      </c>
      <c r="BQ39" s="99"/>
      <c r="BR39" s="99"/>
      <c r="BS39" s="99"/>
      <c r="BT39" s="99"/>
      <c r="BU39" s="99"/>
      <c r="BV39" s="99"/>
      <c r="BW39" s="99"/>
      <c r="BX39" s="99"/>
      <c r="BY39" s="99"/>
      <c r="BZ39" s="99"/>
      <c r="CA39" s="98" t="s">
        <v>373</v>
      </c>
      <c r="CB39" s="99"/>
      <c r="CC39" s="99"/>
      <c r="CD39" s="99"/>
      <c r="CE39" s="99"/>
      <c r="CF39" s="99"/>
      <c r="CG39" s="107">
        <f>VLOOKUP(Despacho!BP39,Ventas!$A$1:$U$205,5,0)</f>
        <v>0</v>
      </c>
      <c r="CH39" s="99"/>
      <c r="CI39" s="99"/>
      <c r="CJ39" s="99"/>
      <c r="CK39" s="2"/>
      <c r="CL39" s="2"/>
      <c r="CM39" s="98" t="s">
        <v>371</v>
      </c>
      <c r="CN39" s="99"/>
      <c r="CO39" s="99"/>
      <c r="CP39" s="99"/>
      <c r="CQ39" s="99"/>
      <c r="CR39" s="99"/>
      <c r="CS39" s="25" t="s">
        <v>372</v>
      </c>
      <c r="CT39" s="108">
        <f>CT20+5</f>
        <v>14</v>
      </c>
      <c r="CU39" s="99"/>
      <c r="CV39" s="99"/>
      <c r="CW39" s="99"/>
      <c r="CX39" s="99"/>
      <c r="CY39" s="99"/>
      <c r="CZ39" s="99"/>
      <c r="DA39" s="99"/>
      <c r="DB39" s="99"/>
      <c r="DC39" s="99"/>
      <c r="DD39" s="99"/>
      <c r="DE39" s="98" t="s">
        <v>373</v>
      </c>
      <c r="DF39" s="99"/>
      <c r="DG39" s="99"/>
      <c r="DH39" s="99"/>
      <c r="DI39" s="99"/>
      <c r="DJ39" s="99"/>
      <c r="DK39" s="107">
        <f>VLOOKUP(Despacho!CT39,Ventas!$A$1:$U$205,5,0)</f>
        <v>0</v>
      </c>
      <c r="DL39" s="99"/>
      <c r="DM39" s="99"/>
      <c r="DN39" s="99"/>
      <c r="DO39" s="2"/>
      <c r="DP39" s="2"/>
      <c r="DQ39" s="98" t="s">
        <v>371</v>
      </c>
      <c r="DR39" s="99"/>
      <c r="DS39" s="99"/>
      <c r="DT39" s="99"/>
      <c r="DU39" s="99"/>
      <c r="DV39" s="99"/>
      <c r="DW39" s="25" t="s">
        <v>372</v>
      </c>
      <c r="DX39" s="108">
        <f>DX20+5</f>
        <v>15</v>
      </c>
      <c r="DY39" s="99"/>
      <c r="DZ39" s="99"/>
      <c r="EA39" s="99"/>
      <c r="EB39" s="99"/>
      <c r="EC39" s="99"/>
      <c r="ED39" s="99"/>
      <c r="EE39" s="99"/>
      <c r="EF39" s="99"/>
      <c r="EG39" s="99"/>
      <c r="EH39" s="99"/>
      <c r="EI39" s="98" t="s">
        <v>373</v>
      </c>
      <c r="EJ39" s="99"/>
      <c r="EK39" s="99"/>
      <c r="EL39" s="99"/>
      <c r="EM39" s="99"/>
      <c r="EN39" s="99"/>
      <c r="EO39" s="107">
        <f>VLOOKUP(Despacho!DX39,Ventas!$A$1:$U$205,5,0)</f>
        <v>0</v>
      </c>
      <c r="EP39" s="99"/>
      <c r="EQ39" s="99"/>
      <c r="ER39" s="99"/>
      <c r="ES39" s="2"/>
      <c r="ET39" s="2"/>
    </row>
    <row r="40" spans="1:150" ht="15.75" customHeight="1" x14ac:dyDescent="0.3">
      <c r="A40" s="98" t="s">
        <v>272</v>
      </c>
      <c r="B40" s="99"/>
      <c r="C40" s="99"/>
      <c r="D40" s="99"/>
      <c r="E40" s="99"/>
      <c r="F40" s="99"/>
      <c r="G40" s="25" t="s">
        <v>372</v>
      </c>
      <c r="H40" s="98" t="str">
        <f>VLOOKUP(Despacho!H39,Ventas!$A$1:$U$205,6,0)</f>
        <v/>
      </c>
      <c r="I40" s="99"/>
      <c r="J40" s="99"/>
      <c r="K40" s="99"/>
      <c r="L40" s="99"/>
      <c r="M40" s="99"/>
      <c r="N40" s="99"/>
      <c r="O40" s="99"/>
      <c r="P40" s="99"/>
      <c r="Q40" s="99"/>
      <c r="R40" s="99"/>
      <c r="S40" s="99"/>
      <c r="T40" s="99"/>
      <c r="U40" s="99"/>
      <c r="V40" s="99"/>
      <c r="W40" s="99"/>
      <c r="X40" s="99"/>
      <c r="Y40" s="2"/>
      <c r="Z40" s="2"/>
      <c r="AA40" s="2"/>
      <c r="AB40" s="2"/>
      <c r="AC40" s="2"/>
      <c r="AD40" s="2"/>
      <c r="AE40" s="98" t="s">
        <v>272</v>
      </c>
      <c r="AF40" s="99"/>
      <c r="AG40" s="99"/>
      <c r="AH40" s="99"/>
      <c r="AI40" s="99"/>
      <c r="AJ40" s="99"/>
      <c r="AK40" s="25" t="s">
        <v>372</v>
      </c>
      <c r="AL40" s="98" t="str">
        <f>VLOOKUP(Despacho!AL39,Ventas!$A$1:$U$205,6,0)</f>
        <v/>
      </c>
      <c r="AM40" s="99"/>
      <c r="AN40" s="99"/>
      <c r="AO40" s="99"/>
      <c r="AP40" s="99"/>
      <c r="AQ40" s="99"/>
      <c r="AR40" s="99"/>
      <c r="AS40" s="99"/>
      <c r="AT40" s="99"/>
      <c r="AU40" s="99"/>
      <c r="AV40" s="99"/>
      <c r="AW40" s="99"/>
      <c r="AX40" s="99"/>
      <c r="AY40" s="99"/>
      <c r="AZ40" s="99"/>
      <c r="BA40" s="99"/>
      <c r="BB40" s="99"/>
      <c r="BC40" s="2"/>
      <c r="BD40" s="2"/>
      <c r="BE40" s="2"/>
      <c r="BF40" s="2"/>
      <c r="BG40" s="2"/>
      <c r="BH40" s="2"/>
      <c r="BI40" s="98" t="s">
        <v>272</v>
      </c>
      <c r="BJ40" s="99"/>
      <c r="BK40" s="99"/>
      <c r="BL40" s="99"/>
      <c r="BM40" s="99"/>
      <c r="BN40" s="99"/>
      <c r="BO40" s="25" t="s">
        <v>372</v>
      </c>
      <c r="BP40" s="98" t="str">
        <f>VLOOKUP(Despacho!BP39,Ventas!$A$1:$U$205,6,0)</f>
        <v/>
      </c>
      <c r="BQ40" s="99"/>
      <c r="BR40" s="99"/>
      <c r="BS40" s="99"/>
      <c r="BT40" s="99"/>
      <c r="BU40" s="99"/>
      <c r="BV40" s="99"/>
      <c r="BW40" s="99"/>
      <c r="BX40" s="99"/>
      <c r="BY40" s="99"/>
      <c r="BZ40" s="99"/>
      <c r="CA40" s="99"/>
      <c r="CB40" s="99"/>
      <c r="CC40" s="99"/>
      <c r="CD40" s="99"/>
      <c r="CE40" s="99"/>
      <c r="CF40" s="99"/>
      <c r="CG40" s="2"/>
      <c r="CH40" s="2"/>
      <c r="CI40" s="2"/>
      <c r="CJ40" s="2"/>
      <c r="CK40" s="2"/>
      <c r="CL40" s="2"/>
      <c r="CM40" s="98" t="s">
        <v>272</v>
      </c>
      <c r="CN40" s="99"/>
      <c r="CO40" s="99"/>
      <c r="CP40" s="99"/>
      <c r="CQ40" s="99"/>
      <c r="CR40" s="99"/>
      <c r="CS40" s="25" t="s">
        <v>372</v>
      </c>
      <c r="CT40" s="98" t="str">
        <f>VLOOKUP(Despacho!CT39,Ventas!$A$1:$U$205,6,0)</f>
        <v/>
      </c>
      <c r="CU40" s="99"/>
      <c r="CV40" s="99"/>
      <c r="CW40" s="99"/>
      <c r="CX40" s="99"/>
      <c r="CY40" s="99"/>
      <c r="CZ40" s="99"/>
      <c r="DA40" s="99"/>
      <c r="DB40" s="99"/>
      <c r="DC40" s="99"/>
      <c r="DD40" s="99"/>
      <c r="DE40" s="99"/>
      <c r="DF40" s="99"/>
      <c r="DG40" s="99"/>
      <c r="DH40" s="99"/>
      <c r="DI40" s="99"/>
      <c r="DJ40" s="99"/>
      <c r="DK40" s="2"/>
      <c r="DL40" s="2"/>
      <c r="DM40" s="2"/>
      <c r="DN40" s="2"/>
      <c r="DO40" s="2"/>
      <c r="DP40" s="2"/>
      <c r="DQ40" s="98" t="s">
        <v>272</v>
      </c>
      <c r="DR40" s="99"/>
      <c r="DS40" s="99"/>
      <c r="DT40" s="99"/>
      <c r="DU40" s="99"/>
      <c r="DV40" s="99"/>
      <c r="DW40" s="25" t="s">
        <v>372</v>
      </c>
      <c r="DX40" s="98" t="str">
        <f>VLOOKUP(Despacho!DX39,Ventas!$A$1:$U$205,6,0)</f>
        <v/>
      </c>
      <c r="DY40" s="99"/>
      <c r="DZ40" s="99"/>
      <c r="EA40" s="99"/>
      <c r="EB40" s="99"/>
      <c r="EC40" s="99"/>
      <c r="ED40" s="99"/>
      <c r="EE40" s="99"/>
      <c r="EF40" s="99"/>
      <c r="EG40" s="99"/>
      <c r="EH40" s="99"/>
      <c r="EI40" s="99"/>
      <c r="EJ40" s="99"/>
      <c r="EK40" s="99"/>
      <c r="EL40" s="99"/>
      <c r="EM40" s="99"/>
      <c r="EN40" s="99"/>
      <c r="EO40" s="2"/>
      <c r="EP40" s="2"/>
      <c r="EQ40" s="2"/>
      <c r="ER40" s="2"/>
      <c r="ES40" s="2"/>
      <c r="ET40" s="2"/>
    </row>
    <row r="41" spans="1:150" ht="15.75" customHeight="1" x14ac:dyDescent="0.3">
      <c r="A41" s="98" t="s">
        <v>374</v>
      </c>
      <c r="B41" s="99"/>
      <c r="C41" s="99"/>
      <c r="D41" s="99"/>
      <c r="E41" s="99"/>
      <c r="F41" s="99"/>
      <c r="G41" s="25" t="s">
        <v>372</v>
      </c>
      <c r="H41" s="105">
        <f>VLOOKUP(Despacho!H39,Ventas!$A$1:$U$205,15,0)</f>
        <v>1248</v>
      </c>
      <c r="I41" s="99"/>
      <c r="J41" s="99"/>
      <c r="K41" s="99"/>
      <c r="L41" s="99"/>
      <c r="M41" s="99"/>
      <c r="N41" s="81"/>
      <c r="O41" s="81"/>
      <c r="P41" s="81"/>
      <c r="Q41" s="81"/>
      <c r="R41" s="81"/>
      <c r="S41" s="25"/>
      <c r="T41" s="25"/>
      <c r="U41" s="25"/>
      <c r="V41" s="25"/>
      <c r="W41" s="25"/>
      <c r="X41" s="25"/>
      <c r="Y41" s="82"/>
      <c r="Z41" s="82"/>
      <c r="AA41" s="82"/>
      <c r="AB41" s="82"/>
      <c r="AC41" s="2"/>
      <c r="AD41" s="2"/>
      <c r="AE41" s="98" t="s">
        <v>374</v>
      </c>
      <c r="AF41" s="99"/>
      <c r="AG41" s="99"/>
      <c r="AH41" s="99"/>
      <c r="AI41" s="99"/>
      <c r="AJ41" s="99"/>
      <c r="AK41" s="25" t="s">
        <v>372</v>
      </c>
      <c r="AL41" s="105">
        <f>VLOOKUP(Despacho!AL39,Ventas!$A$1:$U$205,15,0)</f>
        <v>1503</v>
      </c>
      <c r="AM41" s="99"/>
      <c r="AN41" s="99"/>
      <c r="AO41" s="99"/>
      <c r="AP41" s="99"/>
      <c r="AQ41" s="99"/>
      <c r="AR41" s="81"/>
      <c r="AS41" s="81"/>
      <c r="AT41" s="81"/>
      <c r="AU41" s="81"/>
      <c r="AV41" s="81"/>
      <c r="AW41" s="25"/>
      <c r="AX41" s="25"/>
      <c r="AY41" s="25"/>
      <c r="AZ41" s="25"/>
      <c r="BA41" s="25"/>
      <c r="BB41" s="25"/>
      <c r="BC41" s="82"/>
      <c r="BD41" s="82"/>
      <c r="BE41" s="82"/>
      <c r="BF41" s="82"/>
      <c r="BG41" s="2"/>
      <c r="BH41" s="2"/>
      <c r="BI41" s="98" t="s">
        <v>374</v>
      </c>
      <c r="BJ41" s="99"/>
      <c r="BK41" s="99"/>
      <c r="BL41" s="99"/>
      <c r="BM41" s="99"/>
      <c r="BN41" s="99"/>
      <c r="BO41" s="25" t="s">
        <v>372</v>
      </c>
      <c r="BP41" s="105">
        <f>VLOOKUP(Despacho!BP39,Ventas!$A$1:$U$205,15,0)</f>
        <v>751</v>
      </c>
      <c r="BQ41" s="99"/>
      <c r="BR41" s="99"/>
      <c r="BS41" s="99"/>
      <c r="BT41" s="99"/>
      <c r="BU41" s="99"/>
      <c r="BV41" s="81"/>
      <c r="BW41" s="81"/>
      <c r="BX41" s="81"/>
      <c r="BY41" s="81"/>
      <c r="BZ41" s="81"/>
      <c r="CA41" s="25"/>
      <c r="CB41" s="25"/>
      <c r="CC41" s="25"/>
      <c r="CD41" s="25"/>
      <c r="CE41" s="25"/>
      <c r="CF41" s="25"/>
      <c r="CG41" s="82"/>
      <c r="CH41" s="82"/>
      <c r="CI41" s="82"/>
      <c r="CJ41" s="82"/>
      <c r="CK41" s="2"/>
      <c r="CL41" s="2"/>
      <c r="CM41" s="98" t="s">
        <v>374</v>
      </c>
      <c r="CN41" s="99"/>
      <c r="CO41" s="99"/>
      <c r="CP41" s="99"/>
      <c r="CQ41" s="99"/>
      <c r="CR41" s="99"/>
      <c r="CS41" s="25" t="s">
        <v>372</v>
      </c>
      <c r="CT41" s="105">
        <f>VLOOKUP(Despacho!CT39,Ventas!$A$1:$U$205,15,0)</f>
        <v>0</v>
      </c>
      <c r="CU41" s="99"/>
      <c r="CV41" s="99"/>
      <c r="CW41" s="99"/>
      <c r="CX41" s="99"/>
      <c r="CY41" s="99"/>
      <c r="CZ41" s="81"/>
      <c r="DA41" s="81"/>
      <c r="DB41" s="81"/>
      <c r="DC41" s="81"/>
      <c r="DD41" s="81"/>
      <c r="DE41" s="25"/>
      <c r="DF41" s="25"/>
      <c r="DG41" s="25"/>
      <c r="DH41" s="25"/>
      <c r="DI41" s="25"/>
      <c r="DJ41" s="25"/>
      <c r="DK41" s="82"/>
      <c r="DL41" s="82"/>
      <c r="DM41" s="82"/>
      <c r="DN41" s="82"/>
      <c r="DO41" s="2"/>
      <c r="DP41" s="2"/>
      <c r="DQ41" s="98" t="s">
        <v>374</v>
      </c>
      <c r="DR41" s="99"/>
      <c r="DS41" s="99"/>
      <c r="DT41" s="99"/>
      <c r="DU41" s="99"/>
      <c r="DV41" s="99"/>
      <c r="DW41" s="25" t="s">
        <v>372</v>
      </c>
      <c r="DX41" s="105">
        <f>VLOOKUP(Despacho!DX39,Ventas!$A$1:$U$205,15,0)</f>
        <v>751</v>
      </c>
      <c r="DY41" s="99"/>
      <c r="DZ41" s="99"/>
      <c r="EA41" s="99"/>
      <c r="EB41" s="99"/>
      <c r="EC41" s="99"/>
      <c r="ED41" s="81"/>
      <c r="EE41" s="81"/>
      <c r="EF41" s="81"/>
      <c r="EG41" s="81"/>
      <c r="EH41" s="81"/>
      <c r="EI41" s="25"/>
      <c r="EJ41" s="25"/>
      <c r="EK41" s="25"/>
      <c r="EL41" s="25"/>
      <c r="EM41" s="25"/>
      <c r="EN41" s="25"/>
      <c r="EO41" s="82"/>
      <c r="EP41" s="82"/>
      <c r="EQ41" s="82"/>
      <c r="ER41" s="82"/>
      <c r="ES41" s="2"/>
      <c r="ET41" s="2"/>
    </row>
    <row r="42" spans="1:150" ht="15.75" customHeight="1" x14ac:dyDescent="0.3">
      <c r="A42" s="98" t="s">
        <v>375</v>
      </c>
      <c r="B42" s="99"/>
      <c r="C42" s="99"/>
      <c r="D42" s="99"/>
      <c r="E42" s="99"/>
      <c r="F42" s="99"/>
      <c r="G42" s="25"/>
      <c r="H42" s="106">
        <f>VLOOKUP(Despacho!H39,Ventas!$A$1:$U$205,16,0)</f>
        <v>261</v>
      </c>
      <c r="I42" s="99"/>
      <c r="J42" s="99"/>
      <c r="K42" s="99"/>
      <c r="L42" s="99"/>
      <c r="M42" s="99"/>
      <c r="N42" s="81"/>
      <c r="O42" s="81"/>
      <c r="P42" s="81"/>
      <c r="Q42" s="81"/>
      <c r="R42" s="81"/>
      <c r="S42" s="25"/>
      <c r="T42" s="25"/>
      <c r="U42" s="25"/>
      <c r="V42" s="25"/>
      <c r="W42" s="25"/>
      <c r="X42" s="25"/>
      <c r="Y42" s="82"/>
      <c r="Z42" s="82"/>
      <c r="AA42" s="82"/>
      <c r="AB42" s="82"/>
      <c r="AC42" s="2"/>
      <c r="AD42" s="2"/>
      <c r="AE42" s="98" t="s">
        <v>375</v>
      </c>
      <c r="AF42" s="99"/>
      <c r="AG42" s="99"/>
      <c r="AH42" s="99"/>
      <c r="AI42" s="99"/>
      <c r="AJ42" s="99"/>
      <c r="AK42" s="25"/>
      <c r="AL42" s="106">
        <f>VLOOKUP(Despacho!AL39,Ventas!$A$1:$U$205,16,0)</f>
        <v>314</v>
      </c>
      <c r="AM42" s="99"/>
      <c r="AN42" s="99"/>
      <c r="AO42" s="99"/>
      <c r="AP42" s="99"/>
      <c r="AQ42" s="99"/>
      <c r="AR42" s="81"/>
      <c r="AS42" s="81"/>
      <c r="AT42" s="81"/>
      <c r="AU42" s="81"/>
      <c r="AV42" s="81"/>
      <c r="AW42" s="25"/>
      <c r="AX42" s="25"/>
      <c r="AY42" s="25"/>
      <c r="AZ42" s="25"/>
      <c r="BA42" s="25"/>
      <c r="BB42" s="25"/>
      <c r="BC42" s="82"/>
      <c r="BD42" s="82"/>
      <c r="BE42" s="82"/>
      <c r="BF42" s="82"/>
      <c r="BG42" s="2"/>
      <c r="BH42" s="2"/>
      <c r="BI42" s="98" t="s">
        <v>375</v>
      </c>
      <c r="BJ42" s="99"/>
      <c r="BK42" s="99"/>
      <c r="BL42" s="99"/>
      <c r="BM42" s="99"/>
      <c r="BN42" s="99"/>
      <c r="BO42" s="25"/>
      <c r="BP42" s="106">
        <f>VLOOKUP(Despacho!BP39,Ventas!$A$1:$U$205,16,0)</f>
        <v>157</v>
      </c>
      <c r="BQ42" s="99"/>
      <c r="BR42" s="99"/>
      <c r="BS42" s="99"/>
      <c r="BT42" s="99"/>
      <c r="BU42" s="99"/>
      <c r="BV42" s="81"/>
      <c r="BW42" s="81"/>
      <c r="BX42" s="81"/>
      <c r="BY42" s="81"/>
      <c r="BZ42" s="81"/>
      <c r="CA42" s="25"/>
      <c r="CB42" s="25"/>
      <c r="CC42" s="25"/>
      <c r="CD42" s="25"/>
      <c r="CE42" s="25"/>
      <c r="CF42" s="25"/>
      <c r="CG42" s="82"/>
      <c r="CH42" s="82"/>
      <c r="CI42" s="82"/>
      <c r="CJ42" s="82"/>
      <c r="CK42" s="2"/>
      <c r="CL42" s="2"/>
      <c r="CM42" s="98" t="s">
        <v>375</v>
      </c>
      <c r="CN42" s="99"/>
      <c r="CO42" s="99"/>
      <c r="CP42" s="99"/>
      <c r="CQ42" s="99"/>
      <c r="CR42" s="99"/>
      <c r="CS42" s="25"/>
      <c r="CT42" s="106">
        <f>VLOOKUP(Despacho!CT39,Ventas!$A$1:$U$205,16,0)</f>
        <v>280</v>
      </c>
      <c r="CU42" s="99"/>
      <c r="CV42" s="99"/>
      <c r="CW42" s="99"/>
      <c r="CX42" s="99"/>
      <c r="CY42" s="99"/>
      <c r="CZ42" s="81"/>
      <c r="DA42" s="81"/>
      <c r="DB42" s="81"/>
      <c r="DC42" s="81"/>
      <c r="DD42" s="81"/>
      <c r="DE42" s="25"/>
      <c r="DF42" s="25"/>
      <c r="DG42" s="25"/>
      <c r="DH42" s="25"/>
      <c r="DI42" s="25"/>
      <c r="DJ42" s="25"/>
      <c r="DK42" s="82"/>
      <c r="DL42" s="82"/>
      <c r="DM42" s="82"/>
      <c r="DN42" s="82"/>
      <c r="DO42" s="2"/>
      <c r="DP42" s="2"/>
      <c r="DQ42" s="98" t="s">
        <v>375</v>
      </c>
      <c r="DR42" s="99"/>
      <c r="DS42" s="99"/>
      <c r="DT42" s="99"/>
      <c r="DU42" s="99"/>
      <c r="DV42" s="99"/>
      <c r="DW42" s="25"/>
      <c r="DX42" s="106">
        <f>VLOOKUP(Despacho!DX39,Ventas!$A$1:$U$205,16,0)</f>
        <v>157</v>
      </c>
      <c r="DY42" s="99"/>
      <c r="DZ42" s="99"/>
      <c r="EA42" s="99"/>
      <c r="EB42" s="99"/>
      <c r="EC42" s="99"/>
      <c r="ED42" s="81"/>
      <c r="EE42" s="81"/>
      <c r="EF42" s="81"/>
      <c r="EG42" s="81"/>
      <c r="EH42" s="81"/>
      <c r="EI42" s="25"/>
      <c r="EJ42" s="25"/>
      <c r="EK42" s="25"/>
      <c r="EL42" s="25"/>
      <c r="EM42" s="25"/>
      <c r="EN42" s="25"/>
      <c r="EO42" s="82"/>
      <c r="EP42" s="82"/>
      <c r="EQ42" s="82"/>
      <c r="ER42" s="82"/>
      <c r="ES42" s="2"/>
      <c r="ET42" s="2"/>
    </row>
    <row r="43" spans="1:150" ht="15.75" customHeight="1" x14ac:dyDescent="0.3">
      <c r="A43" s="98" t="s">
        <v>152</v>
      </c>
      <c r="B43" s="99"/>
      <c r="C43" s="99"/>
      <c r="D43" s="99"/>
      <c r="E43" s="99"/>
      <c r="F43" s="99"/>
      <c r="G43" s="25" t="s">
        <v>372</v>
      </c>
      <c r="H43" s="101" t="e">
        <f>VLOOKUP(Y39,Clientes!$A$1:$E$504,3,0)</f>
        <v>#N/A</v>
      </c>
      <c r="I43" s="99"/>
      <c r="J43" s="99"/>
      <c r="K43" s="99"/>
      <c r="L43" s="99"/>
      <c r="M43" s="99"/>
      <c r="N43" s="99"/>
      <c r="O43" s="99"/>
      <c r="P43" s="99"/>
      <c r="Q43" s="99"/>
      <c r="R43" s="99"/>
      <c r="S43" s="99"/>
      <c r="T43" s="99"/>
      <c r="U43" s="99"/>
      <c r="V43" s="99"/>
      <c r="W43" s="99"/>
      <c r="X43" s="99"/>
      <c r="Y43" s="98" t="s">
        <v>279</v>
      </c>
      <c r="Z43" s="99"/>
      <c r="AA43" s="100" t="e">
        <f>VLOOKUP(Y39,Clientes!$A$1:$E$48,4,0)</f>
        <v>#N/A</v>
      </c>
      <c r="AB43" s="99"/>
      <c r="AC43" s="2"/>
      <c r="AD43" s="2"/>
      <c r="AE43" s="98" t="s">
        <v>152</v>
      </c>
      <c r="AF43" s="99"/>
      <c r="AG43" s="99"/>
      <c r="AH43" s="99"/>
      <c r="AI43" s="99"/>
      <c r="AJ43" s="99"/>
      <c r="AK43" s="25" t="s">
        <v>372</v>
      </c>
      <c r="AL43" s="101" t="e">
        <f>VLOOKUP(BC39,Clientes!$A$1:$E$504,3,0)</f>
        <v>#N/A</v>
      </c>
      <c r="AM43" s="99"/>
      <c r="AN43" s="99"/>
      <c r="AO43" s="99"/>
      <c r="AP43" s="99"/>
      <c r="AQ43" s="99"/>
      <c r="AR43" s="99"/>
      <c r="AS43" s="99"/>
      <c r="AT43" s="99"/>
      <c r="AU43" s="99"/>
      <c r="AV43" s="99"/>
      <c r="AW43" s="99"/>
      <c r="AX43" s="99"/>
      <c r="AY43" s="99"/>
      <c r="AZ43" s="99"/>
      <c r="BA43" s="99"/>
      <c r="BB43" s="99"/>
      <c r="BC43" s="98" t="s">
        <v>279</v>
      </c>
      <c r="BD43" s="99"/>
      <c r="BE43" s="100" t="e">
        <f>VLOOKUP(BC39,Clientes!$A$1:$E$48,4,0)</f>
        <v>#N/A</v>
      </c>
      <c r="BF43" s="99"/>
      <c r="BG43" s="2"/>
      <c r="BH43" s="2"/>
      <c r="BI43" s="98" t="s">
        <v>152</v>
      </c>
      <c r="BJ43" s="99"/>
      <c r="BK43" s="99"/>
      <c r="BL43" s="99"/>
      <c r="BM43" s="99"/>
      <c r="BN43" s="99"/>
      <c r="BO43" s="25" t="s">
        <v>372</v>
      </c>
      <c r="BP43" s="101" t="e">
        <f>VLOOKUP(CG39,Clientes!$A$1:$E$504,3,0)</f>
        <v>#N/A</v>
      </c>
      <c r="BQ43" s="99"/>
      <c r="BR43" s="99"/>
      <c r="BS43" s="99"/>
      <c r="BT43" s="99"/>
      <c r="BU43" s="99"/>
      <c r="BV43" s="99"/>
      <c r="BW43" s="99"/>
      <c r="BX43" s="99"/>
      <c r="BY43" s="99"/>
      <c r="BZ43" s="99"/>
      <c r="CA43" s="99"/>
      <c r="CB43" s="99"/>
      <c r="CC43" s="99"/>
      <c r="CD43" s="99"/>
      <c r="CE43" s="99"/>
      <c r="CF43" s="99"/>
      <c r="CG43" s="98" t="s">
        <v>279</v>
      </c>
      <c r="CH43" s="99"/>
      <c r="CI43" s="100" t="e">
        <f>VLOOKUP(CG39,Clientes!$A$1:$E$48,4,0)</f>
        <v>#N/A</v>
      </c>
      <c r="CJ43" s="99"/>
      <c r="CK43" s="2"/>
      <c r="CL43" s="2"/>
      <c r="CM43" s="98" t="s">
        <v>152</v>
      </c>
      <c r="CN43" s="99"/>
      <c r="CO43" s="99"/>
      <c r="CP43" s="99"/>
      <c r="CQ43" s="99"/>
      <c r="CR43" s="99"/>
      <c r="CS43" s="25" t="s">
        <v>372</v>
      </c>
      <c r="CT43" s="101" t="e">
        <f>VLOOKUP(DK39,Clientes!$A$1:$E$504,3,0)</f>
        <v>#N/A</v>
      </c>
      <c r="CU43" s="99"/>
      <c r="CV43" s="99"/>
      <c r="CW43" s="99"/>
      <c r="CX43" s="99"/>
      <c r="CY43" s="99"/>
      <c r="CZ43" s="99"/>
      <c r="DA43" s="99"/>
      <c r="DB43" s="99"/>
      <c r="DC43" s="99"/>
      <c r="DD43" s="99"/>
      <c r="DE43" s="99"/>
      <c r="DF43" s="99"/>
      <c r="DG43" s="99"/>
      <c r="DH43" s="99"/>
      <c r="DI43" s="99"/>
      <c r="DJ43" s="99"/>
      <c r="DK43" s="98" t="s">
        <v>279</v>
      </c>
      <c r="DL43" s="99"/>
      <c r="DM43" s="100" t="e">
        <f>VLOOKUP(DK39,Clientes!$A$1:$E$48,4,0)</f>
        <v>#N/A</v>
      </c>
      <c r="DN43" s="99"/>
      <c r="DO43" s="2"/>
      <c r="DP43" s="2"/>
      <c r="DQ43" s="98" t="s">
        <v>152</v>
      </c>
      <c r="DR43" s="99"/>
      <c r="DS43" s="99"/>
      <c r="DT43" s="99"/>
      <c r="DU43" s="99"/>
      <c r="DV43" s="99"/>
      <c r="DW43" s="25" t="s">
        <v>372</v>
      </c>
      <c r="DX43" s="101" t="e">
        <f>VLOOKUP(EO39,Clientes!$A$1:$E$504,3,0)</f>
        <v>#N/A</v>
      </c>
      <c r="DY43" s="99"/>
      <c r="DZ43" s="99"/>
      <c r="EA43" s="99"/>
      <c r="EB43" s="99"/>
      <c r="EC43" s="99"/>
      <c r="ED43" s="99"/>
      <c r="EE43" s="99"/>
      <c r="EF43" s="99"/>
      <c r="EG43" s="99"/>
      <c r="EH43" s="99"/>
      <c r="EI43" s="99"/>
      <c r="EJ43" s="99"/>
      <c r="EK43" s="99"/>
      <c r="EL43" s="99"/>
      <c r="EM43" s="99"/>
      <c r="EN43" s="99"/>
      <c r="EO43" s="98" t="s">
        <v>279</v>
      </c>
      <c r="EP43" s="99"/>
      <c r="EQ43" s="100" t="e">
        <f>VLOOKUP(EO39,Clientes!$A$1:$E$48,4,0)</f>
        <v>#N/A</v>
      </c>
      <c r="ER43" s="99"/>
      <c r="ES43" s="2"/>
      <c r="ET43" s="2"/>
    </row>
    <row r="44" spans="1:150"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row>
    <row r="45" spans="1:150"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row>
    <row r="46" spans="1:150" ht="15.75" customHeight="1" x14ac:dyDescent="0.3">
      <c r="A46" s="102" t="s">
        <v>225</v>
      </c>
      <c r="B46" s="103"/>
      <c r="C46" s="102" t="s">
        <v>376</v>
      </c>
      <c r="D46" s="104"/>
      <c r="E46" s="104"/>
      <c r="F46" s="104"/>
      <c r="G46" s="104"/>
      <c r="H46" s="104"/>
      <c r="I46" s="104"/>
      <c r="J46" s="104"/>
      <c r="K46" s="104"/>
      <c r="L46" s="104"/>
      <c r="M46" s="104"/>
      <c r="N46" s="104"/>
      <c r="O46" s="104"/>
      <c r="P46" s="104"/>
      <c r="Q46" s="104"/>
      <c r="R46" s="104"/>
      <c r="S46" s="104"/>
      <c r="T46" s="103"/>
      <c r="U46" s="102" t="s">
        <v>245</v>
      </c>
      <c r="V46" s="103"/>
      <c r="W46" s="102" t="s">
        <v>377</v>
      </c>
      <c r="X46" s="104"/>
      <c r="Y46" s="104"/>
      <c r="Z46" s="103"/>
      <c r="AA46" s="102" t="s">
        <v>378</v>
      </c>
      <c r="AB46" s="104"/>
      <c r="AC46" s="104"/>
      <c r="AD46" s="103"/>
      <c r="AE46" s="102" t="s">
        <v>225</v>
      </c>
      <c r="AF46" s="103"/>
      <c r="AG46" s="102" t="s">
        <v>376</v>
      </c>
      <c r="AH46" s="104"/>
      <c r="AI46" s="104"/>
      <c r="AJ46" s="104"/>
      <c r="AK46" s="104"/>
      <c r="AL46" s="104"/>
      <c r="AM46" s="104"/>
      <c r="AN46" s="104"/>
      <c r="AO46" s="104"/>
      <c r="AP46" s="104"/>
      <c r="AQ46" s="104"/>
      <c r="AR46" s="104"/>
      <c r="AS46" s="104"/>
      <c r="AT46" s="104"/>
      <c r="AU46" s="104"/>
      <c r="AV46" s="104"/>
      <c r="AW46" s="104"/>
      <c r="AX46" s="103"/>
      <c r="AY46" s="102" t="s">
        <v>245</v>
      </c>
      <c r="AZ46" s="103"/>
      <c r="BA46" s="102" t="s">
        <v>377</v>
      </c>
      <c r="BB46" s="104"/>
      <c r="BC46" s="104"/>
      <c r="BD46" s="103"/>
      <c r="BE46" s="102" t="s">
        <v>378</v>
      </c>
      <c r="BF46" s="104"/>
      <c r="BG46" s="104"/>
      <c r="BH46" s="103"/>
      <c r="BI46" s="102" t="s">
        <v>225</v>
      </c>
      <c r="BJ46" s="103"/>
      <c r="BK46" s="102" t="s">
        <v>376</v>
      </c>
      <c r="BL46" s="104"/>
      <c r="BM46" s="104"/>
      <c r="BN46" s="104"/>
      <c r="BO46" s="104"/>
      <c r="BP46" s="104"/>
      <c r="BQ46" s="104"/>
      <c r="BR46" s="104"/>
      <c r="BS46" s="104"/>
      <c r="BT46" s="104"/>
      <c r="BU46" s="104"/>
      <c r="BV46" s="104"/>
      <c r="BW46" s="104"/>
      <c r="BX46" s="104"/>
      <c r="BY46" s="104"/>
      <c r="BZ46" s="104"/>
      <c r="CA46" s="104"/>
      <c r="CB46" s="103"/>
      <c r="CC46" s="102" t="s">
        <v>245</v>
      </c>
      <c r="CD46" s="103"/>
      <c r="CE46" s="102" t="s">
        <v>377</v>
      </c>
      <c r="CF46" s="104"/>
      <c r="CG46" s="104"/>
      <c r="CH46" s="103"/>
      <c r="CI46" s="102" t="s">
        <v>378</v>
      </c>
      <c r="CJ46" s="104"/>
      <c r="CK46" s="104"/>
      <c r="CL46" s="103"/>
      <c r="CM46" s="102" t="s">
        <v>225</v>
      </c>
      <c r="CN46" s="103"/>
      <c r="CO46" s="102" t="s">
        <v>376</v>
      </c>
      <c r="CP46" s="104"/>
      <c r="CQ46" s="104"/>
      <c r="CR46" s="104"/>
      <c r="CS46" s="104"/>
      <c r="CT46" s="104"/>
      <c r="CU46" s="104"/>
      <c r="CV46" s="104"/>
      <c r="CW46" s="104"/>
      <c r="CX46" s="104"/>
      <c r="CY46" s="104"/>
      <c r="CZ46" s="104"/>
      <c r="DA46" s="104"/>
      <c r="DB46" s="104"/>
      <c r="DC46" s="104"/>
      <c r="DD46" s="104"/>
      <c r="DE46" s="104"/>
      <c r="DF46" s="103"/>
      <c r="DG46" s="102" t="s">
        <v>245</v>
      </c>
      <c r="DH46" s="103"/>
      <c r="DI46" s="102" t="s">
        <v>377</v>
      </c>
      <c r="DJ46" s="104"/>
      <c r="DK46" s="104"/>
      <c r="DL46" s="103"/>
      <c r="DM46" s="102" t="s">
        <v>378</v>
      </c>
      <c r="DN46" s="104"/>
      <c r="DO46" s="104"/>
      <c r="DP46" s="103"/>
      <c r="DQ46" s="102" t="s">
        <v>225</v>
      </c>
      <c r="DR46" s="103"/>
      <c r="DS46" s="102" t="s">
        <v>376</v>
      </c>
      <c r="DT46" s="104"/>
      <c r="DU46" s="104"/>
      <c r="DV46" s="104"/>
      <c r="DW46" s="104"/>
      <c r="DX46" s="104"/>
      <c r="DY46" s="104"/>
      <c r="DZ46" s="104"/>
      <c r="EA46" s="104"/>
      <c r="EB46" s="104"/>
      <c r="EC46" s="104"/>
      <c r="ED46" s="104"/>
      <c r="EE46" s="104"/>
      <c r="EF46" s="104"/>
      <c r="EG46" s="104"/>
      <c r="EH46" s="104"/>
      <c r="EI46" s="104"/>
      <c r="EJ46" s="103"/>
      <c r="EK46" s="102" t="s">
        <v>245</v>
      </c>
      <c r="EL46" s="103"/>
      <c r="EM46" s="102" t="s">
        <v>377</v>
      </c>
      <c r="EN46" s="104"/>
      <c r="EO46" s="104"/>
      <c r="EP46" s="103"/>
      <c r="EQ46" s="102" t="s">
        <v>378</v>
      </c>
      <c r="ER46" s="104"/>
      <c r="ES46" s="104"/>
      <c r="ET46" s="103"/>
    </row>
    <row r="47" spans="1:150" ht="15.75" customHeight="1" x14ac:dyDescent="0.3">
      <c r="A47" s="111">
        <v>1</v>
      </c>
      <c r="B47" s="103"/>
      <c r="C47" s="112" t="str">
        <f>IFERROR(VLOOKUP(CONCATENATE($H$1,A47),Ventas!$D$1:$M$205,5,0),"")</f>
        <v>Toalla 160x80 Fu</v>
      </c>
      <c r="D47" s="104"/>
      <c r="E47" s="104"/>
      <c r="F47" s="104"/>
      <c r="G47" s="104"/>
      <c r="H47" s="104"/>
      <c r="I47" s="104"/>
      <c r="J47" s="104"/>
      <c r="K47" s="104"/>
      <c r="L47" s="104"/>
      <c r="M47" s="104"/>
      <c r="N47" s="104"/>
      <c r="O47" s="104"/>
      <c r="P47" s="104"/>
      <c r="Q47" s="104"/>
      <c r="R47" s="104"/>
      <c r="S47" s="104"/>
      <c r="T47" s="103"/>
      <c r="U47" s="109">
        <f>IFERROR(VLOOKUP(CONCATENATE($H$1,A47),Ventas!$D$1:$M$205,6,0),"")</f>
        <v>1</v>
      </c>
      <c r="V47" s="103"/>
      <c r="W47" s="110">
        <f>IFERROR(VLOOKUP(CONCATENATE($H$1,A47),Ventas!$D$1:$M$205,8,0),"")</f>
        <v>8992</v>
      </c>
      <c r="X47" s="104"/>
      <c r="Y47" s="104"/>
      <c r="Z47" s="103"/>
      <c r="AA47" s="110">
        <f t="shared" ref="AA47:AA55" si="10">IFERROR(U47*W47,"")</f>
        <v>8992</v>
      </c>
      <c r="AB47" s="104"/>
      <c r="AC47" s="104"/>
      <c r="AD47" s="103"/>
      <c r="AE47" s="111">
        <v>1</v>
      </c>
      <c r="AF47" s="103"/>
      <c r="AG47" s="112" t="str">
        <f>IFERROR(VLOOKUP(CONCATENATE($H$1,AE47),Ventas!$D$1:$M$205,5,0),"")</f>
        <v>Toalla 160x80 Fu</v>
      </c>
      <c r="AH47" s="104"/>
      <c r="AI47" s="104"/>
      <c r="AJ47" s="104"/>
      <c r="AK47" s="104"/>
      <c r="AL47" s="104"/>
      <c r="AM47" s="104"/>
      <c r="AN47" s="104"/>
      <c r="AO47" s="104"/>
      <c r="AP47" s="104"/>
      <c r="AQ47" s="104"/>
      <c r="AR47" s="104"/>
      <c r="AS47" s="104"/>
      <c r="AT47" s="104"/>
      <c r="AU47" s="104"/>
      <c r="AV47" s="104"/>
      <c r="AW47" s="104"/>
      <c r="AX47" s="103"/>
      <c r="AY47" s="109">
        <f>IFERROR(VLOOKUP(CONCATENATE($H$1,AE47),Ventas!$D$1:$M$205,6,0),"")</f>
        <v>1</v>
      </c>
      <c r="AZ47" s="103"/>
      <c r="BA47" s="110">
        <f>IFERROR(VLOOKUP(CONCATENATE($H$1,AE47),Ventas!$D$1:$M$205,8,0),"")</f>
        <v>8992</v>
      </c>
      <c r="BB47" s="104"/>
      <c r="BC47" s="104"/>
      <c r="BD47" s="103"/>
      <c r="BE47" s="110">
        <f t="shared" ref="BE47:BE55" si="11">IFERROR(AY47*BA47,"")</f>
        <v>8992</v>
      </c>
      <c r="BF47" s="104"/>
      <c r="BG47" s="104"/>
      <c r="BH47" s="103"/>
      <c r="BI47" s="111">
        <v>1</v>
      </c>
      <c r="BJ47" s="103"/>
      <c r="BK47" s="112" t="str">
        <f>IFERROR(VLOOKUP(CONCATENATE($H$1,BI47),Ventas!$D$1:$M$205,5,0),"")</f>
        <v>Toalla 160x80 Fu</v>
      </c>
      <c r="BL47" s="104"/>
      <c r="BM47" s="104"/>
      <c r="BN47" s="104"/>
      <c r="BO47" s="104"/>
      <c r="BP47" s="104"/>
      <c r="BQ47" s="104"/>
      <c r="BR47" s="104"/>
      <c r="BS47" s="104"/>
      <c r="BT47" s="104"/>
      <c r="BU47" s="104"/>
      <c r="BV47" s="104"/>
      <c r="BW47" s="104"/>
      <c r="BX47" s="104"/>
      <c r="BY47" s="104"/>
      <c r="BZ47" s="104"/>
      <c r="CA47" s="104"/>
      <c r="CB47" s="103"/>
      <c r="CC47" s="109">
        <f>IFERROR(VLOOKUP(CONCATENATE($H$1,BI47),Ventas!$D$1:$M$205,6,0),"")</f>
        <v>1</v>
      </c>
      <c r="CD47" s="103"/>
      <c r="CE47" s="110">
        <f>IFERROR(VLOOKUP(CONCATENATE($H$1,BI47),Ventas!$D$1:$M$205,8,0),"")</f>
        <v>8992</v>
      </c>
      <c r="CF47" s="104"/>
      <c r="CG47" s="104"/>
      <c r="CH47" s="103"/>
      <c r="CI47" s="110">
        <f t="shared" ref="CI47:CI55" si="12">IFERROR(CC47*CE47,"")</f>
        <v>8992</v>
      </c>
      <c r="CJ47" s="104"/>
      <c r="CK47" s="104"/>
      <c r="CL47" s="103"/>
      <c r="CM47" s="111">
        <v>1</v>
      </c>
      <c r="CN47" s="103"/>
      <c r="CO47" s="112" t="str">
        <f>IFERROR(VLOOKUP(CONCATENATE($H$1,CM47),Ventas!$D$1:$M$205,5,0),"")</f>
        <v>Toalla 160x80 Fu</v>
      </c>
      <c r="CP47" s="104"/>
      <c r="CQ47" s="104"/>
      <c r="CR47" s="104"/>
      <c r="CS47" s="104"/>
      <c r="CT47" s="104"/>
      <c r="CU47" s="104"/>
      <c r="CV47" s="104"/>
      <c r="CW47" s="104"/>
      <c r="CX47" s="104"/>
      <c r="CY47" s="104"/>
      <c r="CZ47" s="104"/>
      <c r="DA47" s="104"/>
      <c r="DB47" s="104"/>
      <c r="DC47" s="104"/>
      <c r="DD47" s="104"/>
      <c r="DE47" s="104"/>
      <c r="DF47" s="103"/>
      <c r="DG47" s="109">
        <f>IFERROR(VLOOKUP(CONCATENATE($H$1,CM47),Ventas!$D$1:$M$205,6,0),"")</f>
        <v>1</v>
      </c>
      <c r="DH47" s="103"/>
      <c r="DI47" s="110">
        <f>IFERROR(VLOOKUP(CONCATENATE($H$1,CM47),Ventas!$D$1:$M$205,8,0),"")</f>
        <v>8992</v>
      </c>
      <c r="DJ47" s="104"/>
      <c r="DK47" s="104"/>
      <c r="DL47" s="103"/>
      <c r="DM47" s="110">
        <f t="shared" ref="DM47:DM55" si="13">IFERROR(DG47*DI47,"")</f>
        <v>8992</v>
      </c>
      <c r="DN47" s="104"/>
      <c r="DO47" s="104"/>
      <c r="DP47" s="103"/>
      <c r="DQ47" s="111">
        <v>1</v>
      </c>
      <c r="DR47" s="103"/>
      <c r="DS47" s="112" t="str">
        <f>IFERROR(VLOOKUP(CONCATENATE($H$1,DQ47),Ventas!$D$1:$M$205,5,0),"")</f>
        <v>Toalla 160x80 Fu</v>
      </c>
      <c r="DT47" s="104"/>
      <c r="DU47" s="104"/>
      <c r="DV47" s="104"/>
      <c r="DW47" s="104"/>
      <c r="DX47" s="104"/>
      <c r="DY47" s="104"/>
      <c r="DZ47" s="104"/>
      <c r="EA47" s="104"/>
      <c r="EB47" s="104"/>
      <c r="EC47" s="104"/>
      <c r="ED47" s="104"/>
      <c r="EE47" s="104"/>
      <c r="EF47" s="104"/>
      <c r="EG47" s="104"/>
      <c r="EH47" s="104"/>
      <c r="EI47" s="104"/>
      <c r="EJ47" s="103"/>
      <c r="EK47" s="109">
        <f>IFERROR(VLOOKUP(CONCATENATE($H$1,DQ47),Ventas!$D$1:$M$205,6,0),"")</f>
        <v>1</v>
      </c>
      <c r="EL47" s="103"/>
      <c r="EM47" s="110">
        <f>IFERROR(VLOOKUP(CONCATENATE($H$1,DQ47),Ventas!$D$1:$M$205,8,0),"")</f>
        <v>8992</v>
      </c>
      <c r="EN47" s="104"/>
      <c r="EO47" s="104"/>
      <c r="EP47" s="103"/>
      <c r="EQ47" s="110">
        <f t="shared" ref="EQ47:EQ55" si="14">IFERROR(EK47*EM47,"")</f>
        <v>8992</v>
      </c>
      <c r="ER47" s="104"/>
      <c r="ES47" s="104"/>
      <c r="ET47" s="103"/>
    </row>
    <row r="48" spans="1:150" ht="15.75" customHeight="1" x14ac:dyDescent="0.3">
      <c r="A48" s="111">
        <v>2</v>
      </c>
      <c r="B48" s="103"/>
      <c r="C48" s="112" t="str">
        <f>IFERROR(VLOOKUP(CONCATENATE($H$1,A48),Ventas!$D$1:$M$205,5,0),"")</f>
        <v>Turbante Fu</v>
      </c>
      <c r="D48" s="104"/>
      <c r="E48" s="104"/>
      <c r="F48" s="104"/>
      <c r="G48" s="104"/>
      <c r="H48" s="104"/>
      <c r="I48" s="104"/>
      <c r="J48" s="104"/>
      <c r="K48" s="104"/>
      <c r="L48" s="104"/>
      <c r="M48" s="104"/>
      <c r="N48" s="104"/>
      <c r="O48" s="104"/>
      <c r="P48" s="104"/>
      <c r="Q48" s="104"/>
      <c r="R48" s="104"/>
      <c r="S48" s="104"/>
      <c r="T48" s="103"/>
      <c r="U48" s="109">
        <f>IFERROR(VLOOKUP(CONCATENATE($H$1,A48),Ventas!$D$1:$M$205,6,0),"")</f>
        <v>1</v>
      </c>
      <c r="V48" s="103"/>
      <c r="W48" s="110">
        <f>IFERROR(VLOOKUP(CONCATENATE($H$1,A48),Ventas!$D$1:$M$205,8,0),"")</f>
        <v>4706</v>
      </c>
      <c r="X48" s="104"/>
      <c r="Y48" s="104"/>
      <c r="Z48" s="103"/>
      <c r="AA48" s="110">
        <f t="shared" si="10"/>
        <v>4706</v>
      </c>
      <c r="AB48" s="104"/>
      <c r="AC48" s="104"/>
      <c r="AD48" s="103"/>
      <c r="AE48" s="111">
        <v>2</v>
      </c>
      <c r="AF48" s="103"/>
      <c r="AG48" s="112" t="str">
        <f>IFERROR(VLOOKUP(CONCATENATE($H$1,AE48),Ventas!$D$1:$M$205,5,0),"")</f>
        <v>Turbante Fu</v>
      </c>
      <c r="AH48" s="104"/>
      <c r="AI48" s="104"/>
      <c r="AJ48" s="104"/>
      <c r="AK48" s="104"/>
      <c r="AL48" s="104"/>
      <c r="AM48" s="104"/>
      <c r="AN48" s="104"/>
      <c r="AO48" s="104"/>
      <c r="AP48" s="104"/>
      <c r="AQ48" s="104"/>
      <c r="AR48" s="104"/>
      <c r="AS48" s="104"/>
      <c r="AT48" s="104"/>
      <c r="AU48" s="104"/>
      <c r="AV48" s="104"/>
      <c r="AW48" s="104"/>
      <c r="AX48" s="103"/>
      <c r="AY48" s="109">
        <f>IFERROR(VLOOKUP(CONCATENATE($H$1,AE48),Ventas!$D$1:$M$205,6,0),"")</f>
        <v>1</v>
      </c>
      <c r="AZ48" s="103"/>
      <c r="BA48" s="110">
        <f>IFERROR(VLOOKUP(CONCATENATE($H$1,AE48),Ventas!$D$1:$M$205,8,0),"")</f>
        <v>4706</v>
      </c>
      <c r="BB48" s="104"/>
      <c r="BC48" s="104"/>
      <c r="BD48" s="103"/>
      <c r="BE48" s="110">
        <f t="shared" si="11"/>
        <v>4706</v>
      </c>
      <c r="BF48" s="104"/>
      <c r="BG48" s="104"/>
      <c r="BH48" s="103"/>
      <c r="BI48" s="111">
        <v>2</v>
      </c>
      <c r="BJ48" s="103"/>
      <c r="BK48" s="112" t="str">
        <f>IFERROR(VLOOKUP(CONCATENATE($H$1,BI48),Ventas!$D$1:$M$205,5,0),"")</f>
        <v>Turbante Fu</v>
      </c>
      <c r="BL48" s="104"/>
      <c r="BM48" s="104"/>
      <c r="BN48" s="104"/>
      <c r="BO48" s="104"/>
      <c r="BP48" s="104"/>
      <c r="BQ48" s="104"/>
      <c r="BR48" s="104"/>
      <c r="BS48" s="104"/>
      <c r="BT48" s="104"/>
      <c r="BU48" s="104"/>
      <c r="BV48" s="104"/>
      <c r="BW48" s="104"/>
      <c r="BX48" s="104"/>
      <c r="BY48" s="104"/>
      <c r="BZ48" s="104"/>
      <c r="CA48" s="104"/>
      <c r="CB48" s="103"/>
      <c r="CC48" s="109">
        <f>IFERROR(VLOOKUP(CONCATENATE($H$1,BI48),Ventas!$D$1:$M$205,6,0),"")</f>
        <v>1</v>
      </c>
      <c r="CD48" s="103"/>
      <c r="CE48" s="110">
        <f>IFERROR(VLOOKUP(CONCATENATE($H$1,BI48),Ventas!$D$1:$M$205,8,0),"")</f>
        <v>4706</v>
      </c>
      <c r="CF48" s="104"/>
      <c r="CG48" s="104"/>
      <c r="CH48" s="103"/>
      <c r="CI48" s="110">
        <f t="shared" si="12"/>
        <v>4706</v>
      </c>
      <c r="CJ48" s="104"/>
      <c r="CK48" s="104"/>
      <c r="CL48" s="103"/>
      <c r="CM48" s="111">
        <v>2</v>
      </c>
      <c r="CN48" s="103"/>
      <c r="CO48" s="112" t="str">
        <f>IFERROR(VLOOKUP(CONCATENATE($H$1,CM48),Ventas!$D$1:$M$205,5,0),"")</f>
        <v>Turbante Fu</v>
      </c>
      <c r="CP48" s="104"/>
      <c r="CQ48" s="104"/>
      <c r="CR48" s="104"/>
      <c r="CS48" s="104"/>
      <c r="CT48" s="104"/>
      <c r="CU48" s="104"/>
      <c r="CV48" s="104"/>
      <c r="CW48" s="104"/>
      <c r="CX48" s="104"/>
      <c r="CY48" s="104"/>
      <c r="CZ48" s="104"/>
      <c r="DA48" s="104"/>
      <c r="DB48" s="104"/>
      <c r="DC48" s="104"/>
      <c r="DD48" s="104"/>
      <c r="DE48" s="104"/>
      <c r="DF48" s="103"/>
      <c r="DG48" s="109">
        <f>IFERROR(VLOOKUP(CONCATENATE($H$1,CM48),Ventas!$D$1:$M$205,6,0),"")</f>
        <v>1</v>
      </c>
      <c r="DH48" s="103"/>
      <c r="DI48" s="110">
        <f>IFERROR(VLOOKUP(CONCATENATE($H$1,CM48),Ventas!$D$1:$M$205,8,0),"")</f>
        <v>4706</v>
      </c>
      <c r="DJ48" s="104"/>
      <c r="DK48" s="104"/>
      <c r="DL48" s="103"/>
      <c r="DM48" s="110">
        <f t="shared" si="13"/>
        <v>4706</v>
      </c>
      <c r="DN48" s="104"/>
      <c r="DO48" s="104"/>
      <c r="DP48" s="103"/>
      <c r="DQ48" s="111">
        <v>2</v>
      </c>
      <c r="DR48" s="103"/>
      <c r="DS48" s="112" t="str">
        <f>IFERROR(VLOOKUP(CONCATENATE($H$1,DQ48),Ventas!$D$1:$M$205,5,0),"")</f>
        <v>Turbante Fu</v>
      </c>
      <c r="DT48" s="104"/>
      <c r="DU48" s="104"/>
      <c r="DV48" s="104"/>
      <c r="DW48" s="104"/>
      <c r="DX48" s="104"/>
      <c r="DY48" s="104"/>
      <c r="DZ48" s="104"/>
      <c r="EA48" s="104"/>
      <c r="EB48" s="104"/>
      <c r="EC48" s="104"/>
      <c r="ED48" s="104"/>
      <c r="EE48" s="104"/>
      <c r="EF48" s="104"/>
      <c r="EG48" s="104"/>
      <c r="EH48" s="104"/>
      <c r="EI48" s="104"/>
      <c r="EJ48" s="103"/>
      <c r="EK48" s="109">
        <f>IFERROR(VLOOKUP(CONCATENATE($H$1,DQ48),Ventas!$D$1:$M$205,6,0),"")</f>
        <v>1</v>
      </c>
      <c r="EL48" s="103"/>
      <c r="EM48" s="110">
        <f>IFERROR(VLOOKUP(CONCATENATE($H$1,DQ48),Ventas!$D$1:$M$205,8,0),"")</f>
        <v>4706</v>
      </c>
      <c r="EN48" s="104"/>
      <c r="EO48" s="104"/>
      <c r="EP48" s="103"/>
      <c r="EQ48" s="110">
        <f t="shared" si="14"/>
        <v>4706</v>
      </c>
      <c r="ER48" s="104"/>
      <c r="ES48" s="104"/>
      <c r="ET48" s="103"/>
    </row>
    <row r="49" spans="1:150" ht="15.75" customHeight="1" x14ac:dyDescent="0.3">
      <c r="A49" s="111">
        <v>3</v>
      </c>
      <c r="B49" s="103"/>
      <c r="C49" s="112" t="str">
        <f>IFERROR(VLOOKUP(CONCATENATE($H$1,A49),Ventas!$D$1:$M$205,5,0),"")</f>
        <v>Turbante Ca</v>
      </c>
      <c r="D49" s="104"/>
      <c r="E49" s="104"/>
      <c r="F49" s="104"/>
      <c r="G49" s="104"/>
      <c r="H49" s="104"/>
      <c r="I49" s="104"/>
      <c r="J49" s="104"/>
      <c r="K49" s="104"/>
      <c r="L49" s="104"/>
      <c r="M49" s="104"/>
      <c r="N49" s="104"/>
      <c r="O49" s="104"/>
      <c r="P49" s="104"/>
      <c r="Q49" s="104"/>
      <c r="R49" s="104"/>
      <c r="S49" s="104"/>
      <c r="T49" s="103"/>
      <c r="U49" s="109">
        <f>IFERROR(VLOOKUP(CONCATENATE($H$1,A49),Ventas!$D$1:$M$205,6,0),"")</f>
        <v>1</v>
      </c>
      <c r="V49" s="103"/>
      <c r="W49" s="110">
        <f>IFERROR(VLOOKUP(CONCATENATE($H$1,A49),Ventas!$D$1:$M$205,8,0),"")</f>
        <v>4706</v>
      </c>
      <c r="X49" s="104"/>
      <c r="Y49" s="104"/>
      <c r="Z49" s="103"/>
      <c r="AA49" s="110">
        <f t="shared" si="10"/>
        <v>4706</v>
      </c>
      <c r="AB49" s="104"/>
      <c r="AC49" s="104"/>
      <c r="AD49" s="103"/>
      <c r="AE49" s="111">
        <v>3</v>
      </c>
      <c r="AF49" s="103"/>
      <c r="AG49" s="112" t="str">
        <f>IFERROR(VLOOKUP(CONCATENATE($H$1,AE49),Ventas!$D$1:$M$205,5,0),"")</f>
        <v>Turbante Ca</v>
      </c>
      <c r="AH49" s="104"/>
      <c r="AI49" s="104"/>
      <c r="AJ49" s="104"/>
      <c r="AK49" s="104"/>
      <c r="AL49" s="104"/>
      <c r="AM49" s="104"/>
      <c r="AN49" s="104"/>
      <c r="AO49" s="104"/>
      <c r="AP49" s="104"/>
      <c r="AQ49" s="104"/>
      <c r="AR49" s="104"/>
      <c r="AS49" s="104"/>
      <c r="AT49" s="104"/>
      <c r="AU49" s="104"/>
      <c r="AV49" s="104"/>
      <c r="AW49" s="104"/>
      <c r="AX49" s="103"/>
      <c r="AY49" s="109">
        <f>IFERROR(VLOOKUP(CONCATENATE($H$1,AE49),Ventas!$D$1:$M$205,6,0),"")</f>
        <v>1</v>
      </c>
      <c r="AZ49" s="103"/>
      <c r="BA49" s="110">
        <f>IFERROR(VLOOKUP(CONCATENATE($H$1,AE49),Ventas!$D$1:$M$205,8,0),"")</f>
        <v>4706</v>
      </c>
      <c r="BB49" s="104"/>
      <c r="BC49" s="104"/>
      <c r="BD49" s="103"/>
      <c r="BE49" s="110">
        <f t="shared" si="11"/>
        <v>4706</v>
      </c>
      <c r="BF49" s="104"/>
      <c r="BG49" s="104"/>
      <c r="BH49" s="103"/>
      <c r="BI49" s="111">
        <v>3</v>
      </c>
      <c r="BJ49" s="103"/>
      <c r="BK49" s="112" t="str">
        <f>IFERROR(VLOOKUP(CONCATENATE($H$1,BI49),Ventas!$D$1:$M$205,5,0),"")</f>
        <v>Turbante Ca</v>
      </c>
      <c r="BL49" s="104"/>
      <c r="BM49" s="104"/>
      <c r="BN49" s="104"/>
      <c r="BO49" s="104"/>
      <c r="BP49" s="104"/>
      <c r="BQ49" s="104"/>
      <c r="BR49" s="104"/>
      <c r="BS49" s="104"/>
      <c r="BT49" s="104"/>
      <c r="BU49" s="104"/>
      <c r="BV49" s="104"/>
      <c r="BW49" s="104"/>
      <c r="BX49" s="104"/>
      <c r="BY49" s="104"/>
      <c r="BZ49" s="104"/>
      <c r="CA49" s="104"/>
      <c r="CB49" s="103"/>
      <c r="CC49" s="109">
        <f>IFERROR(VLOOKUP(CONCATENATE($H$1,BI49),Ventas!$D$1:$M$205,6,0),"")</f>
        <v>1</v>
      </c>
      <c r="CD49" s="103"/>
      <c r="CE49" s="110">
        <f>IFERROR(VLOOKUP(CONCATENATE($H$1,BI49),Ventas!$D$1:$M$205,8,0),"")</f>
        <v>4706</v>
      </c>
      <c r="CF49" s="104"/>
      <c r="CG49" s="104"/>
      <c r="CH49" s="103"/>
      <c r="CI49" s="110">
        <f t="shared" si="12"/>
        <v>4706</v>
      </c>
      <c r="CJ49" s="104"/>
      <c r="CK49" s="104"/>
      <c r="CL49" s="103"/>
      <c r="CM49" s="111">
        <v>3</v>
      </c>
      <c r="CN49" s="103"/>
      <c r="CO49" s="112" t="str">
        <f>IFERROR(VLOOKUP(CONCATENATE($H$1,CM49),Ventas!$D$1:$M$205,5,0),"")</f>
        <v>Turbante Ca</v>
      </c>
      <c r="CP49" s="104"/>
      <c r="CQ49" s="104"/>
      <c r="CR49" s="104"/>
      <c r="CS49" s="104"/>
      <c r="CT49" s="104"/>
      <c r="CU49" s="104"/>
      <c r="CV49" s="104"/>
      <c r="CW49" s="104"/>
      <c r="CX49" s="104"/>
      <c r="CY49" s="104"/>
      <c r="CZ49" s="104"/>
      <c r="DA49" s="104"/>
      <c r="DB49" s="104"/>
      <c r="DC49" s="104"/>
      <c r="DD49" s="104"/>
      <c r="DE49" s="104"/>
      <c r="DF49" s="103"/>
      <c r="DG49" s="109">
        <f>IFERROR(VLOOKUP(CONCATENATE($H$1,CM49),Ventas!$D$1:$M$205,6,0),"")</f>
        <v>1</v>
      </c>
      <c r="DH49" s="103"/>
      <c r="DI49" s="110">
        <f>IFERROR(VLOOKUP(CONCATENATE($H$1,CM49),Ventas!$D$1:$M$205,8,0),"")</f>
        <v>4706</v>
      </c>
      <c r="DJ49" s="104"/>
      <c r="DK49" s="104"/>
      <c r="DL49" s="103"/>
      <c r="DM49" s="110">
        <f t="shared" si="13"/>
        <v>4706</v>
      </c>
      <c r="DN49" s="104"/>
      <c r="DO49" s="104"/>
      <c r="DP49" s="103"/>
      <c r="DQ49" s="111">
        <v>3</v>
      </c>
      <c r="DR49" s="103"/>
      <c r="DS49" s="112" t="str">
        <f>IFERROR(VLOOKUP(CONCATENATE($H$1,DQ49),Ventas!$D$1:$M$205,5,0),"")</f>
        <v>Turbante Ca</v>
      </c>
      <c r="DT49" s="104"/>
      <c r="DU49" s="104"/>
      <c r="DV49" s="104"/>
      <c r="DW49" s="104"/>
      <c r="DX49" s="104"/>
      <c r="DY49" s="104"/>
      <c r="DZ49" s="104"/>
      <c r="EA49" s="104"/>
      <c r="EB49" s="104"/>
      <c r="EC49" s="104"/>
      <c r="ED49" s="104"/>
      <c r="EE49" s="104"/>
      <c r="EF49" s="104"/>
      <c r="EG49" s="104"/>
      <c r="EH49" s="104"/>
      <c r="EI49" s="104"/>
      <c r="EJ49" s="103"/>
      <c r="EK49" s="109">
        <f>IFERROR(VLOOKUP(CONCATENATE($H$1,DQ49),Ventas!$D$1:$M$205,6,0),"")</f>
        <v>1</v>
      </c>
      <c r="EL49" s="103"/>
      <c r="EM49" s="110">
        <f>IFERROR(VLOOKUP(CONCATENATE($H$1,DQ49),Ventas!$D$1:$M$205,8,0),"")</f>
        <v>4706</v>
      </c>
      <c r="EN49" s="104"/>
      <c r="EO49" s="104"/>
      <c r="EP49" s="103"/>
      <c r="EQ49" s="110">
        <f t="shared" si="14"/>
        <v>4706</v>
      </c>
      <c r="ER49" s="104"/>
      <c r="ES49" s="104"/>
      <c r="ET49" s="103"/>
    </row>
    <row r="50" spans="1:150" ht="15.75" customHeight="1" x14ac:dyDescent="0.3">
      <c r="A50" s="111">
        <v>4</v>
      </c>
      <c r="B50" s="103"/>
      <c r="C50" s="112" t="str">
        <f>IFERROR(VLOOKUP(CONCATENATE($H$1,A50),Ventas!$D$1:$M$205,5,0),"")</f>
        <v>Turbante Ca</v>
      </c>
      <c r="D50" s="104"/>
      <c r="E50" s="104"/>
      <c r="F50" s="104"/>
      <c r="G50" s="104"/>
      <c r="H50" s="104"/>
      <c r="I50" s="104"/>
      <c r="J50" s="104"/>
      <c r="K50" s="104"/>
      <c r="L50" s="104"/>
      <c r="M50" s="104"/>
      <c r="N50" s="104"/>
      <c r="O50" s="104"/>
      <c r="P50" s="104"/>
      <c r="Q50" s="104"/>
      <c r="R50" s="104"/>
      <c r="S50" s="104"/>
      <c r="T50" s="103"/>
      <c r="U50" s="109">
        <f>IFERROR(VLOOKUP(CONCATENATE($H$1,A50),Ventas!$D$1:$M$205,6,0),"")</f>
        <v>1</v>
      </c>
      <c r="V50" s="103"/>
      <c r="W50" s="110">
        <f>IFERROR(VLOOKUP(CONCATENATE($H$1,A50),Ventas!$D$1:$M$205,8,0),"")</f>
        <v>4706</v>
      </c>
      <c r="X50" s="104"/>
      <c r="Y50" s="104"/>
      <c r="Z50" s="103"/>
      <c r="AA50" s="110">
        <f t="shared" si="10"/>
        <v>4706</v>
      </c>
      <c r="AB50" s="104"/>
      <c r="AC50" s="104"/>
      <c r="AD50" s="103"/>
      <c r="AE50" s="111">
        <v>4</v>
      </c>
      <c r="AF50" s="103"/>
      <c r="AG50" s="112" t="str">
        <f>IFERROR(VLOOKUP(CONCATENATE($H$1,AE50),Ventas!$D$1:$M$205,5,0),"")</f>
        <v>Turbante Ca</v>
      </c>
      <c r="AH50" s="104"/>
      <c r="AI50" s="104"/>
      <c r="AJ50" s="104"/>
      <c r="AK50" s="104"/>
      <c r="AL50" s="104"/>
      <c r="AM50" s="104"/>
      <c r="AN50" s="104"/>
      <c r="AO50" s="104"/>
      <c r="AP50" s="104"/>
      <c r="AQ50" s="104"/>
      <c r="AR50" s="104"/>
      <c r="AS50" s="104"/>
      <c r="AT50" s="104"/>
      <c r="AU50" s="104"/>
      <c r="AV50" s="104"/>
      <c r="AW50" s="104"/>
      <c r="AX50" s="103"/>
      <c r="AY50" s="109">
        <f>IFERROR(VLOOKUP(CONCATENATE($H$1,AE50),Ventas!$D$1:$M$205,6,0),"")</f>
        <v>1</v>
      </c>
      <c r="AZ50" s="103"/>
      <c r="BA50" s="110">
        <f>IFERROR(VLOOKUP(CONCATENATE($H$1,AE50),Ventas!$D$1:$M$205,8,0),"")</f>
        <v>4706</v>
      </c>
      <c r="BB50" s="104"/>
      <c r="BC50" s="104"/>
      <c r="BD50" s="103"/>
      <c r="BE50" s="110">
        <f t="shared" si="11"/>
        <v>4706</v>
      </c>
      <c r="BF50" s="104"/>
      <c r="BG50" s="104"/>
      <c r="BH50" s="103"/>
      <c r="BI50" s="111">
        <v>4</v>
      </c>
      <c r="BJ50" s="103"/>
      <c r="BK50" s="112" t="str">
        <f>IFERROR(VLOOKUP(CONCATENATE($H$1,BI50),Ventas!$D$1:$M$205,5,0),"")</f>
        <v>Turbante Ca</v>
      </c>
      <c r="BL50" s="104"/>
      <c r="BM50" s="104"/>
      <c r="BN50" s="104"/>
      <c r="BO50" s="104"/>
      <c r="BP50" s="104"/>
      <c r="BQ50" s="104"/>
      <c r="BR50" s="104"/>
      <c r="BS50" s="104"/>
      <c r="BT50" s="104"/>
      <c r="BU50" s="104"/>
      <c r="BV50" s="104"/>
      <c r="BW50" s="104"/>
      <c r="BX50" s="104"/>
      <c r="BY50" s="104"/>
      <c r="BZ50" s="104"/>
      <c r="CA50" s="104"/>
      <c r="CB50" s="103"/>
      <c r="CC50" s="109">
        <f>IFERROR(VLOOKUP(CONCATENATE($H$1,BI50),Ventas!$D$1:$M$205,6,0),"")</f>
        <v>1</v>
      </c>
      <c r="CD50" s="103"/>
      <c r="CE50" s="110">
        <f>IFERROR(VLOOKUP(CONCATENATE($H$1,BI50),Ventas!$D$1:$M$205,8,0),"")</f>
        <v>4706</v>
      </c>
      <c r="CF50" s="104"/>
      <c r="CG50" s="104"/>
      <c r="CH50" s="103"/>
      <c r="CI50" s="110">
        <f t="shared" si="12"/>
        <v>4706</v>
      </c>
      <c r="CJ50" s="104"/>
      <c r="CK50" s="104"/>
      <c r="CL50" s="103"/>
      <c r="CM50" s="111">
        <v>4</v>
      </c>
      <c r="CN50" s="103"/>
      <c r="CO50" s="112" t="str">
        <f>IFERROR(VLOOKUP(CONCATENATE($H$1,CM50),Ventas!$D$1:$M$205,5,0),"")</f>
        <v>Turbante Ca</v>
      </c>
      <c r="CP50" s="104"/>
      <c r="CQ50" s="104"/>
      <c r="CR50" s="104"/>
      <c r="CS50" s="104"/>
      <c r="CT50" s="104"/>
      <c r="CU50" s="104"/>
      <c r="CV50" s="104"/>
      <c r="CW50" s="104"/>
      <c r="CX50" s="104"/>
      <c r="CY50" s="104"/>
      <c r="CZ50" s="104"/>
      <c r="DA50" s="104"/>
      <c r="DB50" s="104"/>
      <c r="DC50" s="104"/>
      <c r="DD50" s="104"/>
      <c r="DE50" s="104"/>
      <c r="DF50" s="103"/>
      <c r="DG50" s="109">
        <f>IFERROR(VLOOKUP(CONCATENATE($H$1,CM50),Ventas!$D$1:$M$205,6,0),"")</f>
        <v>1</v>
      </c>
      <c r="DH50" s="103"/>
      <c r="DI50" s="110">
        <f>IFERROR(VLOOKUP(CONCATENATE($H$1,CM50),Ventas!$D$1:$M$205,8,0),"")</f>
        <v>4706</v>
      </c>
      <c r="DJ50" s="104"/>
      <c r="DK50" s="104"/>
      <c r="DL50" s="103"/>
      <c r="DM50" s="110">
        <f t="shared" si="13"/>
        <v>4706</v>
      </c>
      <c r="DN50" s="104"/>
      <c r="DO50" s="104"/>
      <c r="DP50" s="103"/>
      <c r="DQ50" s="111">
        <v>4</v>
      </c>
      <c r="DR50" s="103"/>
      <c r="DS50" s="112" t="str">
        <f>IFERROR(VLOOKUP(CONCATENATE($H$1,DQ50),Ventas!$D$1:$M$205,5,0),"")</f>
        <v>Turbante Ca</v>
      </c>
      <c r="DT50" s="104"/>
      <c r="DU50" s="104"/>
      <c r="DV50" s="104"/>
      <c r="DW50" s="104"/>
      <c r="DX50" s="104"/>
      <c r="DY50" s="104"/>
      <c r="DZ50" s="104"/>
      <c r="EA50" s="104"/>
      <c r="EB50" s="104"/>
      <c r="EC50" s="104"/>
      <c r="ED50" s="104"/>
      <c r="EE50" s="104"/>
      <c r="EF50" s="104"/>
      <c r="EG50" s="104"/>
      <c r="EH50" s="104"/>
      <c r="EI50" s="104"/>
      <c r="EJ50" s="103"/>
      <c r="EK50" s="109">
        <f>IFERROR(VLOOKUP(CONCATENATE($H$1,DQ50),Ventas!$D$1:$M$205,6,0),"")</f>
        <v>1</v>
      </c>
      <c r="EL50" s="103"/>
      <c r="EM50" s="110">
        <f>IFERROR(VLOOKUP(CONCATENATE($H$1,DQ50),Ventas!$D$1:$M$205,8,0),"")</f>
        <v>4706</v>
      </c>
      <c r="EN50" s="104"/>
      <c r="EO50" s="104"/>
      <c r="EP50" s="103"/>
      <c r="EQ50" s="110">
        <f t="shared" si="14"/>
        <v>4706</v>
      </c>
      <c r="ER50" s="104"/>
      <c r="ES50" s="104"/>
      <c r="ET50" s="103"/>
    </row>
    <row r="51" spans="1:150" ht="15.75" customHeight="1" x14ac:dyDescent="0.3">
      <c r="A51" s="111">
        <v>5</v>
      </c>
      <c r="B51" s="103"/>
      <c r="C51" s="112" t="str">
        <f>IFERROR(VLOOKUP(CONCATENATE($H$1,A51),Ventas!$D$1:$M$205,5,0),"")</f>
        <v/>
      </c>
      <c r="D51" s="104"/>
      <c r="E51" s="104"/>
      <c r="F51" s="104"/>
      <c r="G51" s="104"/>
      <c r="H51" s="104"/>
      <c r="I51" s="104"/>
      <c r="J51" s="104"/>
      <c r="K51" s="104"/>
      <c r="L51" s="104"/>
      <c r="M51" s="104"/>
      <c r="N51" s="104"/>
      <c r="O51" s="104"/>
      <c r="P51" s="104"/>
      <c r="Q51" s="104"/>
      <c r="R51" s="104"/>
      <c r="S51" s="104"/>
      <c r="T51" s="103"/>
      <c r="U51" s="109" t="str">
        <f>IFERROR(VLOOKUP(CONCATENATE($H$1,A51),Ventas!$D$1:$M$205,6,0),"")</f>
        <v/>
      </c>
      <c r="V51" s="103"/>
      <c r="W51" s="110" t="str">
        <f>IFERROR(VLOOKUP(CONCATENATE($H$1,A51),Ventas!$D$1:$M$205,8,0),"")</f>
        <v/>
      </c>
      <c r="X51" s="104"/>
      <c r="Y51" s="104"/>
      <c r="Z51" s="103"/>
      <c r="AA51" s="110" t="str">
        <f t="shared" si="10"/>
        <v/>
      </c>
      <c r="AB51" s="104"/>
      <c r="AC51" s="104"/>
      <c r="AD51" s="103"/>
      <c r="AE51" s="111">
        <v>5</v>
      </c>
      <c r="AF51" s="103"/>
      <c r="AG51" s="112" t="str">
        <f>IFERROR(VLOOKUP(CONCATENATE($H$1,AE51),Ventas!$D$1:$M$205,5,0),"")</f>
        <v/>
      </c>
      <c r="AH51" s="104"/>
      <c r="AI51" s="104"/>
      <c r="AJ51" s="104"/>
      <c r="AK51" s="104"/>
      <c r="AL51" s="104"/>
      <c r="AM51" s="104"/>
      <c r="AN51" s="104"/>
      <c r="AO51" s="104"/>
      <c r="AP51" s="104"/>
      <c r="AQ51" s="104"/>
      <c r="AR51" s="104"/>
      <c r="AS51" s="104"/>
      <c r="AT51" s="104"/>
      <c r="AU51" s="104"/>
      <c r="AV51" s="104"/>
      <c r="AW51" s="104"/>
      <c r="AX51" s="103"/>
      <c r="AY51" s="109" t="str">
        <f>IFERROR(VLOOKUP(CONCATENATE($H$1,AE51),Ventas!$D$1:$M$205,6,0),"")</f>
        <v/>
      </c>
      <c r="AZ51" s="103"/>
      <c r="BA51" s="110" t="str">
        <f>IFERROR(VLOOKUP(CONCATENATE($H$1,AE51),Ventas!$D$1:$M$205,8,0),"")</f>
        <v/>
      </c>
      <c r="BB51" s="104"/>
      <c r="BC51" s="104"/>
      <c r="BD51" s="103"/>
      <c r="BE51" s="110" t="str">
        <f t="shared" si="11"/>
        <v/>
      </c>
      <c r="BF51" s="104"/>
      <c r="BG51" s="104"/>
      <c r="BH51" s="103"/>
      <c r="BI51" s="111">
        <v>5</v>
      </c>
      <c r="BJ51" s="103"/>
      <c r="BK51" s="112" t="str">
        <f>IFERROR(VLOOKUP(CONCATENATE($H$1,BI51),Ventas!$D$1:$M$205,5,0),"")</f>
        <v/>
      </c>
      <c r="BL51" s="104"/>
      <c r="BM51" s="104"/>
      <c r="BN51" s="104"/>
      <c r="BO51" s="104"/>
      <c r="BP51" s="104"/>
      <c r="BQ51" s="104"/>
      <c r="BR51" s="104"/>
      <c r="BS51" s="104"/>
      <c r="BT51" s="104"/>
      <c r="BU51" s="104"/>
      <c r="BV51" s="104"/>
      <c r="BW51" s="104"/>
      <c r="BX51" s="104"/>
      <c r="BY51" s="104"/>
      <c r="BZ51" s="104"/>
      <c r="CA51" s="104"/>
      <c r="CB51" s="103"/>
      <c r="CC51" s="109" t="str">
        <f>IFERROR(VLOOKUP(CONCATENATE($H$1,BI51),Ventas!$D$1:$M$205,6,0),"")</f>
        <v/>
      </c>
      <c r="CD51" s="103"/>
      <c r="CE51" s="110" t="str">
        <f>IFERROR(VLOOKUP(CONCATENATE($H$1,BI51),Ventas!$D$1:$M$205,8,0),"")</f>
        <v/>
      </c>
      <c r="CF51" s="104"/>
      <c r="CG51" s="104"/>
      <c r="CH51" s="103"/>
      <c r="CI51" s="110" t="str">
        <f t="shared" si="12"/>
        <v/>
      </c>
      <c r="CJ51" s="104"/>
      <c r="CK51" s="104"/>
      <c r="CL51" s="103"/>
      <c r="CM51" s="111">
        <v>5</v>
      </c>
      <c r="CN51" s="103"/>
      <c r="CO51" s="112" t="str">
        <f>IFERROR(VLOOKUP(CONCATENATE($H$1,CM51),Ventas!$D$1:$M$205,5,0),"")</f>
        <v/>
      </c>
      <c r="CP51" s="104"/>
      <c r="CQ51" s="104"/>
      <c r="CR51" s="104"/>
      <c r="CS51" s="104"/>
      <c r="CT51" s="104"/>
      <c r="CU51" s="104"/>
      <c r="CV51" s="104"/>
      <c r="CW51" s="104"/>
      <c r="CX51" s="104"/>
      <c r="CY51" s="104"/>
      <c r="CZ51" s="104"/>
      <c r="DA51" s="104"/>
      <c r="DB51" s="104"/>
      <c r="DC51" s="104"/>
      <c r="DD51" s="104"/>
      <c r="DE51" s="104"/>
      <c r="DF51" s="103"/>
      <c r="DG51" s="109" t="str">
        <f>IFERROR(VLOOKUP(CONCATENATE($H$1,CM51),Ventas!$D$1:$M$205,6,0),"")</f>
        <v/>
      </c>
      <c r="DH51" s="103"/>
      <c r="DI51" s="110" t="str">
        <f>IFERROR(VLOOKUP(CONCATENATE($H$1,CM51),Ventas!$D$1:$M$205,8,0),"")</f>
        <v/>
      </c>
      <c r="DJ51" s="104"/>
      <c r="DK51" s="104"/>
      <c r="DL51" s="103"/>
      <c r="DM51" s="110" t="str">
        <f t="shared" si="13"/>
        <v/>
      </c>
      <c r="DN51" s="104"/>
      <c r="DO51" s="104"/>
      <c r="DP51" s="103"/>
      <c r="DQ51" s="111">
        <v>5</v>
      </c>
      <c r="DR51" s="103"/>
      <c r="DS51" s="112" t="str">
        <f>IFERROR(VLOOKUP(CONCATENATE($H$1,DQ51),Ventas!$D$1:$M$205,5,0),"")</f>
        <v/>
      </c>
      <c r="DT51" s="104"/>
      <c r="DU51" s="104"/>
      <c r="DV51" s="104"/>
      <c r="DW51" s="104"/>
      <c r="DX51" s="104"/>
      <c r="DY51" s="104"/>
      <c r="DZ51" s="104"/>
      <c r="EA51" s="104"/>
      <c r="EB51" s="104"/>
      <c r="EC51" s="104"/>
      <c r="ED51" s="104"/>
      <c r="EE51" s="104"/>
      <c r="EF51" s="104"/>
      <c r="EG51" s="104"/>
      <c r="EH51" s="104"/>
      <c r="EI51" s="104"/>
      <c r="EJ51" s="103"/>
      <c r="EK51" s="109" t="str">
        <f>IFERROR(VLOOKUP(CONCATENATE($H$1,DQ51),Ventas!$D$1:$M$205,6,0),"")</f>
        <v/>
      </c>
      <c r="EL51" s="103"/>
      <c r="EM51" s="110" t="str">
        <f>IFERROR(VLOOKUP(CONCATENATE($H$1,DQ51),Ventas!$D$1:$M$205,8,0),"")</f>
        <v/>
      </c>
      <c r="EN51" s="104"/>
      <c r="EO51" s="104"/>
      <c r="EP51" s="103"/>
      <c r="EQ51" s="110" t="str">
        <f t="shared" si="14"/>
        <v/>
      </c>
      <c r="ER51" s="104"/>
      <c r="ES51" s="104"/>
      <c r="ET51" s="103"/>
    </row>
    <row r="52" spans="1:150" ht="15.75" customHeight="1" x14ac:dyDescent="0.3">
      <c r="A52" s="111">
        <v>6</v>
      </c>
      <c r="B52" s="103"/>
      <c r="C52" s="112" t="str">
        <f>IFERROR(VLOOKUP(CONCATENATE($H$1,A52),Ventas!$D$1:$M$205,5,0),"")</f>
        <v/>
      </c>
      <c r="D52" s="104"/>
      <c r="E52" s="104"/>
      <c r="F52" s="104"/>
      <c r="G52" s="104"/>
      <c r="H52" s="104"/>
      <c r="I52" s="104"/>
      <c r="J52" s="104"/>
      <c r="K52" s="104"/>
      <c r="L52" s="104"/>
      <c r="M52" s="104"/>
      <c r="N52" s="104"/>
      <c r="O52" s="104"/>
      <c r="P52" s="104"/>
      <c r="Q52" s="104"/>
      <c r="R52" s="104"/>
      <c r="S52" s="104"/>
      <c r="T52" s="103"/>
      <c r="U52" s="109" t="str">
        <f>IFERROR(VLOOKUP(CONCATENATE($H$1,A52),Ventas!$D$1:$M$205,6,0),"")</f>
        <v/>
      </c>
      <c r="V52" s="103"/>
      <c r="W52" s="110" t="str">
        <f>IFERROR(VLOOKUP(CONCATENATE($H$1,A52),Ventas!$D$1:$M$205,8,0),"")</f>
        <v/>
      </c>
      <c r="X52" s="104"/>
      <c r="Y52" s="104"/>
      <c r="Z52" s="103"/>
      <c r="AA52" s="110" t="str">
        <f t="shared" si="10"/>
        <v/>
      </c>
      <c r="AB52" s="104"/>
      <c r="AC52" s="104"/>
      <c r="AD52" s="103"/>
      <c r="AE52" s="111">
        <v>6</v>
      </c>
      <c r="AF52" s="103"/>
      <c r="AG52" s="112" t="str">
        <f>IFERROR(VLOOKUP(CONCATENATE($H$1,AE52),Ventas!$D$1:$M$205,5,0),"")</f>
        <v/>
      </c>
      <c r="AH52" s="104"/>
      <c r="AI52" s="104"/>
      <c r="AJ52" s="104"/>
      <c r="AK52" s="104"/>
      <c r="AL52" s="104"/>
      <c r="AM52" s="104"/>
      <c r="AN52" s="104"/>
      <c r="AO52" s="104"/>
      <c r="AP52" s="104"/>
      <c r="AQ52" s="104"/>
      <c r="AR52" s="104"/>
      <c r="AS52" s="104"/>
      <c r="AT52" s="104"/>
      <c r="AU52" s="104"/>
      <c r="AV52" s="104"/>
      <c r="AW52" s="104"/>
      <c r="AX52" s="103"/>
      <c r="AY52" s="109" t="str">
        <f>IFERROR(VLOOKUP(CONCATENATE($H$1,AE52),Ventas!$D$1:$M$205,6,0),"")</f>
        <v/>
      </c>
      <c r="AZ52" s="103"/>
      <c r="BA52" s="110" t="str">
        <f>IFERROR(VLOOKUP(CONCATENATE($H$1,AE52),Ventas!$D$1:$M$205,8,0),"")</f>
        <v/>
      </c>
      <c r="BB52" s="104"/>
      <c r="BC52" s="104"/>
      <c r="BD52" s="103"/>
      <c r="BE52" s="110" t="str">
        <f t="shared" si="11"/>
        <v/>
      </c>
      <c r="BF52" s="104"/>
      <c r="BG52" s="104"/>
      <c r="BH52" s="103"/>
      <c r="BI52" s="111">
        <v>6</v>
      </c>
      <c r="BJ52" s="103"/>
      <c r="BK52" s="112" t="str">
        <f>IFERROR(VLOOKUP(CONCATENATE($H$1,BI52),Ventas!$D$1:$M$205,5,0),"")</f>
        <v/>
      </c>
      <c r="BL52" s="104"/>
      <c r="BM52" s="104"/>
      <c r="BN52" s="104"/>
      <c r="BO52" s="104"/>
      <c r="BP52" s="104"/>
      <c r="BQ52" s="104"/>
      <c r="BR52" s="104"/>
      <c r="BS52" s="104"/>
      <c r="BT52" s="104"/>
      <c r="BU52" s="104"/>
      <c r="BV52" s="104"/>
      <c r="BW52" s="104"/>
      <c r="BX52" s="104"/>
      <c r="BY52" s="104"/>
      <c r="BZ52" s="104"/>
      <c r="CA52" s="104"/>
      <c r="CB52" s="103"/>
      <c r="CC52" s="109" t="str">
        <f>IFERROR(VLOOKUP(CONCATENATE($H$1,BI52),Ventas!$D$1:$M$205,6,0),"")</f>
        <v/>
      </c>
      <c r="CD52" s="103"/>
      <c r="CE52" s="110" t="str">
        <f>IFERROR(VLOOKUP(CONCATENATE($H$1,BI52),Ventas!$D$1:$M$205,8,0),"")</f>
        <v/>
      </c>
      <c r="CF52" s="104"/>
      <c r="CG52" s="104"/>
      <c r="CH52" s="103"/>
      <c r="CI52" s="110" t="str">
        <f t="shared" si="12"/>
        <v/>
      </c>
      <c r="CJ52" s="104"/>
      <c r="CK52" s="104"/>
      <c r="CL52" s="103"/>
      <c r="CM52" s="111">
        <v>6</v>
      </c>
      <c r="CN52" s="103"/>
      <c r="CO52" s="112" t="str">
        <f>IFERROR(VLOOKUP(CONCATENATE($H$1,CM52),Ventas!$D$1:$M$205,5,0),"")</f>
        <v/>
      </c>
      <c r="CP52" s="104"/>
      <c r="CQ52" s="104"/>
      <c r="CR52" s="104"/>
      <c r="CS52" s="104"/>
      <c r="CT52" s="104"/>
      <c r="CU52" s="104"/>
      <c r="CV52" s="104"/>
      <c r="CW52" s="104"/>
      <c r="CX52" s="104"/>
      <c r="CY52" s="104"/>
      <c r="CZ52" s="104"/>
      <c r="DA52" s="104"/>
      <c r="DB52" s="104"/>
      <c r="DC52" s="104"/>
      <c r="DD52" s="104"/>
      <c r="DE52" s="104"/>
      <c r="DF52" s="103"/>
      <c r="DG52" s="109" t="str">
        <f>IFERROR(VLOOKUP(CONCATENATE($H$1,CM52),Ventas!$D$1:$M$205,6,0),"")</f>
        <v/>
      </c>
      <c r="DH52" s="103"/>
      <c r="DI52" s="110" t="str">
        <f>IFERROR(VLOOKUP(CONCATENATE($H$1,CM52),Ventas!$D$1:$M$205,8,0),"")</f>
        <v/>
      </c>
      <c r="DJ52" s="104"/>
      <c r="DK52" s="104"/>
      <c r="DL52" s="103"/>
      <c r="DM52" s="110" t="str">
        <f t="shared" si="13"/>
        <v/>
      </c>
      <c r="DN52" s="104"/>
      <c r="DO52" s="104"/>
      <c r="DP52" s="103"/>
      <c r="DQ52" s="111">
        <v>6</v>
      </c>
      <c r="DR52" s="103"/>
      <c r="DS52" s="112" t="str">
        <f>IFERROR(VLOOKUP(CONCATENATE($H$1,DQ52),Ventas!$D$1:$M$205,5,0),"")</f>
        <v/>
      </c>
      <c r="DT52" s="104"/>
      <c r="DU52" s="104"/>
      <c r="DV52" s="104"/>
      <c r="DW52" s="104"/>
      <c r="DX52" s="104"/>
      <c r="DY52" s="104"/>
      <c r="DZ52" s="104"/>
      <c r="EA52" s="104"/>
      <c r="EB52" s="104"/>
      <c r="EC52" s="104"/>
      <c r="ED52" s="104"/>
      <c r="EE52" s="104"/>
      <c r="EF52" s="104"/>
      <c r="EG52" s="104"/>
      <c r="EH52" s="104"/>
      <c r="EI52" s="104"/>
      <c r="EJ52" s="103"/>
      <c r="EK52" s="109" t="str">
        <f>IFERROR(VLOOKUP(CONCATENATE($H$1,DQ52),Ventas!$D$1:$M$205,6,0),"")</f>
        <v/>
      </c>
      <c r="EL52" s="103"/>
      <c r="EM52" s="110" t="str">
        <f>IFERROR(VLOOKUP(CONCATENATE($H$1,DQ52),Ventas!$D$1:$M$205,8,0),"")</f>
        <v/>
      </c>
      <c r="EN52" s="104"/>
      <c r="EO52" s="104"/>
      <c r="EP52" s="103"/>
      <c r="EQ52" s="110" t="str">
        <f t="shared" si="14"/>
        <v/>
      </c>
      <c r="ER52" s="104"/>
      <c r="ES52" s="104"/>
      <c r="ET52" s="103"/>
    </row>
    <row r="53" spans="1:150" ht="15.75" customHeight="1" x14ac:dyDescent="0.3">
      <c r="A53" s="111">
        <v>7</v>
      </c>
      <c r="B53" s="103"/>
      <c r="C53" s="112" t="str">
        <f>IFERROR(VLOOKUP(CONCATENATE($H$1,A53),Ventas!$D$1:$M$205,5,0),"")</f>
        <v/>
      </c>
      <c r="D53" s="104"/>
      <c r="E53" s="104"/>
      <c r="F53" s="104"/>
      <c r="G53" s="104"/>
      <c r="H53" s="104"/>
      <c r="I53" s="104"/>
      <c r="J53" s="104"/>
      <c r="K53" s="104"/>
      <c r="L53" s="104"/>
      <c r="M53" s="104"/>
      <c r="N53" s="104"/>
      <c r="O53" s="104"/>
      <c r="P53" s="104"/>
      <c r="Q53" s="104"/>
      <c r="R53" s="104"/>
      <c r="S53" s="104"/>
      <c r="T53" s="103"/>
      <c r="U53" s="109" t="str">
        <f>IFERROR(VLOOKUP(CONCATENATE($H$1,A53),Ventas!$D$1:$M$205,6,0),"")</f>
        <v/>
      </c>
      <c r="V53" s="103"/>
      <c r="W53" s="110" t="str">
        <f>IFERROR(VLOOKUP(CONCATENATE($H$1,A53),Ventas!$D$1:$M$205,8,0),"")</f>
        <v/>
      </c>
      <c r="X53" s="104"/>
      <c r="Y53" s="104"/>
      <c r="Z53" s="103"/>
      <c r="AA53" s="110" t="str">
        <f t="shared" si="10"/>
        <v/>
      </c>
      <c r="AB53" s="104"/>
      <c r="AC53" s="104"/>
      <c r="AD53" s="103"/>
      <c r="AE53" s="111">
        <v>7</v>
      </c>
      <c r="AF53" s="103"/>
      <c r="AG53" s="112" t="str">
        <f>IFERROR(VLOOKUP(CONCATENATE($H$1,AE53),Ventas!$D$1:$M$205,5,0),"")</f>
        <v/>
      </c>
      <c r="AH53" s="104"/>
      <c r="AI53" s="104"/>
      <c r="AJ53" s="104"/>
      <c r="AK53" s="104"/>
      <c r="AL53" s="104"/>
      <c r="AM53" s="104"/>
      <c r="AN53" s="104"/>
      <c r="AO53" s="104"/>
      <c r="AP53" s="104"/>
      <c r="AQ53" s="104"/>
      <c r="AR53" s="104"/>
      <c r="AS53" s="104"/>
      <c r="AT53" s="104"/>
      <c r="AU53" s="104"/>
      <c r="AV53" s="104"/>
      <c r="AW53" s="104"/>
      <c r="AX53" s="103"/>
      <c r="AY53" s="109" t="str">
        <f>IFERROR(VLOOKUP(CONCATENATE($H$1,AE53),Ventas!$D$1:$M$205,6,0),"")</f>
        <v/>
      </c>
      <c r="AZ53" s="103"/>
      <c r="BA53" s="110" t="str">
        <f>IFERROR(VLOOKUP(CONCATENATE($H$1,AE53),Ventas!$D$1:$M$205,8,0),"")</f>
        <v/>
      </c>
      <c r="BB53" s="104"/>
      <c r="BC53" s="104"/>
      <c r="BD53" s="103"/>
      <c r="BE53" s="110" t="str">
        <f t="shared" si="11"/>
        <v/>
      </c>
      <c r="BF53" s="104"/>
      <c r="BG53" s="104"/>
      <c r="BH53" s="103"/>
      <c r="BI53" s="111">
        <v>7</v>
      </c>
      <c r="BJ53" s="103"/>
      <c r="BK53" s="112" t="str">
        <f>IFERROR(VLOOKUP(CONCATENATE($H$1,BI53),Ventas!$D$1:$M$205,5,0),"")</f>
        <v/>
      </c>
      <c r="BL53" s="104"/>
      <c r="BM53" s="104"/>
      <c r="BN53" s="104"/>
      <c r="BO53" s="104"/>
      <c r="BP53" s="104"/>
      <c r="BQ53" s="104"/>
      <c r="BR53" s="104"/>
      <c r="BS53" s="104"/>
      <c r="BT53" s="104"/>
      <c r="BU53" s="104"/>
      <c r="BV53" s="104"/>
      <c r="BW53" s="104"/>
      <c r="BX53" s="104"/>
      <c r="BY53" s="104"/>
      <c r="BZ53" s="104"/>
      <c r="CA53" s="104"/>
      <c r="CB53" s="103"/>
      <c r="CC53" s="109" t="str">
        <f>IFERROR(VLOOKUP(CONCATENATE($H$1,BI53),Ventas!$D$1:$M$205,6,0),"")</f>
        <v/>
      </c>
      <c r="CD53" s="103"/>
      <c r="CE53" s="110" t="str">
        <f>IFERROR(VLOOKUP(CONCATENATE($H$1,BI53),Ventas!$D$1:$M$205,8,0),"")</f>
        <v/>
      </c>
      <c r="CF53" s="104"/>
      <c r="CG53" s="104"/>
      <c r="CH53" s="103"/>
      <c r="CI53" s="110" t="str">
        <f t="shared" si="12"/>
        <v/>
      </c>
      <c r="CJ53" s="104"/>
      <c r="CK53" s="104"/>
      <c r="CL53" s="103"/>
      <c r="CM53" s="111">
        <v>7</v>
      </c>
      <c r="CN53" s="103"/>
      <c r="CO53" s="112" t="str">
        <f>IFERROR(VLOOKUP(CONCATENATE($H$1,CM53),Ventas!$D$1:$M$205,5,0),"")</f>
        <v/>
      </c>
      <c r="CP53" s="104"/>
      <c r="CQ53" s="104"/>
      <c r="CR53" s="104"/>
      <c r="CS53" s="104"/>
      <c r="CT53" s="104"/>
      <c r="CU53" s="104"/>
      <c r="CV53" s="104"/>
      <c r="CW53" s="104"/>
      <c r="CX53" s="104"/>
      <c r="CY53" s="104"/>
      <c r="CZ53" s="104"/>
      <c r="DA53" s="104"/>
      <c r="DB53" s="104"/>
      <c r="DC53" s="104"/>
      <c r="DD53" s="104"/>
      <c r="DE53" s="104"/>
      <c r="DF53" s="103"/>
      <c r="DG53" s="109" t="str">
        <f>IFERROR(VLOOKUP(CONCATENATE($H$1,CM53),Ventas!$D$1:$M$205,6,0),"")</f>
        <v/>
      </c>
      <c r="DH53" s="103"/>
      <c r="DI53" s="110" t="str">
        <f>IFERROR(VLOOKUP(CONCATENATE($H$1,CM53),Ventas!$D$1:$M$205,8,0),"")</f>
        <v/>
      </c>
      <c r="DJ53" s="104"/>
      <c r="DK53" s="104"/>
      <c r="DL53" s="103"/>
      <c r="DM53" s="110" t="str">
        <f t="shared" si="13"/>
        <v/>
      </c>
      <c r="DN53" s="104"/>
      <c r="DO53" s="104"/>
      <c r="DP53" s="103"/>
      <c r="DQ53" s="111">
        <v>7</v>
      </c>
      <c r="DR53" s="103"/>
      <c r="DS53" s="112" t="str">
        <f>IFERROR(VLOOKUP(CONCATENATE($H$1,DQ53),Ventas!$D$1:$M$205,5,0),"")</f>
        <v/>
      </c>
      <c r="DT53" s="104"/>
      <c r="DU53" s="104"/>
      <c r="DV53" s="104"/>
      <c r="DW53" s="104"/>
      <c r="DX53" s="104"/>
      <c r="DY53" s="104"/>
      <c r="DZ53" s="104"/>
      <c r="EA53" s="104"/>
      <c r="EB53" s="104"/>
      <c r="EC53" s="104"/>
      <c r="ED53" s="104"/>
      <c r="EE53" s="104"/>
      <c r="EF53" s="104"/>
      <c r="EG53" s="104"/>
      <c r="EH53" s="104"/>
      <c r="EI53" s="104"/>
      <c r="EJ53" s="103"/>
      <c r="EK53" s="109" t="str">
        <f>IFERROR(VLOOKUP(CONCATENATE($H$1,DQ53),Ventas!$D$1:$M$205,6,0),"")</f>
        <v/>
      </c>
      <c r="EL53" s="103"/>
      <c r="EM53" s="110" t="str">
        <f>IFERROR(VLOOKUP(CONCATENATE($H$1,DQ53),Ventas!$D$1:$M$205,8,0),"")</f>
        <v/>
      </c>
      <c r="EN53" s="104"/>
      <c r="EO53" s="104"/>
      <c r="EP53" s="103"/>
      <c r="EQ53" s="110" t="str">
        <f t="shared" si="14"/>
        <v/>
      </c>
      <c r="ER53" s="104"/>
      <c r="ES53" s="104"/>
      <c r="ET53" s="103"/>
    </row>
    <row r="54" spans="1:150" ht="15.75" customHeight="1" x14ac:dyDescent="0.3">
      <c r="A54" s="111">
        <v>8</v>
      </c>
      <c r="B54" s="103"/>
      <c r="C54" s="112" t="str">
        <f>IFERROR(VLOOKUP(CONCATENATE($H$1,A54),Ventas!$D$1:$M$205,5,0),"")</f>
        <v/>
      </c>
      <c r="D54" s="104"/>
      <c r="E54" s="104"/>
      <c r="F54" s="104"/>
      <c r="G54" s="104"/>
      <c r="H54" s="104"/>
      <c r="I54" s="104"/>
      <c r="J54" s="104"/>
      <c r="K54" s="104"/>
      <c r="L54" s="104"/>
      <c r="M54" s="104"/>
      <c r="N54" s="104"/>
      <c r="O54" s="104"/>
      <c r="P54" s="104"/>
      <c r="Q54" s="104"/>
      <c r="R54" s="104"/>
      <c r="S54" s="104"/>
      <c r="T54" s="103"/>
      <c r="U54" s="109" t="str">
        <f>IFERROR(VLOOKUP(CONCATENATE($H$1,A54),Ventas!$D$1:$M$205,6,0),"")</f>
        <v/>
      </c>
      <c r="V54" s="103"/>
      <c r="W54" s="110" t="str">
        <f>IFERROR(VLOOKUP(CONCATENATE($H$1,A54),Ventas!$D$1:$M$205,8,0),"")</f>
        <v/>
      </c>
      <c r="X54" s="104"/>
      <c r="Y54" s="104"/>
      <c r="Z54" s="103"/>
      <c r="AA54" s="110" t="str">
        <f t="shared" si="10"/>
        <v/>
      </c>
      <c r="AB54" s="104"/>
      <c r="AC54" s="104"/>
      <c r="AD54" s="103"/>
      <c r="AE54" s="111">
        <v>8</v>
      </c>
      <c r="AF54" s="103"/>
      <c r="AG54" s="112" t="str">
        <f>IFERROR(VLOOKUP(CONCATENATE($H$1,AE54),Ventas!$D$1:$M$205,5,0),"")</f>
        <v/>
      </c>
      <c r="AH54" s="104"/>
      <c r="AI54" s="104"/>
      <c r="AJ54" s="104"/>
      <c r="AK54" s="104"/>
      <c r="AL54" s="104"/>
      <c r="AM54" s="104"/>
      <c r="AN54" s="104"/>
      <c r="AO54" s="104"/>
      <c r="AP54" s="104"/>
      <c r="AQ54" s="104"/>
      <c r="AR54" s="104"/>
      <c r="AS54" s="104"/>
      <c r="AT54" s="104"/>
      <c r="AU54" s="104"/>
      <c r="AV54" s="104"/>
      <c r="AW54" s="104"/>
      <c r="AX54" s="103"/>
      <c r="AY54" s="109" t="str">
        <f>IFERROR(VLOOKUP(CONCATENATE($H$1,AE54),Ventas!$D$1:$M$205,6,0),"")</f>
        <v/>
      </c>
      <c r="AZ54" s="103"/>
      <c r="BA54" s="110" t="str">
        <f>IFERROR(VLOOKUP(CONCATENATE($H$1,AE54),Ventas!$D$1:$M$205,8,0),"")</f>
        <v/>
      </c>
      <c r="BB54" s="104"/>
      <c r="BC54" s="104"/>
      <c r="BD54" s="103"/>
      <c r="BE54" s="110" t="str">
        <f t="shared" si="11"/>
        <v/>
      </c>
      <c r="BF54" s="104"/>
      <c r="BG54" s="104"/>
      <c r="BH54" s="103"/>
      <c r="BI54" s="111">
        <v>8</v>
      </c>
      <c r="BJ54" s="103"/>
      <c r="BK54" s="112" t="str">
        <f>IFERROR(VLOOKUP(CONCATENATE($H$1,BI54),Ventas!$D$1:$M$205,5,0),"")</f>
        <v/>
      </c>
      <c r="BL54" s="104"/>
      <c r="BM54" s="104"/>
      <c r="BN54" s="104"/>
      <c r="BO54" s="104"/>
      <c r="BP54" s="104"/>
      <c r="BQ54" s="104"/>
      <c r="BR54" s="104"/>
      <c r="BS54" s="104"/>
      <c r="BT54" s="104"/>
      <c r="BU54" s="104"/>
      <c r="BV54" s="104"/>
      <c r="BW54" s="104"/>
      <c r="BX54" s="104"/>
      <c r="BY54" s="104"/>
      <c r="BZ54" s="104"/>
      <c r="CA54" s="104"/>
      <c r="CB54" s="103"/>
      <c r="CC54" s="109" t="str">
        <f>IFERROR(VLOOKUP(CONCATENATE($H$1,BI54),Ventas!$D$1:$M$205,6,0),"")</f>
        <v/>
      </c>
      <c r="CD54" s="103"/>
      <c r="CE54" s="110" t="str">
        <f>IFERROR(VLOOKUP(CONCATENATE($H$1,BI54),Ventas!$D$1:$M$205,8,0),"")</f>
        <v/>
      </c>
      <c r="CF54" s="104"/>
      <c r="CG54" s="104"/>
      <c r="CH54" s="103"/>
      <c r="CI54" s="110" t="str">
        <f t="shared" si="12"/>
        <v/>
      </c>
      <c r="CJ54" s="104"/>
      <c r="CK54" s="104"/>
      <c r="CL54" s="103"/>
      <c r="CM54" s="111">
        <v>8</v>
      </c>
      <c r="CN54" s="103"/>
      <c r="CO54" s="112" t="str">
        <f>IFERROR(VLOOKUP(CONCATENATE($H$1,CM54),Ventas!$D$1:$M$205,5,0),"")</f>
        <v/>
      </c>
      <c r="CP54" s="104"/>
      <c r="CQ54" s="104"/>
      <c r="CR54" s="104"/>
      <c r="CS54" s="104"/>
      <c r="CT54" s="104"/>
      <c r="CU54" s="104"/>
      <c r="CV54" s="104"/>
      <c r="CW54" s="104"/>
      <c r="CX54" s="104"/>
      <c r="CY54" s="104"/>
      <c r="CZ54" s="104"/>
      <c r="DA54" s="104"/>
      <c r="DB54" s="104"/>
      <c r="DC54" s="104"/>
      <c r="DD54" s="104"/>
      <c r="DE54" s="104"/>
      <c r="DF54" s="103"/>
      <c r="DG54" s="109" t="str">
        <f>IFERROR(VLOOKUP(CONCATENATE($H$1,CM54),Ventas!$D$1:$M$205,6,0),"")</f>
        <v/>
      </c>
      <c r="DH54" s="103"/>
      <c r="DI54" s="110" t="str">
        <f>IFERROR(VLOOKUP(CONCATENATE($H$1,CM54),Ventas!$D$1:$M$205,8,0),"")</f>
        <v/>
      </c>
      <c r="DJ54" s="104"/>
      <c r="DK54" s="104"/>
      <c r="DL54" s="103"/>
      <c r="DM54" s="110" t="str">
        <f t="shared" si="13"/>
        <v/>
      </c>
      <c r="DN54" s="104"/>
      <c r="DO54" s="104"/>
      <c r="DP54" s="103"/>
      <c r="DQ54" s="111">
        <v>8</v>
      </c>
      <c r="DR54" s="103"/>
      <c r="DS54" s="112" t="str">
        <f>IFERROR(VLOOKUP(CONCATENATE($H$1,DQ54),Ventas!$D$1:$M$205,5,0),"")</f>
        <v/>
      </c>
      <c r="DT54" s="104"/>
      <c r="DU54" s="104"/>
      <c r="DV54" s="104"/>
      <c r="DW54" s="104"/>
      <c r="DX54" s="104"/>
      <c r="DY54" s="104"/>
      <c r="DZ54" s="104"/>
      <c r="EA54" s="104"/>
      <c r="EB54" s="104"/>
      <c r="EC54" s="104"/>
      <c r="ED54" s="104"/>
      <c r="EE54" s="104"/>
      <c r="EF54" s="104"/>
      <c r="EG54" s="104"/>
      <c r="EH54" s="104"/>
      <c r="EI54" s="104"/>
      <c r="EJ54" s="103"/>
      <c r="EK54" s="109" t="str">
        <f>IFERROR(VLOOKUP(CONCATENATE($H$1,DQ54),Ventas!$D$1:$M$205,6,0),"")</f>
        <v/>
      </c>
      <c r="EL54" s="103"/>
      <c r="EM54" s="110" t="str">
        <f>IFERROR(VLOOKUP(CONCATENATE($H$1,DQ54),Ventas!$D$1:$M$205,8,0),"")</f>
        <v/>
      </c>
      <c r="EN54" s="104"/>
      <c r="EO54" s="104"/>
      <c r="EP54" s="103"/>
      <c r="EQ54" s="110" t="str">
        <f t="shared" si="14"/>
        <v/>
      </c>
      <c r="ER54" s="104"/>
      <c r="ES54" s="104"/>
      <c r="ET54" s="103"/>
    </row>
    <row r="55" spans="1:150" ht="15.75" customHeight="1" x14ac:dyDescent="0.3">
      <c r="A55" s="111">
        <v>9</v>
      </c>
      <c r="B55" s="103"/>
      <c r="C55" s="112" t="str">
        <f>IFERROR(VLOOKUP(CONCATENATE($H$1,A55),Ventas!$D$1:$M$205,5,0),"")</f>
        <v/>
      </c>
      <c r="D55" s="104"/>
      <c r="E55" s="104"/>
      <c r="F55" s="104"/>
      <c r="G55" s="104"/>
      <c r="H55" s="104"/>
      <c r="I55" s="104"/>
      <c r="J55" s="104"/>
      <c r="K55" s="104"/>
      <c r="L55" s="104"/>
      <c r="M55" s="104"/>
      <c r="N55" s="104"/>
      <c r="O55" s="104"/>
      <c r="P55" s="104"/>
      <c r="Q55" s="104"/>
      <c r="R55" s="104"/>
      <c r="S55" s="104"/>
      <c r="T55" s="103"/>
      <c r="U55" s="109" t="str">
        <f>IFERROR(VLOOKUP(CONCATENATE($H$1,A55),Ventas!$D$1:$M$205,6,0),"")</f>
        <v/>
      </c>
      <c r="V55" s="103"/>
      <c r="W55" s="110" t="str">
        <f>IFERROR(VLOOKUP(CONCATENATE($H$1,A55),Ventas!$D$1:$M$205,8,0),"")</f>
        <v/>
      </c>
      <c r="X55" s="104"/>
      <c r="Y55" s="104"/>
      <c r="Z55" s="103"/>
      <c r="AA55" s="110" t="str">
        <f t="shared" si="10"/>
        <v/>
      </c>
      <c r="AB55" s="104"/>
      <c r="AC55" s="104"/>
      <c r="AD55" s="103"/>
      <c r="AE55" s="111">
        <v>9</v>
      </c>
      <c r="AF55" s="103"/>
      <c r="AG55" s="112" t="str">
        <f>IFERROR(VLOOKUP(CONCATENATE($H$1,AE55),Ventas!$D$1:$M$205,5,0),"")</f>
        <v/>
      </c>
      <c r="AH55" s="104"/>
      <c r="AI55" s="104"/>
      <c r="AJ55" s="104"/>
      <c r="AK55" s="104"/>
      <c r="AL55" s="104"/>
      <c r="AM55" s="104"/>
      <c r="AN55" s="104"/>
      <c r="AO55" s="104"/>
      <c r="AP55" s="104"/>
      <c r="AQ55" s="104"/>
      <c r="AR55" s="104"/>
      <c r="AS55" s="104"/>
      <c r="AT55" s="104"/>
      <c r="AU55" s="104"/>
      <c r="AV55" s="104"/>
      <c r="AW55" s="104"/>
      <c r="AX55" s="103"/>
      <c r="AY55" s="109" t="str">
        <f>IFERROR(VLOOKUP(CONCATENATE($H$1,AE55),Ventas!$D$1:$M$205,6,0),"")</f>
        <v/>
      </c>
      <c r="AZ55" s="103"/>
      <c r="BA55" s="110" t="str">
        <f>IFERROR(VLOOKUP(CONCATENATE($H$1,AE55),Ventas!$D$1:$M$205,8,0),"")</f>
        <v/>
      </c>
      <c r="BB55" s="104"/>
      <c r="BC55" s="104"/>
      <c r="BD55" s="103"/>
      <c r="BE55" s="110" t="str">
        <f t="shared" si="11"/>
        <v/>
      </c>
      <c r="BF55" s="104"/>
      <c r="BG55" s="104"/>
      <c r="BH55" s="103"/>
      <c r="BI55" s="111">
        <v>9</v>
      </c>
      <c r="BJ55" s="103"/>
      <c r="BK55" s="112" t="str">
        <f>IFERROR(VLOOKUP(CONCATENATE($H$1,BI55),Ventas!$D$1:$M$205,5,0),"")</f>
        <v/>
      </c>
      <c r="BL55" s="104"/>
      <c r="BM55" s="104"/>
      <c r="BN55" s="104"/>
      <c r="BO55" s="104"/>
      <c r="BP55" s="104"/>
      <c r="BQ55" s="104"/>
      <c r="BR55" s="104"/>
      <c r="BS55" s="104"/>
      <c r="BT55" s="104"/>
      <c r="BU55" s="104"/>
      <c r="BV55" s="104"/>
      <c r="BW55" s="104"/>
      <c r="BX55" s="104"/>
      <c r="BY55" s="104"/>
      <c r="BZ55" s="104"/>
      <c r="CA55" s="104"/>
      <c r="CB55" s="103"/>
      <c r="CC55" s="109" t="str">
        <f>IFERROR(VLOOKUP(CONCATENATE($H$1,BI55),Ventas!$D$1:$M$205,6,0),"")</f>
        <v/>
      </c>
      <c r="CD55" s="103"/>
      <c r="CE55" s="110" t="str">
        <f>IFERROR(VLOOKUP(CONCATENATE($H$1,BI55),Ventas!$D$1:$M$205,8,0),"")</f>
        <v/>
      </c>
      <c r="CF55" s="104"/>
      <c r="CG55" s="104"/>
      <c r="CH55" s="103"/>
      <c r="CI55" s="110" t="str">
        <f t="shared" si="12"/>
        <v/>
      </c>
      <c r="CJ55" s="104"/>
      <c r="CK55" s="104"/>
      <c r="CL55" s="103"/>
      <c r="CM55" s="111">
        <v>9</v>
      </c>
      <c r="CN55" s="103"/>
      <c r="CO55" s="112" t="str">
        <f>IFERROR(VLOOKUP(CONCATENATE($H$1,CM55),Ventas!$D$1:$M$205,5,0),"")</f>
        <v/>
      </c>
      <c r="CP55" s="104"/>
      <c r="CQ55" s="104"/>
      <c r="CR55" s="104"/>
      <c r="CS55" s="104"/>
      <c r="CT55" s="104"/>
      <c r="CU55" s="104"/>
      <c r="CV55" s="104"/>
      <c r="CW55" s="104"/>
      <c r="CX55" s="104"/>
      <c r="CY55" s="104"/>
      <c r="CZ55" s="104"/>
      <c r="DA55" s="104"/>
      <c r="DB55" s="104"/>
      <c r="DC55" s="104"/>
      <c r="DD55" s="104"/>
      <c r="DE55" s="104"/>
      <c r="DF55" s="103"/>
      <c r="DG55" s="109" t="str">
        <f>IFERROR(VLOOKUP(CONCATENATE($H$1,CM55),Ventas!$D$1:$M$205,6,0),"")</f>
        <v/>
      </c>
      <c r="DH55" s="103"/>
      <c r="DI55" s="110" t="str">
        <f>IFERROR(VLOOKUP(CONCATENATE($H$1,CM55),Ventas!$D$1:$M$205,8,0),"")</f>
        <v/>
      </c>
      <c r="DJ55" s="104"/>
      <c r="DK55" s="104"/>
      <c r="DL55" s="103"/>
      <c r="DM55" s="110" t="str">
        <f t="shared" si="13"/>
        <v/>
      </c>
      <c r="DN55" s="104"/>
      <c r="DO55" s="104"/>
      <c r="DP55" s="103"/>
      <c r="DQ55" s="111">
        <v>9</v>
      </c>
      <c r="DR55" s="103"/>
      <c r="DS55" s="112" t="str">
        <f>IFERROR(VLOOKUP(CONCATENATE($H$1,DQ55),Ventas!$D$1:$M$205,5,0),"")</f>
        <v/>
      </c>
      <c r="DT55" s="104"/>
      <c r="DU55" s="104"/>
      <c r="DV55" s="104"/>
      <c r="DW55" s="104"/>
      <c r="DX55" s="104"/>
      <c r="DY55" s="104"/>
      <c r="DZ55" s="104"/>
      <c r="EA55" s="104"/>
      <c r="EB55" s="104"/>
      <c r="EC55" s="104"/>
      <c r="ED55" s="104"/>
      <c r="EE55" s="104"/>
      <c r="EF55" s="104"/>
      <c r="EG55" s="104"/>
      <c r="EH55" s="104"/>
      <c r="EI55" s="104"/>
      <c r="EJ55" s="103"/>
      <c r="EK55" s="109" t="str">
        <f>IFERROR(VLOOKUP(CONCATENATE($H$1,DQ55),Ventas!$D$1:$M$205,6,0),"")</f>
        <v/>
      </c>
      <c r="EL55" s="103"/>
      <c r="EM55" s="110" t="str">
        <f>IFERROR(VLOOKUP(CONCATENATE($H$1,DQ55),Ventas!$D$1:$M$205,8,0),"")</f>
        <v/>
      </c>
      <c r="EN55" s="104"/>
      <c r="EO55" s="104"/>
      <c r="EP55" s="103"/>
      <c r="EQ55" s="110" t="str">
        <f t="shared" si="14"/>
        <v/>
      </c>
      <c r="ER55" s="104"/>
      <c r="ES55" s="104"/>
      <c r="ET55" s="103"/>
    </row>
    <row r="56" spans="1:150" ht="15.75" customHeight="1" x14ac:dyDescent="0.3">
      <c r="A56" s="115"/>
      <c r="B56" s="116"/>
      <c r="C56" s="116"/>
      <c r="D56" s="116"/>
      <c r="E56" s="116"/>
      <c r="F56" s="116"/>
      <c r="G56" s="116"/>
      <c r="H56" s="116"/>
      <c r="I56" s="116"/>
      <c r="J56" s="116"/>
      <c r="K56" s="116"/>
      <c r="L56" s="116"/>
      <c r="M56" s="116"/>
      <c r="N56" s="116"/>
      <c r="O56" s="116"/>
      <c r="P56" s="116"/>
      <c r="Q56" s="116"/>
      <c r="R56" s="116"/>
      <c r="S56" s="116"/>
      <c r="T56" s="116"/>
      <c r="U56" s="113" t="s">
        <v>379</v>
      </c>
      <c r="V56" s="104"/>
      <c r="W56" s="104"/>
      <c r="X56" s="104"/>
      <c r="Y56" s="104"/>
      <c r="Z56" s="103"/>
      <c r="AA56" s="114">
        <f>SUM(AA47:AD55)</f>
        <v>23110</v>
      </c>
      <c r="AB56" s="104"/>
      <c r="AC56" s="104"/>
      <c r="AD56" s="103"/>
      <c r="AE56" s="115"/>
      <c r="AF56" s="116"/>
      <c r="AG56" s="116"/>
      <c r="AH56" s="116"/>
      <c r="AI56" s="116"/>
      <c r="AJ56" s="116"/>
      <c r="AK56" s="116"/>
      <c r="AL56" s="116"/>
      <c r="AM56" s="116"/>
      <c r="AN56" s="116"/>
      <c r="AO56" s="116"/>
      <c r="AP56" s="116"/>
      <c r="AQ56" s="116"/>
      <c r="AR56" s="116"/>
      <c r="AS56" s="116"/>
      <c r="AT56" s="116"/>
      <c r="AU56" s="116"/>
      <c r="AV56" s="116"/>
      <c r="AW56" s="116"/>
      <c r="AX56" s="116"/>
      <c r="AY56" s="113" t="s">
        <v>379</v>
      </c>
      <c r="AZ56" s="104"/>
      <c r="BA56" s="104"/>
      <c r="BB56" s="104"/>
      <c r="BC56" s="104"/>
      <c r="BD56" s="103"/>
      <c r="BE56" s="114">
        <f>SUM(BE47:BH55)</f>
        <v>23110</v>
      </c>
      <c r="BF56" s="104"/>
      <c r="BG56" s="104"/>
      <c r="BH56" s="103"/>
      <c r="BI56" s="115"/>
      <c r="BJ56" s="116"/>
      <c r="BK56" s="116"/>
      <c r="BL56" s="116"/>
      <c r="BM56" s="116"/>
      <c r="BN56" s="116"/>
      <c r="BO56" s="116"/>
      <c r="BP56" s="116"/>
      <c r="BQ56" s="116"/>
      <c r="BR56" s="116"/>
      <c r="BS56" s="116"/>
      <c r="BT56" s="116"/>
      <c r="BU56" s="116"/>
      <c r="BV56" s="116"/>
      <c r="BW56" s="116"/>
      <c r="BX56" s="116"/>
      <c r="BY56" s="116"/>
      <c r="BZ56" s="116"/>
      <c r="CA56" s="116"/>
      <c r="CB56" s="116"/>
      <c r="CC56" s="113" t="s">
        <v>379</v>
      </c>
      <c r="CD56" s="104"/>
      <c r="CE56" s="104"/>
      <c r="CF56" s="104"/>
      <c r="CG56" s="104"/>
      <c r="CH56" s="103"/>
      <c r="CI56" s="114">
        <f>SUM(CI47:CL55)</f>
        <v>23110</v>
      </c>
      <c r="CJ56" s="104"/>
      <c r="CK56" s="104"/>
      <c r="CL56" s="103"/>
      <c r="CM56" s="115"/>
      <c r="CN56" s="116"/>
      <c r="CO56" s="116"/>
      <c r="CP56" s="116"/>
      <c r="CQ56" s="116"/>
      <c r="CR56" s="116"/>
      <c r="CS56" s="116"/>
      <c r="CT56" s="116"/>
      <c r="CU56" s="116"/>
      <c r="CV56" s="116"/>
      <c r="CW56" s="116"/>
      <c r="CX56" s="116"/>
      <c r="CY56" s="116"/>
      <c r="CZ56" s="116"/>
      <c r="DA56" s="116"/>
      <c r="DB56" s="116"/>
      <c r="DC56" s="116"/>
      <c r="DD56" s="116"/>
      <c r="DE56" s="116"/>
      <c r="DF56" s="116"/>
      <c r="DG56" s="113" t="s">
        <v>379</v>
      </c>
      <c r="DH56" s="104"/>
      <c r="DI56" s="104"/>
      <c r="DJ56" s="104"/>
      <c r="DK56" s="104"/>
      <c r="DL56" s="103"/>
      <c r="DM56" s="114">
        <f>SUM(DM47:DP55)</f>
        <v>23110</v>
      </c>
      <c r="DN56" s="104"/>
      <c r="DO56" s="104"/>
      <c r="DP56" s="103"/>
      <c r="DQ56" s="115"/>
      <c r="DR56" s="116"/>
      <c r="DS56" s="116"/>
      <c r="DT56" s="116"/>
      <c r="DU56" s="116"/>
      <c r="DV56" s="116"/>
      <c r="DW56" s="116"/>
      <c r="DX56" s="116"/>
      <c r="DY56" s="116"/>
      <c r="DZ56" s="116"/>
      <c r="EA56" s="116"/>
      <c r="EB56" s="116"/>
      <c r="EC56" s="116"/>
      <c r="ED56" s="116"/>
      <c r="EE56" s="116"/>
      <c r="EF56" s="116"/>
      <c r="EG56" s="116"/>
      <c r="EH56" s="116"/>
      <c r="EI56" s="116"/>
      <c r="EJ56" s="116"/>
      <c r="EK56" s="113" t="s">
        <v>379</v>
      </c>
      <c r="EL56" s="104"/>
      <c r="EM56" s="104"/>
      <c r="EN56" s="104"/>
      <c r="EO56" s="104"/>
      <c r="EP56" s="103"/>
      <c r="EQ56" s="114">
        <f>SUM(EQ47:ET55)</f>
        <v>23110</v>
      </c>
      <c r="ER56" s="104"/>
      <c r="ES56" s="104"/>
      <c r="ET56" s="103"/>
    </row>
    <row r="57" spans="1:150" ht="15.75" customHeight="1" x14ac:dyDescent="0.3">
      <c r="A57" s="117" t="s">
        <v>380</v>
      </c>
      <c r="B57" s="99"/>
      <c r="C57" s="98"/>
      <c r="D57" s="99"/>
      <c r="E57" s="99"/>
      <c r="F57" s="99"/>
      <c r="G57" s="99"/>
      <c r="H57" s="99"/>
      <c r="I57" s="99"/>
      <c r="J57" s="99"/>
      <c r="K57" s="99"/>
      <c r="L57" s="99"/>
      <c r="M57" s="99"/>
      <c r="N57" s="99"/>
      <c r="O57" s="99"/>
      <c r="P57" s="99"/>
      <c r="Q57" s="99"/>
      <c r="R57" s="99"/>
      <c r="S57" s="99"/>
      <c r="T57" s="2"/>
      <c r="U57" s="2"/>
      <c r="V57" s="2"/>
      <c r="W57" s="2"/>
      <c r="X57" s="2"/>
      <c r="Y57" s="2"/>
      <c r="Z57" s="2"/>
      <c r="AA57" s="2"/>
      <c r="AB57" s="2"/>
      <c r="AC57" s="2"/>
      <c r="AD57" s="2"/>
      <c r="AE57" s="117" t="s">
        <v>380</v>
      </c>
      <c r="AF57" s="99"/>
      <c r="AG57" s="98"/>
      <c r="AH57" s="99"/>
      <c r="AI57" s="99"/>
      <c r="AJ57" s="99"/>
      <c r="AK57" s="99"/>
      <c r="AL57" s="99"/>
      <c r="AM57" s="99"/>
      <c r="AN57" s="99"/>
      <c r="AO57" s="99"/>
      <c r="AP57" s="99"/>
      <c r="AQ57" s="99"/>
      <c r="AR57" s="99"/>
      <c r="AS57" s="99"/>
      <c r="AT57" s="99"/>
      <c r="AU57" s="99"/>
      <c r="AV57" s="99"/>
      <c r="AW57" s="99"/>
      <c r="AX57" s="2"/>
      <c r="AY57" s="2"/>
      <c r="AZ57" s="2"/>
      <c r="BA57" s="2"/>
      <c r="BB57" s="2"/>
      <c r="BC57" s="2"/>
      <c r="BD57" s="2"/>
      <c r="BE57" s="2"/>
      <c r="BF57" s="2"/>
      <c r="BG57" s="2"/>
      <c r="BH57" s="2"/>
      <c r="BI57" s="117" t="s">
        <v>380</v>
      </c>
      <c r="BJ57" s="99"/>
      <c r="BK57" s="98"/>
      <c r="BL57" s="99"/>
      <c r="BM57" s="99"/>
      <c r="BN57" s="99"/>
      <c r="BO57" s="99"/>
      <c r="BP57" s="99"/>
      <c r="BQ57" s="99"/>
      <c r="BR57" s="99"/>
      <c r="BS57" s="99"/>
      <c r="BT57" s="99"/>
      <c r="BU57" s="99"/>
      <c r="BV57" s="99"/>
      <c r="BW57" s="99"/>
      <c r="BX57" s="99"/>
      <c r="BY57" s="99"/>
      <c r="BZ57" s="99"/>
      <c r="CA57" s="99"/>
      <c r="CB57" s="2"/>
      <c r="CC57" s="2"/>
      <c r="CD57" s="2"/>
      <c r="CE57" s="2"/>
      <c r="CF57" s="2"/>
      <c r="CG57" s="2"/>
      <c r="CH57" s="2"/>
      <c r="CI57" s="2"/>
      <c r="CJ57" s="2"/>
      <c r="CK57" s="2"/>
      <c r="CL57" s="2"/>
      <c r="CM57" s="117" t="s">
        <v>380</v>
      </c>
      <c r="CN57" s="99"/>
      <c r="CO57" s="98"/>
      <c r="CP57" s="99"/>
      <c r="CQ57" s="99"/>
      <c r="CR57" s="99"/>
      <c r="CS57" s="99"/>
      <c r="CT57" s="99"/>
      <c r="CU57" s="99"/>
      <c r="CV57" s="99"/>
      <c r="CW57" s="99"/>
      <c r="CX57" s="99"/>
      <c r="CY57" s="99"/>
      <c r="CZ57" s="99"/>
      <c r="DA57" s="99"/>
      <c r="DB57" s="99"/>
      <c r="DC57" s="99"/>
      <c r="DD57" s="99"/>
      <c r="DE57" s="99"/>
      <c r="DF57" s="2"/>
      <c r="DG57" s="2"/>
      <c r="DH57" s="2"/>
      <c r="DI57" s="2"/>
      <c r="DJ57" s="2"/>
      <c r="DK57" s="2"/>
      <c r="DL57" s="2"/>
      <c r="DM57" s="2"/>
      <c r="DN57" s="2"/>
      <c r="DO57" s="2"/>
      <c r="DP57" s="2"/>
      <c r="DQ57" s="117" t="s">
        <v>380</v>
      </c>
      <c r="DR57" s="99"/>
      <c r="DS57" s="98"/>
      <c r="DT57" s="99"/>
      <c r="DU57" s="99"/>
      <c r="DV57" s="99"/>
      <c r="DW57" s="99"/>
      <c r="DX57" s="99"/>
      <c r="DY57" s="99"/>
      <c r="DZ57" s="99"/>
      <c r="EA57" s="99"/>
      <c r="EB57" s="99"/>
      <c r="EC57" s="99"/>
      <c r="ED57" s="99"/>
      <c r="EE57" s="99"/>
      <c r="EF57" s="99"/>
      <c r="EG57" s="99"/>
      <c r="EH57" s="99"/>
      <c r="EI57" s="99"/>
      <c r="EJ57" s="2"/>
      <c r="EK57" s="2"/>
      <c r="EL57" s="2"/>
      <c r="EM57" s="2"/>
      <c r="EN57" s="2"/>
      <c r="EO57" s="2"/>
      <c r="EP57" s="2"/>
      <c r="EQ57" s="2"/>
      <c r="ER57" s="2"/>
      <c r="ES57" s="2"/>
      <c r="ET57" s="2"/>
    </row>
    <row r="58" spans="1:150" ht="15.75" customHeight="1" x14ac:dyDescent="0.3">
      <c r="A58" s="98" t="s">
        <v>371</v>
      </c>
      <c r="B58" s="99"/>
      <c r="C58" s="99"/>
      <c r="D58" s="99"/>
      <c r="E58" s="99"/>
      <c r="F58" s="99"/>
      <c r="G58" s="25" t="s">
        <v>372</v>
      </c>
      <c r="H58" s="108">
        <f>H39+5</f>
        <v>16</v>
      </c>
      <c r="I58" s="99"/>
      <c r="J58" s="99"/>
      <c r="K58" s="99"/>
      <c r="L58" s="99"/>
      <c r="M58" s="99"/>
      <c r="N58" s="99"/>
      <c r="O58" s="99"/>
      <c r="P58" s="99"/>
      <c r="Q58" s="99"/>
      <c r="R58" s="99"/>
      <c r="S58" s="98" t="s">
        <v>373</v>
      </c>
      <c r="T58" s="99"/>
      <c r="U58" s="99"/>
      <c r="V58" s="99"/>
      <c r="W58" s="99"/>
      <c r="X58" s="99"/>
      <c r="Y58" s="107">
        <f>VLOOKUP(Despacho!H58,Ventas!$A$1:$U$205,5,0)</f>
        <v>0</v>
      </c>
      <c r="Z58" s="99"/>
      <c r="AA58" s="99"/>
      <c r="AB58" s="99"/>
      <c r="AC58" s="2"/>
      <c r="AD58" s="2"/>
      <c r="AE58" s="98" t="s">
        <v>371</v>
      </c>
      <c r="AF58" s="99"/>
      <c r="AG58" s="99"/>
      <c r="AH58" s="99"/>
      <c r="AI58" s="99"/>
      <c r="AJ58" s="99"/>
      <c r="AK58" s="25" t="s">
        <v>372</v>
      </c>
      <c r="AL58" s="108">
        <f>AL39+5</f>
        <v>17</v>
      </c>
      <c r="AM58" s="99"/>
      <c r="AN58" s="99"/>
      <c r="AO58" s="99"/>
      <c r="AP58" s="99"/>
      <c r="AQ58" s="99"/>
      <c r="AR58" s="99"/>
      <c r="AS58" s="99"/>
      <c r="AT58" s="99"/>
      <c r="AU58" s="99"/>
      <c r="AV58" s="99"/>
      <c r="AW58" s="98" t="s">
        <v>373</v>
      </c>
      <c r="AX58" s="99"/>
      <c r="AY58" s="99"/>
      <c r="AZ58" s="99"/>
      <c r="BA58" s="99"/>
      <c r="BB58" s="99"/>
      <c r="BC58" s="107">
        <f>VLOOKUP(Despacho!AL58,Ventas!$A$1:$U$205,5,0)</f>
        <v>0</v>
      </c>
      <c r="BD58" s="99"/>
      <c r="BE58" s="99"/>
      <c r="BF58" s="99"/>
      <c r="BG58" s="2"/>
      <c r="BH58" s="2"/>
      <c r="BI58" s="98" t="s">
        <v>371</v>
      </c>
      <c r="BJ58" s="99"/>
      <c r="BK58" s="99"/>
      <c r="BL58" s="99"/>
      <c r="BM58" s="99"/>
      <c r="BN58" s="99"/>
      <c r="BO58" s="25" t="s">
        <v>372</v>
      </c>
      <c r="BP58" s="108">
        <f>BP39+5</f>
        <v>18</v>
      </c>
      <c r="BQ58" s="99"/>
      <c r="BR58" s="99"/>
      <c r="BS58" s="99"/>
      <c r="BT58" s="99"/>
      <c r="BU58" s="99"/>
      <c r="BV58" s="99"/>
      <c r="BW58" s="99"/>
      <c r="BX58" s="99"/>
      <c r="BY58" s="99"/>
      <c r="BZ58" s="99"/>
      <c r="CA58" s="98" t="s">
        <v>373</v>
      </c>
      <c r="CB58" s="99"/>
      <c r="CC58" s="99"/>
      <c r="CD58" s="99"/>
      <c r="CE58" s="99"/>
      <c r="CF58" s="99"/>
      <c r="CG58" s="107">
        <f>VLOOKUP(Despacho!BP58,Ventas!$A$1:$U$205,5,0)</f>
        <v>0</v>
      </c>
      <c r="CH58" s="99"/>
      <c r="CI58" s="99"/>
      <c r="CJ58" s="99"/>
      <c r="CK58" s="2"/>
      <c r="CL58" s="2"/>
      <c r="CM58" s="98" t="s">
        <v>371</v>
      </c>
      <c r="CN58" s="99"/>
      <c r="CO58" s="99"/>
      <c r="CP58" s="99"/>
      <c r="CQ58" s="99"/>
      <c r="CR58" s="99"/>
      <c r="CS58" s="25" t="s">
        <v>372</v>
      </c>
      <c r="CT58" s="108">
        <f>CT39+5</f>
        <v>19</v>
      </c>
      <c r="CU58" s="99"/>
      <c r="CV58" s="99"/>
      <c r="CW58" s="99"/>
      <c r="CX58" s="99"/>
      <c r="CY58" s="99"/>
      <c r="CZ58" s="99"/>
      <c r="DA58" s="99"/>
      <c r="DB58" s="99"/>
      <c r="DC58" s="99"/>
      <c r="DD58" s="99"/>
      <c r="DE58" s="98" t="s">
        <v>373</v>
      </c>
      <c r="DF58" s="99"/>
      <c r="DG58" s="99"/>
      <c r="DH58" s="99"/>
      <c r="DI58" s="99"/>
      <c r="DJ58" s="99"/>
      <c r="DK58" s="107">
        <f>VLOOKUP(Despacho!CT58,Ventas!$A$1:$U$205,5,0)</f>
        <v>0</v>
      </c>
      <c r="DL58" s="99"/>
      <c r="DM58" s="99"/>
      <c r="DN58" s="99"/>
      <c r="DO58" s="2"/>
      <c r="DP58" s="2"/>
      <c r="DQ58" s="98" t="s">
        <v>371</v>
      </c>
      <c r="DR58" s="99"/>
      <c r="DS58" s="99"/>
      <c r="DT58" s="99"/>
      <c r="DU58" s="99"/>
      <c r="DV58" s="99"/>
      <c r="DW58" s="25" t="s">
        <v>372</v>
      </c>
      <c r="DX58" s="108">
        <f>DX39+5</f>
        <v>20</v>
      </c>
      <c r="DY58" s="99"/>
      <c r="DZ58" s="99"/>
      <c r="EA58" s="99"/>
      <c r="EB58" s="99"/>
      <c r="EC58" s="99"/>
      <c r="ED58" s="99"/>
      <c r="EE58" s="99"/>
      <c r="EF58" s="99"/>
      <c r="EG58" s="99"/>
      <c r="EH58" s="99"/>
      <c r="EI58" s="98" t="s">
        <v>373</v>
      </c>
      <c r="EJ58" s="99"/>
      <c r="EK58" s="99"/>
      <c r="EL58" s="99"/>
      <c r="EM58" s="99"/>
      <c r="EN58" s="99"/>
      <c r="EO58" s="107">
        <f>VLOOKUP(Despacho!DX58,Ventas!$A$1:$U$205,5,0)</f>
        <v>0</v>
      </c>
      <c r="EP58" s="99"/>
      <c r="EQ58" s="99"/>
      <c r="ER58" s="99"/>
      <c r="ES58" s="2"/>
      <c r="ET58" s="2"/>
    </row>
    <row r="59" spans="1:150" ht="15.75" customHeight="1" x14ac:dyDescent="0.3">
      <c r="A59" s="98" t="s">
        <v>272</v>
      </c>
      <c r="B59" s="99"/>
      <c r="C59" s="99"/>
      <c r="D59" s="99"/>
      <c r="E59" s="99"/>
      <c r="F59" s="99"/>
      <c r="G59" s="25" t="s">
        <v>372</v>
      </c>
      <c r="H59" s="98" t="str">
        <f>VLOOKUP(Despacho!H58,Ventas!$A$1:$U$205,6,0)</f>
        <v/>
      </c>
      <c r="I59" s="99"/>
      <c r="J59" s="99"/>
      <c r="K59" s="99"/>
      <c r="L59" s="99"/>
      <c r="M59" s="99"/>
      <c r="N59" s="99"/>
      <c r="O59" s="99"/>
      <c r="P59" s="99"/>
      <c r="Q59" s="99"/>
      <c r="R59" s="99"/>
      <c r="S59" s="99"/>
      <c r="T59" s="99"/>
      <c r="U59" s="99"/>
      <c r="V59" s="99"/>
      <c r="W59" s="99"/>
      <c r="X59" s="99"/>
      <c r="Y59" s="2"/>
      <c r="Z59" s="2"/>
      <c r="AA59" s="2"/>
      <c r="AB59" s="2"/>
      <c r="AC59" s="2"/>
      <c r="AD59" s="2"/>
      <c r="AE59" s="98" t="s">
        <v>272</v>
      </c>
      <c r="AF59" s="99"/>
      <c r="AG59" s="99"/>
      <c r="AH59" s="99"/>
      <c r="AI59" s="99"/>
      <c r="AJ59" s="99"/>
      <c r="AK59" s="25" t="s">
        <v>372</v>
      </c>
      <c r="AL59" s="98" t="str">
        <f>VLOOKUP(Despacho!AL58,Ventas!$A$1:$U$205,6,0)</f>
        <v/>
      </c>
      <c r="AM59" s="99"/>
      <c r="AN59" s="99"/>
      <c r="AO59" s="99"/>
      <c r="AP59" s="99"/>
      <c r="AQ59" s="99"/>
      <c r="AR59" s="99"/>
      <c r="AS59" s="99"/>
      <c r="AT59" s="99"/>
      <c r="AU59" s="99"/>
      <c r="AV59" s="99"/>
      <c r="AW59" s="99"/>
      <c r="AX59" s="99"/>
      <c r="AY59" s="99"/>
      <c r="AZ59" s="99"/>
      <c r="BA59" s="99"/>
      <c r="BB59" s="99"/>
      <c r="BC59" s="2"/>
      <c r="BD59" s="2"/>
      <c r="BE59" s="2"/>
      <c r="BF59" s="2"/>
      <c r="BG59" s="2"/>
      <c r="BH59" s="2"/>
      <c r="BI59" s="98" t="s">
        <v>272</v>
      </c>
      <c r="BJ59" s="99"/>
      <c r="BK59" s="99"/>
      <c r="BL59" s="99"/>
      <c r="BM59" s="99"/>
      <c r="BN59" s="99"/>
      <c r="BO59" s="25" t="s">
        <v>372</v>
      </c>
      <c r="BP59" s="98" t="str">
        <f>VLOOKUP(Despacho!BP58,Ventas!$A$1:$U$205,6,0)</f>
        <v/>
      </c>
      <c r="BQ59" s="99"/>
      <c r="BR59" s="99"/>
      <c r="BS59" s="99"/>
      <c r="BT59" s="99"/>
      <c r="BU59" s="99"/>
      <c r="BV59" s="99"/>
      <c r="BW59" s="99"/>
      <c r="BX59" s="99"/>
      <c r="BY59" s="99"/>
      <c r="BZ59" s="99"/>
      <c r="CA59" s="99"/>
      <c r="CB59" s="99"/>
      <c r="CC59" s="99"/>
      <c r="CD59" s="99"/>
      <c r="CE59" s="99"/>
      <c r="CF59" s="99"/>
      <c r="CG59" s="2"/>
      <c r="CH59" s="2"/>
      <c r="CI59" s="2"/>
      <c r="CJ59" s="2"/>
      <c r="CK59" s="2"/>
      <c r="CL59" s="2"/>
      <c r="CM59" s="98" t="s">
        <v>272</v>
      </c>
      <c r="CN59" s="99"/>
      <c r="CO59" s="99"/>
      <c r="CP59" s="99"/>
      <c r="CQ59" s="99"/>
      <c r="CR59" s="99"/>
      <c r="CS59" s="25" t="s">
        <v>372</v>
      </c>
      <c r="CT59" s="98" t="str">
        <f>VLOOKUP(Despacho!CT58,Ventas!$A$1:$U$205,6,0)</f>
        <v/>
      </c>
      <c r="CU59" s="99"/>
      <c r="CV59" s="99"/>
      <c r="CW59" s="99"/>
      <c r="CX59" s="99"/>
      <c r="CY59" s="99"/>
      <c r="CZ59" s="99"/>
      <c r="DA59" s="99"/>
      <c r="DB59" s="99"/>
      <c r="DC59" s="99"/>
      <c r="DD59" s="99"/>
      <c r="DE59" s="99"/>
      <c r="DF59" s="99"/>
      <c r="DG59" s="99"/>
      <c r="DH59" s="99"/>
      <c r="DI59" s="99"/>
      <c r="DJ59" s="99"/>
      <c r="DK59" s="2"/>
      <c r="DL59" s="2"/>
      <c r="DM59" s="2"/>
      <c r="DN59" s="2"/>
      <c r="DO59" s="2"/>
      <c r="DP59" s="2"/>
      <c r="DQ59" s="98" t="s">
        <v>272</v>
      </c>
      <c r="DR59" s="99"/>
      <c r="DS59" s="99"/>
      <c r="DT59" s="99"/>
      <c r="DU59" s="99"/>
      <c r="DV59" s="99"/>
      <c r="DW59" s="25" t="s">
        <v>372</v>
      </c>
      <c r="DX59" s="98" t="str">
        <f>VLOOKUP(Despacho!DX58,Ventas!$A$1:$U$205,6,0)</f>
        <v/>
      </c>
      <c r="DY59" s="99"/>
      <c r="DZ59" s="99"/>
      <c r="EA59" s="99"/>
      <c r="EB59" s="99"/>
      <c r="EC59" s="99"/>
      <c r="ED59" s="99"/>
      <c r="EE59" s="99"/>
      <c r="EF59" s="99"/>
      <c r="EG59" s="99"/>
      <c r="EH59" s="99"/>
      <c r="EI59" s="99"/>
      <c r="EJ59" s="99"/>
      <c r="EK59" s="99"/>
      <c r="EL59" s="99"/>
      <c r="EM59" s="99"/>
      <c r="EN59" s="99"/>
      <c r="EO59" s="2"/>
      <c r="EP59" s="2"/>
      <c r="EQ59" s="2"/>
      <c r="ER59" s="2"/>
      <c r="ES59" s="2"/>
      <c r="ET59" s="2"/>
    </row>
    <row r="60" spans="1:150" ht="15.75" customHeight="1" x14ac:dyDescent="0.3">
      <c r="A60" s="98" t="s">
        <v>374</v>
      </c>
      <c r="B60" s="99"/>
      <c r="C60" s="99"/>
      <c r="D60" s="99"/>
      <c r="E60" s="99"/>
      <c r="F60" s="99"/>
      <c r="G60" s="25" t="s">
        <v>372</v>
      </c>
      <c r="H60" s="105">
        <f>VLOOKUP(Despacho!H58,Ventas!$A$1:$U$205,15,0)</f>
        <v>0</v>
      </c>
      <c r="I60" s="99"/>
      <c r="J60" s="99"/>
      <c r="K60" s="99"/>
      <c r="L60" s="99"/>
      <c r="M60" s="99"/>
      <c r="N60" s="81"/>
      <c r="O60" s="81"/>
      <c r="P60" s="81"/>
      <c r="Q60" s="81"/>
      <c r="R60" s="81"/>
      <c r="S60" s="25"/>
      <c r="T60" s="25"/>
      <c r="U60" s="25"/>
      <c r="V60" s="25"/>
      <c r="W60" s="25"/>
      <c r="X60" s="25"/>
      <c r="Y60" s="82"/>
      <c r="Z60" s="82"/>
      <c r="AA60" s="82"/>
      <c r="AB60" s="82"/>
      <c r="AC60" s="2"/>
      <c r="AD60" s="2"/>
      <c r="AE60" s="98" t="s">
        <v>374</v>
      </c>
      <c r="AF60" s="99"/>
      <c r="AG60" s="99"/>
      <c r="AH60" s="99"/>
      <c r="AI60" s="99"/>
      <c r="AJ60" s="99"/>
      <c r="AK60" s="25" t="s">
        <v>372</v>
      </c>
      <c r="AL60" s="105">
        <f>VLOOKUP(Despacho!AL58,Ventas!$A$1:$U$205,15,0)</f>
        <v>751</v>
      </c>
      <c r="AM60" s="99"/>
      <c r="AN60" s="99"/>
      <c r="AO60" s="99"/>
      <c r="AP60" s="99"/>
      <c r="AQ60" s="99"/>
      <c r="AR60" s="81"/>
      <c r="AS60" s="81"/>
      <c r="AT60" s="81"/>
      <c r="AU60" s="81"/>
      <c r="AV60" s="81"/>
      <c r="AW60" s="25"/>
      <c r="AX60" s="25"/>
      <c r="AY60" s="25"/>
      <c r="AZ60" s="25"/>
      <c r="BA60" s="25"/>
      <c r="BB60" s="25"/>
      <c r="BC60" s="82"/>
      <c r="BD60" s="82"/>
      <c r="BE60" s="82"/>
      <c r="BF60" s="82"/>
      <c r="BG60" s="2"/>
      <c r="BH60" s="2"/>
      <c r="BI60" s="98" t="s">
        <v>374</v>
      </c>
      <c r="BJ60" s="99"/>
      <c r="BK60" s="99"/>
      <c r="BL60" s="99"/>
      <c r="BM60" s="99"/>
      <c r="BN60" s="99"/>
      <c r="BO60" s="25" t="s">
        <v>372</v>
      </c>
      <c r="BP60" s="105">
        <f>VLOOKUP(Despacho!BP58,Ventas!$A$1:$U$205,15,0)</f>
        <v>751</v>
      </c>
      <c r="BQ60" s="99"/>
      <c r="BR60" s="99"/>
      <c r="BS60" s="99"/>
      <c r="BT60" s="99"/>
      <c r="BU60" s="99"/>
      <c r="BV60" s="81"/>
      <c r="BW60" s="81"/>
      <c r="BX60" s="81"/>
      <c r="BY60" s="81"/>
      <c r="BZ60" s="81"/>
      <c r="CA60" s="25"/>
      <c r="CB60" s="25"/>
      <c r="CC60" s="25"/>
      <c r="CD60" s="25"/>
      <c r="CE60" s="25"/>
      <c r="CF60" s="25"/>
      <c r="CG60" s="82"/>
      <c r="CH60" s="82"/>
      <c r="CI60" s="82"/>
      <c r="CJ60" s="82"/>
      <c r="CK60" s="2"/>
      <c r="CL60" s="2"/>
      <c r="CM60" s="98" t="s">
        <v>374</v>
      </c>
      <c r="CN60" s="99"/>
      <c r="CO60" s="99"/>
      <c r="CP60" s="99"/>
      <c r="CQ60" s="99"/>
      <c r="CR60" s="99"/>
      <c r="CS60" s="25" t="s">
        <v>372</v>
      </c>
      <c r="CT60" s="105">
        <f>VLOOKUP(Despacho!CT58,Ventas!$A$1:$U$205,15,0)</f>
        <v>0</v>
      </c>
      <c r="CU60" s="99"/>
      <c r="CV60" s="99"/>
      <c r="CW60" s="99"/>
      <c r="CX60" s="99"/>
      <c r="CY60" s="99"/>
      <c r="CZ60" s="81"/>
      <c r="DA60" s="81"/>
      <c r="DB60" s="81"/>
      <c r="DC60" s="81"/>
      <c r="DD60" s="81"/>
      <c r="DE60" s="25"/>
      <c r="DF60" s="25"/>
      <c r="DG60" s="25"/>
      <c r="DH60" s="25"/>
      <c r="DI60" s="25"/>
      <c r="DJ60" s="25"/>
      <c r="DK60" s="82"/>
      <c r="DL60" s="82"/>
      <c r="DM60" s="82"/>
      <c r="DN60" s="82"/>
      <c r="DO60" s="2"/>
      <c r="DP60" s="2"/>
      <c r="DQ60" s="98" t="s">
        <v>374</v>
      </c>
      <c r="DR60" s="99"/>
      <c r="DS60" s="99"/>
      <c r="DT60" s="99"/>
      <c r="DU60" s="99"/>
      <c r="DV60" s="99"/>
      <c r="DW60" s="25" t="s">
        <v>372</v>
      </c>
      <c r="DX60" s="105">
        <f>VLOOKUP(Despacho!DX58,Ventas!$A$1:$U$205,15,0)</f>
        <v>1436</v>
      </c>
      <c r="DY60" s="99"/>
      <c r="DZ60" s="99"/>
      <c r="EA60" s="99"/>
      <c r="EB60" s="99"/>
      <c r="EC60" s="99"/>
      <c r="ED60" s="81"/>
      <c r="EE60" s="81"/>
      <c r="EF60" s="81"/>
      <c r="EG60" s="81"/>
      <c r="EH60" s="81"/>
      <c r="EI60" s="25"/>
      <c r="EJ60" s="25"/>
      <c r="EK60" s="25"/>
      <c r="EL60" s="25"/>
      <c r="EM60" s="25"/>
      <c r="EN60" s="25"/>
      <c r="EO60" s="82"/>
      <c r="EP60" s="82"/>
      <c r="EQ60" s="82"/>
      <c r="ER60" s="82"/>
      <c r="ES60" s="2"/>
      <c r="ET60" s="2"/>
    </row>
    <row r="61" spans="1:150" ht="15.75" customHeight="1" x14ac:dyDescent="0.3">
      <c r="A61" s="98" t="s">
        <v>375</v>
      </c>
      <c r="B61" s="99"/>
      <c r="C61" s="99"/>
      <c r="D61" s="99"/>
      <c r="E61" s="99"/>
      <c r="F61" s="99"/>
      <c r="G61" s="25"/>
      <c r="H61" s="106">
        <f>VLOOKUP(Despacho!H58,Ventas!$A$1:$U$205,16,0)</f>
        <v>157</v>
      </c>
      <c r="I61" s="99"/>
      <c r="J61" s="99"/>
      <c r="K61" s="99"/>
      <c r="L61" s="99"/>
      <c r="M61" s="99"/>
      <c r="N61" s="81"/>
      <c r="O61" s="81"/>
      <c r="P61" s="81"/>
      <c r="Q61" s="81"/>
      <c r="R61" s="81"/>
      <c r="S61" s="25"/>
      <c r="T61" s="25"/>
      <c r="U61" s="25"/>
      <c r="V61" s="25"/>
      <c r="W61" s="25"/>
      <c r="X61" s="25"/>
      <c r="Y61" s="82"/>
      <c r="Z61" s="82"/>
      <c r="AA61" s="82"/>
      <c r="AB61" s="82"/>
      <c r="AC61" s="2"/>
      <c r="AD61" s="2"/>
      <c r="AE61" s="98" t="s">
        <v>375</v>
      </c>
      <c r="AF61" s="99"/>
      <c r="AG61" s="99"/>
      <c r="AH61" s="99"/>
      <c r="AI61" s="99"/>
      <c r="AJ61" s="99"/>
      <c r="AK61" s="25"/>
      <c r="AL61" s="106">
        <f>VLOOKUP(Despacho!AL58,Ventas!$A$1:$U$205,16,0)</f>
        <v>157</v>
      </c>
      <c r="AM61" s="99"/>
      <c r="AN61" s="99"/>
      <c r="AO61" s="99"/>
      <c r="AP61" s="99"/>
      <c r="AQ61" s="99"/>
      <c r="AR61" s="81"/>
      <c r="AS61" s="81"/>
      <c r="AT61" s="81"/>
      <c r="AU61" s="81"/>
      <c r="AV61" s="81"/>
      <c r="AW61" s="25"/>
      <c r="AX61" s="25"/>
      <c r="AY61" s="25"/>
      <c r="AZ61" s="25"/>
      <c r="BA61" s="25"/>
      <c r="BB61" s="25"/>
      <c r="BC61" s="82"/>
      <c r="BD61" s="82"/>
      <c r="BE61" s="82"/>
      <c r="BF61" s="82"/>
      <c r="BG61" s="2"/>
      <c r="BH61" s="2"/>
      <c r="BI61" s="98" t="s">
        <v>375</v>
      </c>
      <c r="BJ61" s="99"/>
      <c r="BK61" s="99"/>
      <c r="BL61" s="99"/>
      <c r="BM61" s="99"/>
      <c r="BN61" s="99"/>
      <c r="BO61" s="25"/>
      <c r="BP61" s="106">
        <f>VLOOKUP(Despacho!BP58,Ventas!$A$1:$U$205,16,0)</f>
        <v>157</v>
      </c>
      <c r="BQ61" s="99"/>
      <c r="BR61" s="99"/>
      <c r="BS61" s="99"/>
      <c r="BT61" s="99"/>
      <c r="BU61" s="99"/>
      <c r="BV61" s="81"/>
      <c r="BW61" s="81"/>
      <c r="BX61" s="81"/>
      <c r="BY61" s="81"/>
      <c r="BZ61" s="81"/>
      <c r="CA61" s="25"/>
      <c r="CB61" s="25"/>
      <c r="CC61" s="25"/>
      <c r="CD61" s="25"/>
      <c r="CE61" s="25"/>
      <c r="CF61" s="25"/>
      <c r="CG61" s="82"/>
      <c r="CH61" s="82"/>
      <c r="CI61" s="82"/>
      <c r="CJ61" s="82"/>
      <c r="CK61" s="2"/>
      <c r="CL61" s="2"/>
      <c r="CM61" s="98" t="s">
        <v>375</v>
      </c>
      <c r="CN61" s="99"/>
      <c r="CO61" s="99"/>
      <c r="CP61" s="99"/>
      <c r="CQ61" s="99"/>
      <c r="CR61" s="99"/>
      <c r="CS61" s="25"/>
      <c r="CT61" s="106">
        <f>VLOOKUP(Despacho!CT58,Ventas!$A$1:$U$205,16,0)</f>
        <v>157</v>
      </c>
      <c r="CU61" s="99"/>
      <c r="CV61" s="99"/>
      <c r="CW61" s="99"/>
      <c r="CX61" s="99"/>
      <c r="CY61" s="99"/>
      <c r="CZ61" s="81"/>
      <c r="DA61" s="81"/>
      <c r="DB61" s="81"/>
      <c r="DC61" s="81"/>
      <c r="DD61" s="81"/>
      <c r="DE61" s="25"/>
      <c r="DF61" s="25"/>
      <c r="DG61" s="25"/>
      <c r="DH61" s="25"/>
      <c r="DI61" s="25"/>
      <c r="DJ61" s="25"/>
      <c r="DK61" s="82"/>
      <c r="DL61" s="82"/>
      <c r="DM61" s="82"/>
      <c r="DN61" s="82"/>
      <c r="DO61" s="2"/>
      <c r="DP61" s="2"/>
      <c r="DQ61" s="98" t="s">
        <v>375</v>
      </c>
      <c r="DR61" s="99"/>
      <c r="DS61" s="99"/>
      <c r="DT61" s="99"/>
      <c r="DU61" s="99"/>
      <c r="DV61" s="99"/>
      <c r="DW61" s="25"/>
      <c r="DX61" s="106">
        <f>VLOOKUP(Despacho!DX58,Ventas!$A$1:$U$205,16,0)</f>
        <v>300</v>
      </c>
      <c r="DY61" s="99"/>
      <c r="DZ61" s="99"/>
      <c r="EA61" s="99"/>
      <c r="EB61" s="99"/>
      <c r="EC61" s="99"/>
      <c r="ED61" s="81"/>
      <c r="EE61" s="81"/>
      <c r="EF61" s="81"/>
      <c r="EG61" s="81"/>
      <c r="EH61" s="81"/>
      <c r="EI61" s="25"/>
      <c r="EJ61" s="25"/>
      <c r="EK61" s="25"/>
      <c r="EL61" s="25"/>
      <c r="EM61" s="25"/>
      <c r="EN61" s="25"/>
      <c r="EO61" s="82"/>
      <c r="EP61" s="82"/>
      <c r="EQ61" s="82"/>
      <c r="ER61" s="82"/>
      <c r="ES61" s="2"/>
      <c r="ET61" s="2"/>
    </row>
    <row r="62" spans="1:150" ht="15.75" customHeight="1" x14ac:dyDescent="0.3">
      <c r="A62" s="98" t="s">
        <v>152</v>
      </c>
      <c r="B62" s="99"/>
      <c r="C62" s="99"/>
      <c r="D62" s="99"/>
      <c r="E62" s="99"/>
      <c r="F62" s="99"/>
      <c r="G62" s="25" t="s">
        <v>372</v>
      </c>
      <c r="H62" s="101" t="e">
        <f>VLOOKUP(Y58,Clientes!$A$1:$E$504,3,0)</f>
        <v>#N/A</v>
      </c>
      <c r="I62" s="99"/>
      <c r="J62" s="99"/>
      <c r="K62" s="99"/>
      <c r="L62" s="99"/>
      <c r="M62" s="99"/>
      <c r="N62" s="99"/>
      <c r="O62" s="99"/>
      <c r="P62" s="99"/>
      <c r="Q62" s="99"/>
      <c r="R62" s="99"/>
      <c r="S62" s="99"/>
      <c r="T62" s="99"/>
      <c r="U62" s="99"/>
      <c r="V62" s="99"/>
      <c r="W62" s="99"/>
      <c r="X62" s="99"/>
      <c r="Y62" s="98" t="s">
        <v>279</v>
      </c>
      <c r="Z62" s="99"/>
      <c r="AA62" s="100" t="e">
        <f>VLOOKUP(Y58,Clientes!$A$1:$E$48,4,0)</f>
        <v>#N/A</v>
      </c>
      <c r="AB62" s="99"/>
      <c r="AC62" s="2"/>
      <c r="AD62" s="2"/>
      <c r="AE62" s="98" t="s">
        <v>152</v>
      </c>
      <c r="AF62" s="99"/>
      <c r="AG62" s="99"/>
      <c r="AH62" s="99"/>
      <c r="AI62" s="99"/>
      <c r="AJ62" s="99"/>
      <c r="AK62" s="25" t="s">
        <v>372</v>
      </c>
      <c r="AL62" s="101" t="e">
        <f>VLOOKUP(BC58,Clientes!$A$1:$E$504,3,0)</f>
        <v>#N/A</v>
      </c>
      <c r="AM62" s="99"/>
      <c r="AN62" s="99"/>
      <c r="AO62" s="99"/>
      <c r="AP62" s="99"/>
      <c r="AQ62" s="99"/>
      <c r="AR62" s="99"/>
      <c r="AS62" s="99"/>
      <c r="AT62" s="99"/>
      <c r="AU62" s="99"/>
      <c r="AV62" s="99"/>
      <c r="AW62" s="99"/>
      <c r="AX62" s="99"/>
      <c r="AY62" s="99"/>
      <c r="AZ62" s="99"/>
      <c r="BA62" s="99"/>
      <c r="BB62" s="99"/>
      <c r="BC62" s="98" t="s">
        <v>279</v>
      </c>
      <c r="BD62" s="99"/>
      <c r="BE62" s="100" t="e">
        <f>VLOOKUP(BC58,Clientes!$A$1:$E$48,4,0)</f>
        <v>#N/A</v>
      </c>
      <c r="BF62" s="99"/>
      <c r="BG62" s="2"/>
      <c r="BH62" s="2"/>
      <c r="BI62" s="98" t="s">
        <v>152</v>
      </c>
      <c r="BJ62" s="99"/>
      <c r="BK62" s="99"/>
      <c r="BL62" s="99"/>
      <c r="BM62" s="99"/>
      <c r="BN62" s="99"/>
      <c r="BO62" s="25" t="s">
        <v>372</v>
      </c>
      <c r="BP62" s="101" t="e">
        <f>VLOOKUP(CG58,Clientes!$A$1:$E$504,3,0)</f>
        <v>#N/A</v>
      </c>
      <c r="BQ62" s="99"/>
      <c r="BR62" s="99"/>
      <c r="BS62" s="99"/>
      <c r="BT62" s="99"/>
      <c r="BU62" s="99"/>
      <c r="BV62" s="99"/>
      <c r="BW62" s="99"/>
      <c r="BX62" s="99"/>
      <c r="BY62" s="99"/>
      <c r="BZ62" s="99"/>
      <c r="CA62" s="99"/>
      <c r="CB62" s="99"/>
      <c r="CC62" s="99"/>
      <c r="CD62" s="99"/>
      <c r="CE62" s="99"/>
      <c r="CF62" s="99"/>
      <c r="CG62" s="98" t="s">
        <v>279</v>
      </c>
      <c r="CH62" s="99"/>
      <c r="CI62" s="100" t="e">
        <f>VLOOKUP(CG58,Clientes!$A$1:$E$48,4,0)</f>
        <v>#N/A</v>
      </c>
      <c r="CJ62" s="99"/>
      <c r="CK62" s="2"/>
      <c r="CL62" s="2"/>
      <c r="CM62" s="98" t="s">
        <v>152</v>
      </c>
      <c r="CN62" s="99"/>
      <c r="CO62" s="99"/>
      <c r="CP62" s="99"/>
      <c r="CQ62" s="99"/>
      <c r="CR62" s="99"/>
      <c r="CS62" s="25" t="s">
        <v>372</v>
      </c>
      <c r="CT62" s="101" t="e">
        <f>VLOOKUP(DK58,Clientes!$A$1:$E$504,3,0)</f>
        <v>#N/A</v>
      </c>
      <c r="CU62" s="99"/>
      <c r="CV62" s="99"/>
      <c r="CW62" s="99"/>
      <c r="CX62" s="99"/>
      <c r="CY62" s="99"/>
      <c r="CZ62" s="99"/>
      <c r="DA62" s="99"/>
      <c r="DB62" s="99"/>
      <c r="DC62" s="99"/>
      <c r="DD62" s="99"/>
      <c r="DE62" s="99"/>
      <c r="DF62" s="99"/>
      <c r="DG62" s="99"/>
      <c r="DH62" s="99"/>
      <c r="DI62" s="99"/>
      <c r="DJ62" s="99"/>
      <c r="DK62" s="98" t="s">
        <v>279</v>
      </c>
      <c r="DL62" s="99"/>
      <c r="DM62" s="100" t="e">
        <f>VLOOKUP(DK58,Clientes!$A$1:$E$48,4,0)</f>
        <v>#N/A</v>
      </c>
      <c r="DN62" s="99"/>
      <c r="DO62" s="2"/>
      <c r="DP62" s="2"/>
      <c r="DQ62" s="98" t="s">
        <v>152</v>
      </c>
      <c r="DR62" s="99"/>
      <c r="DS62" s="99"/>
      <c r="DT62" s="99"/>
      <c r="DU62" s="99"/>
      <c r="DV62" s="99"/>
      <c r="DW62" s="25" t="s">
        <v>372</v>
      </c>
      <c r="DX62" s="101" t="e">
        <f>VLOOKUP(EO58,Clientes!$A$1:$E$504,3,0)</f>
        <v>#N/A</v>
      </c>
      <c r="DY62" s="99"/>
      <c r="DZ62" s="99"/>
      <c r="EA62" s="99"/>
      <c r="EB62" s="99"/>
      <c r="EC62" s="99"/>
      <c r="ED62" s="99"/>
      <c r="EE62" s="99"/>
      <c r="EF62" s="99"/>
      <c r="EG62" s="99"/>
      <c r="EH62" s="99"/>
      <c r="EI62" s="99"/>
      <c r="EJ62" s="99"/>
      <c r="EK62" s="99"/>
      <c r="EL62" s="99"/>
      <c r="EM62" s="99"/>
      <c r="EN62" s="99"/>
      <c r="EO62" s="98" t="s">
        <v>279</v>
      </c>
      <c r="EP62" s="99"/>
      <c r="EQ62" s="100" t="e">
        <f>VLOOKUP(EO58,Clientes!$A$1:$E$48,4,0)</f>
        <v>#N/A</v>
      </c>
      <c r="ER62" s="99"/>
      <c r="ES62" s="2"/>
      <c r="ET62" s="2"/>
    </row>
    <row r="63" spans="1:150"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row>
    <row r="64" spans="1:150"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row>
    <row r="65" spans="1:150" ht="15.75" customHeight="1" x14ac:dyDescent="0.3">
      <c r="A65" s="102" t="s">
        <v>225</v>
      </c>
      <c r="B65" s="103"/>
      <c r="C65" s="102" t="s">
        <v>376</v>
      </c>
      <c r="D65" s="104"/>
      <c r="E65" s="104"/>
      <c r="F65" s="104"/>
      <c r="G65" s="104"/>
      <c r="H65" s="104"/>
      <c r="I65" s="104"/>
      <c r="J65" s="104"/>
      <c r="K65" s="104"/>
      <c r="L65" s="104"/>
      <c r="M65" s="104"/>
      <c r="N65" s="104"/>
      <c r="O65" s="104"/>
      <c r="P65" s="104"/>
      <c r="Q65" s="104"/>
      <c r="R65" s="104"/>
      <c r="S65" s="104"/>
      <c r="T65" s="103"/>
      <c r="U65" s="102" t="s">
        <v>245</v>
      </c>
      <c r="V65" s="103"/>
      <c r="W65" s="102" t="s">
        <v>377</v>
      </c>
      <c r="X65" s="104"/>
      <c r="Y65" s="104"/>
      <c r="Z65" s="103"/>
      <c r="AA65" s="102" t="s">
        <v>378</v>
      </c>
      <c r="AB65" s="104"/>
      <c r="AC65" s="104"/>
      <c r="AD65" s="103"/>
      <c r="AE65" s="102" t="s">
        <v>225</v>
      </c>
      <c r="AF65" s="103"/>
      <c r="AG65" s="102" t="s">
        <v>376</v>
      </c>
      <c r="AH65" s="104"/>
      <c r="AI65" s="104"/>
      <c r="AJ65" s="104"/>
      <c r="AK65" s="104"/>
      <c r="AL65" s="104"/>
      <c r="AM65" s="104"/>
      <c r="AN65" s="104"/>
      <c r="AO65" s="104"/>
      <c r="AP65" s="104"/>
      <c r="AQ65" s="104"/>
      <c r="AR65" s="104"/>
      <c r="AS65" s="104"/>
      <c r="AT65" s="104"/>
      <c r="AU65" s="104"/>
      <c r="AV65" s="104"/>
      <c r="AW65" s="104"/>
      <c r="AX65" s="103"/>
      <c r="AY65" s="102" t="s">
        <v>245</v>
      </c>
      <c r="AZ65" s="103"/>
      <c r="BA65" s="102" t="s">
        <v>377</v>
      </c>
      <c r="BB65" s="104"/>
      <c r="BC65" s="104"/>
      <c r="BD65" s="103"/>
      <c r="BE65" s="102" t="s">
        <v>378</v>
      </c>
      <c r="BF65" s="104"/>
      <c r="BG65" s="104"/>
      <c r="BH65" s="103"/>
      <c r="BI65" s="102" t="s">
        <v>225</v>
      </c>
      <c r="BJ65" s="103"/>
      <c r="BK65" s="102" t="s">
        <v>376</v>
      </c>
      <c r="BL65" s="104"/>
      <c r="BM65" s="104"/>
      <c r="BN65" s="104"/>
      <c r="BO65" s="104"/>
      <c r="BP65" s="104"/>
      <c r="BQ65" s="104"/>
      <c r="BR65" s="104"/>
      <c r="BS65" s="104"/>
      <c r="BT65" s="104"/>
      <c r="BU65" s="104"/>
      <c r="BV65" s="104"/>
      <c r="BW65" s="104"/>
      <c r="BX65" s="104"/>
      <c r="BY65" s="104"/>
      <c r="BZ65" s="104"/>
      <c r="CA65" s="104"/>
      <c r="CB65" s="103"/>
      <c r="CC65" s="102" t="s">
        <v>245</v>
      </c>
      <c r="CD65" s="103"/>
      <c r="CE65" s="102" t="s">
        <v>377</v>
      </c>
      <c r="CF65" s="104"/>
      <c r="CG65" s="104"/>
      <c r="CH65" s="103"/>
      <c r="CI65" s="102" t="s">
        <v>378</v>
      </c>
      <c r="CJ65" s="104"/>
      <c r="CK65" s="104"/>
      <c r="CL65" s="103"/>
      <c r="CM65" s="102" t="s">
        <v>225</v>
      </c>
      <c r="CN65" s="103"/>
      <c r="CO65" s="102" t="s">
        <v>376</v>
      </c>
      <c r="CP65" s="104"/>
      <c r="CQ65" s="104"/>
      <c r="CR65" s="104"/>
      <c r="CS65" s="104"/>
      <c r="CT65" s="104"/>
      <c r="CU65" s="104"/>
      <c r="CV65" s="104"/>
      <c r="CW65" s="104"/>
      <c r="CX65" s="104"/>
      <c r="CY65" s="104"/>
      <c r="CZ65" s="104"/>
      <c r="DA65" s="104"/>
      <c r="DB65" s="104"/>
      <c r="DC65" s="104"/>
      <c r="DD65" s="104"/>
      <c r="DE65" s="104"/>
      <c r="DF65" s="103"/>
      <c r="DG65" s="102" t="s">
        <v>245</v>
      </c>
      <c r="DH65" s="103"/>
      <c r="DI65" s="102" t="s">
        <v>377</v>
      </c>
      <c r="DJ65" s="104"/>
      <c r="DK65" s="104"/>
      <c r="DL65" s="103"/>
      <c r="DM65" s="102" t="s">
        <v>378</v>
      </c>
      <c r="DN65" s="104"/>
      <c r="DO65" s="104"/>
      <c r="DP65" s="103"/>
      <c r="DQ65" s="102" t="s">
        <v>225</v>
      </c>
      <c r="DR65" s="103"/>
      <c r="DS65" s="102" t="s">
        <v>376</v>
      </c>
      <c r="DT65" s="104"/>
      <c r="DU65" s="104"/>
      <c r="DV65" s="104"/>
      <c r="DW65" s="104"/>
      <c r="DX65" s="104"/>
      <c r="DY65" s="104"/>
      <c r="DZ65" s="104"/>
      <c r="EA65" s="104"/>
      <c r="EB65" s="104"/>
      <c r="EC65" s="104"/>
      <c r="ED65" s="104"/>
      <c r="EE65" s="104"/>
      <c r="EF65" s="104"/>
      <c r="EG65" s="104"/>
      <c r="EH65" s="104"/>
      <c r="EI65" s="104"/>
      <c r="EJ65" s="103"/>
      <c r="EK65" s="102" t="s">
        <v>245</v>
      </c>
      <c r="EL65" s="103"/>
      <c r="EM65" s="102" t="s">
        <v>377</v>
      </c>
      <c r="EN65" s="104"/>
      <c r="EO65" s="104"/>
      <c r="EP65" s="103"/>
      <c r="EQ65" s="102" t="s">
        <v>378</v>
      </c>
      <c r="ER65" s="104"/>
      <c r="ES65" s="104"/>
      <c r="ET65" s="103"/>
    </row>
    <row r="66" spans="1:150" ht="15.75" customHeight="1" x14ac:dyDescent="0.3">
      <c r="A66" s="111">
        <v>1</v>
      </c>
      <c r="B66" s="103"/>
      <c r="C66" s="112" t="str">
        <f>IFERROR(VLOOKUP(CONCATENATE($H$1,A66),Ventas!$D$1:$M$205,5,0),"")</f>
        <v>Toalla 160x80 Fu</v>
      </c>
      <c r="D66" s="104"/>
      <c r="E66" s="104"/>
      <c r="F66" s="104"/>
      <c r="G66" s="104"/>
      <c r="H66" s="104"/>
      <c r="I66" s="104"/>
      <c r="J66" s="104"/>
      <c r="K66" s="104"/>
      <c r="L66" s="104"/>
      <c r="M66" s="104"/>
      <c r="N66" s="104"/>
      <c r="O66" s="104"/>
      <c r="P66" s="104"/>
      <c r="Q66" s="104"/>
      <c r="R66" s="104"/>
      <c r="S66" s="104"/>
      <c r="T66" s="103"/>
      <c r="U66" s="109">
        <f>IFERROR(VLOOKUP(CONCATENATE($H$1,A66),Ventas!$D$1:$M$205,6,0),"")</f>
        <v>1</v>
      </c>
      <c r="V66" s="103"/>
      <c r="W66" s="110">
        <f>IFERROR(VLOOKUP(CONCATENATE($H$1,A66),Ventas!$D$1:$M$205,8,0),"")</f>
        <v>8992</v>
      </c>
      <c r="X66" s="104"/>
      <c r="Y66" s="104"/>
      <c r="Z66" s="103"/>
      <c r="AA66" s="110">
        <f t="shared" ref="AA66:AA74" si="15">IFERROR(U66*W66,"")</f>
        <v>8992</v>
      </c>
      <c r="AB66" s="104"/>
      <c r="AC66" s="104"/>
      <c r="AD66" s="103"/>
      <c r="AE66" s="111">
        <v>1</v>
      </c>
      <c r="AF66" s="103"/>
      <c r="AG66" s="112" t="str">
        <f>IFERROR(VLOOKUP(CONCATENATE($H$1,AE66),Ventas!$D$1:$M$205,5,0),"")</f>
        <v>Toalla 160x80 Fu</v>
      </c>
      <c r="AH66" s="104"/>
      <c r="AI66" s="104"/>
      <c r="AJ66" s="104"/>
      <c r="AK66" s="104"/>
      <c r="AL66" s="104"/>
      <c r="AM66" s="104"/>
      <c r="AN66" s="104"/>
      <c r="AO66" s="104"/>
      <c r="AP66" s="104"/>
      <c r="AQ66" s="104"/>
      <c r="AR66" s="104"/>
      <c r="AS66" s="104"/>
      <c r="AT66" s="104"/>
      <c r="AU66" s="104"/>
      <c r="AV66" s="104"/>
      <c r="AW66" s="104"/>
      <c r="AX66" s="103"/>
      <c r="AY66" s="109">
        <f>IFERROR(VLOOKUP(CONCATENATE($H$1,AE66),Ventas!$D$1:$M$205,6,0),"")</f>
        <v>1</v>
      </c>
      <c r="AZ66" s="103"/>
      <c r="BA66" s="110">
        <f>IFERROR(VLOOKUP(CONCATENATE($H$1,AE66),Ventas!$D$1:$M$205,8,0),"")</f>
        <v>8992</v>
      </c>
      <c r="BB66" s="104"/>
      <c r="BC66" s="104"/>
      <c r="BD66" s="103"/>
      <c r="BE66" s="110">
        <f t="shared" ref="BE66:BE74" si="16">IFERROR(AY66*BA66,"")</f>
        <v>8992</v>
      </c>
      <c r="BF66" s="104"/>
      <c r="BG66" s="104"/>
      <c r="BH66" s="103"/>
      <c r="BI66" s="111">
        <v>1</v>
      </c>
      <c r="BJ66" s="103"/>
      <c r="BK66" s="112" t="str">
        <f>IFERROR(VLOOKUP(CONCATENATE($H$1,BI66),Ventas!$D$1:$M$205,5,0),"")</f>
        <v>Toalla 160x80 Fu</v>
      </c>
      <c r="BL66" s="104"/>
      <c r="BM66" s="104"/>
      <c r="BN66" s="104"/>
      <c r="BO66" s="104"/>
      <c r="BP66" s="104"/>
      <c r="BQ66" s="104"/>
      <c r="BR66" s="104"/>
      <c r="BS66" s="104"/>
      <c r="BT66" s="104"/>
      <c r="BU66" s="104"/>
      <c r="BV66" s="104"/>
      <c r="BW66" s="104"/>
      <c r="BX66" s="104"/>
      <c r="BY66" s="104"/>
      <c r="BZ66" s="104"/>
      <c r="CA66" s="104"/>
      <c r="CB66" s="103"/>
      <c r="CC66" s="109">
        <f>IFERROR(VLOOKUP(CONCATENATE($H$1,BI66),Ventas!$D$1:$M$205,6,0),"")</f>
        <v>1</v>
      </c>
      <c r="CD66" s="103"/>
      <c r="CE66" s="110">
        <f>IFERROR(VLOOKUP(CONCATENATE($H$1,BI66),Ventas!$D$1:$M$205,8,0),"")</f>
        <v>8992</v>
      </c>
      <c r="CF66" s="104"/>
      <c r="CG66" s="104"/>
      <c r="CH66" s="103"/>
      <c r="CI66" s="110">
        <f t="shared" ref="CI66:CI74" si="17">IFERROR(CC66*CE66,"")</f>
        <v>8992</v>
      </c>
      <c r="CJ66" s="104"/>
      <c r="CK66" s="104"/>
      <c r="CL66" s="103"/>
      <c r="CM66" s="111">
        <v>1</v>
      </c>
      <c r="CN66" s="103"/>
      <c r="CO66" s="112" t="str">
        <f>IFERROR(VLOOKUP(CONCATENATE($H$1,CM66),Ventas!$D$1:$M$205,5,0),"")</f>
        <v>Toalla 160x80 Fu</v>
      </c>
      <c r="CP66" s="104"/>
      <c r="CQ66" s="104"/>
      <c r="CR66" s="104"/>
      <c r="CS66" s="104"/>
      <c r="CT66" s="104"/>
      <c r="CU66" s="104"/>
      <c r="CV66" s="104"/>
      <c r="CW66" s="104"/>
      <c r="CX66" s="104"/>
      <c r="CY66" s="104"/>
      <c r="CZ66" s="104"/>
      <c r="DA66" s="104"/>
      <c r="DB66" s="104"/>
      <c r="DC66" s="104"/>
      <c r="DD66" s="104"/>
      <c r="DE66" s="104"/>
      <c r="DF66" s="103"/>
      <c r="DG66" s="109">
        <f>IFERROR(VLOOKUP(CONCATENATE($H$1,CM66),Ventas!$D$1:$M$205,6,0),"")</f>
        <v>1</v>
      </c>
      <c r="DH66" s="103"/>
      <c r="DI66" s="110">
        <f>IFERROR(VLOOKUP(CONCATENATE($H$1,CM66),Ventas!$D$1:$M$205,8,0),"")</f>
        <v>8992</v>
      </c>
      <c r="DJ66" s="104"/>
      <c r="DK66" s="104"/>
      <c r="DL66" s="103"/>
      <c r="DM66" s="110">
        <f t="shared" ref="DM66:DM74" si="18">IFERROR(DG66*DI66,"")</f>
        <v>8992</v>
      </c>
      <c r="DN66" s="104"/>
      <c r="DO66" s="104"/>
      <c r="DP66" s="103"/>
      <c r="DQ66" s="111">
        <v>1</v>
      </c>
      <c r="DR66" s="103"/>
      <c r="DS66" s="112" t="str">
        <f>IFERROR(VLOOKUP(CONCATENATE($H$1,DQ66),Ventas!$D$1:$M$205,5,0),"")</f>
        <v>Toalla 160x80 Fu</v>
      </c>
      <c r="DT66" s="104"/>
      <c r="DU66" s="104"/>
      <c r="DV66" s="104"/>
      <c r="DW66" s="104"/>
      <c r="DX66" s="104"/>
      <c r="DY66" s="104"/>
      <c r="DZ66" s="104"/>
      <c r="EA66" s="104"/>
      <c r="EB66" s="104"/>
      <c r="EC66" s="104"/>
      <c r="ED66" s="104"/>
      <c r="EE66" s="104"/>
      <c r="EF66" s="104"/>
      <c r="EG66" s="104"/>
      <c r="EH66" s="104"/>
      <c r="EI66" s="104"/>
      <c r="EJ66" s="103"/>
      <c r="EK66" s="109">
        <f>IFERROR(VLOOKUP(CONCATENATE($H$1,DQ66),Ventas!$D$1:$M$205,6,0),"")</f>
        <v>1</v>
      </c>
      <c r="EL66" s="103"/>
      <c r="EM66" s="110">
        <f>IFERROR(VLOOKUP(CONCATENATE($H$1,DQ66),Ventas!$D$1:$M$205,8,0),"")</f>
        <v>8992</v>
      </c>
      <c r="EN66" s="104"/>
      <c r="EO66" s="104"/>
      <c r="EP66" s="103"/>
      <c r="EQ66" s="110">
        <f t="shared" ref="EQ66:EQ74" si="19">IFERROR(EK66*EM66,"")</f>
        <v>8992</v>
      </c>
      <c r="ER66" s="104"/>
      <c r="ES66" s="104"/>
      <c r="ET66" s="103"/>
    </row>
    <row r="67" spans="1:150" ht="15.75" customHeight="1" x14ac:dyDescent="0.3">
      <c r="A67" s="111">
        <v>2</v>
      </c>
      <c r="B67" s="103"/>
      <c r="C67" s="112" t="str">
        <f>IFERROR(VLOOKUP(CONCATENATE($H$1,A67),Ventas!$D$1:$M$205,5,0),"")</f>
        <v>Turbante Fu</v>
      </c>
      <c r="D67" s="104"/>
      <c r="E67" s="104"/>
      <c r="F67" s="104"/>
      <c r="G67" s="104"/>
      <c r="H67" s="104"/>
      <c r="I67" s="104"/>
      <c r="J67" s="104"/>
      <c r="K67" s="104"/>
      <c r="L67" s="104"/>
      <c r="M67" s="104"/>
      <c r="N67" s="104"/>
      <c r="O67" s="104"/>
      <c r="P67" s="104"/>
      <c r="Q67" s="104"/>
      <c r="R67" s="104"/>
      <c r="S67" s="104"/>
      <c r="T67" s="103"/>
      <c r="U67" s="109">
        <f>IFERROR(VLOOKUP(CONCATENATE($H$1,A67),Ventas!$D$1:$M$205,6,0),"")</f>
        <v>1</v>
      </c>
      <c r="V67" s="103"/>
      <c r="W67" s="110">
        <f>IFERROR(VLOOKUP(CONCATENATE($H$1,A67),Ventas!$D$1:$M$205,8,0),"")</f>
        <v>4706</v>
      </c>
      <c r="X67" s="104"/>
      <c r="Y67" s="104"/>
      <c r="Z67" s="103"/>
      <c r="AA67" s="110">
        <f t="shared" si="15"/>
        <v>4706</v>
      </c>
      <c r="AB67" s="104"/>
      <c r="AC67" s="104"/>
      <c r="AD67" s="103"/>
      <c r="AE67" s="111">
        <v>2</v>
      </c>
      <c r="AF67" s="103"/>
      <c r="AG67" s="112" t="str">
        <f>IFERROR(VLOOKUP(CONCATENATE($H$1,AE67),Ventas!$D$1:$M$205,5,0),"")</f>
        <v>Turbante Fu</v>
      </c>
      <c r="AH67" s="104"/>
      <c r="AI67" s="104"/>
      <c r="AJ67" s="104"/>
      <c r="AK67" s="104"/>
      <c r="AL67" s="104"/>
      <c r="AM67" s="104"/>
      <c r="AN67" s="104"/>
      <c r="AO67" s="104"/>
      <c r="AP67" s="104"/>
      <c r="AQ67" s="104"/>
      <c r="AR67" s="104"/>
      <c r="AS67" s="104"/>
      <c r="AT67" s="104"/>
      <c r="AU67" s="104"/>
      <c r="AV67" s="104"/>
      <c r="AW67" s="104"/>
      <c r="AX67" s="103"/>
      <c r="AY67" s="109">
        <f>IFERROR(VLOOKUP(CONCATENATE($H$1,AE67),Ventas!$D$1:$M$205,6,0),"")</f>
        <v>1</v>
      </c>
      <c r="AZ67" s="103"/>
      <c r="BA67" s="110">
        <f>IFERROR(VLOOKUP(CONCATENATE($H$1,AE67),Ventas!$D$1:$M$205,8,0),"")</f>
        <v>4706</v>
      </c>
      <c r="BB67" s="104"/>
      <c r="BC67" s="104"/>
      <c r="BD67" s="103"/>
      <c r="BE67" s="110">
        <f t="shared" si="16"/>
        <v>4706</v>
      </c>
      <c r="BF67" s="104"/>
      <c r="BG67" s="104"/>
      <c r="BH67" s="103"/>
      <c r="BI67" s="111">
        <v>2</v>
      </c>
      <c r="BJ67" s="103"/>
      <c r="BK67" s="112" t="str">
        <f>IFERROR(VLOOKUP(CONCATENATE($H$1,BI67),Ventas!$D$1:$M$205,5,0),"")</f>
        <v>Turbante Fu</v>
      </c>
      <c r="BL67" s="104"/>
      <c r="BM67" s="104"/>
      <c r="BN67" s="104"/>
      <c r="BO67" s="104"/>
      <c r="BP67" s="104"/>
      <c r="BQ67" s="104"/>
      <c r="BR67" s="104"/>
      <c r="BS67" s="104"/>
      <c r="BT67" s="104"/>
      <c r="BU67" s="104"/>
      <c r="BV67" s="104"/>
      <c r="BW67" s="104"/>
      <c r="BX67" s="104"/>
      <c r="BY67" s="104"/>
      <c r="BZ67" s="104"/>
      <c r="CA67" s="104"/>
      <c r="CB67" s="103"/>
      <c r="CC67" s="109">
        <f>IFERROR(VLOOKUP(CONCATENATE($H$1,BI67),Ventas!$D$1:$M$205,6,0),"")</f>
        <v>1</v>
      </c>
      <c r="CD67" s="103"/>
      <c r="CE67" s="110">
        <f>IFERROR(VLOOKUP(CONCATENATE($H$1,BI67),Ventas!$D$1:$M$205,8,0),"")</f>
        <v>4706</v>
      </c>
      <c r="CF67" s="104"/>
      <c r="CG67" s="104"/>
      <c r="CH67" s="103"/>
      <c r="CI67" s="110">
        <f t="shared" si="17"/>
        <v>4706</v>
      </c>
      <c r="CJ67" s="104"/>
      <c r="CK67" s="104"/>
      <c r="CL67" s="103"/>
      <c r="CM67" s="111">
        <v>2</v>
      </c>
      <c r="CN67" s="103"/>
      <c r="CO67" s="112" t="str">
        <f>IFERROR(VLOOKUP(CONCATENATE($H$1,CM67),Ventas!$D$1:$M$205,5,0),"")</f>
        <v>Turbante Fu</v>
      </c>
      <c r="CP67" s="104"/>
      <c r="CQ67" s="104"/>
      <c r="CR67" s="104"/>
      <c r="CS67" s="104"/>
      <c r="CT67" s="104"/>
      <c r="CU67" s="104"/>
      <c r="CV67" s="104"/>
      <c r="CW67" s="104"/>
      <c r="CX67" s="104"/>
      <c r="CY67" s="104"/>
      <c r="CZ67" s="104"/>
      <c r="DA67" s="104"/>
      <c r="DB67" s="104"/>
      <c r="DC67" s="104"/>
      <c r="DD67" s="104"/>
      <c r="DE67" s="104"/>
      <c r="DF67" s="103"/>
      <c r="DG67" s="109">
        <f>IFERROR(VLOOKUP(CONCATENATE($H$1,CM67),Ventas!$D$1:$M$205,6,0),"")</f>
        <v>1</v>
      </c>
      <c r="DH67" s="103"/>
      <c r="DI67" s="110">
        <f>IFERROR(VLOOKUP(CONCATENATE($H$1,CM67),Ventas!$D$1:$M$205,8,0),"")</f>
        <v>4706</v>
      </c>
      <c r="DJ67" s="104"/>
      <c r="DK67" s="104"/>
      <c r="DL67" s="103"/>
      <c r="DM67" s="110">
        <f t="shared" si="18"/>
        <v>4706</v>
      </c>
      <c r="DN67" s="104"/>
      <c r="DO67" s="104"/>
      <c r="DP67" s="103"/>
      <c r="DQ67" s="111">
        <v>2</v>
      </c>
      <c r="DR67" s="103"/>
      <c r="DS67" s="112" t="str">
        <f>IFERROR(VLOOKUP(CONCATENATE($H$1,DQ67),Ventas!$D$1:$M$205,5,0),"")</f>
        <v>Turbante Fu</v>
      </c>
      <c r="DT67" s="104"/>
      <c r="DU67" s="104"/>
      <c r="DV67" s="104"/>
      <c r="DW67" s="104"/>
      <c r="DX67" s="104"/>
      <c r="DY67" s="104"/>
      <c r="DZ67" s="104"/>
      <c r="EA67" s="104"/>
      <c r="EB67" s="104"/>
      <c r="EC67" s="104"/>
      <c r="ED67" s="104"/>
      <c r="EE67" s="104"/>
      <c r="EF67" s="104"/>
      <c r="EG67" s="104"/>
      <c r="EH67" s="104"/>
      <c r="EI67" s="104"/>
      <c r="EJ67" s="103"/>
      <c r="EK67" s="109">
        <f>IFERROR(VLOOKUP(CONCATENATE($H$1,DQ67),Ventas!$D$1:$M$205,6,0),"")</f>
        <v>1</v>
      </c>
      <c r="EL67" s="103"/>
      <c r="EM67" s="110">
        <f>IFERROR(VLOOKUP(CONCATENATE($H$1,DQ67),Ventas!$D$1:$M$205,8,0),"")</f>
        <v>4706</v>
      </c>
      <c r="EN67" s="104"/>
      <c r="EO67" s="104"/>
      <c r="EP67" s="103"/>
      <c r="EQ67" s="110">
        <f t="shared" si="19"/>
        <v>4706</v>
      </c>
      <c r="ER67" s="104"/>
      <c r="ES67" s="104"/>
      <c r="ET67" s="103"/>
    </row>
    <row r="68" spans="1:150" ht="15.75" customHeight="1" x14ac:dyDescent="0.3">
      <c r="A68" s="111">
        <v>3</v>
      </c>
      <c r="B68" s="103"/>
      <c r="C68" s="112" t="str">
        <f>IFERROR(VLOOKUP(CONCATENATE($H$1,A68),Ventas!$D$1:$M$205,5,0),"")</f>
        <v>Turbante Ca</v>
      </c>
      <c r="D68" s="104"/>
      <c r="E68" s="104"/>
      <c r="F68" s="104"/>
      <c r="G68" s="104"/>
      <c r="H68" s="104"/>
      <c r="I68" s="104"/>
      <c r="J68" s="104"/>
      <c r="K68" s="104"/>
      <c r="L68" s="104"/>
      <c r="M68" s="104"/>
      <c r="N68" s="104"/>
      <c r="O68" s="104"/>
      <c r="P68" s="104"/>
      <c r="Q68" s="104"/>
      <c r="R68" s="104"/>
      <c r="S68" s="104"/>
      <c r="T68" s="103"/>
      <c r="U68" s="109">
        <f>IFERROR(VLOOKUP(CONCATENATE($H$1,A68),Ventas!$D$1:$M$205,6,0),"")</f>
        <v>1</v>
      </c>
      <c r="V68" s="103"/>
      <c r="W68" s="110">
        <f>IFERROR(VLOOKUP(CONCATENATE($H$1,A68),Ventas!$D$1:$M$205,8,0),"")</f>
        <v>4706</v>
      </c>
      <c r="X68" s="104"/>
      <c r="Y68" s="104"/>
      <c r="Z68" s="103"/>
      <c r="AA68" s="110">
        <f t="shared" si="15"/>
        <v>4706</v>
      </c>
      <c r="AB68" s="104"/>
      <c r="AC68" s="104"/>
      <c r="AD68" s="103"/>
      <c r="AE68" s="111">
        <v>3</v>
      </c>
      <c r="AF68" s="103"/>
      <c r="AG68" s="112" t="str">
        <f>IFERROR(VLOOKUP(CONCATENATE($H$1,AE68),Ventas!$D$1:$M$205,5,0),"")</f>
        <v>Turbante Ca</v>
      </c>
      <c r="AH68" s="104"/>
      <c r="AI68" s="104"/>
      <c r="AJ68" s="104"/>
      <c r="AK68" s="104"/>
      <c r="AL68" s="104"/>
      <c r="AM68" s="104"/>
      <c r="AN68" s="104"/>
      <c r="AO68" s="104"/>
      <c r="AP68" s="104"/>
      <c r="AQ68" s="104"/>
      <c r="AR68" s="104"/>
      <c r="AS68" s="104"/>
      <c r="AT68" s="104"/>
      <c r="AU68" s="104"/>
      <c r="AV68" s="104"/>
      <c r="AW68" s="104"/>
      <c r="AX68" s="103"/>
      <c r="AY68" s="109">
        <f>IFERROR(VLOOKUP(CONCATENATE($H$1,AE68),Ventas!$D$1:$M$205,6,0),"")</f>
        <v>1</v>
      </c>
      <c r="AZ68" s="103"/>
      <c r="BA68" s="110">
        <f>IFERROR(VLOOKUP(CONCATENATE($H$1,AE68),Ventas!$D$1:$M$205,8,0),"")</f>
        <v>4706</v>
      </c>
      <c r="BB68" s="104"/>
      <c r="BC68" s="104"/>
      <c r="BD68" s="103"/>
      <c r="BE68" s="110">
        <f t="shared" si="16"/>
        <v>4706</v>
      </c>
      <c r="BF68" s="104"/>
      <c r="BG68" s="104"/>
      <c r="BH68" s="103"/>
      <c r="BI68" s="111">
        <v>3</v>
      </c>
      <c r="BJ68" s="103"/>
      <c r="BK68" s="112" t="str">
        <f>IFERROR(VLOOKUP(CONCATENATE($H$1,BI68),Ventas!$D$1:$M$205,5,0),"")</f>
        <v>Turbante Ca</v>
      </c>
      <c r="BL68" s="104"/>
      <c r="BM68" s="104"/>
      <c r="BN68" s="104"/>
      <c r="BO68" s="104"/>
      <c r="BP68" s="104"/>
      <c r="BQ68" s="104"/>
      <c r="BR68" s="104"/>
      <c r="BS68" s="104"/>
      <c r="BT68" s="104"/>
      <c r="BU68" s="104"/>
      <c r="BV68" s="104"/>
      <c r="BW68" s="104"/>
      <c r="BX68" s="104"/>
      <c r="BY68" s="104"/>
      <c r="BZ68" s="104"/>
      <c r="CA68" s="104"/>
      <c r="CB68" s="103"/>
      <c r="CC68" s="109">
        <f>IFERROR(VLOOKUP(CONCATENATE($H$1,BI68),Ventas!$D$1:$M$205,6,0),"")</f>
        <v>1</v>
      </c>
      <c r="CD68" s="103"/>
      <c r="CE68" s="110">
        <f>IFERROR(VLOOKUP(CONCATENATE($H$1,BI68),Ventas!$D$1:$M$205,8,0),"")</f>
        <v>4706</v>
      </c>
      <c r="CF68" s="104"/>
      <c r="CG68" s="104"/>
      <c r="CH68" s="103"/>
      <c r="CI68" s="110">
        <f t="shared" si="17"/>
        <v>4706</v>
      </c>
      <c r="CJ68" s="104"/>
      <c r="CK68" s="104"/>
      <c r="CL68" s="103"/>
      <c r="CM68" s="111">
        <v>3</v>
      </c>
      <c r="CN68" s="103"/>
      <c r="CO68" s="112" t="str">
        <f>IFERROR(VLOOKUP(CONCATENATE($H$1,CM68),Ventas!$D$1:$M$205,5,0),"")</f>
        <v>Turbante Ca</v>
      </c>
      <c r="CP68" s="104"/>
      <c r="CQ68" s="104"/>
      <c r="CR68" s="104"/>
      <c r="CS68" s="104"/>
      <c r="CT68" s="104"/>
      <c r="CU68" s="104"/>
      <c r="CV68" s="104"/>
      <c r="CW68" s="104"/>
      <c r="CX68" s="104"/>
      <c r="CY68" s="104"/>
      <c r="CZ68" s="104"/>
      <c r="DA68" s="104"/>
      <c r="DB68" s="104"/>
      <c r="DC68" s="104"/>
      <c r="DD68" s="104"/>
      <c r="DE68" s="104"/>
      <c r="DF68" s="103"/>
      <c r="DG68" s="109">
        <f>IFERROR(VLOOKUP(CONCATENATE($H$1,CM68),Ventas!$D$1:$M$205,6,0),"")</f>
        <v>1</v>
      </c>
      <c r="DH68" s="103"/>
      <c r="DI68" s="110">
        <f>IFERROR(VLOOKUP(CONCATENATE($H$1,CM68),Ventas!$D$1:$M$205,8,0),"")</f>
        <v>4706</v>
      </c>
      <c r="DJ68" s="104"/>
      <c r="DK68" s="104"/>
      <c r="DL68" s="103"/>
      <c r="DM68" s="110">
        <f t="shared" si="18"/>
        <v>4706</v>
      </c>
      <c r="DN68" s="104"/>
      <c r="DO68" s="104"/>
      <c r="DP68" s="103"/>
      <c r="DQ68" s="111">
        <v>3</v>
      </c>
      <c r="DR68" s="103"/>
      <c r="DS68" s="112" t="str">
        <f>IFERROR(VLOOKUP(CONCATENATE($H$1,DQ68),Ventas!$D$1:$M$205,5,0),"")</f>
        <v>Turbante Ca</v>
      </c>
      <c r="DT68" s="104"/>
      <c r="DU68" s="104"/>
      <c r="DV68" s="104"/>
      <c r="DW68" s="104"/>
      <c r="DX68" s="104"/>
      <c r="DY68" s="104"/>
      <c r="DZ68" s="104"/>
      <c r="EA68" s="104"/>
      <c r="EB68" s="104"/>
      <c r="EC68" s="104"/>
      <c r="ED68" s="104"/>
      <c r="EE68" s="104"/>
      <c r="EF68" s="104"/>
      <c r="EG68" s="104"/>
      <c r="EH68" s="104"/>
      <c r="EI68" s="104"/>
      <c r="EJ68" s="103"/>
      <c r="EK68" s="109">
        <f>IFERROR(VLOOKUP(CONCATENATE($H$1,DQ68),Ventas!$D$1:$M$205,6,0),"")</f>
        <v>1</v>
      </c>
      <c r="EL68" s="103"/>
      <c r="EM68" s="110">
        <f>IFERROR(VLOOKUP(CONCATENATE($H$1,DQ68),Ventas!$D$1:$M$205,8,0),"")</f>
        <v>4706</v>
      </c>
      <c r="EN68" s="104"/>
      <c r="EO68" s="104"/>
      <c r="EP68" s="103"/>
      <c r="EQ68" s="110">
        <f t="shared" si="19"/>
        <v>4706</v>
      </c>
      <c r="ER68" s="104"/>
      <c r="ES68" s="104"/>
      <c r="ET68" s="103"/>
    </row>
    <row r="69" spans="1:150" ht="15.75" customHeight="1" x14ac:dyDescent="0.3">
      <c r="A69" s="111">
        <v>4</v>
      </c>
      <c r="B69" s="103"/>
      <c r="C69" s="112" t="str">
        <f>IFERROR(VLOOKUP(CONCATENATE($H$1,A69),Ventas!$D$1:$M$205,5,0),"")</f>
        <v>Turbante Ca</v>
      </c>
      <c r="D69" s="104"/>
      <c r="E69" s="104"/>
      <c r="F69" s="104"/>
      <c r="G69" s="104"/>
      <c r="H69" s="104"/>
      <c r="I69" s="104"/>
      <c r="J69" s="104"/>
      <c r="K69" s="104"/>
      <c r="L69" s="104"/>
      <c r="M69" s="104"/>
      <c r="N69" s="104"/>
      <c r="O69" s="104"/>
      <c r="P69" s="104"/>
      <c r="Q69" s="104"/>
      <c r="R69" s="104"/>
      <c r="S69" s="104"/>
      <c r="T69" s="103"/>
      <c r="U69" s="109">
        <f>IFERROR(VLOOKUP(CONCATENATE($H$1,A69),Ventas!$D$1:$M$205,6,0),"")</f>
        <v>1</v>
      </c>
      <c r="V69" s="103"/>
      <c r="W69" s="110">
        <f>IFERROR(VLOOKUP(CONCATENATE($H$1,A69),Ventas!$D$1:$M$205,8,0),"")</f>
        <v>4706</v>
      </c>
      <c r="X69" s="104"/>
      <c r="Y69" s="104"/>
      <c r="Z69" s="103"/>
      <c r="AA69" s="110">
        <f t="shared" si="15"/>
        <v>4706</v>
      </c>
      <c r="AB69" s="104"/>
      <c r="AC69" s="104"/>
      <c r="AD69" s="103"/>
      <c r="AE69" s="111">
        <v>4</v>
      </c>
      <c r="AF69" s="103"/>
      <c r="AG69" s="112" t="str">
        <f>IFERROR(VLOOKUP(CONCATENATE($H$1,AE69),Ventas!$D$1:$M$205,5,0),"")</f>
        <v>Turbante Ca</v>
      </c>
      <c r="AH69" s="104"/>
      <c r="AI69" s="104"/>
      <c r="AJ69" s="104"/>
      <c r="AK69" s="104"/>
      <c r="AL69" s="104"/>
      <c r="AM69" s="104"/>
      <c r="AN69" s="104"/>
      <c r="AO69" s="104"/>
      <c r="AP69" s="104"/>
      <c r="AQ69" s="104"/>
      <c r="AR69" s="104"/>
      <c r="AS69" s="104"/>
      <c r="AT69" s="104"/>
      <c r="AU69" s="104"/>
      <c r="AV69" s="104"/>
      <c r="AW69" s="104"/>
      <c r="AX69" s="103"/>
      <c r="AY69" s="109">
        <f>IFERROR(VLOOKUP(CONCATENATE($H$1,AE69),Ventas!$D$1:$M$205,6,0),"")</f>
        <v>1</v>
      </c>
      <c r="AZ69" s="103"/>
      <c r="BA69" s="110">
        <f>IFERROR(VLOOKUP(CONCATENATE($H$1,AE69),Ventas!$D$1:$M$205,8,0),"")</f>
        <v>4706</v>
      </c>
      <c r="BB69" s="104"/>
      <c r="BC69" s="104"/>
      <c r="BD69" s="103"/>
      <c r="BE69" s="110">
        <f t="shared" si="16"/>
        <v>4706</v>
      </c>
      <c r="BF69" s="104"/>
      <c r="BG69" s="104"/>
      <c r="BH69" s="103"/>
      <c r="BI69" s="111">
        <v>4</v>
      </c>
      <c r="BJ69" s="103"/>
      <c r="BK69" s="112" t="str">
        <f>IFERROR(VLOOKUP(CONCATENATE($H$1,BI69),Ventas!$D$1:$M$205,5,0),"")</f>
        <v>Turbante Ca</v>
      </c>
      <c r="BL69" s="104"/>
      <c r="BM69" s="104"/>
      <c r="BN69" s="104"/>
      <c r="BO69" s="104"/>
      <c r="BP69" s="104"/>
      <c r="BQ69" s="104"/>
      <c r="BR69" s="104"/>
      <c r="BS69" s="104"/>
      <c r="BT69" s="104"/>
      <c r="BU69" s="104"/>
      <c r="BV69" s="104"/>
      <c r="BW69" s="104"/>
      <c r="BX69" s="104"/>
      <c r="BY69" s="104"/>
      <c r="BZ69" s="104"/>
      <c r="CA69" s="104"/>
      <c r="CB69" s="103"/>
      <c r="CC69" s="109">
        <f>IFERROR(VLOOKUP(CONCATENATE($H$1,BI69),Ventas!$D$1:$M$205,6,0),"")</f>
        <v>1</v>
      </c>
      <c r="CD69" s="103"/>
      <c r="CE69" s="110">
        <f>IFERROR(VLOOKUP(CONCATENATE($H$1,BI69),Ventas!$D$1:$M$205,8,0),"")</f>
        <v>4706</v>
      </c>
      <c r="CF69" s="104"/>
      <c r="CG69" s="104"/>
      <c r="CH69" s="103"/>
      <c r="CI69" s="110">
        <f t="shared" si="17"/>
        <v>4706</v>
      </c>
      <c r="CJ69" s="104"/>
      <c r="CK69" s="104"/>
      <c r="CL69" s="103"/>
      <c r="CM69" s="111">
        <v>4</v>
      </c>
      <c r="CN69" s="103"/>
      <c r="CO69" s="112" t="str">
        <f>IFERROR(VLOOKUP(CONCATENATE($H$1,CM69),Ventas!$D$1:$M$205,5,0),"")</f>
        <v>Turbante Ca</v>
      </c>
      <c r="CP69" s="104"/>
      <c r="CQ69" s="104"/>
      <c r="CR69" s="104"/>
      <c r="CS69" s="104"/>
      <c r="CT69" s="104"/>
      <c r="CU69" s="104"/>
      <c r="CV69" s="104"/>
      <c r="CW69" s="104"/>
      <c r="CX69" s="104"/>
      <c r="CY69" s="104"/>
      <c r="CZ69" s="104"/>
      <c r="DA69" s="104"/>
      <c r="DB69" s="104"/>
      <c r="DC69" s="104"/>
      <c r="DD69" s="104"/>
      <c r="DE69" s="104"/>
      <c r="DF69" s="103"/>
      <c r="DG69" s="109">
        <f>IFERROR(VLOOKUP(CONCATENATE($H$1,CM69),Ventas!$D$1:$M$205,6,0),"")</f>
        <v>1</v>
      </c>
      <c r="DH69" s="103"/>
      <c r="DI69" s="110">
        <f>IFERROR(VLOOKUP(CONCATENATE($H$1,CM69),Ventas!$D$1:$M$205,8,0),"")</f>
        <v>4706</v>
      </c>
      <c r="DJ69" s="104"/>
      <c r="DK69" s="104"/>
      <c r="DL69" s="103"/>
      <c r="DM69" s="110">
        <f t="shared" si="18"/>
        <v>4706</v>
      </c>
      <c r="DN69" s="104"/>
      <c r="DO69" s="104"/>
      <c r="DP69" s="103"/>
      <c r="DQ69" s="111">
        <v>4</v>
      </c>
      <c r="DR69" s="103"/>
      <c r="DS69" s="112" t="str">
        <f>IFERROR(VLOOKUP(CONCATENATE($H$1,DQ69),Ventas!$D$1:$M$205,5,0),"")</f>
        <v>Turbante Ca</v>
      </c>
      <c r="DT69" s="104"/>
      <c r="DU69" s="104"/>
      <c r="DV69" s="104"/>
      <c r="DW69" s="104"/>
      <c r="DX69" s="104"/>
      <c r="DY69" s="104"/>
      <c r="DZ69" s="104"/>
      <c r="EA69" s="104"/>
      <c r="EB69" s="104"/>
      <c r="EC69" s="104"/>
      <c r="ED69" s="104"/>
      <c r="EE69" s="104"/>
      <c r="EF69" s="104"/>
      <c r="EG69" s="104"/>
      <c r="EH69" s="104"/>
      <c r="EI69" s="104"/>
      <c r="EJ69" s="103"/>
      <c r="EK69" s="109">
        <f>IFERROR(VLOOKUP(CONCATENATE($H$1,DQ69),Ventas!$D$1:$M$205,6,0),"")</f>
        <v>1</v>
      </c>
      <c r="EL69" s="103"/>
      <c r="EM69" s="110">
        <f>IFERROR(VLOOKUP(CONCATENATE($H$1,DQ69),Ventas!$D$1:$M$205,8,0),"")</f>
        <v>4706</v>
      </c>
      <c r="EN69" s="104"/>
      <c r="EO69" s="104"/>
      <c r="EP69" s="103"/>
      <c r="EQ69" s="110">
        <f t="shared" si="19"/>
        <v>4706</v>
      </c>
      <c r="ER69" s="104"/>
      <c r="ES69" s="104"/>
      <c r="ET69" s="103"/>
    </row>
    <row r="70" spans="1:150" ht="15.75" customHeight="1" x14ac:dyDescent="0.3">
      <c r="A70" s="111">
        <v>5</v>
      </c>
      <c r="B70" s="103"/>
      <c r="C70" s="112" t="str">
        <f>IFERROR(VLOOKUP(CONCATENATE($H$1,A70),Ventas!$D$1:$M$205,5,0),"")</f>
        <v/>
      </c>
      <c r="D70" s="104"/>
      <c r="E70" s="104"/>
      <c r="F70" s="104"/>
      <c r="G70" s="104"/>
      <c r="H70" s="104"/>
      <c r="I70" s="104"/>
      <c r="J70" s="104"/>
      <c r="K70" s="104"/>
      <c r="L70" s="104"/>
      <c r="M70" s="104"/>
      <c r="N70" s="104"/>
      <c r="O70" s="104"/>
      <c r="P70" s="104"/>
      <c r="Q70" s="104"/>
      <c r="R70" s="104"/>
      <c r="S70" s="104"/>
      <c r="T70" s="103"/>
      <c r="U70" s="109" t="str">
        <f>IFERROR(VLOOKUP(CONCATENATE($H$1,A70),Ventas!$D$1:$M$205,6,0),"")</f>
        <v/>
      </c>
      <c r="V70" s="103"/>
      <c r="W70" s="110" t="str">
        <f>IFERROR(VLOOKUP(CONCATENATE($H$1,A70),Ventas!$D$1:$M$205,8,0),"")</f>
        <v/>
      </c>
      <c r="X70" s="104"/>
      <c r="Y70" s="104"/>
      <c r="Z70" s="103"/>
      <c r="AA70" s="110" t="str">
        <f t="shared" si="15"/>
        <v/>
      </c>
      <c r="AB70" s="104"/>
      <c r="AC70" s="104"/>
      <c r="AD70" s="103"/>
      <c r="AE70" s="111">
        <v>5</v>
      </c>
      <c r="AF70" s="103"/>
      <c r="AG70" s="112" t="str">
        <f>IFERROR(VLOOKUP(CONCATENATE($H$1,AE70),Ventas!$D$1:$M$205,5,0),"")</f>
        <v/>
      </c>
      <c r="AH70" s="104"/>
      <c r="AI70" s="104"/>
      <c r="AJ70" s="104"/>
      <c r="AK70" s="104"/>
      <c r="AL70" s="104"/>
      <c r="AM70" s="104"/>
      <c r="AN70" s="104"/>
      <c r="AO70" s="104"/>
      <c r="AP70" s="104"/>
      <c r="AQ70" s="104"/>
      <c r="AR70" s="104"/>
      <c r="AS70" s="104"/>
      <c r="AT70" s="104"/>
      <c r="AU70" s="104"/>
      <c r="AV70" s="104"/>
      <c r="AW70" s="104"/>
      <c r="AX70" s="103"/>
      <c r="AY70" s="109" t="str">
        <f>IFERROR(VLOOKUP(CONCATENATE($H$1,AE70),Ventas!$D$1:$M$205,6,0),"")</f>
        <v/>
      </c>
      <c r="AZ70" s="103"/>
      <c r="BA70" s="110" t="str">
        <f>IFERROR(VLOOKUP(CONCATENATE($H$1,AE70),Ventas!$D$1:$M$205,8,0),"")</f>
        <v/>
      </c>
      <c r="BB70" s="104"/>
      <c r="BC70" s="104"/>
      <c r="BD70" s="103"/>
      <c r="BE70" s="110" t="str">
        <f t="shared" si="16"/>
        <v/>
      </c>
      <c r="BF70" s="104"/>
      <c r="BG70" s="104"/>
      <c r="BH70" s="103"/>
      <c r="BI70" s="111">
        <v>5</v>
      </c>
      <c r="BJ70" s="103"/>
      <c r="BK70" s="112" t="str">
        <f>IFERROR(VLOOKUP(CONCATENATE($H$1,BI70),Ventas!$D$1:$M$205,5,0),"")</f>
        <v/>
      </c>
      <c r="BL70" s="104"/>
      <c r="BM70" s="104"/>
      <c r="BN70" s="104"/>
      <c r="BO70" s="104"/>
      <c r="BP70" s="104"/>
      <c r="BQ70" s="104"/>
      <c r="BR70" s="104"/>
      <c r="BS70" s="104"/>
      <c r="BT70" s="104"/>
      <c r="BU70" s="104"/>
      <c r="BV70" s="104"/>
      <c r="BW70" s="104"/>
      <c r="BX70" s="104"/>
      <c r="BY70" s="104"/>
      <c r="BZ70" s="104"/>
      <c r="CA70" s="104"/>
      <c r="CB70" s="103"/>
      <c r="CC70" s="109" t="str">
        <f>IFERROR(VLOOKUP(CONCATENATE($H$1,BI70),Ventas!$D$1:$M$205,6,0),"")</f>
        <v/>
      </c>
      <c r="CD70" s="103"/>
      <c r="CE70" s="110" t="str">
        <f>IFERROR(VLOOKUP(CONCATENATE($H$1,BI70),Ventas!$D$1:$M$205,8,0),"")</f>
        <v/>
      </c>
      <c r="CF70" s="104"/>
      <c r="CG70" s="104"/>
      <c r="CH70" s="103"/>
      <c r="CI70" s="110" t="str">
        <f t="shared" si="17"/>
        <v/>
      </c>
      <c r="CJ70" s="104"/>
      <c r="CK70" s="104"/>
      <c r="CL70" s="103"/>
      <c r="CM70" s="111">
        <v>5</v>
      </c>
      <c r="CN70" s="103"/>
      <c r="CO70" s="112" t="str">
        <f>IFERROR(VLOOKUP(CONCATENATE($H$1,CM70),Ventas!$D$1:$M$205,5,0),"")</f>
        <v/>
      </c>
      <c r="CP70" s="104"/>
      <c r="CQ70" s="104"/>
      <c r="CR70" s="104"/>
      <c r="CS70" s="104"/>
      <c r="CT70" s="104"/>
      <c r="CU70" s="104"/>
      <c r="CV70" s="104"/>
      <c r="CW70" s="104"/>
      <c r="CX70" s="104"/>
      <c r="CY70" s="104"/>
      <c r="CZ70" s="104"/>
      <c r="DA70" s="104"/>
      <c r="DB70" s="104"/>
      <c r="DC70" s="104"/>
      <c r="DD70" s="104"/>
      <c r="DE70" s="104"/>
      <c r="DF70" s="103"/>
      <c r="DG70" s="109" t="str">
        <f>IFERROR(VLOOKUP(CONCATENATE($H$1,CM70),Ventas!$D$1:$M$205,6,0),"")</f>
        <v/>
      </c>
      <c r="DH70" s="103"/>
      <c r="DI70" s="110" t="str">
        <f>IFERROR(VLOOKUP(CONCATENATE($H$1,CM70),Ventas!$D$1:$M$205,8,0),"")</f>
        <v/>
      </c>
      <c r="DJ70" s="104"/>
      <c r="DK70" s="104"/>
      <c r="DL70" s="103"/>
      <c r="DM70" s="110" t="str">
        <f t="shared" si="18"/>
        <v/>
      </c>
      <c r="DN70" s="104"/>
      <c r="DO70" s="104"/>
      <c r="DP70" s="103"/>
      <c r="DQ70" s="111">
        <v>5</v>
      </c>
      <c r="DR70" s="103"/>
      <c r="DS70" s="112" t="str">
        <f>IFERROR(VLOOKUP(CONCATENATE($H$1,DQ70),Ventas!$D$1:$M$205,5,0),"")</f>
        <v/>
      </c>
      <c r="DT70" s="104"/>
      <c r="DU70" s="104"/>
      <c r="DV70" s="104"/>
      <c r="DW70" s="104"/>
      <c r="DX70" s="104"/>
      <c r="DY70" s="104"/>
      <c r="DZ70" s="104"/>
      <c r="EA70" s="104"/>
      <c r="EB70" s="104"/>
      <c r="EC70" s="104"/>
      <c r="ED70" s="104"/>
      <c r="EE70" s="104"/>
      <c r="EF70" s="104"/>
      <c r="EG70" s="104"/>
      <c r="EH70" s="104"/>
      <c r="EI70" s="104"/>
      <c r="EJ70" s="103"/>
      <c r="EK70" s="109" t="str">
        <f>IFERROR(VLOOKUP(CONCATENATE($H$1,DQ70),Ventas!$D$1:$M$205,6,0),"")</f>
        <v/>
      </c>
      <c r="EL70" s="103"/>
      <c r="EM70" s="110" t="str">
        <f>IFERROR(VLOOKUP(CONCATENATE($H$1,DQ70),Ventas!$D$1:$M$205,8,0),"")</f>
        <v/>
      </c>
      <c r="EN70" s="104"/>
      <c r="EO70" s="104"/>
      <c r="EP70" s="103"/>
      <c r="EQ70" s="110" t="str">
        <f t="shared" si="19"/>
        <v/>
      </c>
      <c r="ER70" s="104"/>
      <c r="ES70" s="104"/>
      <c r="ET70" s="103"/>
    </row>
    <row r="71" spans="1:150" ht="15.75" customHeight="1" x14ac:dyDescent="0.3">
      <c r="A71" s="111">
        <v>6</v>
      </c>
      <c r="B71" s="103"/>
      <c r="C71" s="112" t="str">
        <f>IFERROR(VLOOKUP(CONCATENATE($H$1,A71),Ventas!$D$1:$M$205,5,0),"")</f>
        <v/>
      </c>
      <c r="D71" s="104"/>
      <c r="E71" s="104"/>
      <c r="F71" s="104"/>
      <c r="G71" s="104"/>
      <c r="H71" s="104"/>
      <c r="I71" s="104"/>
      <c r="J71" s="104"/>
      <c r="K71" s="104"/>
      <c r="L71" s="104"/>
      <c r="M71" s="104"/>
      <c r="N71" s="104"/>
      <c r="O71" s="104"/>
      <c r="P71" s="104"/>
      <c r="Q71" s="104"/>
      <c r="R71" s="104"/>
      <c r="S71" s="104"/>
      <c r="T71" s="103"/>
      <c r="U71" s="109" t="str">
        <f>IFERROR(VLOOKUP(CONCATENATE($H$1,A71),Ventas!$D$1:$M$205,6,0),"")</f>
        <v/>
      </c>
      <c r="V71" s="103"/>
      <c r="W71" s="110" t="str">
        <f>IFERROR(VLOOKUP(CONCATENATE($H$1,A71),Ventas!$D$1:$M$205,8,0),"")</f>
        <v/>
      </c>
      <c r="X71" s="104"/>
      <c r="Y71" s="104"/>
      <c r="Z71" s="103"/>
      <c r="AA71" s="110" t="str">
        <f t="shared" si="15"/>
        <v/>
      </c>
      <c r="AB71" s="104"/>
      <c r="AC71" s="104"/>
      <c r="AD71" s="103"/>
      <c r="AE71" s="111">
        <v>6</v>
      </c>
      <c r="AF71" s="103"/>
      <c r="AG71" s="112" t="str">
        <f>IFERROR(VLOOKUP(CONCATENATE($H$1,AE71),Ventas!$D$1:$M$205,5,0),"")</f>
        <v/>
      </c>
      <c r="AH71" s="104"/>
      <c r="AI71" s="104"/>
      <c r="AJ71" s="104"/>
      <c r="AK71" s="104"/>
      <c r="AL71" s="104"/>
      <c r="AM71" s="104"/>
      <c r="AN71" s="104"/>
      <c r="AO71" s="104"/>
      <c r="AP71" s="104"/>
      <c r="AQ71" s="104"/>
      <c r="AR71" s="104"/>
      <c r="AS71" s="104"/>
      <c r="AT71" s="104"/>
      <c r="AU71" s="104"/>
      <c r="AV71" s="104"/>
      <c r="AW71" s="104"/>
      <c r="AX71" s="103"/>
      <c r="AY71" s="109" t="str">
        <f>IFERROR(VLOOKUP(CONCATENATE($H$1,AE71),Ventas!$D$1:$M$205,6,0),"")</f>
        <v/>
      </c>
      <c r="AZ71" s="103"/>
      <c r="BA71" s="110" t="str">
        <f>IFERROR(VLOOKUP(CONCATENATE($H$1,AE71),Ventas!$D$1:$M$205,8,0),"")</f>
        <v/>
      </c>
      <c r="BB71" s="104"/>
      <c r="BC71" s="104"/>
      <c r="BD71" s="103"/>
      <c r="BE71" s="110" t="str">
        <f t="shared" si="16"/>
        <v/>
      </c>
      <c r="BF71" s="104"/>
      <c r="BG71" s="104"/>
      <c r="BH71" s="103"/>
      <c r="BI71" s="111">
        <v>6</v>
      </c>
      <c r="BJ71" s="103"/>
      <c r="BK71" s="112" t="str">
        <f>IFERROR(VLOOKUP(CONCATENATE($H$1,BI71),Ventas!$D$1:$M$205,5,0),"")</f>
        <v/>
      </c>
      <c r="BL71" s="104"/>
      <c r="BM71" s="104"/>
      <c r="BN71" s="104"/>
      <c r="BO71" s="104"/>
      <c r="BP71" s="104"/>
      <c r="BQ71" s="104"/>
      <c r="BR71" s="104"/>
      <c r="BS71" s="104"/>
      <c r="BT71" s="104"/>
      <c r="BU71" s="104"/>
      <c r="BV71" s="104"/>
      <c r="BW71" s="104"/>
      <c r="BX71" s="104"/>
      <c r="BY71" s="104"/>
      <c r="BZ71" s="104"/>
      <c r="CA71" s="104"/>
      <c r="CB71" s="103"/>
      <c r="CC71" s="109" t="str">
        <f>IFERROR(VLOOKUP(CONCATENATE($H$1,BI71),Ventas!$D$1:$M$205,6,0),"")</f>
        <v/>
      </c>
      <c r="CD71" s="103"/>
      <c r="CE71" s="110" t="str">
        <f>IFERROR(VLOOKUP(CONCATENATE($H$1,BI71),Ventas!$D$1:$M$205,8,0),"")</f>
        <v/>
      </c>
      <c r="CF71" s="104"/>
      <c r="CG71" s="104"/>
      <c r="CH71" s="103"/>
      <c r="CI71" s="110" t="str">
        <f t="shared" si="17"/>
        <v/>
      </c>
      <c r="CJ71" s="104"/>
      <c r="CK71" s="104"/>
      <c r="CL71" s="103"/>
      <c r="CM71" s="111">
        <v>6</v>
      </c>
      <c r="CN71" s="103"/>
      <c r="CO71" s="112" t="str">
        <f>IFERROR(VLOOKUP(CONCATENATE($H$1,CM71),Ventas!$D$1:$M$205,5,0),"")</f>
        <v/>
      </c>
      <c r="CP71" s="104"/>
      <c r="CQ71" s="104"/>
      <c r="CR71" s="104"/>
      <c r="CS71" s="104"/>
      <c r="CT71" s="104"/>
      <c r="CU71" s="104"/>
      <c r="CV71" s="104"/>
      <c r="CW71" s="104"/>
      <c r="CX71" s="104"/>
      <c r="CY71" s="104"/>
      <c r="CZ71" s="104"/>
      <c r="DA71" s="104"/>
      <c r="DB71" s="104"/>
      <c r="DC71" s="104"/>
      <c r="DD71" s="104"/>
      <c r="DE71" s="104"/>
      <c r="DF71" s="103"/>
      <c r="DG71" s="109" t="str">
        <f>IFERROR(VLOOKUP(CONCATENATE($H$1,CM71),Ventas!$D$1:$M$205,6,0),"")</f>
        <v/>
      </c>
      <c r="DH71" s="103"/>
      <c r="DI71" s="110" t="str">
        <f>IFERROR(VLOOKUP(CONCATENATE($H$1,CM71),Ventas!$D$1:$M$205,8,0),"")</f>
        <v/>
      </c>
      <c r="DJ71" s="104"/>
      <c r="DK71" s="104"/>
      <c r="DL71" s="103"/>
      <c r="DM71" s="110" t="str">
        <f t="shared" si="18"/>
        <v/>
      </c>
      <c r="DN71" s="104"/>
      <c r="DO71" s="104"/>
      <c r="DP71" s="103"/>
      <c r="DQ71" s="111">
        <v>6</v>
      </c>
      <c r="DR71" s="103"/>
      <c r="DS71" s="112" t="str">
        <f>IFERROR(VLOOKUP(CONCATENATE($H$1,DQ71),Ventas!$D$1:$M$205,5,0),"")</f>
        <v/>
      </c>
      <c r="DT71" s="104"/>
      <c r="DU71" s="104"/>
      <c r="DV71" s="104"/>
      <c r="DW71" s="104"/>
      <c r="DX71" s="104"/>
      <c r="DY71" s="104"/>
      <c r="DZ71" s="104"/>
      <c r="EA71" s="104"/>
      <c r="EB71" s="104"/>
      <c r="EC71" s="104"/>
      <c r="ED71" s="104"/>
      <c r="EE71" s="104"/>
      <c r="EF71" s="104"/>
      <c r="EG71" s="104"/>
      <c r="EH71" s="104"/>
      <c r="EI71" s="104"/>
      <c r="EJ71" s="103"/>
      <c r="EK71" s="109" t="str">
        <f>IFERROR(VLOOKUP(CONCATENATE($H$1,DQ71),Ventas!$D$1:$M$205,6,0),"")</f>
        <v/>
      </c>
      <c r="EL71" s="103"/>
      <c r="EM71" s="110" t="str">
        <f>IFERROR(VLOOKUP(CONCATENATE($H$1,DQ71),Ventas!$D$1:$M$205,8,0),"")</f>
        <v/>
      </c>
      <c r="EN71" s="104"/>
      <c r="EO71" s="104"/>
      <c r="EP71" s="103"/>
      <c r="EQ71" s="110" t="str">
        <f t="shared" si="19"/>
        <v/>
      </c>
      <c r="ER71" s="104"/>
      <c r="ES71" s="104"/>
      <c r="ET71" s="103"/>
    </row>
    <row r="72" spans="1:150" ht="15.75" customHeight="1" x14ac:dyDescent="0.3">
      <c r="A72" s="111">
        <v>7</v>
      </c>
      <c r="B72" s="103"/>
      <c r="C72" s="112" t="str">
        <f>IFERROR(VLOOKUP(CONCATENATE($H$1,A72),Ventas!$D$1:$M$205,5,0),"")</f>
        <v/>
      </c>
      <c r="D72" s="104"/>
      <c r="E72" s="104"/>
      <c r="F72" s="104"/>
      <c r="G72" s="104"/>
      <c r="H72" s="104"/>
      <c r="I72" s="104"/>
      <c r="J72" s="104"/>
      <c r="K72" s="104"/>
      <c r="L72" s="104"/>
      <c r="M72" s="104"/>
      <c r="N72" s="104"/>
      <c r="O72" s="104"/>
      <c r="P72" s="104"/>
      <c r="Q72" s="104"/>
      <c r="R72" s="104"/>
      <c r="S72" s="104"/>
      <c r="T72" s="103"/>
      <c r="U72" s="109" t="str">
        <f>IFERROR(VLOOKUP(CONCATENATE($H$1,A72),Ventas!$D$1:$M$205,6,0),"")</f>
        <v/>
      </c>
      <c r="V72" s="103"/>
      <c r="W72" s="110" t="str">
        <f>IFERROR(VLOOKUP(CONCATENATE($H$1,A72),Ventas!$D$1:$M$205,8,0),"")</f>
        <v/>
      </c>
      <c r="X72" s="104"/>
      <c r="Y72" s="104"/>
      <c r="Z72" s="103"/>
      <c r="AA72" s="110" t="str">
        <f t="shared" si="15"/>
        <v/>
      </c>
      <c r="AB72" s="104"/>
      <c r="AC72" s="104"/>
      <c r="AD72" s="103"/>
      <c r="AE72" s="111">
        <v>7</v>
      </c>
      <c r="AF72" s="103"/>
      <c r="AG72" s="112" t="str">
        <f>IFERROR(VLOOKUP(CONCATENATE($H$1,AE72),Ventas!$D$1:$M$205,5,0),"")</f>
        <v/>
      </c>
      <c r="AH72" s="104"/>
      <c r="AI72" s="104"/>
      <c r="AJ72" s="104"/>
      <c r="AK72" s="104"/>
      <c r="AL72" s="104"/>
      <c r="AM72" s="104"/>
      <c r="AN72" s="104"/>
      <c r="AO72" s="104"/>
      <c r="AP72" s="104"/>
      <c r="AQ72" s="104"/>
      <c r="AR72" s="104"/>
      <c r="AS72" s="104"/>
      <c r="AT72" s="104"/>
      <c r="AU72" s="104"/>
      <c r="AV72" s="104"/>
      <c r="AW72" s="104"/>
      <c r="AX72" s="103"/>
      <c r="AY72" s="109" t="str">
        <f>IFERROR(VLOOKUP(CONCATENATE($H$1,AE72),Ventas!$D$1:$M$205,6,0),"")</f>
        <v/>
      </c>
      <c r="AZ72" s="103"/>
      <c r="BA72" s="110" t="str">
        <f>IFERROR(VLOOKUP(CONCATENATE($H$1,AE72),Ventas!$D$1:$M$205,8,0),"")</f>
        <v/>
      </c>
      <c r="BB72" s="104"/>
      <c r="BC72" s="104"/>
      <c r="BD72" s="103"/>
      <c r="BE72" s="110" t="str">
        <f t="shared" si="16"/>
        <v/>
      </c>
      <c r="BF72" s="104"/>
      <c r="BG72" s="104"/>
      <c r="BH72" s="103"/>
      <c r="BI72" s="111">
        <v>7</v>
      </c>
      <c r="BJ72" s="103"/>
      <c r="BK72" s="112" t="str">
        <f>IFERROR(VLOOKUP(CONCATENATE($H$1,BI72),Ventas!$D$1:$M$205,5,0),"")</f>
        <v/>
      </c>
      <c r="BL72" s="104"/>
      <c r="BM72" s="104"/>
      <c r="BN72" s="104"/>
      <c r="BO72" s="104"/>
      <c r="BP72" s="104"/>
      <c r="BQ72" s="104"/>
      <c r="BR72" s="104"/>
      <c r="BS72" s="104"/>
      <c r="BT72" s="104"/>
      <c r="BU72" s="104"/>
      <c r="BV72" s="104"/>
      <c r="BW72" s="104"/>
      <c r="BX72" s="104"/>
      <c r="BY72" s="104"/>
      <c r="BZ72" s="104"/>
      <c r="CA72" s="104"/>
      <c r="CB72" s="103"/>
      <c r="CC72" s="109" t="str">
        <f>IFERROR(VLOOKUP(CONCATENATE($H$1,BI72),Ventas!$D$1:$M$205,6,0),"")</f>
        <v/>
      </c>
      <c r="CD72" s="103"/>
      <c r="CE72" s="110" t="str">
        <f>IFERROR(VLOOKUP(CONCATENATE($H$1,BI72),Ventas!$D$1:$M$205,8,0),"")</f>
        <v/>
      </c>
      <c r="CF72" s="104"/>
      <c r="CG72" s="104"/>
      <c r="CH72" s="103"/>
      <c r="CI72" s="110" t="str">
        <f t="shared" si="17"/>
        <v/>
      </c>
      <c r="CJ72" s="104"/>
      <c r="CK72" s="104"/>
      <c r="CL72" s="103"/>
      <c r="CM72" s="111">
        <v>7</v>
      </c>
      <c r="CN72" s="103"/>
      <c r="CO72" s="112" t="str">
        <f>IFERROR(VLOOKUP(CONCATENATE($H$1,CM72),Ventas!$D$1:$M$205,5,0),"")</f>
        <v/>
      </c>
      <c r="CP72" s="104"/>
      <c r="CQ72" s="104"/>
      <c r="CR72" s="104"/>
      <c r="CS72" s="104"/>
      <c r="CT72" s="104"/>
      <c r="CU72" s="104"/>
      <c r="CV72" s="104"/>
      <c r="CW72" s="104"/>
      <c r="CX72" s="104"/>
      <c r="CY72" s="104"/>
      <c r="CZ72" s="104"/>
      <c r="DA72" s="104"/>
      <c r="DB72" s="104"/>
      <c r="DC72" s="104"/>
      <c r="DD72" s="104"/>
      <c r="DE72" s="104"/>
      <c r="DF72" s="103"/>
      <c r="DG72" s="109" t="str">
        <f>IFERROR(VLOOKUP(CONCATENATE($H$1,CM72),Ventas!$D$1:$M$205,6,0),"")</f>
        <v/>
      </c>
      <c r="DH72" s="103"/>
      <c r="DI72" s="110" t="str">
        <f>IFERROR(VLOOKUP(CONCATENATE($H$1,CM72),Ventas!$D$1:$M$205,8,0),"")</f>
        <v/>
      </c>
      <c r="DJ72" s="104"/>
      <c r="DK72" s="104"/>
      <c r="DL72" s="103"/>
      <c r="DM72" s="110" t="str">
        <f t="shared" si="18"/>
        <v/>
      </c>
      <c r="DN72" s="104"/>
      <c r="DO72" s="104"/>
      <c r="DP72" s="103"/>
      <c r="DQ72" s="111">
        <v>7</v>
      </c>
      <c r="DR72" s="103"/>
      <c r="DS72" s="112" t="str">
        <f>IFERROR(VLOOKUP(CONCATENATE($H$1,DQ72),Ventas!$D$1:$M$205,5,0),"")</f>
        <v/>
      </c>
      <c r="DT72" s="104"/>
      <c r="DU72" s="104"/>
      <c r="DV72" s="104"/>
      <c r="DW72" s="104"/>
      <c r="DX72" s="104"/>
      <c r="DY72" s="104"/>
      <c r="DZ72" s="104"/>
      <c r="EA72" s="104"/>
      <c r="EB72" s="104"/>
      <c r="EC72" s="104"/>
      <c r="ED72" s="104"/>
      <c r="EE72" s="104"/>
      <c r="EF72" s="104"/>
      <c r="EG72" s="104"/>
      <c r="EH72" s="104"/>
      <c r="EI72" s="104"/>
      <c r="EJ72" s="103"/>
      <c r="EK72" s="109" t="str">
        <f>IFERROR(VLOOKUP(CONCATENATE($H$1,DQ72),Ventas!$D$1:$M$205,6,0),"")</f>
        <v/>
      </c>
      <c r="EL72" s="103"/>
      <c r="EM72" s="110" t="str">
        <f>IFERROR(VLOOKUP(CONCATENATE($H$1,DQ72),Ventas!$D$1:$M$205,8,0),"")</f>
        <v/>
      </c>
      <c r="EN72" s="104"/>
      <c r="EO72" s="104"/>
      <c r="EP72" s="103"/>
      <c r="EQ72" s="110" t="str">
        <f t="shared" si="19"/>
        <v/>
      </c>
      <c r="ER72" s="104"/>
      <c r="ES72" s="104"/>
      <c r="ET72" s="103"/>
    </row>
    <row r="73" spans="1:150" ht="15.75" customHeight="1" x14ac:dyDescent="0.3">
      <c r="A73" s="111">
        <v>8</v>
      </c>
      <c r="B73" s="103"/>
      <c r="C73" s="112" t="str">
        <f>IFERROR(VLOOKUP(CONCATENATE($H$1,A73),Ventas!$D$1:$M$205,5,0),"")</f>
        <v/>
      </c>
      <c r="D73" s="104"/>
      <c r="E73" s="104"/>
      <c r="F73" s="104"/>
      <c r="G73" s="104"/>
      <c r="H73" s="104"/>
      <c r="I73" s="104"/>
      <c r="J73" s="104"/>
      <c r="K73" s="104"/>
      <c r="L73" s="104"/>
      <c r="M73" s="104"/>
      <c r="N73" s="104"/>
      <c r="O73" s="104"/>
      <c r="P73" s="104"/>
      <c r="Q73" s="104"/>
      <c r="R73" s="104"/>
      <c r="S73" s="104"/>
      <c r="T73" s="103"/>
      <c r="U73" s="109" t="str">
        <f>IFERROR(VLOOKUP(CONCATENATE($H$1,A73),Ventas!$D$1:$M$205,6,0),"")</f>
        <v/>
      </c>
      <c r="V73" s="103"/>
      <c r="W73" s="110" t="str">
        <f>IFERROR(VLOOKUP(CONCATENATE($H$1,A73),Ventas!$D$1:$M$205,8,0),"")</f>
        <v/>
      </c>
      <c r="X73" s="104"/>
      <c r="Y73" s="104"/>
      <c r="Z73" s="103"/>
      <c r="AA73" s="110" t="str">
        <f t="shared" si="15"/>
        <v/>
      </c>
      <c r="AB73" s="104"/>
      <c r="AC73" s="104"/>
      <c r="AD73" s="103"/>
      <c r="AE73" s="111">
        <v>8</v>
      </c>
      <c r="AF73" s="103"/>
      <c r="AG73" s="112" t="str">
        <f>IFERROR(VLOOKUP(CONCATENATE($H$1,AE73),Ventas!$D$1:$M$205,5,0),"")</f>
        <v/>
      </c>
      <c r="AH73" s="104"/>
      <c r="AI73" s="104"/>
      <c r="AJ73" s="104"/>
      <c r="AK73" s="104"/>
      <c r="AL73" s="104"/>
      <c r="AM73" s="104"/>
      <c r="AN73" s="104"/>
      <c r="AO73" s="104"/>
      <c r="AP73" s="104"/>
      <c r="AQ73" s="104"/>
      <c r="AR73" s="104"/>
      <c r="AS73" s="104"/>
      <c r="AT73" s="104"/>
      <c r="AU73" s="104"/>
      <c r="AV73" s="104"/>
      <c r="AW73" s="104"/>
      <c r="AX73" s="103"/>
      <c r="AY73" s="109" t="str">
        <f>IFERROR(VLOOKUP(CONCATENATE($H$1,AE73),Ventas!$D$1:$M$205,6,0),"")</f>
        <v/>
      </c>
      <c r="AZ73" s="103"/>
      <c r="BA73" s="110" t="str">
        <f>IFERROR(VLOOKUP(CONCATENATE($H$1,AE73),Ventas!$D$1:$M$205,8,0),"")</f>
        <v/>
      </c>
      <c r="BB73" s="104"/>
      <c r="BC73" s="104"/>
      <c r="BD73" s="103"/>
      <c r="BE73" s="110" t="str">
        <f t="shared" si="16"/>
        <v/>
      </c>
      <c r="BF73" s="104"/>
      <c r="BG73" s="104"/>
      <c r="BH73" s="103"/>
      <c r="BI73" s="111">
        <v>8</v>
      </c>
      <c r="BJ73" s="103"/>
      <c r="BK73" s="112" t="str">
        <f>IFERROR(VLOOKUP(CONCATENATE($H$1,BI73),Ventas!$D$1:$M$205,5,0),"")</f>
        <v/>
      </c>
      <c r="BL73" s="104"/>
      <c r="BM73" s="104"/>
      <c r="BN73" s="104"/>
      <c r="BO73" s="104"/>
      <c r="BP73" s="104"/>
      <c r="BQ73" s="104"/>
      <c r="BR73" s="104"/>
      <c r="BS73" s="104"/>
      <c r="BT73" s="104"/>
      <c r="BU73" s="104"/>
      <c r="BV73" s="104"/>
      <c r="BW73" s="104"/>
      <c r="BX73" s="104"/>
      <c r="BY73" s="104"/>
      <c r="BZ73" s="104"/>
      <c r="CA73" s="104"/>
      <c r="CB73" s="103"/>
      <c r="CC73" s="109" t="str">
        <f>IFERROR(VLOOKUP(CONCATENATE($H$1,BI73),Ventas!$D$1:$M$205,6,0),"")</f>
        <v/>
      </c>
      <c r="CD73" s="103"/>
      <c r="CE73" s="110" t="str">
        <f>IFERROR(VLOOKUP(CONCATENATE($H$1,BI73),Ventas!$D$1:$M$205,8,0),"")</f>
        <v/>
      </c>
      <c r="CF73" s="104"/>
      <c r="CG73" s="104"/>
      <c r="CH73" s="103"/>
      <c r="CI73" s="110" t="str">
        <f t="shared" si="17"/>
        <v/>
      </c>
      <c r="CJ73" s="104"/>
      <c r="CK73" s="104"/>
      <c r="CL73" s="103"/>
      <c r="CM73" s="111">
        <v>8</v>
      </c>
      <c r="CN73" s="103"/>
      <c r="CO73" s="112" t="str">
        <f>IFERROR(VLOOKUP(CONCATENATE($H$1,CM73),Ventas!$D$1:$M$205,5,0),"")</f>
        <v/>
      </c>
      <c r="CP73" s="104"/>
      <c r="CQ73" s="104"/>
      <c r="CR73" s="104"/>
      <c r="CS73" s="104"/>
      <c r="CT73" s="104"/>
      <c r="CU73" s="104"/>
      <c r="CV73" s="104"/>
      <c r="CW73" s="104"/>
      <c r="CX73" s="104"/>
      <c r="CY73" s="104"/>
      <c r="CZ73" s="104"/>
      <c r="DA73" s="104"/>
      <c r="DB73" s="104"/>
      <c r="DC73" s="104"/>
      <c r="DD73" s="104"/>
      <c r="DE73" s="104"/>
      <c r="DF73" s="103"/>
      <c r="DG73" s="109" t="str">
        <f>IFERROR(VLOOKUP(CONCATENATE($H$1,CM73),Ventas!$D$1:$M$205,6,0),"")</f>
        <v/>
      </c>
      <c r="DH73" s="103"/>
      <c r="DI73" s="110" t="str">
        <f>IFERROR(VLOOKUP(CONCATENATE($H$1,CM73),Ventas!$D$1:$M$205,8,0),"")</f>
        <v/>
      </c>
      <c r="DJ73" s="104"/>
      <c r="DK73" s="104"/>
      <c r="DL73" s="103"/>
      <c r="DM73" s="110" t="str">
        <f t="shared" si="18"/>
        <v/>
      </c>
      <c r="DN73" s="104"/>
      <c r="DO73" s="104"/>
      <c r="DP73" s="103"/>
      <c r="DQ73" s="111">
        <v>8</v>
      </c>
      <c r="DR73" s="103"/>
      <c r="DS73" s="112" t="str">
        <f>IFERROR(VLOOKUP(CONCATENATE($H$1,DQ73),Ventas!$D$1:$M$205,5,0),"")</f>
        <v/>
      </c>
      <c r="DT73" s="104"/>
      <c r="DU73" s="104"/>
      <c r="DV73" s="104"/>
      <c r="DW73" s="104"/>
      <c r="DX73" s="104"/>
      <c r="DY73" s="104"/>
      <c r="DZ73" s="104"/>
      <c r="EA73" s="104"/>
      <c r="EB73" s="104"/>
      <c r="EC73" s="104"/>
      <c r="ED73" s="104"/>
      <c r="EE73" s="104"/>
      <c r="EF73" s="104"/>
      <c r="EG73" s="104"/>
      <c r="EH73" s="104"/>
      <c r="EI73" s="104"/>
      <c r="EJ73" s="103"/>
      <c r="EK73" s="109" t="str">
        <f>IFERROR(VLOOKUP(CONCATENATE($H$1,DQ73),Ventas!$D$1:$M$205,6,0),"")</f>
        <v/>
      </c>
      <c r="EL73" s="103"/>
      <c r="EM73" s="110" t="str">
        <f>IFERROR(VLOOKUP(CONCATENATE($H$1,DQ73),Ventas!$D$1:$M$205,8,0),"")</f>
        <v/>
      </c>
      <c r="EN73" s="104"/>
      <c r="EO73" s="104"/>
      <c r="EP73" s="103"/>
      <c r="EQ73" s="110" t="str">
        <f t="shared" si="19"/>
        <v/>
      </c>
      <c r="ER73" s="104"/>
      <c r="ES73" s="104"/>
      <c r="ET73" s="103"/>
    </row>
    <row r="74" spans="1:150" ht="15.75" customHeight="1" x14ac:dyDescent="0.3">
      <c r="A74" s="111">
        <v>9</v>
      </c>
      <c r="B74" s="103"/>
      <c r="C74" s="112" t="str">
        <f>IFERROR(VLOOKUP(CONCATENATE($H$1,A74),Ventas!$D$1:$M$205,5,0),"")</f>
        <v/>
      </c>
      <c r="D74" s="104"/>
      <c r="E74" s="104"/>
      <c r="F74" s="104"/>
      <c r="G74" s="104"/>
      <c r="H74" s="104"/>
      <c r="I74" s="104"/>
      <c r="J74" s="104"/>
      <c r="K74" s="104"/>
      <c r="L74" s="104"/>
      <c r="M74" s="104"/>
      <c r="N74" s="104"/>
      <c r="O74" s="104"/>
      <c r="P74" s="104"/>
      <c r="Q74" s="104"/>
      <c r="R74" s="104"/>
      <c r="S74" s="104"/>
      <c r="T74" s="103"/>
      <c r="U74" s="109" t="str">
        <f>IFERROR(VLOOKUP(CONCATENATE($H$1,A74),Ventas!$D$1:$M$205,6,0),"")</f>
        <v/>
      </c>
      <c r="V74" s="103"/>
      <c r="W74" s="110" t="str">
        <f>IFERROR(VLOOKUP(CONCATENATE($H$1,A74),Ventas!$D$1:$M$205,8,0),"")</f>
        <v/>
      </c>
      <c r="X74" s="104"/>
      <c r="Y74" s="104"/>
      <c r="Z74" s="103"/>
      <c r="AA74" s="110" t="str">
        <f t="shared" si="15"/>
        <v/>
      </c>
      <c r="AB74" s="104"/>
      <c r="AC74" s="104"/>
      <c r="AD74" s="103"/>
      <c r="AE74" s="111">
        <v>9</v>
      </c>
      <c r="AF74" s="103"/>
      <c r="AG74" s="112" t="str">
        <f>IFERROR(VLOOKUP(CONCATENATE($H$1,AE74),Ventas!$D$1:$M$205,5,0),"")</f>
        <v/>
      </c>
      <c r="AH74" s="104"/>
      <c r="AI74" s="104"/>
      <c r="AJ74" s="104"/>
      <c r="AK74" s="104"/>
      <c r="AL74" s="104"/>
      <c r="AM74" s="104"/>
      <c r="AN74" s="104"/>
      <c r="AO74" s="104"/>
      <c r="AP74" s="104"/>
      <c r="AQ74" s="104"/>
      <c r="AR74" s="104"/>
      <c r="AS74" s="104"/>
      <c r="AT74" s="104"/>
      <c r="AU74" s="104"/>
      <c r="AV74" s="104"/>
      <c r="AW74" s="104"/>
      <c r="AX74" s="103"/>
      <c r="AY74" s="109" t="str">
        <f>IFERROR(VLOOKUP(CONCATENATE($H$1,AE74),Ventas!$D$1:$M$205,6,0),"")</f>
        <v/>
      </c>
      <c r="AZ74" s="103"/>
      <c r="BA74" s="110" t="str">
        <f>IFERROR(VLOOKUP(CONCATENATE($H$1,AE74),Ventas!$D$1:$M$205,8,0),"")</f>
        <v/>
      </c>
      <c r="BB74" s="104"/>
      <c r="BC74" s="104"/>
      <c r="BD74" s="103"/>
      <c r="BE74" s="110" t="str">
        <f t="shared" si="16"/>
        <v/>
      </c>
      <c r="BF74" s="104"/>
      <c r="BG74" s="104"/>
      <c r="BH74" s="103"/>
      <c r="BI74" s="111">
        <v>9</v>
      </c>
      <c r="BJ74" s="103"/>
      <c r="BK74" s="112" t="str">
        <f>IFERROR(VLOOKUP(CONCATENATE($H$1,BI74),Ventas!$D$1:$M$205,5,0),"")</f>
        <v/>
      </c>
      <c r="BL74" s="104"/>
      <c r="BM74" s="104"/>
      <c r="BN74" s="104"/>
      <c r="BO74" s="104"/>
      <c r="BP74" s="104"/>
      <c r="BQ74" s="104"/>
      <c r="BR74" s="104"/>
      <c r="BS74" s="104"/>
      <c r="BT74" s="104"/>
      <c r="BU74" s="104"/>
      <c r="BV74" s="104"/>
      <c r="BW74" s="104"/>
      <c r="BX74" s="104"/>
      <c r="BY74" s="104"/>
      <c r="BZ74" s="104"/>
      <c r="CA74" s="104"/>
      <c r="CB74" s="103"/>
      <c r="CC74" s="109" t="str">
        <f>IFERROR(VLOOKUP(CONCATENATE($H$1,BI74),Ventas!$D$1:$M$205,6,0),"")</f>
        <v/>
      </c>
      <c r="CD74" s="103"/>
      <c r="CE74" s="110" t="str">
        <f>IFERROR(VLOOKUP(CONCATENATE($H$1,BI74),Ventas!$D$1:$M$205,8,0),"")</f>
        <v/>
      </c>
      <c r="CF74" s="104"/>
      <c r="CG74" s="104"/>
      <c r="CH74" s="103"/>
      <c r="CI74" s="110" t="str">
        <f t="shared" si="17"/>
        <v/>
      </c>
      <c r="CJ74" s="104"/>
      <c r="CK74" s="104"/>
      <c r="CL74" s="103"/>
      <c r="CM74" s="111">
        <v>9</v>
      </c>
      <c r="CN74" s="103"/>
      <c r="CO74" s="112" t="str">
        <f>IFERROR(VLOOKUP(CONCATENATE($H$1,CM74),Ventas!$D$1:$M$205,5,0),"")</f>
        <v/>
      </c>
      <c r="CP74" s="104"/>
      <c r="CQ74" s="104"/>
      <c r="CR74" s="104"/>
      <c r="CS74" s="104"/>
      <c r="CT74" s="104"/>
      <c r="CU74" s="104"/>
      <c r="CV74" s="104"/>
      <c r="CW74" s="104"/>
      <c r="CX74" s="104"/>
      <c r="CY74" s="104"/>
      <c r="CZ74" s="104"/>
      <c r="DA74" s="104"/>
      <c r="DB74" s="104"/>
      <c r="DC74" s="104"/>
      <c r="DD74" s="104"/>
      <c r="DE74" s="104"/>
      <c r="DF74" s="103"/>
      <c r="DG74" s="109" t="str">
        <f>IFERROR(VLOOKUP(CONCATENATE($H$1,CM74),Ventas!$D$1:$M$205,6,0),"")</f>
        <v/>
      </c>
      <c r="DH74" s="103"/>
      <c r="DI74" s="110" t="str">
        <f>IFERROR(VLOOKUP(CONCATENATE($H$1,CM74),Ventas!$D$1:$M$205,8,0),"")</f>
        <v/>
      </c>
      <c r="DJ74" s="104"/>
      <c r="DK74" s="104"/>
      <c r="DL74" s="103"/>
      <c r="DM74" s="110" t="str">
        <f t="shared" si="18"/>
        <v/>
      </c>
      <c r="DN74" s="104"/>
      <c r="DO74" s="104"/>
      <c r="DP74" s="103"/>
      <c r="DQ74" s="111">
        <v>9</v>
      </c>
      <c r="DR74" s="103"/>
      <c r="DS74" s="112" t="str">
        <f>IFERROR(VLOOKUP(CONCATENATE($H$1,DQ74),Ventas!$D$1:$M$205,5,0),"")</f>
        <v/>
      </c>
      <c r="DT74" s="104"/>
      <c r="DU74" s="104"/>
      <c r="DV74" s="104"/>
      <c r="DW74" s="104"/>
      <c r="DX74" s="104"/>
      <c r="DY74" s="104"/>
      <c r="DZ74" s="104"/>
      <c r="EA74" s="104"/>
      <c r="EB74" s="104"/>
      <c r="EC74" s="104"/>
      <c r="ED74" s="104"/>
      <c r="EE74" s="104"/>
      <c r="EF74" s="104"/>
      <c r="EG74" s="104"/>
      <c r="EH74" s="104"/>
      <c r="EI74" s="104"/>
      <c r="EJ74" s="103"/>
      <c r="EK74" s="109" t="str">
        <f>IFERROR(VLOOKUP(CONCATENATE($H$1,DQ74),Ventas!$D$1:$M$205,6,0),"")</f>
        <v/>
      </c>
      <c r="EL74" s="103"/>
      <c r="EM74" s="110" t="str">
        <f>IFERROR(VLOOKUP(CONCATENATE($H$1,DQ74),Ventas!$D$1:$M$205,8,0),"")</f>
        <v/>
      </c>
      <c r="EN74" s="104"/>
      <c r="EO74" s="104"/>
      <c r="EP74" s="103"/>
      <c r="EQ74" s="110" t="str">
        <f t="shared" si="19"/>
        <v/>
      </c>
      <c r="ER74" s="104"/>
      <c r="ES74" s="104"/>
      <c r="ET74" s="103"/>
    </row>
    <row r="75" spans="1:150" ht="15.75" customHeight="1" x14ac:dyDescent="0.3">
      <c r="A75" s="115"/>
      <c r="B75" s="116"/>
      <c r="C75" s="116"/>
      <c r="D75" s="116"/>
      <c r="E75" s="116"/>
      <c r="F75" s="116"/>
      <c r="G75" s="116"/>
      <c r="H75" s="116"/>
      <c r="I75" s="116"/>
      <c r="J75" s="116"/>
      <c r="K75" s="116"/>
      <c r="L75" s="116"/>
      <c r="M75" s="116"/>
      <c r="N75" s="116"/>
      <c r="O75" s="116"/>
      <c r="P75" s="116"/>
      <c r="Q75" s="116"/>
      <c r="R75" s="116"/>
      <c r="S75" s="116"/>
      <c r="T75" s="116"/>
      <c r="U75" s="113" t="s">
        <v>379</v>
      </c>
      <c r="V75" s="104"/>
      <c r="W75" s="104"/>
      <c r="X75" s="104"/>
      <c r="Y75" s="104"/>
      <c r="Z75" s="103"/>
      <c r="AA75" s="114">
        <f>SUM(AA66:AD74)</f>
        <v>23110</v>
      </c>
      <c r="AB75" s="104"/>
      <c r="AC75" s="104"/>
      <c r="AD75" s="103"/>
      <c r="AE75" s="115"/>
      <c r="AF75" s="116"/>
      <c r="AG75" s="116"/>
      <c r="AH75" s="116"/>
      <c r="AI75" s="116"/>
      <c r="AJ75" s="116"/>
      <c r="AK75" s="116"/>
      <c r="AL75" s="116"/>
      <c r="AM75" s="116"/>
      <c r="AN75" s="116"/>
      <c r="AO75" s="116"/>
      <c r="AP75" s="116"/>
      <c r="AQ75" s="116"/>
      <c r="AR75" s="116"/>
      <c r="AS75" s="116"/>
      <c r="AT75" s="116"/>
      <c r="AU75" s="116"/>
      <c r="AV75" s="116"/>
      <c r="AW75" s="116"/>
      <c r="AX75" s="116"/>
      <c r="AY75" s="113" t="s">
        <v>379</v>
      </c>
      <c r="AZ75" s="104"/>
      <c r="BA75" s="104"/>
      <c r="BB75" s="104"/>
      <c r="BC75" s="104"/>
      <c r="BD75" s="103"/>
      <c r="BE75" s="114">
        <f>SUM(BE66:BH74)</f>
        <v>23110</v>
      </c>
      <c r="BF75" s="104"/>
      <c r="BG75" s="104"/>
      <c r="BH75" s="103"/>
      <c r="BI75" s="115"/>
      <c r="BJ75" s="116"/>
      <c r="BK75" s="116"/>
      <c r="BL75" s="116"/>
      <c r="BM75" s="116"/>
      <c r="BN75" s="116"/>
      <c r="BO75" s="116"/>
      <c r="BP75" s="116"/>
      <c r="BQ75" s="116"/>
      <c r="BR75" s="116"/>
      <c r="BS75" s="116"/>
      <c r="BT75" s="116"/>
      <c r="BU75" s="116"/>
      <c r="BV75" s="116"/>
      <c r="BW75" s="116"/>
      <c r="BX75" s="116"/>
      <c r="BY75" s="116"/>
      <c r="BZ75" s="116"/>
      <c r="CA75" s="116"/>
      <c r="CB75" s="116"/>
      <c r="CC75" s="113" t="s">
        <v>379</v>
      </c>
      <c r="CD75" s="104"/>
      <c r="CE75" s="104"/>
      <c r="CF75" s="104"/>
      <c r="CG75" s="104"/>
      <c r="CH75" s="103"/>
      <c r="CI75" s="114">
        <f>SUM(CI66:CL74)</f>
        <v>23110</v>
      </c>
      <c r="CJ75" s="104"/>
      <c r="CK75" s="104"/>
      <c r="CL75" s="103"/>
      <c r="CM75" s="115"/>
      <c r="CN75" s="116"/>
      <c r="CO75" s="116"/>
      <c r="CP75" s="116"/>
      <c r="CQ75" s="116"/>
      <c r="CR75" s="116"/>
      <c r="CS75" s="116"/>
      <c r="CT75" s="116"/>
      <c r="CU75" s="116"/>
      <c r="CV75" s="116"/>
      <c r="CW75" s="116"/>
      <c r="CX75" s="116"/>
      <c r="CY75" s="116"/>
      <c r="CZ75" s="116"/>
      <c r="DA75" s="116"/>
      <c r="DB75" s="116"/>
      <c r="DC75" s="116"/>
      <c r="DD75" s="116"/>
      <c r="DE75" s="116"/>
      <c r="DF75" s="116"/>
      <c r="DG75" s="113" t="s">
        <v>379</v>
      </c>
      <c r="DH75" s="104"/>
      <c r="DI75" s="104"/>
      <c r="DJ75" s="104"/>
      <c r="DK75" s="104"/>
      <c r="DL75" s="103"/>
      <c r="DM75" s="114">
        <f>SUM(DM66:DP74)</f>
        <v>23110</v>
      </c>
      <c r="DN75" s="104"/>
      <c r="DO75" s="104"/>
      <c r="DP75" s="103"/>
      <c r="DQ75" s="115"/>
      <c r="DR75" s="116"/>
      <c r="DS75" s="116"/>
      <c r="DT75" s="116"/>
      <c r="DU75" s="116"/>
      <c r="DV75" s="116"/>
      <c r="DW75" s="116"/>
      <c r="DX75" s="116"/>
      <c r="DY75" s="116"/>
      <c r="DZ75" s="116"/>
      <c r="EA75" s="116"/>
      <c r="EB75" s="116"/>
      <c r="EC75" s="116"/>
      <c r="ED75" s="116"/>
      <c r="EE75" s="116"/>
      <c r="EF75" s="116"/>
      <c r="EG75" s="116"/>
      <c r="EH75" s="116"/>
      <c r="EI75" s="116"/>
      <c r="EJ75" s="116"/>
      <c r="EK75" s="113" t="s">
        <v>379</v>
      </c>
      <c r="EL75" s="104"/>
      <c r="EM75" s="104"/>
      <c r="EN75" s="104"/>
      <c r="EO75" s="104"/>
      <c r="EP75" s="103"/>
      <c r="EQ75" s="114">
        <f>SUM(EQ66:ET74)</f>
        <v>23110</v>
      </c>
      <c r="ER75" s="104"/>
      <c r="ES75" s="104"/>
      <c r="ET75" s="103"/>
    </row>
    <row r="76" spans="1:150" ht="15.75" customHeight="1" x14ac:dyDescent="0.3">
      <c r="A76" s="117" t="s">
        <v>380</v>
      </c>
      <c r="B76" s="99"/>
      <c r="C76" s="98"/>
      <c r="D76" s="99"/>
      <c r="E76" s="99"/>
      <c r="F76" s="99"/>
      <c r="G76" s="99"/>
      <c r="H76" s="99"/>
      <c r="I76" s="99"/>
      <c r="J76" s="99"/>
      <c r="K76" s="99"/>
      <c r="L76" s="99"/>
      <c r="M76" s="99"/>
      <c r="N76" s="99"/>
      <c r="O76" s="99"/>
      <c r="P76" s="99"/>
      <c r="Q76" s="99"/>
      <c r="R76" s="99"/>
      <c r="S76" s="99"/>
      <c r="T76" s="2"/>
      <c r="U76" s="2"/>
      <c r="V76" s="2"/>
      <c r="W76" s="2"/>
      <c r="X76" s="2"/>
      <c r="Y76" s="2"/>
      <c r="Z76" s="2"/>
      <c r="AA76" s="2"/>
      <c r="AB76" s="2"/>
      <c r="AC76" s="2"/>
      <c r="AD76" s="2"/>
      <c r="AE76" s="117" t="s">
        <v>380</v>
      </c>
      <c r="AF76" s="99"/>
      <c r="AG76" s="98"/>
      <c r="AH76" s="99"/>
      <c r="AI76" s="99"/>
      <c r="AJ76" s="99"/>
      <c r="AK76" s="99"/>
      <c r="AL76" s="99"/>
      <c r="AM76" s="99"/>
      <c r="AN76" s="99"/>
      <c r="AO76" s="99"/>
      <c r="AP76" s="99"/>
      <c r="AQ76" s="99"/>
      <c r="AR76" s="99"/>
      <c r="AS76" s="99"/>
      <c r="AT76" s="99"/>
      <c r="AU76" s="99"/>
      <c r="AV76" s="99"/>
      <c r="AW76" s="99"/>
      <c r="AX76" s="2"/>
      <c r="AY76" s="2"/>
      <c r="AZ76" s="2"/>
      <c r="BA76" s="2"/>
      <c r="BB76" s="2"/>
      <c r="BC76" s="2"/>
      <c r="BD76" s="2"/>
      <c r="BE76" s="2"/>
      <c r="BF76" s="2"/>
      <c r="BG76" s="2"/>
      <c r="BH76" s="2"/>
      <c r="BI76" s="117" t="s">
        <v>380</v>
      </c>
      <c r="BJ76" s="99"/>
      <c r="BK76" s="98"/>
      <c r="BL76" s="99"/>
      <c r="BM76" s="99"/>
      <c r="BN76" s="99"/>
      <c r="BO76" s="99"/>
      <c r="BP76" s="99"/>
      <c r="BQ76" s="99"/>
      <c r="BR76" s="99"/>
      <c r="BS76" s="99"/>
      <c r="BT76" s="99"/>
      <c r="BU76" s="99"/>
      <c r="BV76" s="99"/>
      <c r="BW76" s="99"/>
      <c r="BX76" s="99"/>
      <c r="BY76" s="99"/>
      <c r="BZ76" s="99"/>
      <c r="CA76" s="99"/>
      <c r="CB76" s="2"/>
      <c r="CC76" s="2"/>
      <c r="CD76" s="2"/>
      <c r="CE76" s="2"/>
      <c r="CF76" s="2"/>
      <c r="CG76" s="2"/>
      <c r="CH76" s="2"/>
      <c r="CI76" s="2"/>
      <c r="CJ76" s="2"/>
      <c r="CK76" s="2"/>
      <c r="CL76" s="2"/>
      <c r="CM76" s="117" t="s">
        <v>380</v>
      </c>
      <c r="CN76" s="99"/>
      <c r="CO76" s="98"/>
      <c r="CP76" s="99"/>
      <c r="CQ76" s="99"/>
      <c r="CR76" s="99"/>
      <c r="CS76" s="99"/>
      <c r="CT76" s="99"/>
      <c r="CU76" s="99"/>
      <c r="CV76" s="99"/>
      <c r="CW76" s="99"/>
      <c r="CX76" s="99"/>
      <c r="CY76" s="99"/>
      <c r="CZ76" s="99"/>
      <c r="DA76" s="99"/>
      <c r="DB76" s="99"/>
      <c r="DC76" s="99"/>
      <c r="DD76" s="99"/>
      <c r="DE76" s="99"/>
      <c r="DF76" s="2"/>
      <c r="DG76" s="2"/>
      <c r="DH76" s="2"/>
      <c r="DI76" s="2"/>
      <c r="DJ76" s="2"/>
      <c r="DK76" s="2"/>
      <c r="DL76" s="2"/>
      <c r="DM76" s="2"/>
      <c r="DN76" s="2"/>
      <c r="DO76" s="2"/>
      <c r="DP76" s="2"/>
      <c r="DQ76" s="117" t="s">
        <v>380</v>
      </c>
      <c r="DR76" s="99"/>
      <c r="DS76" s="98"/>
      <c r="DT76" s="99"/>
      <c r="DU76" s="99"/>
      <c r="DV76" s="99"/>
      <c r="DW76" s="99"/>
      <c r="DX76" s="99"/>
      <c r="DY76" s="99"/>
      <c r="DZ76" s="99"/>
      <c r="EA76" s="99"/>
      <c r="EB76" s="99"/>
      <c r="EC76" s="99"/>
      <c r="ED76" s="99"/>
      <c r="EE76" s="99"/>
      <c r="EF76" s="99"/>
      <c r="EG76" s="99"/>
      <c r="EH76" s="99"/>
      <c r="EI76" s="99"/>
      <c r="EJ76" s="2"/>
      <c r="EK76" s="2"/>
      <c r="EL76" s="2"/>
      <c r="EM76" s="2"/>
      <c r="EN76" s="2"/>
      <c r="EO76" s="2"/>
      <c r="EP76" s="2"/>
      <c r="EQ76" s="2"/>
      <c r="ER76" s="2"/>
      <c r="ES76" s="2"/>
      <c r="ET76" s="2"/>
    </row>
    <row r="77" spans="1:150" ht="15.75" customHeight="1" x14ac:dyDescent="0.3">
      <c r="A77" s="98" t="s">
        <v>371</v>
      </c>
      <c r="B77" s="99"/>
      <c r="C77" s="99"/>
      <c r="D77" s="99"/>
      <c r="E77" s="99"/>
      <c r="F77" s="99"/>
      <c r="G77" s="25" t="s">
        <v>372</v>
      </c>
      <c r="H77" s="108">
        <f>H58+5</f>
        <v>21</v>
      </c>
      <c r="I77" s="99"/>
      <c r="J77" s="99"/>
      <c r="K77" s="99"/>
      <c r="L77" s="99"/>
      <c r="M77" s="99"/>
      <c r="N77" s="99"/>
      <c r="O77" s="99"/>
      <c r="P77" s="99"/>
      <c r="Q77" s="99"/>
      <c r="R77" s="99"/>
      <c r="S77" s="98" t="s">
        <v>373</v>
      </c>
      <c r="T77" s="99"/>
      <c r="U77" s="99"/>
      <c r="V77" s="99"/>
      <c r="W77" s="99"/>
      <c r="X77" s="99"/>
      <c r="Y77" s="107">
        <f>VLOOKUP(Despacho!H77,Ventas!$A$1:$U$205,5,0)</f>
        <v>0</v>
      </c>
      <c r="Z77" s="99"/>
      <c r="AA77" s="99"/>
      <c r="AB77" s="99"/>
      <c r="AC77" s="2"/>
      <c r="AD77" s="2"/>
      <c r="AE77" s="98" t="s">
        <v>371</v>
      </c>
      <c r="AF77" s="99"/>
      <c r="AG77" s="99"/>
      <c r="AH77" s="99"/>
      <c r="AI77" s="99"/>
      <c r="AJ77" s="99"/>
      <c r="AK77" s="25" t="s">
        <v>372</v>
      </c>
      <c r="AL77" s="108">
        <f>AL58+5</f>
        <v>22</v>
      </c>
      <c r="AM77" s="99"/>
      <c r="AN77" s="99"/>
      <c r="AO77" s="99"/>
      <c r="AP77" s="99"/>
      <c r="AQ77" s="99"/>
      <c r="AR77" s="99"/>
      <c r="AS77" s="99"/>
      <c r="AT77" s="99"/>
      <c r="AU77" s="99"/>
      <c r="AV77" s="99"/>
      <c r="AW77" s="98" t="s">
        <v>373</v>
      </c>
      <c r="AX77" s="99"/>
      <c r="AY77" s="99"/>
      <c r="AZ77" s="99"/>
      <c r="BA77" s="99"/>
      <c r="BB77" s="99"/>
      <c r="BC77" s="107">
        <f>VLOOKUP(Despacho!AL77,Ventas!$A$1:$U$205,5,0)</f>
        <v>0</v>
      </c>
      <c r="BD77" s="99"/>
      <c r="BE77" s="99"/>
      <c r="BF77" s="99"/>
      <c r="BG77" s="2"/>
      <c r="BH77" s="2"/>
      <c r="BI77" s="98" t="s">
        <v>371</v>
      </c>
      <c r="BJ77" s="99"/>
      <c r="BK77" s="99"/>
      <c r="BL77" s="99"/>
      <c r="BM77" s="99"/>
      <c r="BN77" s="99"/>
      <c r="BO77" s="25" t="s">
        <v>372</v>
      </c>
      <c r="BP77" s="108">
        <f>BP58+5</f>
        <v>23</v>
      </c>
      <c r="BQ77" s="99"/>
      <c r="BR77" s="99"/>
      <c r="BS77" s="99"/>
      <c r="BT77" s="99"/>
      <c r="BU77" s="99"/>
      <c r="BV77" s="99"/>
      <c r="BW77" s="99"/>
      <c r="BX77" s="99"/>
      <c r="BY77" s="99"/>
      <c r="BZ77" s="99"/>
      <c r="CA77" s="98" t="s">
        <v>373</v>
      </c>
      <c r="CB77" s="99"/>
      <c r="CC77" s="99"/>
      <c r="CD77" s="99"/>
      <c r="CE77" s="99"/>
      <c r="CF77" s="99"/>
      <c r="CG77" s="107">
        <f>VLOOKUP(Despacho!BP77,Ventas!$A$1:$U$205,5,0)</f>
        <v>0</v>
      </c>
      <c r="CH77" s="99"/>
      <c r="CI77" s="99"/>
      <c r="CJ77" s="99"/>
      <c r="CK77" s="2"/>
      <c r="CL77" s="2"/>
      <c r="CM77" s="98" t="s">
        <v>371</v>
      </c>
      <c r="CN77" s="99"/>
      <c r="CO77" s="99"/>
      <c r="CP77" s="99"/>
      <c r="CQ77" s="99"/>
      <c r="CR77" s="99"/>
      <c r="CS77" s="25" t="s">
        <v>372</v>
      </c>
      <c r="CT77" s="108">
        <f>CT58+5</f>
        <v>24</v>
      </c>
      <c r="CU77" s="99"/>
      <c r="CV77" s="99"/>
      <c r="CW77" s="99"/>
      <c r="CX77" s="99"/>
      <c r="CY77" s="99"/>
      <c r="CZ77" s="99"/>
      <c r="DA77" s="99"/>
      <c r="DB77" s="99"/>
      <c r="DC77" s="99"/>
      <c r="DD77" s="99"/>
      <c r="DE77" s="98" t="s">
        <v>373</v>
      </c>
      <c r="DF77" s="99"/>
      <c r="DG77" s="99"/>
      <c r="DH77" s="99"/>
      <c r="DI77" s="99"/>
      <c r="DJ77" s="99"/>
      <c r="DK77" s="107">
        <f>VLOOKUP(Despacho!CT77,Ventas!$A$1:$U$205,5,0)</f>
        <v>0</v>
      </c>
      <c r="DL77" s="99"/>
      <c r="DM77" s="99"/>
      <c r="DN77" s="99"/>
      <c r="DO77" s="2"/>
      <c r="DP77" s="2"/>
      <c r="DQ77" s="98" t="s">
        <v>371</v>
      </c>
      <c r="DR77" s="99"/>
      <c r="DS77" s="99"/>
      <c r="DT77" s="99"/>
      <c r="DU77" s="99"/>
      <c r="DV77" s="99"/>
      <c r="DW77" s="25" t="s">
        <v>372</v>
      </c>
      <c r="DX77" s="108">
        <f>DX58+5</f>
        <v>25</v>
      </c>
      <c r="DY77" s="99"/>
      <c r="DZ77" s="99"/>
      <c r="EA77" s="99"/>
      <c r="EB77" s="99"/>
      <c r="EC77" s="99"/>
      <c r="ED77" s="99"/>
      <c r="EE77" s="99"/>
      <c r="EF77" s="99"/>
      <c r="EG77" s="99"/>
      <c r="EH77" s="99"/>
      <c r="EI77" s="98" t="s">
        <v>373</v>
      </c>
      <c r="EJ77" s="99"/>
      <c r="EK77" s="99"/>
      <c r="EL77" s="99"/>
      <c r="EM77" s="99"/>
      <c r="EN77" s="99"/>
      <c r="EO77" s="107" t="e">
        <f>VLOOKUP(Despacho!DX77,Ventas!$A$1:$U$205,5,0)</f>
        <v>#N/A</v>
      </c>
      <c r="EP77" s="99"/>
      <c r="EQ77" s="99"/>
      <c r="ER77" s="99"/>
      <c r="ES77" s="2"/>
      <c r="ET77" s="2"/>
    </row>
    <row r="78" spans="1:150" ht="15.75" customHeight="1" x14ac:dyDescent="0.3">
      <c r="A78" s="98" t="s">
        <v>272</v>
      </c>
      <c r="B78" s="99"/>
      <c r="C78" s="99"/>
      <c r="D78" s="99"/>
      <c r="E78" s="99"/>
      <c r="F78" s="99"/>
      <c r="G78" s="25" t="s">
        <v>372</v>
      </c>
      <c r="H78" s="98" t="str">
        <f>VLOOKUP(Despacho!H77,Ventas!$A$1:$U$205,6,0)</f>
        <v/>
      </c>
      <c r="I78" s="99"/>
      <c r="J78" s="99"/>
      <c r="K78" s="99"/>
      <c r="L78" s="99"/>
      <c r="M78" s="99"/>
      <c r="N78" s="99"/>
      <c r="O78" s="99"/>
      <c r="P78" s="99"/>
      <c r="Q78" s="99"/>
      <c r="R78" s="99"/>
      <c r="S78" s="99"/>
      <c r="T78" s="99"/>
      <c r="U78" s="99"/>
      <c r="V78" s="99"/>
      <c r="W78" s="99"/>
      <c r="X78" s="99"/>
      <c r="Y78" s="2"/>
      <c r="Z78" s="2"/>
      <c r="AA78" s="2"/>
      <c r="AB78" s="2"/>
      <c r="AC78" s="2"/>
      <c r="AD78" s="2"/>
      <c r="AE78" s="98" t="s">
        <v>272</v>
      </c>
      <c r="AF78" s="99"/>
      <c r="AG78" s="99"/>
      <c r="AH78" s="99"/>
      <c r="AI78" s="99"/>
      <c r="AJ78" s="99"/>
      <c r="AK78" s="25" t="s">
        <v>372</v>
      </c>
      <c r="AL78" s="98" t="str">
        <f>VLOOKUP(Despacho!AL77,Ventas!$A$1:$U$205,6,0)</f>
        <v/>
      </c>
      <c r="AM78" s="99"/>
      <c r="AN78" s="99"/>
      <c r="AO78" s="99"/>
      <c r="AP78" s="99"/>
      <c r="AQ78" s="99"/>
      <c r="AR78" s="99"/>
      <c r="AS78" s="99"/>
      <c r="AT78" s="99"/>
      <c r="AU78" s="99"/>
      <c r="AV78" s="99"/>
      <c r="AW78" s="99"/>
      <c r="AX78" s="99"/>
      <c r="AY78" s="99"/>
      <c r="AZ78" s="99"/>
      <c r="BA78" s="99"/>
      <c r="BB78" s="99"/>
      <c r="BC78" s="2"/>
      <c r="BD78" s="2"/>
      <c r="BE78" s="2"/>
      <c r="BF78" s="2"/>
      <c r="BG78" s="2"/>
      <c r="BH78" s="2"/>
      <c r="BI78" s="98" t="s">
        <v>272</v>
      </c>
      <c r="BJ78" s="99"/>
      <c r="BK78" s="99"/>
      <c r="BL78" s="99"/>
      <c r="BM78" s="99"/>
      <c r="BN78" s="99"/>
      <c r="BO78" s="25" t="s">
        <v>372</v>
      </c>
      <c r="BP78" s="98" t="str">
        <f>VLOOKUP(Despacho!BP77,Ventas!$A$1:$U$205,6,0)</f>
        <v/>
      </c>
      <c r="BQ78" s="99"/>
      <c r="BR78" s="99"/>
      <c r="BS78" s="99"/>
      <c r="BT78" s="99"/>
      <c r="BU78" s="99"/>
      <c r="BV78" s="99"/>
      <c r="BW78" s="99"/>
      <c r="BX78" s="99"/>
      <c r="BY78" s="99"/>
      <c r="BZ78" s="99"/>
      <c r="CA78" s="99"/>
      <c r="CB78" s="99"/>
      <c r="CC78" s="99"/>
      <c r="CD78" s="99"/>
      <c r="CE78" s="99"/>
      <c r="CF78" s="99"/>
      <c r="CG78" s="2"/>
      <c r="CH78" s="2"/>
      <c r="CI78" s="2"/>
      <c r="CJ78" s="2"/>
      <c r="CK78" s="2"/>
      <c r="CL78" s="2"/>
      <c r="CM78" s="98" t="s">
        <v>272</v>
      </c>
      <c r="CN78" s="99"/>
      <c r="CO78" s="99"/>
      <c r="CP78" s="99"/>
      <c r="CQ78" s="99"/>
      <c r="CR78" s="99"/>
      <c r="CS78" s="25" t="s">
        <v>372</v>
      </c>
      <c r="CT78" s="98" t="str">
        <f>VLOOKUP(Despacho!CT77,Ventas!$A$1:$U$205,6,0)</f>
        <v/>
      </c>
      <c r="CU78" s="99"/>
      <c r="CV78" s="99"/>
      <c r="CW78" s="99"/>
      <c r="CX78" s="99"/>
      <c r="CY78" s="99"/>
      <c r="CZ78" s="99"/>
      <c r="DA78" s="99"/>
      <c r="DB78" s="99"/>
      <c r="DC78" s="99"/>
      <c r="DD78" s="99"/>
      <c r="DE78" s="99"/>
      <c r="DF78" s="99"/>
      <c r="DG78" s="99"/>
      <c r="DH78" s="99"/>
      <c r="DI78" s="99"/>
      <c r="DJ78" s="99"/>
      <c r="DK78" s="2"/>
      <c r="DL78" s="2"/>
      <c r="DM78" s="2"/>
      <c r="DN78" s="2"/>
      <c r="DO78" s="2"/>
      <c r="DP78" s="2"/>
      <c r="DQ78" s="98" t="s">
        <v>272</v>
      </c>
      <c r="DR78" s="99"/>
      <c r="DS78" s="99"/>
      <c r="DT78" s="99"/>
      <c r="DU78" s="99"/>
      <c r="DV78" s="99"/>
      <c r="DW78" s="25" t="s">
        <v>372</v>
      </c>
      <c r="DX78" s="98" t="e">
        <f>VLOOKUP(Despacho!DX77,Ventas!$A$1:$U$205,6,0)</f>
        <v>#N/A</v>
      </c>
      <c r="DY78" s="99"/>
      <c r="DZ78" s="99"/>
      <c r="EA78" s="99"/>
      <c r="EB78" s="99"/>
      <c r="EC78" s="99"/>
      <c r="ED78" s="99"/>
      <c r="EE78" s="99"/>
      <c r="EF78" s="99"/>
      <c r="EG78" s="99"/>
      <c r="EH78" s="99"/>
      <c r="EI78" s="99"/>
      <c r="EJ78" s="99"/>
      <c r="EK78" s="99"/>
      <c r="EL78" s="99"/>
      <c r="EM78" s="99"/>
      <c r="EN78" s="99"/>
      <c r="EO78" s="2"/>
      <c r="EP78" s="2"/>
      <c r="EQ78" s="2"/>
      <c r="ER78" s="2"/>
      <c r="ES78" s="2"/>
      <c r="ET78" s="2"/>
    </row>
    <row r="79" spans="1:150" ht="15.75" customHeight="1" x14ac:dyDescent="0.3">
      <c r="A79" s="98" t="s">
        <v>374</v>
      </c>
      <c r="B79" s="99"/>
      <c r="C79" s="99"/>
      <c r="D79" s="99"/>
      <c r="E79" s="99"/>
      <c r="F79" s="99"/>
      <c r="G79" s="25" t="s">
        <v>372</v>
      </c>
      <c r="H79" s="105">
        <f>VLOOKUP(Despacho!H77,Ventas!$A$1:$U$205,15,0)</f>
        <v>751</v>
      </c>
      <c r="I79" s="99"/>
      <c r="J79" s="99"/>
      <c r="K79" s="99"/>
      <c r="L79" s="99"/>
      <c r="M79" s="99"/>
      <c r="N79" s="81"/>
      <c r="O79" s="81"/>
      <c r="P79" s="81"/>
      <c r="Q79" s="81"/>
      <c r="R79" s="81"/>
      <c r="S79" s="25"/>
      <c r="T79" s="25"/>
      <c r="U79" s="25"/>
      <c r="V79" s="25"/>
      <c r="W79" s="25"/>
      <c r="X79" s="25"/>
      <c r="Y79" s="82"/>
      <c r="Z79" s="82"/>
      <c r="AA79" s="82"/>
      <c r="AB79" s="82"/>
      <c r="AC79" s="2"/>
      <c r="AD79" s="2"/>
      <c r="AE79" s="98" t="s">
        <v>374</v>
      </c>
      <c r="AF79" s="99"/>
      <c r="AG79" s="99"/>
      <c r="AH79" s="99"/>
      <c r="AI79" s="99"/>
      <c r="AJ79" s="99"/>
      <c r="AK79" s="25" t="s">
        <v>372</v>
      </c>
      <c r="AL79" s="105">
        <f>VLOOKUP(Despacho!AL77,Ventas!$A$1:$U$205,15,0)</f>
        <v>0</v>
      </c>
      <c r="AM79" s="99"/>
      <c r="AN79" s="99"/>
      <c r="AO79" s="99"/>
      <c r="AP79" s="99"/>
      <c r="AQ79" s="99"/>
      <c r="AR79" s="81"/>
      <c r="AS79" s="81"/>
      <c r="AT79" s="81"/>
      <c r="AU79" s="81"/>
      <c r="AV79" s="81"/>
      <c r="AW79" s="25"/>
      <c r="AX79" s="25"/>
      <c r="AY79" s="25"/>
      <c r="AZ79" s="25"/>
      <c r="BA79" s="25"/>
      <c r="BB79" s="25"/>
      <c r="BC79" s="82"/>
      <c r="BD79" s="82"/>
      <c r="BE79" s="82"/>
      <c r="BF79" s="82"/>
      <c r="BG79" s="2"/>
      <c r="BH79" s="2"/>
      <c r="BI79" s="98" t="s">
        <v>374</v>
      </c>
      <c r="BJ79" s="99"/>
      <c r="BK79" s="99"/>
      <c r="BL79" s="99"/>
      <c r="BM79" s="99"/>
      <c r="BN79" s="99"/>
      <c r="BO79" s="25" t="s">
        <v>372</v>
      </c>
      <c r="BP79" s="105">
        <f>VLOOKUP(Despacho!BP77,Ventas!$A$1:$U$205,15,0)</f>
        <v>751</v>
      </c>
      <c r="BQ79" s="99"/>
      <c r="BR79" s="99"/>
      <c r="BS79" s="99"/>
      <c r="BT79" s="99"/>
      <c r="BU79" s="99"/>
      <c r="BV79" s="81"/>
      <c r="BW79" s="81"/>
      <c r="BX79" s="81"/>
      <c r="BY79" s="81"/>
      <c r="BZ79" s="81"/>
      <c r="CA79" s="25"/>
      <c r="CB79" s="25"/>
      <c r="CC79" s="25"/>
      <c r="CD79" s="25"/>
      <c r="CE79" s="25"/>
      <c r="CF79" s="25"/>
      <c r="CG79" s="82"/>
      <c r="CH79" s="82"/>
      <c r="CI79" s="82"/>
      <c r="CJ79" s="82"/>
      <c r="CK79" s="2"/>
      <c r="CL79" s="2"/>
      <c r="CM79" s="98" t="s">
        <v>374</v>
      </c>
      <c r="CN79" s="99"/>
      <c r="CO79" s="99"/>
      <c r="CP79" s="99"/>
      <c r="CQ79" s="99"/>
      <c r="CR79" s="99"/>
      <c r="CS79" s="25" t="s">
        <v>372</v>
      </c>
      <c r="CT79" s="105">
        <f>VLOOKUP(Despacho!CT77,Ventas!$A$1:$U$205,15,0)</f>
        <v>0</v>
      </c>
      <c r="CU79" s="99"/>
      <c r="CV79" s="99"/>
      <c r="CW79" s="99"/>
      <c r="CX79" s="99"/>
      <c r="CY79" s="99"/>
      <c r="CZ79" s="81"/>
      <c r="DA79" s="81"/>
      <c r="DB79" s="81"/>
      <c r="DC79" s="81"/>
      <c r="DD79" s="81"/>
      <c r="DE79" s="25"/>
      <c r="DF79" s="25"/>
      <c r="DG79" s="25"/>
      <c r="DH79" s="25"/>
      <c r="DI79" s="25"/>
      <c r="DJ79" s="25"/>
      <c r="DK79" s="82"/>
      <c r="DL79" s="82"/>
      <c r="DM79" s="82"/>
      <c r="DN79" s="82"/>
      <c r="DO79" s="2"/>
      <c r="DP79" s="2"/>
      <c r="DQ79" s="98" t="s">
        <v>374</v>
      </c>
      <c r="DR79" s="99"/>
      <c r="DS79" s="99"/>
      <c r="DT79" s="99"/>
      <c r="DU79" s="99"/>
      <c r="DV79" s="99"/>
      <c r="DW79" s="25" t="s">
        <v>372</v>
      </c>
      <c r="DX79" s="105" t="e">
        <f>VLOOKUP(Despacho!DX77,Ventas!$A$1:$U$205,15,0)</f>
        <v>#N/A</v>
      </c>
      <c r="DY79" s="99"/>
      <c r="DZ79" s="99"/>
      <c r="EA79" s="99"/>
      <c r="EB79" s="99"/>
      <c r="EC79" s="99"/>
      <c r="ED79" s="81"/>
      <c r="EE79" s="81"/>
      <c r="EF79" s="81"/>
      <c r="EG79" s="81"/>
      <c r="EH79" s="81"/>
      <c r="EI79" s="25"/>
      <c r="EJ79" s="25"/>
      <c r="EK79" s="25"/>
      <c r="EL79" s="25"/>
      <c r="EM79" s="25"/>
      <c r="EN79" s="25"/>
      <c r="EO79" s="82"/>
      <c r="EP79" s="82"/>
      <c r="EQ79" s="82"/>
      <c r="ER79" s="82"/>
      <c r="ES79" s="2"/>
      <c r="ET79" s="2"/>
    </row>
    <row r="80" spans="1:150" ht="15.75" customHeight="1" x14ac:dyDescent="0.3">
      <c r="A80" s="98" t="s">
        <v>375</v>
      </c>
      <c r="B80" s="99"/>
      <c r="C80" s="99"/>
      <c r="D80" s="99"/>
      <c r="E80" s="99"/>
      <c r="F80" s="99"/>
      <c r="G80" s="25"/>
      <c r="H80" s="106">
        <f>VLOOKUP(Despacho!H77,Ventas!$A$1:$U$205,16,0)</f>
        <v>157</v>
      </c>
      <c r="I80" s="99"/>
      <c r="J80" s="99"/>
      <c r="K80" s="99"/>
      <c r="L80" s="99"/>
      <c r="M80" s="99"/>
      <c r="N80" s="81"/>
      <c r="O80" s="81"/>
      <c r="P80" s="81"/>
      <c r="Q80" s="81"/>
      <c r="R80" s="81"/>
      <c r="S80" s="25"/>
      <c r="T80" s="25"/>
      <c r="U80" s="25"/>
      <c r="V80" s="25"/>
      <c r="W80" s="25"/>
      <c r="X80" s="25"/>
      <c r="Y80" s="82"/>
      <c r="Z80" s="82"/>
      <c r="AA80" s="82"/>
      <c r="AB80" s="82"/>
      <c r="AC80" s="2"/>
      <c r="AD80" s="2"/>
      <c r="AE80" s="98" t="s">
        <v>375</v>
      </c>
      <c r="AF80" s="99"/>
      <c r="AG80" s="99"/>
      <c r="AH80" s="99"/>
      <c r="AI80" s="99"/>
      <c r="AJ80" s="99"/>
      <c r="AK80" s="25"/>
      <c r="AL80" s="106">
        <f>VLOOKUP(Despacho!AL77,Ventas!$A$1:$U$205,16,0)</f>
        <v>187</v>
      </c>
      <c r="AM80" s="99"/>
      <c r="AN80" s="99"/>
      <c r="AO80" s="99"/>
      <c r="AP80" s="99"/>
      <c r="AQ80" s="99"/>
      <c r="AR80" s="81"/>
      <c r="AS80" s="81"/>
      <c r="AT80" s="81"/>
      <c r="AU80" s="81"/>
      <c r="AV80" s="81"/>
      <c r="AW80" s="25"/>
      <c r="AX80" s="25"/>
      <c r="AY80" s="25"/>
      <c r="AZ80" s="25"/>
      <c r="BA80" s="25"/>
      <c r="BB80" s="25"/>
      <c r="BC80" s="82"/>
      <c r="BD80" s="82"/>
      <c r="BE80" s="82"/>
      <c r="BF80" s="82"/>
      <c r="BG80" s="2"/>
      <c r="BH80" s="2"/>
      <c r="BI80" s="98" t="s">
        <v>375</v>
      </c>
      <c r="BJ80" s="99"/>
      <c r="BK80" s="99"/>
      <c r="BL80" s="99"/>
      <c r="BM80" s="99"/>
      <c r="BN80" s="99"/>
      <c r="BO80" s="25"/>
      <c r="BP80" s="106">
        <f>VLOOKUP(Despacho!BP77,Ventas!$A$1:$U$205,16,0)</f>
        <v>157</v>
      </c>
      <c r="BQ80" s="99"/>
      <c r="BR80" s="99"/>
      <c r="BS80" s="99"/>
      <c r="BT80" s="99"/>
      <c r="BU80" s="99"/>
      <c r="BV80" s="81"/>
      <c r="BW80" s="81"/>
      <c r="BX80" s="81"/>
      <c r="BY80" s="81"/>
      <c r="BZ80" s="81"/>
      <c r="CA80" s="25"/>
      <c r="CB80" s="25"/>
      <c r="CC80" s="25"/>
      <c r="CD80" s="25"/>
      <c r="CE80" s="25"/>
      <c r="CF80" s="25"/>
      <c r="CG80" s="82"/>
      <c r="CH80" s="82"/>
      <c r="CI80" s="82"/>
      <c r="CJ80" s="82"/>
      <c r="CK80" s="2"/>
      <c r="CL80" s="2"/>
      <c r="CM80" s="98" t="s">
        <v>375</v>
      </c>
      <c r="CN80" s="99"/>
      <c r="CO80" s="99"/>
      <c r="CP80" s="99"/>
      <c r="CQ80" s="99"/>
      <c r="CR80" s="99"/>
      <c r="CS80" s="25"/>
      <c r="CT80" s="106">
        <f>VLOOKUP(Despacho!CT77,Ventas!$A$1:$U$205,16,0)</f>
        <v>157</v>
      </c>
      <c r="CU80" s="99"/>
      <c r="CV80" s="99"/>
      <c r="CW80" s="99"/>
      <c r="CX80" s="99"/>
      <c r="CY80" s="99"/>
      <c r="CZ80" s="81"/>
      <c r="DA80" s="81"/>
      <c r="DB80" s="81"/>
      <c r="DC80" s="81"/>
      <c r="DD80" s="81"/>
      <c r="DE80" s="25"/>
      <c r="DF80" s="25"/>
      <c r="DG80" s="25"/>
      <c r="DH80" s="25"/>
      <c r="DI80" s="25"/>
      <c r="DJ80" s="25"/>
      <c r="DK80" s="82"/>
      <c r="DL80" s="82"/>
      <c r="DM80" s="82"/>
      <c r="DN80" s="82"/>
      <c r="DO80" s="2"/>
      <c r="DP80" s="2"/>
      <c r="DQ80" s="98" t="s">
        <v>375</v>
      </c>
      <c r="DR80" s="99"/>
      <c r="DS80" s="99"/>
      <c r="DT80" s="99"/>
      <c r="DU80" s="99"/>
      <c r="DV80" s="99"/>
      <c r="DW80" s="25"/>
      <c r="DX80" s="106" t="e">
        <f>VLOOKUP(Despacho!DX77,Ventas!$A$1:$U$205,16,0)</f>
        <v>#N/A</v>
      </c>
      <c r="DY80" s="99"/>
      <c r="DZ80" s="99"/>
      <c r="EA80" s="99"/>
      <c r="EB80" s="99"/>
      <c r="EC80" s="99"/>
      <c r="ED80" s="81"/>
      <c r="EE80" s="81"/>
      <c r="EF80" s="81"/>
      <c r="EG80" s="81"/>
      <c r="EH80" s="81"/>
      <c r="EI80" s="25"/>
      <c r="EJ80" s="25"/>
      <c r="EK80" s="25"/>
      <c r="EL80" s="25"/>
      <c r="EM80" s="25"/>
      <c r="EN80" s="25"/>
      <c r="EO80" s="82"/>
      <c r="EP80" s="82"/>
      <c r="EQ80" s="82"/>
      <c r="ER80" s="82"/>
      <c r="ES80" s="2"/>
      <c r="ET80" s="2"/>
    </row>
    <row r="81" spans="1:150" ht="15.75" customHeight="1" x14ac:dyDescent="0.3">
      <c r="A81" s="98" t="s">
        <v>152</v>
      </c>
      <c r="B81" s="99"/>
      <c r="C81" s="99"/>
      <c r="D81" s="99"/>
      <c r="E81" s="99"/>
      <c r="F81" s="99"/>
      <c r="G81" s="25" t="s">
        <v>372</v>
      </c>
      <c r="H81" s="101" t="e">
        <f>VLOOKUP(Y77,Clientes!$A$1:$E$504,3,0)</f>
        <v>#N/A</v>
      </c>
      <c r="I81" s="99"/>
      <c r="J81" s="99"/>
      <c r="K81" s="99"/>
      <c r="L81" s="99"/>
      <c r="M81" s="99"/>
      <c r="N81" s="99"/>
      <c r="O81" s="99"/>
      <c r="P81" s="99"/>
      <c r="Q81" s="99"/>
      <c r="R81" s="99"/>
      <c r="S81" s="99"/>
      <c r="T81" s="99"/>
      <c r="U81" s="99"/>
      <c r="V81" s="99"/>
      <c r="W81" s="99"/>
      <c r="X81" s="99"/>
      <c r="Y81" s="98" t="s">
        <v>279</v>
      </c>
      <c r="Z81" s="99"/>
      <c r="AA81" s="100" t="e">
        <f>VLOOKUP(Y77,Clientes!$A$1:$E$48,4,0)</f>
        <v>#N/A</v>
      </c>
      <c r="AB81" s="99"/>
      <c r="AC81" s="2"/>
      <c r="AD81" s="2"/>
      <c r="AE81" s="98" t="s">
        <v>152</v>
      </c>
      <c r="AF81" s="99"/>
      <c r="AG81" s="99"/>
      <c r="AH81" s="99"/>
      <c r="AI81" s="99"/>
      <c r="AJ81" s="99"/>
      <c r="AK81" s="25" t="s">
        <v>372</v>
      </c>
      <c r="AL81" s="101" t="e">
        <f>VLOOKUP(BC77,Clientes!$A$1:$E$504,3,0)</f>
        <v>#N/A</v>
      </c>
      <c r="AM81" s="99"/>
      <c r="AN81" s="99"/>
      <c r="AO81" s="99"/>
      <c r="AP81" s="99"/>
      <c r="AQ81" s="99"/>
      <c r="AR81" s="99"/>
      <c r="AS81" s="99"/>
      <c r="AT81" s="99"/>
      <c r="AU81" s="99"/>
      <c r="AV81" s="99"/>
      <c r="AW81" s="99"/>
      <c r="AX81" s="99"/>
      <c r="AY81" s="99"/>
      <c r="AZ81" s="99"/>
      <c r="BA81" s="99"/>
      <c r="BB81" s="99"/>
      <c r="BC81" s="98" t="s">
        <v>279</v>
      </c>
      <c r="BD81" s="99"/>
      <c r="BE81" s="100" t="e">
        <f>VLOOKUP(BC77,Clientes!$A$1:$E$48,4,0)</f>
        <v>#N/A</v>
      </c>
      <c r="BF81" s="99"/>
      <c r="BG81" s="2"/>
      <c r="BH81" s="2"/>
      <c r="BI81" s="98" t="s">
        <v>152</v>
      </c>
      <c r="BJ81" s="99"/>
      <c r="BK81" s="99"/>
      <c r="BL81" s="99"/>
      <c r="BM81" s="99"/>
      <c r="BN81" s="99"/>
      <c r="BO81" s="25" t="s">
        <v>372</v>
      </c>
      <c r="BP81" s="101" t="e">
        <f>VLOOKUP(CG77,Clientes!$A$1:$E$504,3,0)</f>
        <v>#N/A</v>
      </c>
      <c r="BQ81" s="99"/>
      <c r="BR81" s="99"/>
      <c r="BS81" s="99"/>
      <c r="BT81" s="99"/>
      <c r="BU81" s="99"/>
      <c r="BV81" s="99"/>
      <c r="BW81" s="99"/>
      <c r="BX81" s="99"/>
      <c r="BY81" s="99"/>
      <c r="BZ81" s="99"/>
      <c r="CA81" s="99"/>
      <c r="CB81" s="99"/>
      <c r="CC81" s="99"/>
      <c r="CD81" s="99"/>
      <c r="CE81" s="99"/>
      <c r="CF81" s="99"/>
      <c r="CG81" s="98" t="s">
        <v>279</v>
      </c>
      <c r="CH81" s="99"/>
      <c r="CI81" s="100" t="e">
        <f>VLOOKUP(CG77,Clientes!$A$1:$E$48,4,0)</f>
        <v>#N/A</v>
      </c>
      <c r="CJ81" s="99"/>
      <c r="CK81" s="2"/>
      <c r="CL81" s="2"/>
      <c r="CM81" s="98" t="s">
        <v>152</v>
      </c>
      <c r="CN81" s="99"/>
      <c r="CO81" s="99"/>
      <c r="CP81" s="99"/>
      <c r="CQ81" s="99"/>
      <c r="CR81" s="99"/>
      <c r="CS81" s="25" t="s">
        <v>372</v>
      </c>
      <c r="CT81" s="101" t="e">
        <f>VLOOKUP(DK77,Clientes!$A$1:$E$504,3,0)</f>
        <v>#N/A</v>
      </c>
      <c r="CU81" s="99"/>
      <c r="CV81" s="99"/>
      <c r="CW81" s="99"/>
      <c r="CX81" s="99"/>
      <c r="CY81" s="99"/>
      <c r="CZ81" s="99"/>
      <c r="DA81" s="99"/>
      <c r="DB81" s="99"/>
      <c r="DC81" s="99"/>
      <c r="DD81" s="99"/>
      <c r="DE81" s="99"/>
      <c r="DF81" s="99"/>
      <c r="DG81" s="99"/>
      <c r="DH81" s="99"/>
      <c r="DI81" s="99"/>
      <c r="DJ81" s="99"/>
      <c r="DK81" s="98" t="s">
        <v>279</v>
      </c>
      <c r="DL81" s="99"/>
      <c r="DM81" s="100" t="e">
        <f>VLOOKUP(DK77,Clientes!$A$1:$E$48,4,0)</f>
        <v>#N/A</v>
      </c>
      <c r="DN81" s="99"/>
      <c r="DO81" s="2"/>
      <c r="DP81" s="2"/>
      <c r="DQ81" s="98" t="s">
        <v>152</v>
      </c>
      <c r="DR81" s="99"/>
      <c r="DS81" s="99"/>
      <c r="DT81" s="99"/>
      <c r="DU81" s="99"/>
      <c r="DV81" s="99"/>
      <c r="DW81" s="25" t="s">
        <v>372</v>
      </c>
      <c r="DX81" s="101" t="e">
        <f>VLOOKUP(EO77,Clientes!$A$1:$E$504,3,0)</f>
        <v>#N/A</v>
      </c>
      <c r="DY81" s="99"/>
      <c r="DZ81" s="99"/>
      <c r="EA81" s="99"/>
      <c r="EB81" s="99"/>
      <c r="EC81" s="99"/>
      <c r="ED81" s="99"/>
      <c r="EE81" s="99"/>
      <c r="EF81" s="99"/>
      <c r="EG81" s="99"/>
      <c r="EH81" s="99"/>
      <c r="EI81" s="99"/>
      <c r="EJ81" s="99"/>
      <c r="EK81" s="99"/>
      <c r="EL81" s="99"/>
      <c r="EM81" s="99"/>
      <c r="EN81" s="99"/>
      <c r="EO81" s="98" t="s">
        <v>279</v>
      </c>
      <c r="EP81" s="99"/>
      <c r="EQ81" s="100" t="e">
        <f>VLOOKUP(EO77,Clientes!$A$1:$E$48,4,0)</f>
        <v>#N/A</v>
      </c>
      <c r="ER81" s="99"/>
      <c r="ES81" s="2"/>
      <c r="ET81" s="2"/>
    </row>
    <row r="82" spans="1:150"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row>
    <row r="83" spans="1:150"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row>
    <row r="84" spans="1:150" ht="15.75" customHeight="1" x14ac:dyDescent="0.3">
      <c r="A84" s="102" t="s">
        <v>225</v>
      </c>
      <c r="B84" s="103"/>
      <c r="C84" s="102" t="s">
        <v>376</v>
      </c>
      <c r="D84" s="104"/>
      <c r="E84" s="104"/>
      <c r="F84" s="104"/>
      <c r="G84" s="104"/>
      <c r="H84" s="104"/>
      <c r="I84" s="104"/>
      <c r="J84" s="104"/>
      <c r="K84" s="104"/>
      <c r="L84" s="104"/>
      <c r="M84" s="104"/>
      <c r="N84" s="104"/>
      <c r="O84" s="104"/>
      <c r="P84" s="104"/>
      <c r="Q84" s="104"/>
      <c r="R84" s="104"/>
      <c r="S84" s="104"/>
      <c r="T84" s="103"/>
      <c r="U84" s="102" t="s">
        <v>245</v>
      </c>
      <c r="V84" s="103"/>
      <c r="W84" s="102" t="s">
        <v>377</v>
      </c>
      <c r="X84" s="104"/>
      <c r="Y84" s="104"/>
      <c r="Z84" s="103"/>
      <c r="AA84" s="102" t="s">
        <v>378</v>
      </c>
      <c r="AB84" s="104"/>
      <c r="AC84" s="104"/>
      <c r="AD84" s="103"/>
      <c r="AE84" s="102" t="s">
        <v>225</v>
      </c>
      <c r="AF84" s="103"/>
      <c r="AG84" s="102" t="s">
        <v>376</v>
      </c>
      <c r="AH84" s="104"/>
      <c r="AI84" s="104"/>
      <c r="AJ84" s="104"/>
      <c r="AK84" s="104"/>
      <c r="AL84" s="104"/>
      <c r="AM84" s="104"/>
      <c r="AN84" s="104"/>
      <c r="AO84" s="104"/>
      <c r="AP84" s="104"/>
      <c r="AQ84" s="104"/>
      <c r="AR84" s="104"/>
      <c r="AS84" s="104"/>
      <c r="AT84" s="104"/>
      <c r="AU84" s="104"/>
      <c r="AV84" s="104"/>
      <c r="AW84" s="104"/>
      <c r="AX84" s="103"/>
      <c r="AY84" s="102" t="s">
        <v>245</v>
      </c>
      <c r="AZ84" s="103"/>
      <c r="BA84" s="102" t="s">
        <v>377</v>
      </c>
      <c r="BB84" s="104"/>
      <c r="BC84" s="104"/>
      <c r="BD84" s="103"/>
      <c r="BE84" s="102" t="s">
        <v>378</v>
      </c>
      <c r="BF84" s="104"/>
      <c r="BG84" s="104"/>
      <c r="BH84" s="103"/>
      <c r="BI84" s="102" t="s">
        <v>225</v>
      </c>
      <c r="BJ84" s="103"/>
      <c r="BK84" s="102" t="s">
        <v>376</v>
      </c>
      <c r="BL84" s="104"/>
      <c r="BM84" s="104"/>
      <c r="BN84" s="104"/>
      <c r="BO84" s="104"/>
      <c r="BP84" s="104"/>
      <c r="BQ84" s="104"/>
      <c r="BR84" s="104"/>
      <c r="BS84" s="104"/>
      <c r="BT84" s="104"/>
      <c r="BU84" s="104"/>
      <c r="BV84" s="104"/>
      <c r="BW84" s="104"/>
      <c r="BX84" s="104"/>
      <c r="BY84" s="104"/>
      <c r="BZ84" s="104"/>
      <c r="CA84" s="104"/>
      <c r="CB84" s="103"/>
      <c r="CC84" s="102" t="s">
        <v>245</v>
      </c>
      <c r="CD84" s="103"/>
      <c r="CE84" s="102" t="s">
        <v>377</v>
      </c>
      <c r="CF84" s="104"/>
      <c r="CG84" s="104"/>
      <c r="CH84" s="103"/>
      <c r="CI84" s="102" t="s">
        <v>378</v>
      </c>
      <c r="CJ84" s="104"/>
      <c r="CK84" s="104"/>
      <c r="CL84" s="103"/>
      <c r="CM84" s="102" t="s">
        <v>225</v>
      </c>
      <c r="CN84" s="103"/>
      <c r="CO84" s="102" t="s">
        <v>376</v>
      </c>
      <c r="CP84" s="104"/>
      <c r="CQ84" s="104"/>
      <c r="CR84" s="104"/>
      <c r="CS84" s="104"/>
      <c r="CT84" s="104"/>
      <c r="CU84" s="104"/>
      <c r="CV84" s="104"/>
      <c r="CW84" s="104"/>
      <c r="CX84" s="104"/>
      <c r="CY84" s="104"/>
      <c r="CZ84" s="104"/>
      <c r="DA84" s="104"/>
      <c r="DB84" s="104"/>
      <c r="DC84" s="104"/>
      <c r="DD84" s="104"/>
      <c r="DE84" s="104"/>
      <c r="DF84" s="103"/>
      <c r="DG84" s="102" t="s">
        <v>245</v>
      </c>
      <c r="DH84" s="103"/>
      <c r="DI84" s="102" t="s">
        <v>377</v>
      </c>
      <c r="DJ84" s="104"/>
      <c r="DK84" s="104"/>
      <c r="DL84" s="103"/>
      <c r="DM84" s="102" t="s">
        <v>378</v>
      </c>
      <c r="DN84" s="104"/>
      <c r="DO84" s="104"/>
      <c r="DP84" s="103"/>
      <c r="DQ84" s="102" t="s">
        <v>225</v>
      </c>
      <c r="DR84" s="103"/>
      <c r="DS84" s="102" t="s">
        <v>376</v>
      </c>
      <c r="DT84" s="104"/>
      <c r="DU84" s="104"/>
      <c r="DV84" s="104"/>
      <c r="DW84" s="104"/>
      <c r="DX84" s="104"/>
      <c r="DY84" s="104"/>
      <c r="DZ84" s="104"/>
      <c r="EA84" s="104"/>
      <c r="EB84" s="104"/>
      <c r="EC84" s="104"/>
      <c r="ED84" s="104"/>
      <c r="EE84" s="104"/>
      <c r="EF84" s="104"/>
      <c r="EG84" s="104"/>
      <c r="EH84" s="104"/>
      <c r="EI84" s="104"/>
      <c r="EJ84" s="103"/>
      <c r="EK84" s="102" t="s">
        <v>245</v>
      </c>
      <c r="EL84" s="103"/>
      <c r="EM84" s="102" t="s">
        <v>377</v>
      </c>
      <c r="EN84" s="104"/>
      <c r="EO84" s="104"/>
      <c r="EP84" s="103"/>
      <c r="EQ84" s="102" t="s">
        <v>378</v>
      </c>
      <c r="ER84" s="104"/>
      <c r="ES84" s="104"/>
      <c r="ET84" s="103"/>
    </row>
    <row r="85" spans="1:150" ht="15.75" customHeight="1" x14ac:dyDescent="0.3">
      <c r="A85" s="111">
        <v>1</v>
      </c>
      <c r="B85" s="103"/>
      <c r="C85" s="112" t="str">
        <f>IFERROR(VLOOKUP(CONCATENATE($H$1,A85),Ventas!$D$1:$M$205,5,0),"")</f>
        <v>Toalla 160x80 Fu</v>
      </c>
      <c r="D85" s="104"/>
      <c r="E85" s="104"/>
      <c r="F85" s="104"/>
      <c r="G85" s="104"/>
      <c r="H85" s="104"/>
      <c r="I85" s="104"/>
      <c r="J85" s="104"/>
      <c r="K85" s="104"/>
      <c r="L85" s="104"/>
      <c r="M85" s="104"/>
      <c r="N85" s="104"/>
      <c r="O85" s="104"/>
      <c r="P85" s="104"/>
      <c r="Q85" s="104"/>
      <c r="R85" s="104"/>
      <c r="S85" s="104"/>
      <c r="T85" s="103"/>
      <c r="U85" s="109">
        <f>IFERROR(VLOOKUP(CONCATENATE($H$1,A85),Ventas!$D$1:$M$205,6,0),"")</f>
        <v>1</v>
      </c>
      <c r="V85" s="103"/>
      <c r="W85" s="110">
        <f>IFERROR(VLOOKUP(CONCATENATE($H$1,A85),Ventas!$D$1:$M$205,8,0),"")</f>
        <v>8992</v>
      </c>
      <c r="X85" s="104"/>
      <c r="Y85" s="104"/>
      <c r="Z85" s="103"/>
      <c r="AA85" s="110">
        <f t="shared" ref="AA85:AA93" si="20">IFERROR(U85*W85,"")</f>
        <v>8992</v>
      </c>
      <c r="AB85" s="104"/>
      <c r="AC85" s="104"/>
      <c r="AD85" s="103"/>
      <c r="AE85" s="111">
        <v>1</v>
      </c>
      <c r="AF85" s="103"/>
      <c r="AG85" s="112" t="str">
        <f>IFERROR(VLOOKUP(CONCATENATE($H$1,AE85),Ventas!$D$1:$M$205,5,0),"")</f>
        <v>Toalla 160x80 Fu</v>
      </c>
      <c r="AH85" s="104"/>
      <c r="AI85" s="104"/>
      <c r="AJ85" s="104"/>
      <c r="AK85" s="104"/>
      <c r="AL85" s="104"/>
      <c r="AM85" s="104"/>
      <c r="AN85" s="104"/>
      <c r="AO85" s="104"/>
      <c r="AP85" s="104"/>
      <c r="AQ85" s="104"/>
      <c r="AR85" s="104"/>
      <c r="AS85" s="104"/>
      <c r="AT85" s="104"/>
      <c r="AU85" s="104"/>
      <c r="AV85" s="104"/>
      <c r="AW85" s="104"/>
      <c r="AX85" s="103"/>
      <c r="AY85" s="109">
        <f>IFERROR(VLOOKUP(CONCATENATE($H$1,AE85),Ventas!$D$1:$M$205,6,0),"")</f>
        <v>1</v>
      </c>
      <c r="AZ85" s="103"/>
      <c r="BA85" s="110">
        <f>IFERROR(VLOOKUP(CONCATENATE($H$1,AE85),Ventas!$D$1:$M$205,8,0),"")</f>
        <v>8992</v>
      </c>
      <c r="BB85" s="104"/>
      <c r="BC85" s="104"/>
      <c r="BD85" s="103"/>
      <c r="BE85" s="110">
        <f t="shared" ref="BE85:BE93" si="21">IFERROR(AY85*BA85,"")</f>
        <v>8992</v>
      </c>
      <c r="BF85" s="104"/>
      <c r="BG85" s="104"/>
      <c r="BH85" s="103"/>
      <c r="BI85" s="111">
        <v>1</v>
      </c>
      <c r="BJ85" s="103"/>
      <c r="BK85" s="112" t="str">
        <f>IFERROR(VLOOKUP(CONCATENATE($H$1,BI85),Ventas!$D$1:$M$205,5,0),"")</f>
        <v>Toalla 160x80 Fu</v>
      </c>
      <c r="BL85" s="104"/>
      <c r="BM85" s="104"/>
      <c r="BN85" s="104"/>
      <c r="BO85" s="104"/>
      <c r="BP85" s="104"/>
      <c r="BQ85" s="104"/>
      <c r="BR85" s="104"/>
      <c r="BS85" s="104"/>
      <c r="BT85" s="104"/>
      <c r="BU85" s="104"/>
      <c r="BV85" s="104"/>
      <c r="BW85" s="104"/>
      <c r="BX85" s="104"/>
      <c r="BY85" s="104"/>
      <c r="BZ85" s="104"/>
      <c r="CA85" s="104"/>
      <c r="CB85" s="103"/>
      <c r="CC85" s="109">
        <f>IFERROR(VLOOKUP(CONCATENATE($H$1,BI85),Ventas!$D$1:$M$205,6,0),"")</f>
        <v>1</v>
      </c>
      <c r="CD85" s="103"/>
      <c r="CE85" s="110">
        <f>IFERROR(VLOOKUP(CONCATENATE($H$1,BI85),Ventas!$D$1:$M$205,8,0),"")</f>
        <v>8992</v>
      </c>
      <c r="CF85" s="104"/>
      <c r="CG85" s="104"/>
      <c r="CH85" s="103"/>
      <c r="CI85" s="110">
        <f t="shared" ref="CI85:CI93" si="22">IFERROR(CC85*CE85,"")</f>
        <v>8992</v>
      </c>
      <c r="CJ85" s="104"/>
      <c r="CK85" s="104"/>
      <c r="CL85" s="103"/>
      <c r="CM85" s="111">
        <v>1</v>
      </c>
      <c r="CN85" s="103"/>
      <c r="CO85" s="112" t="str">
        <f>IFERROR(VLOOKUP(CONCATENATE($H$1,CM85),Ventas!$D$1:$M$205,5,0),"")</f>
        <v>Toalla 160x80 Fu</v>
      </c>
      <c r="CP85" s="104"/>
      <c r="CQ85" s="104"/>
      <c r="CR85" s="104"/>
      <c r="CS85" s="104"/>
      <c r="CT85" s="104"/>
      <c r="CU85" s="104"/>
      <c r="CV85" s="104"/>
      <c r="CW85" s="104"/>
      <c r="CX85" s="104"/>
      <c r="CY85" s="104"/>
      <c r="CZ85" s="104"/>
      <c r="DA85" s="104"/>
      <c r="DB85" s="104"/>
      <c r="DC85" s="104"/>
      <c r="DD85" s="104"/>
      <c r="DE85" s="104"/>
      <c r="DF85" s="103"/>
      <c r="DG85" s="109">
        <f>IFERROR(VLOOKUP(CONCATENATE($H$1,CM85),Ventas!$D$1:$M$205,6,0),"")</f>
        <v>1</v>
      </c>
      <c r="DH85" s="103"/>
      <c r="DI85" s="110">
        <f>IFERROR(VLOOKUP(CONCATENATE($H$1,CM85),Ventas!$D$1:$M$205,8,0),"")</f>
        <v>8992</v>
      </c>
      <c r="DJ85" s="104"/>
      <c r="DK85" s="104"/>
      <c r="DL85" s="103"/>
      <c r="DM85" s="110">
        <f t="shared" ref="DM85:DM93" si="23">IFERROR(DG85*DI85,"")</f>
        <v>8992</v>
      </c>
      <c r="DN85" s="104"/>
      <c r="DO85" s="104"/>
      <c r="DP85" s="103"/>
      <c r="DQ85" s="111">
        <v>1</v>
      </c>
      <c r="DR85" s="103"/>
      <c r="DS85" s="112" t="str">
        <f>IFERROR(VLOOKUP(CONCATENATE($H$1,DQ85),Ventas!$D$1:$M$205,5,0),"")</f>
        <v>Toalla 160x80 Fu</v>
      </c>
      <c r="DT85" s="104"/>
      <c r="DU85" s="104"/>
      <c r="DV85" s="104"/>
      <c r="DW85" s="104"/>
      <c r="DX85" s="104"/>
      <c r="DY85" s="104"/>
      <c r="DZ85" s="104"/>
      <c r="EA85" s="104"/>
      <c r="EB85" s="104"/>
      <c r="EC85" s="104"/>
      <c r="ED85" s="104"/>
      <c r="EE85" s="104"/>
      <c r="EF85" s="104"/>
      <c r="EG85" s="104"/>
      <c r="EH85" s="104"/>
      <c r="EI85" s="104"/>
      <c r="EJ85" s="103"/>
      <c r="EK85" s="109">
        <f>IFERROR(VLOOKUP(CONCATENATE($H$1,DQ85),Ventas!$D$1:$M$205,6,0),"")</f>
        <v>1</v>
      </c>
      <c r="EL85" s="103"/>
      <c r="EM85" s="110">
        <f>IFERROR(VLOOKUP(CONCATENATE($H$1,DQ85),Ventas!$D$1:$M$205,8,0),"")</f>
        <v>8992</v>
      </c>
      <c r="EN85" s="104"/>
      <c r="EO85" s="104"/>
      <c r="EP85" s="103"/>
      <c r="EQ85" s="110">
        <f t="shared" ref="EQ85:EQ93" si="24">IFERROR(EK85*EM85,"")</f>
        <v>8992</v>
      </c>
      <c r="ER85" s="104"/>
      <c r="ES85" s="104"/>
      <c r="ET85" s="103"/>
    </row>
    <row r="86" spans="1:150" ht="15.75" customHeight="1" x14ac:dyDescent="0.3">
      <c r="A86" s="111">
        <v>2</v>
      </c>
      <c r="B86" s="103"/>
      <c r="C86" s="112" t="str">
        <f>IFERROR(VLOOKUP(CONCATENATE($H$1,A86),Ventas!$D$1:$M$205,5,0),"")</f>
        <v>Turbante Fu</v>
      </c>
      <c r="D86" s="104"/>
      <c r="E86" s="104"/>
      <c r="F86" s="104"/>
      <c r="G86" s="104"/>
      <c r="H86" s="104"/>
      <c r="I86" s="104"/>
      <c r="J86" s="104"/>
      <c r="K86" s="104"/>
      <c r="L86" s="104"/>
      <c r="M86" s="104"/>
      <c r="N86" s="104"/>
      <c r="O86" s="104"/>
      <c r="P86" s="104"/>
      <c r="Q86" s="104"/>
      <c r="R86" s="104"/>
      <c r="S86" s="104"/>
      <c r="T86" s="103"/>
      <c r="U86" s="109">
        <f>IFERROR(VLOOKUP(CONCATENATE($H$1,A86),Ventas!$D$1:$M$205,6,0),"")</f>
        <v>1</v>
      </c>
      <c r="V86" s="103"/>
      <c r="W86" s="110">
        <f>IFERROR(VLOOKUP(CONCATENATE($H$1,A86),Ventas!$D$1:$M$205,8,0),"")</f>
        <v>4706</v>
      </c>
      <c r="X86" s="104"/>
      <c r="Y86" s="104"/>
      <c r="Z86" s="103"/>
      <c r="AA86" s="110">
        <f t="shared" si="20"/>
        <v>4706</v>
      </c>
      <c r="AB86" s="104"/>
      <c r="AC86" s="104"/>
      <c r="AD86" s="103"/>
      <c r="AE86" s="111">
        <v>2</v>
      </c>
      <c r="AF86" s="103"/>
      <c r="AG86" s="112" t="str">
        <f>IFERROR(VLOOKUP(CONCATENATE($H$1,AE86),Ventas!$D$1:$M$205,5,0),"")</f>
        <v>Turbante Fu</v>
      </c>
      <c r="AH86" s="104"/>
      <c r="AI86" s="104"/>
      <c r="AJ86" s="104"/>
      <c r="AK86" s="104"/>
      <c r="AL86" s="104"/>
      <c r="AM86" s="104"/>
      <c r="AN86" s="104"/>
      <c r="AO86" s="104"/>
      <c r="AP86" s="104"/>
      <c r="AQ86" s="104"/>
      <c r="AR86" s="104"/>
      <c r="AS86" s="104"/>
      <c r="AT86" s="104"/>
      <c r="AU86" s="104"/>
      <c r="AV86" s="104"/>
      <c r="AW86" s="104"/>
      <c r="AX86" s="103"/>
      <c r="AY86" s="109">
        <f>IFERROR(VLOOKUP(CONCATENATE($H$1,AE86),Ventas!$D$1:$M$205,6,0),"")</f>
        <v>1</v>
      </c>
      <c r="AZ86" s="103"/>
      <c r="BA86" s="110">
        <f>IFERROR(VLOOKUP(CONCATENATE($H$1,AE86),Ventas!$D$1:$M$205,8,0),"")</f>
        <v>4706</v>
      </c>
      <c r="BB86" s="104"/>
      <c r="BC86" s="104"/>
      <c r="BD86" s="103"/>
      <c r="BE86" s="110">
        <f t="shared" si="21"/>
        <v>4706</v>
      </c>
      <c r="BF86" s="104"/>
      <c r="BG86" s="104"/>
      <c r="BH86" s="103"/>
      <c r="BI86" s="111">
        <v>2</v>
      </c>
      <c r="BJ86" s="103"/>
      <c r="BK86" s="112" t="str">
        <f>IFERROR(VLOOKUP(CONCATENATE($H$1,BI86),Ventas!$D$1:$M$205,5,0),"")</f>
        <v>Turbante Fu</v>
      </c>
      <c r="BL86" s="104"/>
      <c r="BM86" s="104"/>
      <c r="BN86" s="104"/>
      <c r="BO86" s="104"/>
      <c r="BP86" s="104"/>
      <c r="BQ86" s="104"/>
      <c r="BR86" s="104"/>
      <c r="BS86" s="104"/>
      <c r="BT86" s="104"/>
      <c r="BU86" s="104"/>
      <c r="BV86" s="104"/>
      <c r="BW86" s="104"/>
      <c r="BX86" s="104"/>
      <c r="BY86" s="104"/>
      <c r="BZ86" s="104"/>
      <c r="CA86" s="104"/>
      <c r="CB86" s="103"/>
      <c r="CC86" s="109">
        <f>IFERROR(VLOOKUP(CONCATENATE($H$1,BI86),Ventas!$D$1:$M$205,6,0),"")</f>
        <v>1</v>
      </c>
      <c r="CD86" s="103"/>
      <c r="CE86" s="110">
        <f>IFERROR(VLOOKUP(CONCATENATE($H$1,BI86),Ventas!$D$1:$M$205,8,0),"")</f>
        <v>4706</v>
      </c>
      <c r="CF86" s="104"/>
      <c r="CG86" s="104"/>
      <c r="CH86" s="103"/>
      <c r="CI86" s="110">
        <f t="shared" si="22"/>
        <v>4706</v>
      </c>
      <c r="CJ86" s="104"/>
      <c r="CK86" s="104"/>
      <c r="CL86" s="103"/>
      <c r="CM86" s="111">
        <v>2</v>
      </c>
      <c r="CN86" s="103"/>
      <c r="CO86" s="112" t="str">
        <f>IFERROR(VLOOKUP(CONCATENATE($H$1,CM86),Ventas!$D$1:$M$205,5,0),"")</f>
        <v>Turbante Fu</v>
      </c>
      <c r="CP86" s="104"/>
      <c r="CQ86" s="104"/>
      <c r="CR86" s="104"/>
      <c r="CS86" s="104"/>
      <c r="CT86" s="104"/>
      <c r="CU86" s="104"/>
      <c r="CV86" s="104"/>
      <c r="CW86" s="104"/>
      <c r="CX86" s="104"/>
      <c r="CY86" s="104"/>
      <c r="CZ86" s="104"/>
      <c r="DA86" s="104"/>
      <c r="DB86" s="104"/>
      <c r="DC86" s="104"/>
      <c r="DD86" s="104"/>
      <c r="DE86" s="104"/>
      <c r="DF86" s="103"/>
      <c r="DG86" s="109">
        <f>IFERROR(VLOOKUP(CONCATENATE($H$1,CM86),Ventas!$D$1:$M$205,6,0),"")</f>
        <v>1</v>
      </c>
      <c r="DH86" s="103"/>
      <c r="DI86" s="110">
        <f>IFERROR(VLOOKUP(CONCATENATE($H$1,CM86),Ventas!$D$1:$M$205,8,0),"")</f>
        <v>4706</v>
      </c>
      <c r="DJ86" s="104"/>
      <c r="DK86" s="104"/>
      <c r="DL86" s="103"/>
      <c r="DM86" s="110">
        <f t="shared" si="23"/>
        <v>4706</v>
      </c>
      <c r="DN86" s="104"/>
      <c r="DO86" s="104"/>
      <c r="DP86" s="103"/>
      <c r="DQ86" s="111">
        <v>2</v>
      </c>
      <c r="DR86" s="103"/>
      <c r="DS86" s="112" t="str">
        <f>IFERROR(VLOOKUP(CONCATENATE($H$1,DQ86),Ventas!$D$1:$M$205,5,0),"")</f>
        <v>Turbante Fu</v>
      </c>
      <c r="DT86" s="104"/>
      <c r="DU86" s="104"/>
      <c r="DV86" s="104"/>
      <c r="DW86" s="104"/>
      <c r="DX86" s="104"/>
      <c r="DY86" s="104"/>
      <c r="DZ86" s="104"/>
      <c r="EA86" s="104"/>
      <c r="EB86" s="104"/>
      <c r="EC86" s="104"/>
      <c r="ED86" s="104"/>
      <c r="EE86" s="104"/>
      <c r="EF86" s="104"/>
      <c r="EG86" s="104"/>
      <c r="EH86" s="104"/>
      <c r="EI86" s="104"/>
      <c r="EJ86" s="103"/>
      <c r="EK86" s="109">
        <f>IFERROR(VLOOKUP(CONCATENATE($H$1,DQ86),Ventas!$D$1:$M$205,6,0),"")</f>
        <v>1</v>
      </c>
      <c r="EL86" s="103"/>
      <c r="EM86" s="110">
        <f>IFERROR(VLOOKUP(CONCATENATE($H$1,DQ86),Ventas!$D$1:$M$205,8,0),"")</f>
        <v>4706</v>
      </c>
      <c r="EN86" s="104"/>
      <c r="EO86" s="104"/>
      <c r="EP86" s="103"/>
      <c r="EQ86" s="110">
        <f t="shared" si="24"/>
        <v>4706</v>
      </c>
      <c r="ER86" s="104"/>
      <c r="ES86" s="104"/>
      <c r="ET86" s="103"/>
    </row>
    <row r="87" spans="1:150" ht="15.75" customHeight="1" x14ac:dyDescent="0.3">
      <c r="A87" s="111">
        <v>3</v>
      </c>
      <c r="B87" s="103"/>
      <c r="C87" s="112" t="str">
        <f>IFERROR(VLOOKUP(CONCATENATE($H$1,A87),Ventas!$D$1:$M$205,5,0),"")</f>
        <v>Turbante Ca</v>
      </c>
      <c r="D87" s="104"/>
      <c r="E87" s="104"/>
      <c r="F87" s="104"/>
      <c r="G87" s="104"/>
      <c r="H87" s="104"/>
      <c r="I87" s="104"/>
      <c r="J87" s="104"/>
      <c r="K87" s="104"/>
      <c r="L87" s="104"/>
      <c r="M87" s="104"/>
      <c r="N87" s="104"/>
      <c r="O87" s="104"/>
      <c r="P87" s="104"/>
      <c r="Q87" s="104"/>
      <c r="R87" s="104"/>
      <c r="S87" s="104"/>
      <c r="T87" s="103"/>
      <c r="U87" s="109">
        <f>IFERROR(VLOOKUP(CONCATENATE($H$1,A87),Ventas!$D$1:$M$205,6,0),"")</f>
        <v>1</v>
      </c>
      <c r="V87" s="103"/>
      <c r="W87" s="110">
        <f>IFERROR(VLOOKUP(CONCATENATE($H$1,A87),Ventas!$D$1:$M$205,8,0),"")</f>
        <v>4706</v>
      </c>
      <c r="X87" s="104"/>
      <c r="Y87" s="104"/>
      <c r="Z87" s="103"/>
      <c r="AA87" s="110">
        <f t="shared" si="20"/>
        <v>4706</v>
      </c>
      <c r="AB87" s="104"/>
      <c r="AC87" s="104"/>
      <c r="AD87" s="103"/>
      <c r="AE87" s="111">
        <v>3</v>
      </c>
      <c r="AF87" s="103"/>
      <c r="AG87" s="112" t="str">
        <f>IFERROR(VLOOKUP(CONCATENATE($H$1,AE87),Ventas!$D$1:$M$205,5,0),"")</f>
        <v>Turbante Ca</v>
      </c>
      <c r="AH87" s="104"/>
      <c r="AI87" s="104"/>
      <c r="AJ87" s="104"/>
      <c r="AK87" s="104"/>
      <c r="AL87" s="104"/>
      <c r="AM87" s="104"/>
      <c r="AN87" s="104"/>
      <c r="AO87" s="104"/>
      <c r="AP87" s="104"/>
      <c r="AQ87" s="104"/>
      <c r="AR87" s="104"/>
      <c r="AS87" s="104"/>
      <c r="AT87" s="104"/>
      <c r="AU87" s="104"/>
      <c r="AV87" s="104"/>
      <c r="AW87" s="104"/>
      <c r="AX87" s="103"/>
      <c r="AY87" s="109">
        <f>IFERROR(VLOOKUP(CONCATENATE($H$1,AE87),Ventas!$D$1:$M$205,6,0),"")</f>
        <v>1</v>
      </c>
      <c r="AZ87" s="103"/>
      <c r="BA87" s="110">
        <f>IFERROR(VLOOKUP(CONCATENATE($H$1,AE87),Ventas!$D$1:$M$205,8,0),"")</f>
        <v>4706</v>
      </c>
      <c r="BB87" s="104"/>
      <c r="BC87" s="104"/>
      <c r="BD87" s="103"/>
      <c r="BE87" s="110">
        <f t="shared" si="21"/>
        <v>4706</v>
      </c>
      <c r="BF87" s="104"/>
      <c r="BG87" s="104"/>
      <c r="BH87" s="103"/>
      <c r="BI87" s="111">
        <v>3</v>
      </c>
      <c r="BJ87" s="103"/>
      <c r="BK87" s="112" t="str">
        <f>IFERROR(VLOOKUP(CONCATENATE($H$1,BI87),Ventas!$D$1:$M$205,5,0),"")</f>
        <v>Turbante Ca</v>
      </c>
      <c r="BL87" s="104"/>
      <c r="BM87" s="104"/>
      <c r="BN87" s="104"/>
      <c r="BO87" s="104"/>
      <c r="BP87" s="104"/>
      <c r="BQ87" s="104"/>
      <c r="BR87" s="104"/>
      <c r="BS87" s="104"/>
      <c r="BT87" s="104"/>
      <c r="BU87" s="104"/>
      <c r="BV87" s="104"/>
      <c r="BW87" s="104"/>
      <c r="BX87" s="104"/>
      <c r="BY87" s="104"/>
      <c r="BZ87" s="104"/>
      <c r="CA87" s="104"/>
      <c r="CB87" s="103"/>
      <c r="CC87" s="109">
        <f>IFERROR(VLOOKUP(CONCATENATE($H$1,BI87),Ventas!$D$1:$M$205,6,0),"")</f>
        <v>1</v>
      </c>
      <c r="CD87" s="103"/>
      <c r="CE87" s="110">
        <f>IFERROR(VLOOKUP(CONCATENATE($H$1,BI87),Ventas!$D$1:$M$205,8,0),"")</f>
        <v>4706</v>
      </c>
      <c r="CF87" s="104"/>
      <c r="CG87" s="104"/>
      <c r="CH87" s="103"/>
      <c r="CI87" s="110">
        <f t="shared" si="22"/>
        <v>4706</v>
      </c>
      <c r="CJ87" s="104"/>
      <c r="CK87" s="104"/>
      <c r="CL87" s="103"/>
      <c r="CM87" s="111">
        <v>3</v>
      </c>
      <c r="CN87" s="103"/>
      <c r="CO87" s="112" t="str">
        <f>IFERROR(VLOOKUP(CONCATENATE($H$1,CM87),Ventas!$D$1:$M$205,5,0),"")</f>
        <v>Turbante Ca</v>
      </c>
      <c r="CP87" s="104"/>
      <c r="CQ87" s="104"/>
      <c r="CR87" s="104"/>
      <c r="CS87" s="104"/>
      <c r="CT87" s="104"/>
      <c r="CU87" s="104"/>
      <c r="CV87" s="104"/>
      <c r="CW87" s="104"/>
      <c r="CX87" s="104"/>
      <c r="CY87" s="104"/>
      <c r="CZ87" s="104"/>
      <c r="DA87" s="104"/>
      <c r="DB87" s="104"/>
      <c r="DC87" s="104"/>
      <c r="DD87" s="104"/>
      <c r="DE87" s="104"/>
      <c r="DF87" s="103"/>
      <c r="DG87" s="109">
        <f>IFERROR(VLOOKUP(CONCATENATE($H$1,CM87),Ventas!$D$1:$M$205,6,0),"")</f>
        <v>1</v>
      </c>
      <c r="DH87" s="103"/>
      <c r="DI87" s="110">
        <f>IFERROR(VLOOKUP(CONCATENATE($H$1,CM87),Ventas!$D$1:$M$205,8,0),"")</f>
        <v>4706</v>
      </c>
      <c r="DJ87" s="104"/>
      <c r="DK87" s="104"/>
      <c r="DL87" s="103"/>
      <c r="DM87" s="110">
        <f t="shared" si="23"/>
        <v>4706</v>
      </c>
      <c r="DN87" s="104"/>
      <c r="DO87" s="104"/>
      <c r="DP87" s="103"/>
      <c r="DQ87" s="111">
        <v>3</v>
      </c>
      <c r="DR87" s="103"/>
      <c r="DS87" s="112" t="str">
        <f>IFERROR(VLOOKUP(CONCATENATE($H$1,DQ87),Ventas!$D$1:$M$205,5,0),"")</f>
        <v>Turbante Ca</v>
      </c>
      <c r="DT87" s="104"/>
      <c r="DU87" s="104"/>
      <c r="DV87" s="104"/>
      <c r="DW87" s="104"/>
      <c r="DX87" s="104"/>
      <c r="DY87" s="104"/>
      <c r="DZ87" s="104"/>
      <c r="EA87" s="104"/>
      <c r="EB87" s="104"/>
      <c r="EC87" s="104"/>
      <c r="ED87" s="104"/>
      <c r="EE87" s="104"/>
      <c r="EF87" s="104"/>
      <c r="EG87" s="104"/>
      <c r="EH87" s="104"/>
      <c r="EI87" s="104"/>
      <c r="EJ87" s="103"/>
      <c r="EK87" s="109">
        <f>IFERROR(VLOOKUP(CONCATENATE($H$1,DQ87),Ventas!$D$1:$M$205,6,0),"")</f>
        <v>1</v>
      </c>
      <c r="EL87" s="103"/>
      <c r="EM87" s="110">
        <f>IFERROR(VLOOKUP(CONCATENATE($H$1,DQ87),Ventas!$D$1:$M$205,8,0),"")</f>
        <v>4706</v>
      </c>
      <c r="EN87" s="104"/>
      <c r="EO87" s="104"/>
      <c r="EP87" s="103"/>
      <c r="EQ87" s="110">
        <f t="shared" si="24"/>
        <v>4706</v>
      </c>
      <c r="ER87" s="104"/>
      <c r="ES87" s="104"/>
      <c r="ET87" s="103"/>
    </row>
    <row r="88" spans="1:150" ht="15.75" customHeight="1" x14ac:dyDescent="0.3">
      <c r="A88" s="111">
        <v>4</v>
      </c>
      <c r="B88" s="103"/>
      <c r="C88" s="112" t="str">
        <f>IFERROR(VLOOKUP(CONCATENATE($H$1,A88),Ventas!$D$1:$M$205,5,0),"")</f>
        <v>Turbante Ca</v>
      </c>
      <c r="D88" s="104"/>
      <c r="E88" s="104"/>
      <c r="F88" s="104"/>
      <c r="G88" s="104"/>
      <c r="H88" s="104"/>
      <c r="I88" s="104"/>
      <c r="J88" s="104"/>
      <c r="K88" s="104"/>
      <c r="L88" s="104"/>
      <c r="M88" s="104"/>
      <c r="N88" s="104"/>
      <c r="O88" s="104"/>
      <c r="P88" s="104"/>
      <c r="Q88" s="104"/>
      <c r="R88" s="104"/>
      <c r="S88" s="104"/>
      <c r="T88" s="103"/>
      <c r="U88" s="109">
        <f>IFERROR(VLOOKUP(CONCATENATE($H$1,A88),Ventas!$D$1:$M$205,6,0),"")</f>
        <v>1</v>
      </c>
      <c r="V88" s="103"/>
      <c r="W88" s="110">
        <f>IFERROR(VLOOKUP(CONCATENATE($H$1,A88),Ventas!$D$1:$M$205,8,0),"")</f>
        <v>4706</v>
      </c>
      <c r="X88" s="104"/>
      <c r="Y88" s="104"/>
      <c r="Z88" s="103"/>
      <c r="AA88" s="110">
        <f t="shared" si="20"/>
        <v>4706</v>
      </c>
      <c r="AB88" s="104"/>
      <c r="AC88" s="104"/>
      <c r="AD88" s="103"/>
      <c r="AE88" s="111">
        <v>4</v>
      </c>
      <c r="AF88" s="103"/>
      <c r="AG88" s="112" t="str">
        <f>IFERROR(VLOOKUP(CONCATENATE($H$1,AE88),Ventas!$D$1:$M$205,5,0),"")</f>
        <v>Turbante Ca</v>
      </c>
      <c r="AH88" s="104"/>
      <c r="AI88" s="104"/>
      <c r="AJ88" s="104"/>
      <c r="AK88" s="104"/>
      <c r="AL88" s="104"/>
      <c r="AM88" s="104"/>
      <c r="AN88" s="104"/>
      <c r="AO88" s="104"/>
      <c r="AP88" s="104"/>
      <c r="AQ88" s="104"/>
      <c r="AR88" s="104"/>
      <c r="AS88" s="104"/>
      <c r="AT88" s="104"/>
      <c r="AU88" s="104"/>
      <c r="AV88" s="104"/>
      <c r="AW88" s="104"/>
      <c r="AX88" s="103"/>
      <c r="AY88" s="109">
        <f>IFERROR(VLOOKUP(CONCATENATE($H$1,AE88),Ventas!$D$1:$M$205,6,0),"")</f>
        <v>1</v>
      </c>
      <c r="AZ88" s="103"/>
      <c r="BA88" s="110">
        <f>IFERROR(VLOOKUP(CONCATENATE($H$1,AE88),Ventas!$D$1:$M$205,8,0),"")</f>
        <v>4706</v>
      </c>
      <c r="BB88" s="104"/>
      <c r="BC88" s="104"/>
      <c r="BD88" s="103"/>
      <c r="BE88" s="110">
        <f t="shared" si="21"/>
        <v>4706</v>
      </c>
      <c r="BF88" s="104"/>
      <c r="BG88" s="104"/>
      <c r="BH88" s="103"/>
      <c r="BI88" s="111">
        <v>4</v>
      </c>
      <c r="BJ88" s="103"/>
      <c r="BK88" s="112" t="str">
        <f>IFERROR(VLOOKUP(CONCATENATE($H$1,BI88),Ventas!$D$1:$M$205,5,0),"")</f>
        <v>Turbante Ca</v>
      </c>
      <c r="BL88" s="104"/>
      <c r="BM88" s="104"/>
      <c r="BN88" s="104"/>
      <c r="BO88" s="104"/>
      <c r="BP88" s="104"/>
      <c r="BQ88" s="104"/>
      <c r="BR88" s="104"/>
      <c r="BS88" s="104"/>
      <c r="BT88" s="104"/>
      <c r="BU88" s="104"/>
      <c r="BV88" s="104"/>
      <c r="BW88" s="104"/>
      <c r="BX88" s="104"/>
      <c r="BY88" s="104"/>
      <c r="BZ88" s="104"/>
      <c r="CA88" s="104"/>
      <c r="CB88" s="103"/>
      <c r="CC88" s="109">
        <f>IFERROR(VLOOKUP(CONCATENATE($H$1,BI88),Ventas!$D$1:$M$205,6,0),"")</f>
        <v>1</v>
      </c>
      <c r="CD88" s="103"/>
      <c r="CE88" s="110">
        <f>IFERROR(VLOOKUP(CONCATENATE($H$1,BI88),Ventas!$D$1:$M$205,8,0),"")</f>
        <v>4706</v>
      </c>
      <c r="CF88" s="104"/>
      <c r="CG88" s="104"/>
      <c r="CH88" s="103"/>
      <c r="CI88" s="110">
        <f t="shared" si="22"/>
        <v>4706</v>
      </c>
      <c r="CJ88" s="104"/>
      <c r="CK88" s="104"/>
      <c r="CL88" s="103"/>
      <c r="CM88" s="111">
        <v>4</v>
      </c>
      <c r="CN88" s="103"/>
      <c r="CO88" s="112" t="str">
        <f>IFERROR(VLOOKUP(CONCATENATE($H$1,CM88),Ventas!$D$1:$M$205,5,0),"")</f>
        <v>Turbante Ca</v>
      </c>
      <c r="CP88" s="104"/>
      <c r="CQ88" s="104"/>
      <c r="CR88" s="104"/>
      <c r="CS88" s="104"/>
      <c r="CT88" s="104"/>
      <c r="CU88" s="104"/>
      <c r="CV88" s="104"/>
      <c r="CW88" s="104"/>
      <c r="CX88" s="104"/>
      <c r="CY88" s="104"/>
      <c r="CZ88" s="104"/>
      <c r="DA88" s="104"/>
      <c r="DB88" s="104"/>
      <c r="DC88" s="104"/>
      <c r="DD88" s="104"/>
      <c r="DE88" s="104"/>
      <c r="DF88" s="103"/>
      <c r="DG88" s="109">
        <f>IFERROR(VLOOKUP(CONCATENATE($H$1,CM88),Ventas!$D$1:$M$205,6,0),"")</f>
        <v>1</v>
      </c>
      <c r="DH88" s="103"/>
      <c r="DI88" s="110">
        <f>IFERROR(VLOOKUP(CONCATENATE($H$1,CM88),Ventas!$D$1:$M$205,8,0),"")</f>
        <v>4706</v>
      </c>
      <c r="DJ88" s="104"/>
      <c r="DK88" s="104"/>
      <c r="DL88" s="103"/>
      <c r="DM88" s="110">
        <f t="shared" si="23"/>
        <v>4706</v>
      </c>
      <c r="DN88" s="104"/>
      <c r="DO88" s="104"/>
      <c r="DP88" s="103"/>
      <c r="DQ88" s="111">
        <v>4</v>
      </c>
      <c r="DR88" s="103"/>
      <c r="DS88" s="112" t="str">
        <f>IFERROR(VLOOKUP(CONCATENATE($H$1,DQ88),Ventas!$D$1:$M$205,5,0),"")</f>
        <v>Turbante Ca</v>
      </c>
      <c r="DT88" s="104"/>
      <c r="DU88" s="104"/>
      <c r="DV88" s="104"/>
      <c r="DW88" s="104"/>
      <c r="DX88" s="104"/>
      <c r="DY88" s="104"/>
      <c r="DZ88" s="104"/>
      <c r="EA88" s="104"/>
      <c r="EB88" s="104"/>
      <c r="EC88" s="104"/>
      <c r="ED88" s="104"/>
      <c r="EE88" s="104"/>
      <c r="EF88" s="104"/>
      <c r="EG88" s="104"/>
      <c r="EH88" s="104"/>
      <c r="EI88" s="104"/>
      <c r="EJ88" s="103"/>
      <c r="EK88" s="109">
        <f>IFERROR(VLOOKUP(CONCATENATE($H$1,DQ88),Ventas!$D$1:$M$205,6,0),"")</f>
        <v>1</v>
      </c>
      <c r="EL88" s="103"/>
      <c r="EM88" s="110">
        <f>IFERROR(VLOOKUP(CONCATENATE($H$1,DQ88),Ventas!$D$1:$M$205,8,0),"")</f>
        <v>4706</v>
      </c>
      <c r="EN88" s="104"/>
      <c r="EO88" s="104"/>
      <c r="EP88" s="103"/>
      <c r="EQ88" s="110">
        <f t="shared" si="24"/>
        <v>4706</v>
      </c>
      <c r="ER88" s="104"/>
      <c r="ES88" s="104"/>
      <c r="ET88" s="103"/>
    </row>
    <row r="89" spans="1:150" ht="15.75" customHeight="1" x14ac:dyDescent="0.3">
      <c r="A89" s="111">
        <v>5</v>
      </c>
      <c r="B89" s="103"/>
      <c r="C89" s="112" t="str">
        <f>IFERROR(VLOOKUP(CONCATENATE($H$1,A89),Ventas!$D$1:$M$205,5,0),"")</f>
        <v/>
      </c>
      <c r="D89" s="104"/>
      <c r="E89" s="104"/>
      <c r="F89" s="104"/>
      <c r="G89" s="104"/>
      <c r="H89" s="104"/>
      <c r="I89" s="104"/>
      <c r="J89" s="104"/>
      <c r="K89" s="104"/>
      <c r="L89" s="104"/>
      <c r="M89" s="104"/>
      <c r="N89" s="104"/>
      <c r="O89" s="104"/>
      <c r="P89" s="104"/>
      <c r="Q89" s="104"/>
      <c r="R89" s="104"/>
      <c r="S89" s="104"/>
      <c r="T89" s="103"/>
      <c r="U89" s="109" t="str">
        <f>IFERROR(VLOOKUP(CONCATENATE($H$1,A89),Ventas!$D$1:$M$205,6,0),"")</f>
        <v/>
      </c>
      <c r="V89" s="103"/>
      <c r="W89" s="110" t="str">
        <f>IFERROR(VLOOKUP(CONCATENATE($H$1,A89),Ventas!$D$1:$M$205,8,0),"")</f>
        <v/>
      </c>
      <c r="X89" s="104"/>
      <c r="Y89" s="104"/>
      <c r="Z89" s="103"/>
      <c r="AA89" s="110" t="str">
        <f t="shared" si="20"/>
        <v/>
      </c>
      <c r="AB89" s="104"/>
      <c r="AC89" s="104"/>
      <c r="AD89" s="103"/>
      <c r="AE89" s="111">
        <v>5</v>
      </c>
      <c r="AF89" s="103"/>
      <c r="AG89" s="112" t="str">
        <f>IFERROR(VLOOKUP(CONCATENATE($H$1,AE89),Ventas!$D$1:$M$205,5,0),"")</f>
        <v/>
      </c>
      <c r="AH89" s="104"/>
      <c r="AI89" s="104"/>
      <c r="AJ89" s="104"/>
      <c r="AK89" s="104"/>
      <c r="AL89" s="104"/>
      <c r="AM89" s="104"/>
      <c r="AN89" s="104"/>
      <c r="AO89" s="104"/>
      <c r="AP89" s="104"/>
      <c r="AQ89" s="104"/>
      <c r="AR89" s="104"/>
      <c r="AS89" s="104"/>
      <c r="AT89" s="104"/>
      <c r="AU89" s="104"/>
      <c r="AV89" s="104"/>
      <c r="AW89" s="104"/>
      <c r="AX89" s="103"/>
      <c r="AY89" s="109" t="str">
        <f>IFERROR(VLOOKUP(CONCATENATE($H$1,AE89),Ventas!$D$1:$M$205,6,0),"")</f>
        <v/>
      </c>
      <c r="AZ89" s="103"/>
      <c r="BA89" s="110" t="str">
        <f>IFERROR(VLOOKUP(CONCATENATE($H$1,AE89),Ventas!$D$1:$M$205,8,0),"")</f>
        <v/>
      </c>
      <c r="BB89" s="104"/>
      <c r="BC89" s="104"/>
      <c r="BD89" s="103"/>
      <c r="BE89" s="110" t="str">
        <f t="shared" si="21"/>
        <v/>
      </c>
      <c r="BF89" s="104"/>
      <c r="BG89" s="104"/>
      <c r="BH89" s="103"/>
      <c r="BI89" s="111">
        <v>5</v>
      </c>
      <c r="BJ89" s="103"/>
      <c r="BK89" s="112" t="str">
        <f>IFERROR(VLOOKUP(CONCATENATE($H$1,BI89),Ventas!$D$1:$M$205,5,0),"")</f>
        <v/>
      </c>
      <c r="BL89" s="104"/>
      <c r="BM89" s="104"/>
      <c r="BN89" s="104"/>
      <c r="BO89" s="104"/>
      <c r="BP89" s="104"/>
      <c r="BQ89" s="104"/>
      <c r="BR89" s="104"/>
      <c r="BS89" s="104"/>
      <c r="BT89" s="104"/>
      <c r="BU89" s="104"/>
      <c r="BV89" s="104"/>
      <c r="BW89" s="104"/>
      <c r="BX89" s="104"/>
      <c r="BY89" s="104"/>
      <c r="BZ89" s="104"/>
      <c r="CA89" s="104"/>
      <c r="CB89" s="103"/>
      <c r="CC89" s="109" t="str">
        <f>IFERROR(VLOOKUP(CONCATENATE($H$1,BI89),Ventas!$D$1:$M$205,6,0),"")</f>
        <v/>
      </c>
      <c r="CD89" s="103"/>
      <c r="CE89" s="110" t="str">
        <f>IFERROR(VLOOKUP(CONCATENATE($H$1,BI89),Ventas!$D$1:$M$205,8,0),"")</f>
        <v/>
      </c>
      <c r="CF89" s="104"/>
      <c r="CG89" s="104"/>
      <c r="CH89" s="103"/>
      <c r="CI89" s="110" t="str">
        <f t="shared" si="22"/>
        <v/>
      </c>
      <c r="CJ89" s="104"/>
      <c r="CK89" s="104"/>
      <c r="CL89" s="103"/>
      <c r="CM89" s="111">
        <v>5</v>
      </c>
      <c r="CN89" s="103"/>
      <c r="CO89" s="112" t="str">
        <f>IFERROR(VLOOKUP(CONCATENATE($H$1,CM89),Ventas!$D$1:$M$205,5,0),"")</f>
        <v/>
      </c>
      <c r="CP89" s="104"/>
      <c r="CQ89" s="104"/>
      <c r="CR89" s="104"/>
      <c r="CS89" s="104"/>
      <c r="CT89" s="104"/>
      <c r="CU89" s="104"/>
      <c r="CV89" s="104"/>
      <c r="CW89" s="104"/>
      <c r="CX89" s="104"/>
      <c r="CY89" s="104"/>
      <c r="CZ89" s="104"/>
      <c r="DA89" s="104"/>
      <c r="DB89" s="104"/>
      <c r="DC89" s="104"/>
      <c r="DD89" s="104"/>
      <c r="DE89" s="104"/>
      <c r="DF89" s="103"/>
      <c r="DG89" s="109" t="str">
        <f>IFERROR(VLOOKUP(CONCATENATE($H$1,CM89),Ventas!$D$1:$M$205,6,0),"")</f>
        <v/>
      </c>
      <c r="DH89" s="103"/>
      <c r="DI89" s="110" t="str">
        <f>IFERROR(VLOOKUP(CONCATENATE($H$1,CM89),Ventas!$D$1:$M$205,8,0),"")</f>
        <v/>
      </c>
      <c r="DJ89" s="104"/>
      <c r="DK89" s="104"/>
      <c r="DL89" s="103"/>
      <c r="DM89" s="110" t="str">
        <f t="shared" si="23"/>
        <v/>
      </c>
      <c r="DN89" s="104"/>
      <c r="DO89" s="104"/>
      <c r="DP89" s="103"/>
      <c r="DQ89" s="111">
        <v>5</v>
      </c>
      <c r="DR89" s="103"/>
      <c r="DS89" s="112" t="str">
        <f>IFERROR(VLOOKUP(CONCATENATE($H$1,DQ89),Ventas!$D$1:$M$205,5,0),"")</f>
        <v/>
      </c>
      <c r="DT89" s="104"/>
      <c r="DU89" s="104"/>
      <c r="DV89" s="104"/>
      <c r="DW89" s="104"/>
      <c r="DX89" s="104"/>
      <c r="DY89" s="104"/>
      <c r="DZ89" s="104"/>
      <c r="EA89" s="104"/>
      <c r="EB89" s="104"/>
      <c r="EC89" s="104"/>
      <c r="ED89" s="104"/>
      <c r="EE89" s="104"/>
      <c r="EF89" s="104"/>
      <c r="EG89" s="104"/>
      <c r="EH89" s="104"/>
      <c r="EI89" s="104"/>
      <c r="EJ89" s="103"/>
      <c r="EK89" s="109" t="str">
        <f>IFERROR(VLOOKUP(CONCATENATE($H$1,DQ89),Ventas!$D$1:$M$205,6,0),"")</f>
        <v/>
      </c>
      <c r="EL89" s="103"/>
      <c r="EM89" s="110" t="str">
        <f>IFERROR(VLOOKUP(CONCATENATE($H$1,DQ89),Ventas!$D$1:$M$205,8,0),"")</f>
        <v/>
      </c>
      <c r="EN89" s="104"/>
      <c r="EO89" s="104"/>
      <c r="EP89" s="103"/>
      <c r="EQ89" s="110" t="str">
        <f t="shared" si="24"/>
        <v/>
      </c>
      <c r="ER89" s="104"/>
      <c r="ES89" s="104"/>
      <c r="ET89" s="103"/>
    </row>
    <row r="90" spans="1:150" ht="15.75" customHeight="1" x14ac:dyDescent="0.3">
      <c r="A90" s="111">
        <v>6</v>
      </c>
      <c r="B90" s="103"/>
      <c r="C90" s="112" t="str">
        <f>IFERROR(VLOOKUP(CONCATENATE($H$1,A90),Ventas!$D$1:$M$205,5,0),"")</f>
        <v/>
      </c>
      <c r="D90" s="104"/>
      <c r="E90" s="104"/>
      <c r="F90" s="104"/>
      <c r="G90" s="104"/>
      <c r="H90" s="104"/>
      <c r="I90" s="104"/>
      <c r="J90" s="104"/>
      <c r="K90" s="104"/>
      <c r="L90" s="104"/>
      <c r="M90" s="104"/>
      <c r="N90" s="104"/>
      <c r="O90" s="104"/>
      <c r="P90" s="104"/>
      <c r="Q90" s="104"/>
      <c r="R90" s="104"/>
      <c r="S90" s="104"/>
      <c r="T90" s="103"/>
      <c r="U90" s="109" t="str">
        <f>IFERROR(VLOOKUP(CONCATENATE($H$1,A90),Ventas!$D$1:$M$205,6,0),"")</f>
        <v/>
      </c>
      <c r="V90" s="103"/>
      <c r="W90" s="110" t="str">
        <f>IFERROR(VLOOKUP(CONCATENATE($H$1,A90),Ventas!$D$1:$M$205,8,0),"")</f>
        <v/>
      </c>
      <c r="X90" s="104"/>
      <c r="Y90" s="104"/>
      <c r="Z90" s="103"/>
      <c r="AA90" s="110" t="str">
        <f t="shared" si="20"/>
        <v/>
      </c>
      <c r="AB90" s="104"/>
      <c r="AC90" s="104"/>
      <c r="AD90" s="103"/>
      <c r="AE90" s="111">
        <v>6</v>
      </c>
      <c r="AF90" s="103"/>
      <c r="AG90" s="112" t="str">
        <f>IFERROR(VLOOKUP(CONCATENATE($H$1,AE90),Ventas!$D$1:$M$205,5,0),"")</f>
        <v/>
      </c>
      <c r="AH90" s="104"/>
      <c r="AI90" s="104"/>
      <c r="AJ90" s="104"/>
      <c r="AK90" s="104"/>
      <c r="AL90" s="104"/>
      <c r="AM90" s="104"/>
      <c r="AN90" s="104"/>
      <c r="AO90" s="104"/>
      <c r="AP90" s="104"/>
      <c r="AQ90" s="104"/>
      <c r="AR90" s="104"/>
      <c r="AS90" s="104"/>
      <c r="AT90" s="104"/>
      <c r="AU90" s="104"/>
      <c r="AV90" s="104"/>
      <c r="AW90" s="104"/>
      <c r="AX90" s="103"/>
      <c r="AY90" s="109" t="str">
        <f>IFERROR(VLOOKUP(CONCATENATE($H$1,AE90),Ventas!$D$1:$M$205,6,0),"")</f>
        <v/>
      </c>
      <c r="AZ90" s="103"/>
      <c r="BA90" s="110" t="str">
        <f>IFERROR(VLOOKUP(CONCATENATE($H$1,AE90),Ventas!$D$1:$M$205,8,0),"")</f>
        <v/>
      </c>
      <c r="BB90" s="104"/>
      <c r="BC90" s="104"/>
      <c r="BD90" s="103"/>
      <c r="BE90" s="110" t="str">
        <f t="shared" si="21"/>
        <v/>
      </c>
      <c r="BF90" s="104"/>
      <c r="BG90" s="104"/>
      <c r="BH90" s="103"/>
      <c r="BI90" s="111">
        <v>6</v>
      </c>
      <c r="BJ90" s="103"/>
      <c r="BK90" s="112" t="str">
        <f>IFERROR(VLOOKUP(CONCATENATE($H$1,BI90),Ventas!$D$1:$M$205,5,0),"")</f>
        <v/>
      </c>
      <c r="BL90" s="104"/>
      <c r="BM90" s="104"/>
      <c r="BN90" s="104"/>
      <c r="BO90" s="104"/>
      <c r="BP90" s="104"/>
      <c r="BQ90" s="104"/>
      <c r="BR90" s="104"/>
      <c r="BS90" s="104"/>
      <c r="BT90" s="104"/>
      <c r="BU90" s="104"/>
      <c r="BV90" s="104"/>
      <c r="BW90" s="104"/>
      <c r="BX90" s="104"/>
      <c r="BY90" s="104"/>
      <c r="BZ90" s="104"/>
      <c r="CA90" s="104"/>
      <c r="CB90" s="103"/>
      <c r="CC90" s="109" t="str">
        <f>IFERROR(VLOOKUP(CONCATENATE($H$1,BI90),Ventas!$D$1:$M$205,6,0),"")</f>
        <v/>
      </c>
      <c r="CD90" s="103"/>
      <c r="CE90" s="110" t="str">
        <f>IFERROR(VLOOKUP(CONCATENATE($H$1,BI90),Ventas!$D$1:$M$205,8,0),"")</f>
        <v/>
      </c>
      <c r="CF90" s="104"/>
      <c r="CG90" s="104"/>
      <c r="CH90" s="103"/>
      <c r="CI90" s="110" t="str">
        <f t="shared" si="22"/>
        <v/>
      </c>
      <c r="CJ90" s="104"/>
      <c r="CK90" s="104"/>
      <c r="CL90" s="103"/>
      <c r="CM90" s="111">
        <v>6</v>
      </c>
      <c r="CN90" s="103"/>
      <c r="CO90" s="112" t="str">
        <f>IFERROR(VLOOKUP(CONCATENATE($H$1,CM90),Ventas!$D$1:$M$205,5,0),"")</f>
        <v/>
      </c>
      <c r="CP90" s="104"/>
      <c r="CQ90" s="104"/>
      <c r="CR90" s="104"/>
      <c r="CS90" s="104"/>
      <c r="CT90" s="104"/>
      <c r="CU90" s="104"/>
      <c r="CV90" s="104"/>
      <c r="CW90" s="104"/>
      <c r="CX90" s="104"/>
      <c r="CY90" s="104"/>
      <c r="CZ90" s="104"/>
      <c r="DA90" s="104"/>
      <c r="DB90" s="104"/>
      <c r="DC90" s="104"/>
      <c r="DD90" s="104"/>
      <c r="DE90" s="104"/>
      <c r="DF90" s="103"/>
      <c r="DG90" s="109" t="str">
        <f>IFERROR(VLOOKUP(CONCATENATE($H$1,CM90),Ventas!$D$1:$M$205,6,0),"")</f>
        <v/>
      </c>
      <c r="DH90" s="103"/>
      <c r="DI90" s="110" t="str">
        <f>IFERROR(VLOOKUP(CONCATENATE($H$1,CM90),Ventas!$D$1:$M$205,8,0),"")</f>
        <v/>
      </c>
      <c r="DJ90" s="104"/>
      <c r="DK90" s="104"/>
      <c r="DL90" s="103"/>
      <c r="DM90" s="110" t="str">
        <f t="shared" si="23"/>
        <v/>
      </c>
      <c r="DN90" s="104"/>
      <c r="DO90" s="104"/>
      <c r="DP90" s="103"/>
      <c r="DQ90" s="111">
        <v>6</v>
      </c>
      <c r="DR90" s="103"/>
      <c r="DS90" s="112" t="str">
        <f>IFERROR(VLOOKUP(CONCATENATE($H$1,DQ90),Ventas!$D$1:$M$205,5,0),"")</f>
        <v/>
      </c>
      <c r="DT90" s="104"/>
      <c r="DU90" s="104"/>
      <c r="DV90" s="104"/>
      <c r="DW90" s="104"/>
      <c r="DX90" s="104"/>
      <c r="DY90" s="104"/>
      <c r="DZ90" s="104"/>
      <c r="EA90" s="104"/>
      <c r="EB90" s="104"/>
      <c r="EC90" s="104"/>
      <c r="ED90" s="104"/>
      <c r="EE90" s="104"/>
      <c r="EF90" s="104"/>
      <c r="EG90" s="104"/>
      <c r="EH90" s="104"/>
      <c r="EI90" s="104"/>
      <c r="EJ90" s="103"/>
      <c r="EK90" s="109" t="str">
        <f>IFERROR(VLOOKUP(CONCATENATE($H$1,DQ90),Ventas!$D$1:$M$205,6,0),"")</f>
        <v/>
      </c>
      <c r="EL90" s="103"/>
      <c r="EM90" s="110" t="str">
        <f>IFERROR(VLOOKUP(CONCATENATE($H$1,DQ90),Ventas!$D$1:$M$205,8,0),"")</f>
        <v/>
      </c>
      <c r="EN90" s="104"/>
      <c r="EO90" s="104"/>
      <c r="EP90" s="103"/>
      <c r="EQ90" s="110" t="str">
        <f t="shared" si="24"/>
        <v/>
      </c>
      <c r="ER90" s="104"/>
      <c r="ES90" s="104"/>
      <c r="ET90" s="103"/>
    </row>
    <row r="91" spans="1:150" ht="15.75" customHeight="1" x14ac:dyDescent="0.3">
      <c r="A91" s="111">
        <v>7</v>
      </c>
      <c r="B91" s="103"/>
      <c r="C91" s="112" t="str">
        <f>IFERROR(VLOOKUP(CONCATENATE($H$1,A91),Ventas!$D$1:$M$205,5,0),"")</f>
        <v/>
      </c>
      <c r="D91" s="104"/>
      <c r="E91" s="104"/>
      <c r="F91" s="104"/>
      <c r="G91" s="104"/>
      <c r="H91" s="104"/>
      <c r="I91" s="104"/>
      <c r="J91" s="104"/>
      <c r="K91" s="104"/>
      <c r="L91" s="104"/>
      <c r="M91" s="104"/>
      <c r="N91" s="104"/>
      <c r="O91" s="104"/>
      <c r="P91" s="104"/>
      <c r="Q91" s="104"/>
      <c r="R91" s="104"/>
      <c r="S91" s="104"/>
      <c r="T91" s="103"/>
      <c r="U91" s="109" t="str">
        <f>IFERROR(VLOOKUP(CONCATENATE($H$1,A91),Ventas!$D$1:$M$205,6,0),"")</f>
        <v/>
      </c>
      <c r="V91" s="103"/>
      <c r="W91" s="110" t="str">
        <f>IFERROR(VLOOKUP(CONCATENATE($H$1,A91),Ventas!$D$1:$M$205,8,0),"")</f>
        <v/>
      </c>
      <c r="X91" s="104"/>
      <c r="Y91" s="104"/>
      <c r="Z91" s="103"/>
      <c r="AA91" s="110" t="str">
        <f t="shared" si="20"/>
        <v/>
      </c>
      <c r="AB91" s="104"/>
      <c r="AC91" s="104"/>
      <c r="AD91" s="103"/>
      <c r="AE91" s="111">
        <v>7</v>
      </c>
      <c r="AF91" s="103"/>
      <c r="AG91" s="112" t="str">
        <f>IFERROR(VLOOKUP(CONCATENATE($H$1,AE91),Ventas!$D$1:$M$205,5,0),"")</f>
        <v/>
      </c>
      <c r="AH91" s="104"/>
      <c r="AI91" s="104"/>
      <c r="AJ91" s="104"/>
      <c r="AK91" s="104"/>
      <c r="AL91" s="104"/>
      <c r="AM91" s="104"/>
      <c r="AN91" s="104"/>
      <c r="AO91" s="104"/>
      <c r="AP91" s="104"/>
      <c r="AQ91" s="104"/>
      <c r="AR91" s="104"/>
      <c r="AS91" s="104"/>
      <c r="AT91" s="104"/>
      <c r="AU91" s="104"/>
      <c r="AV91" s="104"/>
      <c r="AW91" s="104"/>
      <c r="AX91" s="103"/>
      <c r="AY91" s="109" t="str">
        <f>IFERROR(VLOOKUP(CONCATENATE($H$1,AE91),Ventas!$D$1:$M$205,6,0),"")</f>
        <v/>
      </c>
      <c r="AZ91" s="103"/>
      <c r="BA91" s="110" t="str">
        <f>IFERROR(VLOOKUP(CONCATENATE($H$1,AE91),Ventas!$D$1:$M$205,8,0),"")</f>
        <v/>
      </c>
      <c r="BB91" s="104"/>
      <c r="BC91" s="104"/>
      <c r="BD91" s="103"/>
      <c r="BE91" s="110" t="str">
        <f t="shared" si="21"/>
        <v/>
      </c>
      <c r="BF91" s="104"/>
      <c r="BG91" s="104"/>
      <c r="BH91" s="103"/>
      <c r="BI91" s="111">
        <v>7</v>
      </c>
      <c r="BJ91" s="103"/>
      <c r="BK91" s="112" t="str">
        <f>IFERROR(VLOOKUP(CONCATENATE($H$1,BI91),Ventas!$D$1:$M$205,5,0),"")</f>
        <v/>
      </c>
      <c r="BL91" s="104"/>
      <c r="BM91" s="104"/>
      <c r="BN91" s="104"/>
      <c r="BO91" s="104"/>
      <c r="BP91" s="104"/>
      <c r="BQ91" s="104"/>
      <c r="BR91" s="104"/>
      <c r="BS91" s="104"/>
      <c r="BT91" s="104"/>
      <c r="BU91" s="104"/>
      <c r="BV91" s="104"/>
      <c r="BW91" s="104"/>
      <c r="BX91" s="104"/>
      <c r="BY91" s="104"/>
      <c r="BZ91" s="104"/>
      <c r="CA91" s="104"/>
      <c r="CB91" s="103"/>
      <c r="CC91" s="109" t="str">
        <f>IFERROR(VLOOKUP(CONCATENATE($H$1,BI91),Ventas!$D$1:$M$205,6,0),"")</f>
        <v/>
      </c>
      <c r="CD91" s="103"/>
      <c r="CE91" s="110" t="str">
        <f>IFERROR(VLOOKUP(CONCATENATE($H$1,BI91),Ventas!$D$1:$M$205,8,0),"")</f>
        <v/>
      </c>
      <c r="CF91" s="104"/>
      <c r="CG91" s="104"/>
      <c r="CH91" s="103"/>
      <c r="CI91" s="110" t="str">
        <f t="shared" si="22"/>
        <v/>
      </c>
      <c r="CJ91" s="104"/>
      <c r="CK91" s="104"/>
      <c r="CL91" s="103"/>
      <c r="CM91" s="111">
        <v>7</v>
      </c>
      <c r="CN91" s="103"/>
      <c r="CO91" s="112" t="str">
        <f>IFERROR(VLOOKUP(CONCATENATE($H$1,CM91),Ventas!$D$1:$M$205,5,0),"")</f>
        <v/>
      </c>
      <c r="CP91" s="104"/>
      <c r="CQ91" s="104"/>
      <c r="CR91" s="104"/>
      <c r="CS91" s="104"/>
      <c r="CT91" s="104"/>
      <c r="CU91" s="104"/>
      <c r="CV91" s="104"/>
      <c r="CW91" s="104"/>
      <c r="CX91" s="104"/>
      <c r="CY91" s="104"/>
      <c r="CZ91" s="104"/>
      <c r="DA91" s="104"/>
      <c r="DB91" s="104"/>
      <c r="DC91" s="104"/>
      <c r="DD91" s="104"/>
      <c r="DE91" s="104"/>
      <c r="DF91" s="103"/>
      <c r="DG91" s="109" t="str">
        <f>IFERROR(VLOOKUP(CONCATENATE($H$1,CM91),Ventas!$D$1:$M$205,6,0),"")</f>
        <v/>
      </c>
      <c r="DH91" s="103"/>
      <c r="DI91" s="110" t="str">
        <f>IFERROR(VLOOKUP(CONCATENATE($H$1,CM91),Ventas!$D$1:$M$205,8,0),"")</f>
        <v/>
      </c>
      <c r="DJ91" s="104"/>
      <c r="DK91" s="104"/>
      <c r="DL91" s="103"/>
      <c r="DM91" s="110" t="str">
        <f t="shared" si="23"/>
        <v/>
      </c>
      <c r="DN91" s="104"/>
      <c r="DO91" s="104"/>
      <c r="DP91" s="103"/>
      <c r="DQ91" s="111">
        <v>7</v>
      </c>
      <c r="DR91" s="103"/>
      <c r="DS91" s="112" t="str">
        <f>IFERROR(VLOOKUP(CONCATENATE($H$1,DQ91),Ventas!$D$1:$M$205,5,0),"")</f>
        <v/>
      </c>
      <c r="DT91" s="104"/>
      <c r="DU91" s="104"/>
      <c r="DV91" s="104"/>
      <c r="DW91" s="104"/>
      <c r="DX91" s="104"/>
      <c r="DY91" s="104"/>
      <c r="DZ91" s="104"/>
      <c r="EA91" s="104"/>
      <c r="EB91" s="104"/>
      <c r="EC91" s="104"/>
      <c r="ED91" s="104"/>
      <c r="EE91" s="104"/>
      <c r="EF91" s="104"/>
      <c r="EG91" s="104"/>
      <c r="EH91" s="104"/>
      <c r="EI91" s="104"/>
      <c r="EJ91" s="103"/>
      <c r="EK91" s="109" t="str">
        <f>IFERROR(VLOOKUP(CONCATENATE($H$1,DQ91),Ventas!$D$1:$M$205,6,0),"")</f>
        <v/>
      </c>
      <c r="EL91" s="103"/>
      <c r="EM91" s="110" t="str">
        <f>IFERROR(VLOOKUP(CONCATENATE($H$1,DQ91),Ventas!$D$1:$M$205,8,0),"")</f>
        <v/>
      </c>
      <c r="EN91" s="104"/>
      <c r="EO91" s="104"/>
      <c r="EP91" s="103"/>
      <c r="EQ91" s="110" t="str">
        <f t="shared" si="24"/>
        <v/>
      </c>
      <c r="ER91" s="104"/>
      <c r="ES91" s="104"/>
      <c r="ET91" s="103"/>
    </row>
    <row r="92" spans="1:150" ht="15.75" customHeight="1" x14ac:dyDescent="0.3">
      <c r="A92" s="111">
        <v>8</v>
      </c>
      <c r="B92" s="103"/>
      <c r="C92" s="112" t="str">
        <f>IFERROR(VLOOKUP(CONCATENATE($H$1,A92),Ventas!$D$1:$M$205,5,0),"")</f>
        <v/>
      </c>
      <c r="D92" s="104"/>
      <c r="E92" s="104"/>
      <c r="F92" s="104"/>
      <c r="G92" s="104"/>
      <c r="H92" s="104"/>
      <c r="I92" s="104"/>
      <c r="J92" s="104"/>
      <c r="K92" s="104"/>
      <c r="L92" s="104"/>
      <c r="M92" s="104"/>
      <c r="N92" s="104"/>
      <c r="O92" s="104"/>
      <c r="P92" s="104"/>
      <c r="Q92" s="104"/>
      <c r="R92" s="104"/>
      <c r="S92" s="104"/>
      <c r="T92" s="103"/>
      <c r="U92" s="109" t="str">
        <f>IFERROR(VLOOKUP(CONCATENATE($H$1,A92),Ventas!$D$1:$M$205,6,0),"")</f>
        <v/>
      </c>
      <c r="V92" s="103"/>
      <c r="W92" s="110" t="str">
        <f>IFERROR(VLOOKUP(CONCATENATE($H$1,A92),Ventas!$D$1:$M$205,8,0),"")</f>
        <v/>
      </c>
      <c r="X92" s="104"/>
      <c r="Y92" s="104"/>
      <c r="Z92" s="103"/>
      <c r="AA92" s="110" t="str">
        <f t="shared" si="20"/>
        <v/>
      </c>
      <c r="AB92" s="104"/>
      <c r="AC92" s="104"/>
      <c r="AD92" s="103"/>
      <c r="AE92" s="111">
        <v>8</v>
      </c>
      <c r="AF92" s="103"/>
      <c r="AG92" s="112" t="str">
        <f>IFERROR(VLOOKUP(CONCATENATE($H$1,AE92),Ventas!$D$1:$M$205,5,0),"")</f>
        <v/>
      </c>
      <c r="AH92" s="104"/>
      <c r="AI92" s="104"/>
      <c r="AJ92" s="104"/>
      <c r="AK92" s="104"/>
      <c r="AL92" s="104"/>
      <c r="AM92" s="104"/>
      <c r="AN92" s="104"/>
      <c r="AO92" s="104"/>
      <c r="AP92" s="104"/>
      <c r="AQ92" s="104"/>
      <c r="AR92" s="104"/>
      <c r="AS92" s="104"/>
      <c r="AT92" s="104"/>
      <c r="AU92" s="104"/>
      <c r="AV92" s="104"/>
      <c r="AW92" s="104"/>
      <c r="AX92" s="103"/>
      <c r="AY92" s="109" t="str">
        <f>IFERROR(VLOOKUP(CONCATENATE($H$1,AE92),Ventas!$D$1:$M$205,6,0),"")</f>
        <v/>
      </c>
      <c r="AZ92" s="103"/>
      <c r="BA92" s="110" t="str">
        <f>IFERROR(VLOOKUP(CONCATENATE($H$1,AE92),Ventas!$D$1:$M$205,8,0),"")</f>
        <v/>
      </c>
      <c r="BB92" s="104"/>
      <c r="BC92" s="104"/>
      <c r="BD92" s="103"/>
      <c r="BE92" s="110" t="str">
        <f t="shared" si="21"/>
        <v/>
      </c>
      <c r="BF92" s="104"/>
      <c r="BG92" s="104"/>
      <c r="BH92" s="103"/>
      <c r="BI92" s="111">
        <v>8</v>
      </c>
      <c r="BJ92" s="103"/>
      <c r="BK92" s="112" t="str">
        <f>IFERROR(VLOOKUP(CONCATENATE($H$1,BI92),Ventas!$D$1:$M$205,5,0),"")</f>
        <v/>
      </c>
      <c r="BL92" s="104"/>
      <c r="BM92" s="104"/>
      <c r="BN92" s="104"/>
      <c r="BO92" s="104"/>
      <c r="BP92" s="104"/>
      <c r="BQ92" s="104"/>
      <c r="BR92" s="104"/>
      <c r="BS92" s="104"/>
      <c r="BT92" s="104"/>
      <c r="BU92" s="104"/>
      <c r="BV92" s="104"/>
      <c r="BW92" s="104"/>
      <c r="BX92" s="104"/>
      <c r="BY92" s="104"/>
      <c r="BZ92" s="104"/>
      <c r="CA92" s="104"/>
      <c r="CB92" s="103"/>
      <c r="CC92" s="109" t="str">
        <f>IFERROR(VLOOKUP(CONCATENATE($H$1,BI92),Ventas!$D$1:$M$205,6,0),"")</f>
        <v/>
      </c>
      <c r="CD92" s="103"/>
      <c r="CE92" s="110" t="str">
        <f>IFERROR(VLOOKUP(CONCATENATE($H$1,BI92),Ventas!$D$1:$M$205,8,0),"")</f>
        <v/>
      </c>
      <c r="CF92" s="104"/>
      <c r="CG92" s="104"/>
      <c r="CH92" s="103"/>
      <c r="CI92" s="110" t="str">
        <f t="shared" si="22"/>
        <v/>
      </c>
      <c r="CJ92" s="104"/>
      <c r="CK92" s="104"/>
      <c r="CL92" s="103"/>
      <c r="CM92" s="111">
        <v>8</v>
      </c>
      <c r="CN92" s="103"/>
      <c r="CO92" s="112" t="str">
        <f>IFERROR(VLOOKUP(CONCATENATE($H$1,CM92),Ventas!$D$1:$M$205,5,0),"")</f>
        <v/>
      </c>
      <c r="CP92" s="104"/>
      <c r="CQ92" s="104"/>
      <c r="CR92" s="104"/>
      <c r="CS92" s="104"/>
      <c r="CT92" s="104"/>
      <c r="CU92" s="104"/>
      <c r="CV92" s="104"/>
      <c r="CW92" s="104"/>
      <c r="CX92" s="104"/>
      <c r="CY92" s="104"/>
      <c r="CZ92" s="104"/>
      <c r="DA92" s="104"/>
      <c r="DB92" s="104"/>
      <c r="DC92" s="104"/>
      <c r="DD92" s="104"/>
      <c r="DE92" s="104"/>
      <c r="DF92" s="103"/>
      <c r="DG92" s="109" t="str">
        <f>IFERROR(VLOOKUP(CONCATENATE($H$1,CM92),Ventas!$D$1:$M$205,6,0),"")</f>
        <v/>
      </c>
      <c r="DH92" s="103"/>
      <c r="DI92" s="110" t="str">
        <f>IFERROR(VLOOKUP(CONCATENATE($H$1,CM92),Ventas!$D$1:$M$205,8,0),"")</f>
        <v/>
      </c>
      <c r="DJ92" s="104"/>
      <c r="DK92" s="104"/>
      <c r="DL92" s="103"/>
      <c r="DM92" s="110" t="str">
        <f t="shared" si="23"/>
        <v/>
      </c>
      <c r="DN92" s="104"/>
      <c r="DO92" s="104"/>
      <c r="DP92" s="103"/>
      <c r="DQ92" s="111">
        <v>8</v>
      </c>
      <c r="DR92" s="103"/>
      <c r="DS92" s="112" t="str">
        <f>IFERROR(VLOOKUP(CONCATENATE($H$1,DQ92),Ventas!$D$1:$M$205,5,0),"")</f>
        <v/>
      </c>
      <c r="DT92" s="104"/>
      <c r="DU92" s="104"/>
      <c r="DV92" s="104"/>
      <c r="DW92" s="104"/>
      <c r="DX92" s="104"/>
      <c r="DY92" s="104"/>
      <c r="DZ92" s="104"/>
      <c r="EA92" s="104"/>
      <c r="EB92" s="104"/>
      <c r="EC92" s="104"/>
      <c r="ED92" s="104"/>
      <c r="EE92" s="104"/>
      <c r="EF92" s="104"/>
      <c r="EG92" s="104"/>
      <c r="EH92" s="104"/>
      <c r="EI92" s="104"/>
      <c r="EJ92" s="103"/>
      <c r="EK92" s="109" t="str">
        <f>IFERROR(VLOOKUP(CONCATENATE($H$1,DQ92),Ventas!$D$1:$M$205,6,0),"")</f>
        <v/>
      </c>
      <c r="EL92" s="103"/>
      <c r="EM92" s="110" t="str">
        <f>IFERROR(VLOOKUP(CONCATENATE($H$1,DQ92),Ventas!$D$1:$M$205,8,0),"")</f>
        <v/>
      </c>
      <c r="EN92" s="104"/>
      <c r="EO92" s="104"/>
      <c r="EP92" s="103"/>
      <c r="EQ92" s="110" t="str">
        <f t="shared" si="24"/>
        <v/>
      </c>
      <c r="ER92" s="104"/>
      <c r="ES92" s="104"/>
      <c r="ET92" s="103"/>
    </row>
    <row r="93" spans="1:150" ht="15.75" customHeight="1" x14ac:dyDescent="0.3">
      <c r="A93" s="111">
        <v>9</v>
      </c>
      <c r="B93" s="103"/>
      <c r="C93" s="112" t="str">
        <f>IFERROR(VLOOKUP(CONCATENATE($H$1,A93),Ventas!$D$1:$M$205,5,0),"")</f>
        <v/>
      </c>
      <c r="D93" s="104"/>
      <c r="E93" s="104"/>
      <c r="F93" s="104"/>
      <c r="G93" s="104"/>
      <c r="H93" s="104"/>
      <c r="I93" s="104"/>
      <c r="J93" s="104"/>
      <c r="K93" s="104"/>
      <c r="L93" s="104"/>
      <c r="M93" s="104"/>
      <c r="N93" s="104"/>
      <c r="O93" s="104"/>
      <c r="P93" s="104"/>
      <c r="Q93" s="104"/>
      <c r="R93" s="104"/>
      <c r="S93" s="104"/>
      <c r="T93" s="103"/>
      <c r="U93" s="109" t="str">
        <f>IFERROR(VLOOKUP(CONCATENATE($H$1,A93),Ventas!$D$1:$M$205,6,0),"")</f>
        <v/>
      </c>
      <c r="V93" s="103"/>
      <c r="W93" s="110" t="str">
        <f>IFERROR(VLOOKUP(CONCATENATE($H$1,A93),Ventas!$D$1:$M$205,8,0),"")</f>
        <v/>
      </c>
      <c r="X93" s="104"/>
      <c r="Y93" s="104"/>
      <c r="Z93" s="103"/>
      <c r="AA93" s="110" t="str">
        <f t="shared" si="20"/>
        <v/>
      </c>
      <c r="AB93" s="104"/>
      <c r="AC93" s="104"/>
      <c r="AD93" s="103"/>
      <c r="AE93" s="111">
        <v>9</v>
      </c>
      <c r="AF93" s="103"/>
      <c r="AG93" s="112" t="str">
        <f>IFERROR(VLOOKUP(CONCATENATE($H$1,AE93),Ventas!$D$1:$M$205,5,0),"")</f>
        <v/>
      </c>
      <c r="AH93" s="104"/>
      <c r="AI93" s="104"/>
      <c r="AJ93" s="104"/>
      <c r="AK93" s="104"/>
      <c r="AL93" s="104"/>
      <c r="AM93" s="104"/>
      <c r="AN93" s="104"/>
      <c r="AO93" s="104"/>
      <c r="AP93" s="104"/>
      <c r="AQ93" s="104"/>
      <c r="AR93" s="104"/>
      <c r="AS93" s="104"/>
      <c r="AT93" s="104"/>
      <c r="AU93" s="104"/>
      <c r="AV93" s="104"/>
      <c r="AW93" s="104"/>
      <c r="AX93" s="103"/>
      <c r="AY93" s="109" t="str">
        <f>IFERROR(VLOOKUP(CONCATENATE($H$1,AE93),Ventas!$D$1:$M$205,6,0),"")</f>
        <v/>
      </c>
      <c r="AZ93" s="103"/>
      <c r="BA93" s="110" t="str">
        <f>IFERROR(VLOOKUP(CONCATENATE($H$1,AE93),Ventas!$D$1:$M$205,8,0),"")</f>
        <v/>
      </c>
      <c r="BB93" s="104"/>
      <c r="BC93" s="104"/>
      <c r="BD93" s="103"/>
      <c r="BE93" s="110" t="str">
        <f t="shared" si="21"/>
        <v/>
      </c>
      <c r="BF93" s="104"/>
      <c r="BG93" s="104"/>
      <c r="BH93" s="103"/>
      <c r="BI93" s="111">
        <v>9</v>
      </c>
      <c r="BJ93" s="103"/>
      <c r="BK93" s="112" t="str">
        <f>IFERROR(VLOOKUP(CONCATENATE($H$1,BI93),Ventas!$D$1:$M$205,5,0),"")</f>
        <v/>
      </c>
      <c r="BL93" s="104"/>
      <c r="BM93" s="104"/>
      <c r="BN93" s="104"/>
      <c r="BO93" s="104"/>
      <c r="BP93" s="104"/>
      <c r="BQ93" s="104"/>
      <c r="BR93" s="104"/>
      <c r="BS93" s="104"/>
      <c r="BT93" s="104"/>
      <c r="BU93" s="104"/>
      <c r="BV93" s="104"/>
      <c r="BW93" s="104"/>
      <c r="BX93" s="104"/>
      <c r="BY93" s="104"/>
      <c r="BZ93" s="104"/>
      <c r="CA93" s="104"/>
      <c r="CB93" s="103"/>
      <c r="CC93" s="109" t="str">
        <f>IFERROR(VLOOKUP(CONCATENATE($H$1,BI93),Ventas!$D$1:$M$205,6,0),"")</f>
        <v/>
      </c>
      <c r="CD93" s="103"/>
      <c r="CE93" s="110" t="str">
        <f>IFERROR(VLOOKUP(CONCATENATE($H$1,BI93),Ventas!$D$1:$M$205,8,0),"")</f>
        <v/>
      </c>
      <c r="CF93" s="104"/>
      <c r="CG93" s="104"/>
      <c r="CH93" s="103"/>
      <c r="CI93" s="110" t="str">
        <f t="shared" si="22"/>
        <v/>
      </c>
      <c r="CJ93" s="104"/>
      <c r="CK93" s="104"/>
      <c r="CL93" s="103"/>
      <c r="CM93" s="111">
        <v>9</v>
      </c>
      <c r="CN93" s="103"/>
      <c r="CO93" s="112" t="str">
        <f>IFERROR(VLOOKUP(CONCATENATE($H$1,CM93),Ventas!$D$1:$M$205,5,0),"")</f>
        <v/>
      </c>
      <c r="CP93" s="104"/>
      <c r="CQ93" s="104"/>
      <c r="CR93" s="104"/>
      <c r="CS93" s="104"/>
      <c r="CT93" s="104"/>
      <c r="CU93" s="104"/>
      <c r="CV93" s="104"/>
      <c r="CW93" s="104"/>
      <c r="CX93" s="104"/>
      <c r="CY93" s="104"/>
      <c r="CZ93" s="104"/>
      <c r="DA93" s="104"/>
      <c r="DB93" s="104"/>
      <c r="DC93" s="104"/>
      <c r="DD93" s="104"/>
      <c r="DE93" s="104"/>
      <c r="DF93" s="103"/>
      <c r="DG93" s="109" t="str">
        <f>IFERROR(VLOOKUP(CONCATENATE($H$1,CM93),Ventas!$D$1:$M$205,6,0),"")</f>
        <v/>
      </c>
      <c r="DH93" s="103"/>
      <c r="DI93" s="110" t="str">
        <f>IFERROR(VLOOKUP(CONCATENATE($H$1,CM93),Ventas!$D$1:$M$205,8,0),"")</f>
        <v/>
      </c>
      <c r="DJ93" s="104"/>
      <c r="DK93" s="104"/>
      <c r="DL93" s="103"/>
      <c r="DM93" s="110" t="str">
        <f t="shared" si="23"/>
        <v/>
      </c>
      <c r="DN93" s="104"/>
      <c r="DO93" s="104"/>
      <c r="DP93" s="103"/>
      <c r="DQ93" s="111">
        <v>9</v>
      </c>
      <c r="DR93" s="103"/>
      <c r="DS93" s="112" t="str">
        <f>IFERROR(VLOOKUP(CONCATENATE($H$1,DQ93),Ventas!$D$1:$M$205,5,0),"")</f>
        <v/>
      </c>
      <c r="DT93" s="104"/>
      <c r="DU93" s="104"/>
      <c r="DV93" s="104"/>
      <c r="DW93" s="104"/>
      <c r="DX93" s="104"/>
      <c r="DY93" s="104"/>
      <c r="DZ93" s="104"/>
      <c r="EA93" s="104"/>
      <c r="EB93" s="104"/>
      <c r="EC93" s="104"/>
      <c r="ED93" s="104"/>
      <c r="EE93" s="104"/>
      <c r="EF93" s="104"/>
      <c r="EG93" s="104"/>
      <c r="EH93" s="104"/>
      <c r="EI93" s="104"/>
      <c r="EJ93" s="103"/>
      <c r="EK93" s="109" t="str">
        <f>IFERROR(VLOOKUP(CONCATENATE($H$1,DQ93),Ventas!$D$1:$M$205,6,0),"")</f>
        <v/>
      </c>
      <c r="EL93" s="103"/>
      <c r="EM93" s="110" t="str">
        <f>IFERROR(VLOOKUP(CONCATENATE($H$1,DQ93),Ventas!$D$1:$M$205,8,0),"")</f>
        <v/>
      </c>
      <c r="EN93" s="104"/>
      <c r="EO93" s="104"/>
      <c r="EP93" s="103"/>
      <c r="EQ93" s="110" t="str">
        <f t="shared" si="24"/>
        <v/>
      </c>
      <c r="ER93" s="104"/>
      <c r="ES93" s="104"/>
      <c r="ET93" s="103"/>
    </row>
    <row r="94" spans="1:150" ht="15.75" customHeight="1" x14ac:dyDescent="0.3">
      <c r="A94" s="115"/>
      <c r="B94" s="116"/>
      <c r="C94" s="116"/>
      <c r="D94" s="116"/>
      <c r="E94" s="116"/>
      <c r="F94" s="116"/>
      <c r="G94" s="116"/>
      <c r="H94" s="116"/>
      <c r="I94" s="116"/>
      <c r="J94" s="116"/>
      <c r="K94" s="116"/>
      <c r="L94" s="116"/>
      <c r="M94" s="116"/>
      <c r="N94" s="116"/>
      <c r="O94" s="116"/>
      <c r="P94" s="116"/>
      <c r="Q94" s="116"/>
      <c r="R94" s="116"/>
      <c r="S94" s="116"/>
      <c r="T94" s="116"/>
      <c r="U94" s="113" t="s">
        <v>379</v>
      </c>
      <c r="V94" s="104"/>
      <c r="W94" s="104"/>
      <c r="X94" s="104"/>
      <c r="Y94" s="104"/>
      <c r="Z94" s="103"/>
      <c r="AA94" s="114">
        <f>SUM(AA85:AD93)</f>
        <v>23110</v>
      </c>
      <c r="AB94" s="104"/>
      <c r="AC94" s="104"/>
      <c r="AD94" s="103"/>
      <c r="AE94" s="115"/>
      <c r="AF94" s="116"/>
      <c r="AG94" s="116"/>
      <c r="AH94" s="116"/>
      <c r="AI94" s="116"/>
      <c r="AJ94" s="116"/>
      <c r="AK94" s="116"/>
      <c r="AL94" s="116"/>
      <c r="AM94" s="116"/>
      <c r="AN94" s="116"/>
      <c r="AO94" s="116"/>
      <c r="AP94" s="116"/>
      <c r="AQ94" s="116"/>
      <c r="AR94" s="116"/>
      <c r="AS94" s="116"/>
      <c r="AT94" s="116"/>
      <c r="AU94" s="116"/>
      <c r="AV94" s="116"/>
      <c r="AW94" s="116"/>
      <c r="AX94" s="116"/>
      <c r="AY94" s="113" t="s">
        <v>379</v>
      </c>
      <c r="AZ94" s="104"/>
      <c r="BA94" s="104"/>
      <c r="BB94" s="104"/>
      <c r="BC94" s="104"/>
      <c r="BD94" s="103"/>
      <c r="BE94" s="114">
        <f>SUM(BE85:BH93)</f>
        <v>23110</v>
      </c>
      <c r="BF94" s="104"/>
      <c r="BG94" s="104"/>
      <c r="BH94" s="103"/>
      <c r="BI94" s="115"/>
      <c r="BJ94" s="116"/>
      <c r="BK94" s="116"/>
      <c r="BL94" s="116"/>
      <c r="BM94" s="116"/>
      <c r="BN94" s="116"/>
      <c r="BO94" s="116"/>
      <c r="BP94" s="116"/>
      <c r="BQ94" s="116"/>
      <c r="BR94" s="116"/>
      <c r="BS94" s="116"/>
      <c r="BT94" s="116"/>
      <c r="BU94" s="116"/>
      <c r="BV94" s="116"/>
      <c r="BW94" s="116"/>
      <c r="BX94" s="116"/>
      <c r="BY94" s="116"/>
      <c r="BZ94" s="116"/>
      <c r="CA94" s="116"/>
      <c r="CB94" s="116"/>
      <c r="CC94" s="113" t="s">
        <v>379</v>
      </c>
      <c r="CD94" s="104"/>
      <c r="CE94" s="104"/>
      <c r="CF94" s="104"/>
      <c r="CG94" s="104"/>
      <c r="CH94" s="103"/>
      <c r="CI94" s="114">
        <f>SUM(CI85:CL93)</f>
        <v>23110</v>
      </c>
      <c r="CJ94" s="104"/>
      <c r="CK94" s="104"/>
      <c r="CL94" s="103"/>
      <c r="CM94" s="115"/>
      <c r="CN94" s="116"/>
      <c r="CO94" s="116"/>
      <c r="CP94" s="116"/>
      <c r="CQ94" s="116"/>
      <c r="CR94" s="116"/>
      <c r="CS94" s="116"/>
      <c r="CT94" s="116"/>
      <c r="CU94" s="116"/>
      <c r="CV94" s="116"/>
      <c r="CW94" s="116"/>
      <c r="CX94" s="116"/>
      <c r="CY94" s="116"/>
      <c r="CZ94" s="116"/>
      <c r="DA94" s="116"/>
      <c r="DB94" s="116"/>
      <c r="DC94" s="116"/>
      <c r="DD94" s="116"/>
      <c r="DE94" s="116"/>
      <c r="DF94" s="116"/>
      <c r="DG94" s="113" t="s">
        <v>379</v>
      </c>
      <c r="DH94" s="104"/>
      <c r="DI94" s="104"/>
      <c r="DJ94" s="104"/>
      <c r="DK94" s="104"/>
      <c r="DL94" s="103"/>
      <c r="DM94" s="114">
        <f>SUM(DM85:DP93)</f>
        <v>23110</v>
      </c>
      <c r="DN94" s="104"/>
      <c r="DO94" s="104"/>
      <c r="DP94" s="103"/>
      <c r="DQ94" s="115"/>
      <c r="DR94" s="116"/>
      <c r="DS94" s="116"/>
      <c r="DT94" s="116"/>
      <c r="DU94" s="116"/>
      <c r="DV94" s="116"/>
      <c r="DW94" s="116"/>
      <c r="DX94" s="116"/>
      <c r="DY94" s="116"/>
      <c r="DZ94" s="116"/>
      <c r="EA94" s="116"/>
      <c r="EB94" s="116"/>
      <c r="EC94" s="116"/>
      <c r="ED94" s="116"/>
      <c r="EE94" s="116"/>
      <c r="EF94" s="116"/>
      <c r="EG94" s="116"/>
      <c r="EH94" s="116"/>
      <c r="EI94" s="116"/>
      <c r="EJ94" s="116"/>
      <c r="EK94" s="113" t="s">
        <v>379</v>
      </c>
      <c r="EL94" s="104"/>
      <c r="EM94" s="104"/>
      <c r="EN94" s="104"/>
      <c r="EO94" s="104"/>
      <c r="EP94" s="103"/>
      <c r="EQ94" s="114">
        <f>SUM(EQ85:ET93)</f>
        <v>23110</v>
      </c>
      <c r="ER94" s="104"/>
      <c r="ES94" s="104"/>
      <c r="ET94" s="103"/>
    </row>
    <row r="95" spans="1:150" ht="15.75" customHeight="1" x14ac:dyDescent="0.3">
      <c r="A95" s="117" t="s">
        <v>380</v>
      </c>
      <c r="B95" s="99"/>
      <c r="C95" s="98"/>
      <c r="D95" s="99"/>
      <c r="E95" s="99"/>
      <c r="F95" s="99"/>
      <c r="G95" s="99"/>
      <c r="H95" s="99"/>
      <c r="I95" s="99"/>
      <c r="J95" s="99"/>
      <c r="K95" s="99"/>
      <c r="L95" s="99"/>
      <c r="M95" s="99"/>
      <c r="N95" s="99"/>
      <c r="O95" s="99"/>
      <c r="P95" s="99"/>
      <c r="Q95" s="99"/>
      <c r="R95" s="99"/>
      <c r="S95" s="99"/>
      <c r="T95" s="2"/>
      <c r="U95" s="2"/>
      <c r="V95" s="2"/>
      <c r="W95" s="2"/>
      <c r="X95" s="2"/>
      <c r="Y95" s="2"/>
      <c r="Z95" s="2"/>
      <c r="AA95" s="2"/>
      <c r="AB95" s="2"/>
      <c r="AC95" s="2"/>
      <c r="AD95" s="2"/>
      <c r="AE95" s="117" t="s">
        <v>380</v>
      </c>
      <c r="AF95" s="99"/>
      <c r="AG95" s="98"/>
      <c r="AH95" s="99"/>
      <c r="AI95" s="99"/>
      <c r="AJ95" s="99"/>
      <c r="AK95" s="99"/>
      <c r="AL95" s="99"/>
      <c r="AM95" s="99"/>
      <c r="AN95" s="99"/>
      <c r="AO95" s="99"/>
      <c r="AP95" s="99"/>
      <c r="AQ95" s="99"/>
      <c r="AR95" s="99"/>
      <c r="AS95" s="99"/>
      <c r="AT95" s="99"/>
      <c r="AU95" s="99"/>
      <c r="AV95" s="99"/>
      <c r="AW95" s="99"/>
      <c r="AX95" s="2"/>
      <c r="AY95" s="2"/>
      <c r="AZ95" s="2"/>
      <c r="BA95" s="2"/>
      <c r="BB95" s="2"/>
      <c r="BC95" s="2"/>
      <c r="BD95" s="2"/>
      <c r="BE95" s="2"/>
      <c r="BF95" s="2"/>
      <c r="BG95" s="2"/>
      <c r="BH95" s="2"/>
      <c r="BI95" s="117" t="s">
        <v>380</v>
      </c>
      <c r="BJ95" s="99"/>
      <c r="BK95" s="98"/>
      <c r="BL95" s="99"/>
      <c r="BM95" s="99"/>
      <c r="BN95" s="99"/>
      <c r="BO95" s="99"/>
      <c r="BP95" s="99"/>
      <c r="BQ95" s="99"/>
      <c r="BR95" s="99"/>
      <c r="BS95" s="99"/>
      <c r="BT95" s="99"/>
      <c r="BU95" s="99"/>
      <c r="BV95" s="99"/>
      <c r="BW95" s="99"/>
      <c r="BX95" s="99"/>
      <c r="BY95" s="99"/>
      <c r="BZ95" s="99"/>
      <c r="CA95" s="99"/>
      <c r="CB95" s="2"/>
      <c r="CC95" s="2"/>
      <c r="CD95" s="2"/>
      <c r="CE95" s="2"/>
      <c r="CF95" s="2"/>
      <c r="CG95" s="2"/>
      <c r="CH95" s="2"/>
      <c r="CI95" s="2"/>
      <c r="CJ95" s="2"/>
      <c r="CK95" s="2"/>
      <c r="CL95" s="2"/>
      <c r="CM95" s="117" t="s">
        <v>380</v>
      </c>
      <c r="CN95" s="99"/>
      <c r="CO95" s="98"/>
      <c r="CP95" s="99"/>
      <c r="CQ95" s="99"/>
      <c r="CR95" s="99"/>
      <c r="CS95" s="99"/>
      <c r="CT95" s="99"/>
      <c r="CU95" s="99"/>
      <c r="CV95" s="99"/>
      <c r="CW95" s="99"/>
      <c r="CX95" s="99"/>
      <c r="CY95" s="99"/>
      <c r="CZ95" s="99"/>
      <c r="DA95" s="99"/>
      <c r="DB95" s="99"/>
      <c r="DC95" s="99"/>
      <c r="DD95" s="99"/>
      <c r="DE95" s="99"/>
      <c r="DF95" s="2"/>
      <c r="DG95" s="2"/>
      <c r="DH95" s="2"/>
      <c r="DI95" s="2"/>
      <c r="DJ95" s="2"/>
      <c r="DK95" s="2"/>
      <c r="DL95" s="2"/>
      <c r="DM95" s="2"/>
      <c r="DN95" s="2"/>
      <c r="DO95" s="2"/>
      <c r="DP95" s="2"/>
      <c r="DQ95" s="117" t="s">
        <v>380</v>
      </c>
      <c r="DR95" s="99"/>
      <c r="DS95" s="98"/>
      <c r="DT95" s="99"/>
      <c r="DU95" s="99"/>
      <c r="DV95" s="99"/>
      <c r="DW95" s="99"/>
      <c r="DX95" s="99"/>
      <c r="DY95" s="99"/>
      <c r="DZ95" s="99"/>
      <c r="EA95" s="99"/>
      <c r="EB95" s="99"/>
      <c r="EC95" s="99"/>
      <c r="ED95" s="99"/>
      <c r="EE95" s="99"/>
      <c r="EF95" s="99"/>
      <c r="EG95" s="99"/>
      <c r="EH95" s="99"/>
      <c r="EI95" s="99"/>
      <c r="EJ95" s="2"/>
      <c r="EK95" s="2"/>
      <c r="EL95" s="2"/>
      <c r="EM95" s="2"/>
      <c r="EN95" s="2"/>
      <c r="EO95" s="2"/>
      <c r="EP95" s="2"/>
      <c r="EQ95" s="2"/>
      <c r="ER95" s="2"/>
      <c r="ES95" s="2"/>
      <c r="ET95" s="2"/>
    </row>
    <row r="96" spans="1:150" ht="15.75" customHeight="1" x14ac:dyDescent="0.3">
      <c r="A96" s="98" t="s">
        <v>371</v>
      </c>
      <c r="B96" s="99"/>
      <c r="C96" s="99"/>
      <c r="D96" s="99"/>
      <c r="E96" s="99"/>
      <c r="F96" s="99"/>
      <c r="G96" s="25" t="s">
        <v>372</v>
      </c>
      <c r="H96" s="108">
        <f>H77+5</f>
        <v>26</v>
      </c>
      <c r="I96" s="99"/>
      <c r="J96" s="99"/>
      <c r="K96" s="99"/>
      <c r="L96" s="99"/>
      <c r="M96" s="99"/>
      <c r="N96" s="99"/>
      <c r="O96" s="99"/>
      <c r="P96" s="99"/>
      <c r="Q96" s="99"/>
      <c r="R96" s="99"/>
      <c r="S96" s="98" t="s">
        <v>373</v>
      </c>
      <c r="T96" s="99"/>
      <c r="U96" s="99"/>
      <c r="V96" s="99"/>
      <c r="W96" s="99"/>
      <c r="X96" s="99"/>
      <c r="Y96" s="107" t="e">
        <f>VLOOKUP(Despacho!H96,Ventas!$A$1:$U$205,5,0)</f>
        <v>#N/A</v>
      </c>
      <c r="Z96" s="99"/>
      <c r="AA96" s="99"/>
      <c r="AB96" s="99"/>
      <c r="AC96" s="2"/>
      <c r="AD96" s="2"/>
      <c r="AE96" s="98" t="s">
        <v>371</v>
      </c>
      <c r="AF96" s="99"/>
      <c r="AG96" s="99"/>
      <c r="AH96" s="99"/>
      <c r="AI96" s="99"/>
      <c r="AJ96" s="99"/>
      <c r="AK96" s="25" t="s">
        <v>372</v>
      </c>
      <c r="AL96" s="108">
        <f>AL77+5</f>
        <v>27</v>
      </c>
      <c r="AM96" s="99"/>
      <c r="AN96" s="99"/>
      <c r="AO96" s="99"/>
      <c r="AP96" s="99"/>
      <c r="AQ96" s="99"/>
      <c r="AR96" s="99"/>
      <c r="AS96" s="99"/>
      <c r="AT96" s="99"/>
      <c r="AU96" s="99"/>
      <c r="AV96" s="99"/>
      <c r="AW96" s="98" t="s">
        <v>373</v>
      </c>
      <c r="AX96" s="99"/>
      <c r="AY96" s="99"/>
      <c r="AZ96" s="99"/>
      <c r="BA96" s="99"/>
      <c r="BB96" s="99"/>
      <c r="BC96" s="107" t="e">
        <f>VLOOKUP(Despacho!AL96,Ventas!$A$1:$U$205,5,0)</f>
        <v>#N/A</v>
      </c>
      <c r="BD96" s="99"/>
      <c r="BE96" s="99"/>
      <c r="BF96" s="99"/>
      <c r="BG96" s="2"/>
      <c r="BH96" s="2"/>
      <c r="BI96" s="98" t="s">
        <v>371</v>
      </c>
      <c r="BJ96" s="99"/>
      <c r="BK96" s="99"/>
      <c r="BL96" s="99"/>
      <c r="BM96" s="99"/>
      <c r="BN96" s="99"/>
      <c r="BO96" s="25" t="s">
        <v>372</v>
      </c>
      <c r="BP96" s="108">
        <f>BP77+5</f>
        <v>28</v>
      </c>
      <c r="BQ96" s="99"/>
      <c r="BR96" s="99"/>
      <c r="BS96" s="99"/>
      <c r="BT96" s="99"/>
      <c r="BU96" s="99"/>
      <c r="BV96" s="99"/>
      <c r="BW96" s="99"/>
      <c r="BX96" s="99"/>
      <c r="BY96" s="99"/>
      <c r="BZ96" s="99"/>
      <c r="CA96" s="98" t="s">
        <v>373</v>
      </c>
      <c r="CB96" s="99"/>
      <c r="CC96" s="99"/>
      <c r="CD96" s="99"/>
      <c r="CE96" s="99"/>
      <c r="CF96" s="99"/>
      <c r="CG96" s="107" t="e">
        <f>VLOOKUP(Despacho!BP96,Ventas!$A$1:$U$205,5,0)</f>
        <v>#N/A</v>
      </c>
      <c r="CH96" s="99"/>
      <c r="CI96" s="99"/>
      <c r="CJ96" s="99"/>
      <c r="CK96" s="2"/>
      <c r="CL96" s="2"/>
      <c r="CM96" s="98" t="s">
        <v>371</v>
      </c>
      <c r="CN96" s="99"/>
      <c r="CO96" s="99"/>
      <c r="CP96" s="99"/>
      <c r="CQ96" s="99"/>
      <c r="CR96" s="99"/>
      <c r="CS96" s="25" t="s">
        <v>372</v>
      </c>
      <c r="CT96" s="108">
        <f>CT77+5</f>
        <v>29</v>
      </c>
      <c r="CU96" s="99"/>
      <c r="CV96" s="99"/>
      <c r="CW96" s="99"/>
      <c r="CX96" s="99"/>
      <c r="CY96" s="99"/>
      <c r="CZ96" s="99"/>
      <c r="DA96" s="99"/>
      <c r="DB96" s="99"/>
      <c r="DC96" s="99"/>
      <c r="DD96" s="99"/>
      <c r="DE96" s="98" t="s">
        <v>373</v>
      </c>
      <c r="DF96" s="99"/>
      <c r="DG96" s="99"/>
      <c r="DH96" s="99"/>
      <c r="DI96" s="99"/>
      <c r="DJ96" s="99"/>
      <c r="DK96" s="107" t="e">
        <f>VLOOKUP(Despacho!CT96,Ventas!$A$1:$U$205,5,0)</f>
        <v>#N/A</v>
      </c>
      <c r="DL96" s="99"/>
      <c r="DM96" s="99"/>
      <c r="DN96" s="99"/>
      <c r="DO96" s="2"/>
      <c r="DP96" s="2"/>
      <c r="DQ96" s="98" t="s">
        <v>371</v>
      </c>
      <c r="DR96" s="99"/>
      <c r="DS96" s="99"/>
      <c r="DT96" s="99"/>
      <c r="DU96" s="99"/>
      <c r="DV96" s="99"/>
      <c r="DW96" s="25" t="s">
        <v>372</v>
      </c>
      <c r="DX96" s="108">
        <f>DX77+5</f>
        <v>30</v>
      </c>
      <c r="DY96" s="99"/>
      <c r="DZ96" s="99"/>
      <c r="EA96" s="99"/>
      <c r="EB96" s="99"/>
      <c r="EC96" s="99"/>
      <c r="ED96" s="99"/>
      <c r="EE96" s="99"/>
      <c r="EF96" s="99"/>
      <c r="EG96" s="99"/>
      <c r="EH96" s="99"/>
      <c r="EI96" s="98" t="s">
        <v>373</v>
      </c>
      <c r="EJ96" s="99"/>
      <c r="EK96" s="99"/>
      <c r="EL96" s="99"/>
      <c r="EM96" s="99"/>
      <c r="EN96" s="99"/>
      <c r="EO96" s="107" t="e">
        <f>VLOOKUP(Despacho!DX96,Ventas!$A$1:$U$205,5,0)</f>
        <v>#N/A</v>
      </c>
      <c r="EP96" s="99"/>
      <c r="EQ96" s="99"/>
      <c r="ER96" s="99"/>
      <c r="ES96" s="2"/>
      <c r="ET96" s="2"/>
    </row>
    <row r="97" spans="1:150" ht="15.75" customHeight="1" x14ac:dyDescent="0.3">
      <c r="A97" s="98" t="s">
        <v>272</v>
      </c>
      <c r="B97" s="99"/>
      <c r="C97" s="99"/>
      <c r="D97" s="99"/>
      <c r="E97" s="99"/>
      <c r="F97" s="99"/>
      <c r="G97" s="25" t="s">
        <v>372</v>
      </c>
      <c r="H97" s="98" t="e">
        <f>VLOOKUP(Despacho!H96,Ventas!$A$1:$U$205,6,0)</f>
        <v>#N/A</v>
      </c>
      <c r="I97" s="99"/>
      <c r="J97" s="99"/>
      <c r="K97" s="99"/>
      <c r="L97" s="99"/>
      <c r="M97" s="99"/>
      <c r="N97" s="99"/>
      <c r="O97" s="99"/>
      <c r="P97" s="99"/>
      <c r="Q97" s="99"/>
      <c r="R97" s="99"/>
      <c r="S97" s="99"/>
      <c r="T97" s="99"/>
      <c r="U97" s="99"/>
      <c r="V97" s="99"/>
      <c r="W97" s="99"/>
      <c r="X97" s="99"/>
      <c r="Y97" s="2"/>
      <c r="Z97" s="2"/>
      <c r="AA97" s="2"/>
      <c r="AB97" s="2"/>
      <c r="AC97" s="2"/>
      <c r="AD97" s="2"/>
      <c r="AE97" s="98" t="s">
        <v>272</v>
      </c>
      <c r="AF97" s="99"/>
      <c r="AG97" s="99"/>
      <c r="AH97" s="99"/>
      <c r="AI97" s="99"/>
      <c r="AJ97" s="99"/>
      <c r="AK97" s="25" t="s">
        <v>372</v>
      </c>
      <c r="AL97" s="98" t="e">
        <f>VLOOKUP(Despacho!AL96,Ventas!$A$1:$U$205,6,0)</f>
        <v>#N/A</v>
      </c>
      <c r="AM97" s="99"/>
      <c r="AN97" s="99"/>
      <c r="AO97" s="99"/>
      <c r="AP97" s="99"/>
      <c r="AQ97" s="99"/>
      <c r="AR97" s="99"/>
      <c r="AS97" s="99"/>
      <c r="AT97" s="99"/>
      <c r="AU97" s="99"/>
      <c r="AV97" s="99"/>
      <c r="AW97" s="99"/>
      <c r="AX97" s="99"/>
      <c r="AY97" s="99"/>
      <c r="AZ97" s="99"/>
      <c r="BA97" s="99"/>
      <c r="BB97" s="99"/>
      <c r="BC97" s="2"/>
      <c r="BD97" s="2"/>
      <c r="BE97" s="2"/>
      <c r="BF97" s="2"/>
      <c r="BG97" s="2"/>
      <c r="BH97" s="2"/>
      <c r="BI97" s="98" t="s">
        <v>272</v>
      </c>
      <c r="BJ97" s="99"/>
      <c r="BK97" s="99"/>
      <c r="BL97" s="99"/>
      <c r="BM97" s="99"/>
      <c r="BN97" s="99"/>
      <c r="BO97" s="25" t="s">
        <v>372</v>
      </c>
      <c r="BP97" s="98" t="e">
        <f>VLOOKUP(Despacho!BP96,Ventas!$A$1:$U$205,6,0)</f>
        <v>#N/A</v>
      </c>
      <c r="BQ97" s="99"/>
      <c r="BR97" s="99"/>
      <c r="BS97" s="99"/>
      <c r="BT97" s="99"/>
      <c r="BU97" s="99"/>
      <c r="BV97" s="99"/>
      <c r="BW97" s="99"/>
      <c r="BX97" s="99"/>
      <c r="BY97" s="99"/>
      <c r="BZ97" s="99"/>
      <c r="CA97" s="99"/>
      <c r="CB97" s="99"/>
      <c r="CC97" s="99"/>
      <c r="CD97" s="99"/>
      <c r="CE97" s="99"/>
      <c r="CF97" s="99"/>
      <c r="CG97" s="2"/>
      <c r="CH97" s="2"/>
      <c r="CI97" s="2"/>
      <c r="CJ97" s="2"/>
      <c r="CK97" s="2"/>
      <c r="CL97" s="2"/>
      <c r="CM97" s="98" t="s">
        <v>272</v>
      </c>
      <c r="CN97" s="99"/>
      <c r="CO97" s="99"/>
      <c r="CP97" s="99"/>
      <c r="CQ97" s="99"/>
      <c r="CR97" s="99"/>
      <c r="CS97" s="25" t="s">
        <v>372</v>
      </c>
      <c r="CT97" s="98" t="e">
        <f>VLOOKUP(Despacho!CT96,Ventas!$A$1:$U$205,6,0)</f>
        <v>#N/A</v>
      </c>
      <c r="CU97" s="99"/>
      <c r="CV97" s="99"/>
      <c r="CW97" s="99"/>
      <c r="CX97" s="99"/>
      <c r="CY97" s="99"/>
      <c r="CZ97" s="99"/>
      <c r="DA97" s="99"/>
      <c r="DB97" s="99"/>
      <c r="DC97" s="99"/>
      <c r="DD97" s="99"/>
      <c r="DE97" s="99"/>
      <c r="DF97" s="99"/>
      <c r="DG97" s="99"/>
      <c r="DH97" s="99"/>
      <c r="DI97" s="99"/>
      <c r="DJ97" s="99"/>
      <c r="DK97" s="2"/>
      <c r="DL97" s="2"/>
      <c r="DM97" s="2"/>
      <c r="DN97" s="2"/>
      <c r="DO97" s="2"/>
      <c r="DP97" s="2"/>
      <c r="DQ97" s="98" t="s">
        <v>272</v>
      </c>
      <c r="DR97" s="99"/>
      <c r="DS97" s="99"/>
      <c r="DT97" s="99"/>
      <c r="DU97" s="99"/>
      <c r="DV97" s="99"/>
      <c r="DW97" s="25" t="s">
        <v>372</v>
      </c>
      <c r="DX97" s="98" t="e">
        <f>VLOOKUP(Despacho!DX96,Ventas!$A$1:$U$205,6,0)</f>
        <v>#N/A</v>
      </c>
      <c r="DY97" s="99"/>
      <c r="DZ97" s="99"/>
      <c r="EA97" s="99"/>
      <c r="EB97" s="99"/>
      <c r="EC97" s="99"/>
      <c r="ED97" s="99"/>
      <c r="EE97" s="99"/>
      <c r="EF97" s="99"/>
      <c r="EG97" s="99"/>
      <c r="EH97" s="99"/>
      <c r="EI97" s="99"/>
      <c r="EJ97" s="99"/>
      <c r="EK97" s="99"/>
      <c r="EL97" s="99"/>
      <c r="EM97" s="99"/>
      <c r="EN97" s="99"/>
      <c r="EO97" s="2"/>
      <c r="EP97" s="2"/>
      <c r="EQ97" s="2"/>
      <c r="ER97" s="2"/>
      <c r="ES97" s="2"/>
      <c r="ET97" s="2"/>
    </row>
    <row r="98" spans="1:150" ht="15.75" customHeight="1" x14ac:dyDescent="0.3">
      <c r="A98" s="98" t="s">
        <v>374</v>
      </c>
      <c r="B98" s="99"/>
      <c r="C98" s="99"/>
      <c r="D98" s="99"/>
      <c r="E98" s="99"/>
      <c r="F98" s="99"/>
      <c r="G98" s="25" t="s">
        <v>372</v>
      </c>
      <c r="H98" s="105" t="e">
        <f>VLOOKUP(Despacho!H96,Ventas!$A$1:$U$205,15,0)</f>
        <v>#N/A</v>
      </c>
      <c r="I98" s="99"/>
      <c r="J98" s="99"/>
      <c r="K98" s="99"/>
      <c r="L98" s="99"/>
      <c r="M98" s="99"/>
      <c r="N98" s="81"/>
      <c r="O98" s="81"/>
      <c r="P98" s="81"/>
      <c r="Q98" s="81"/>
      <c r="R98" s="81"/>
      <c r="S98" s="25"/>
      <c r="T98" s="25"/>
      <c r="U98" s="25"/>
      <c r="V98" s="25"/>
      <c r="W98" s="25"/>
      <c r="X98" s="25"/>
      <c r="Y98" s="82"/>
      <c r="Z98" s="82"/>
      <c r="AA98" s="82"/>
      <c r="AB98" s="82"/>
      <c r="AC98" s="2"/>
      <c r="AD98" s="2"/>
      <c r="AE98" s="98" t="s">
        <v>374</v>
      </c>
      <c r="AF98" s="99"/>
      <c r="AG98" s="99"/>
      <c r="AH98" s="99"/>
      <c r="AI98" s="99"/>
      <c r="AJ98" s="99"/>
      <c r="AK98" s="25" t="s">
        <v>372</v>
      </c>
      <c r="AL98" s="105" t="e">
        <f>VLOOKUP(Despacho!AL96,Ventas!$A$1:$U$205,15,0)</f>
        <v>#N/A</v>
      </c>
      <c r="AM98" s="99"/>
      <c r="AN98" s="99"/>
      <c r="AO98" s="99"/>
      <c r="AP98" s="99"/>
      <c r="AQ98" s="99"/>
      <c r="AR98" s="81"/>
      <c r="AS98" s="81"/>
      <c r="AT98" s="81"/>
      <c r="AU98" s="81"/>
      <c r="AV98" s="81"/>
      <c r="AW98" s="25"/>
      <c r="AX98" s="25"/>
      <c r="AY98" s="25"/>
      <c r="AZ98" s="25"/>
      <c r="BA98" s="25"/>
      <c r="BB98" s="25"/>
      <c r="BC98" s="82"/>
      <c r="BD98" s="82"/>
      <c r="BE98" s="82"/>
      <c r="BF98" s="82"/>
      <c r="BG98" s="2"/>
      <c r="BH98" s="2"/>
      <c r="BI98" s="98" t="s">
        <v>374</v>
      </c>
      <c r="BJ98" s="99"/>
      <c r="BK98" s="99"/>
      <c r="BL98" s="99"/>
      <c r="BM98" s="99"/>
      <c r="BN98" s="99"/>
      <c r="BO98" s="25" t="s">
        <v>372</v>
      </c>
      <c r="BP98" s="105" t="e">
        <f>VLOOKUP(Despacho!BP96,Ventas!$A$1:$U$205,15,0)</f>
        <v>#N/A</v>
      </c>
      <c r="BQ98" s="99"/>
      <c r="BR98" s="99"/>
      <c r="BS98" s="99"/>
      <c r="BT98" s="99"/>
      <c r="BU98" s="99"/>
      <c r="BV98" s="81"/>
      <c r="BW98" s="81"/>
      <c r="BX98" s="81"/>
      <c r="BY98" s="81"/>
      <c r="BZ98" s="81"/>
      <c r="CA98" s="25"/>
      <c r="CB98" s="25"/>
      <c r="CC98" s="25"/>
      <c r="CD98" s="25"/>
      <c r="CE98" s="25"/>
      <c r="CF98" s="25"/>
      <c r="CG98" s="82"/>
      <c r="CH98" s="82"/>
      <c r="CI98" s="82"/>
      <c r="CJ98" s="82"/>
      <c r="CK98" s="2"/>
      <c r="CL98" s="2"/>
      <c r="CM98" s="98" t="s">
        <v>374</v>
      </c>
      <c r="CN98" s="99"/>
      <c r="CO98" s="99"/>
      <c r="CP98" s="99"/>
      <c r="CQ98" s="99"/>
      <c r="CR98" s="99"/>
      <c r="CS98" s="25" t="s">
        <v>372</v>
      </c>
      <c r="CT98" s="105" t="e">
        <f>VLOOKUP(Despacho!CT96,Ventas!$A$1:$U$205,15,0)</f>
        <v>#N/A</v>
      </c>
      <c r="CU98" s="99"/>
      <c r="CV98" s="99"/>
      <c r="CW98" s="99"/>
      <c r="CX98" s="99"/>
      <c r="CY98" s="99"/>
      <c r="CZ98" s="81"/>
      <c r="DA98" s="81"/>
      <c r="DB98" s="81"/>
      <c r="DC98" s="81"/>
      <c r="DD98" s="81"/>
      <c r="DE98" s="25"/>
      <c r="DF98" s="25"/>
      <c r="DG98" s="25"/>
      <c r="DH98" s="25"/>
      <c r="DI98" s="25"/>
      <c r="DJ98" s="25"/>
      <c r="DK98" s="82"/>
      <c r="DL98" s="82"/>
      <c r="DM98" s="82"/>
      <c r="DN98" s="82"/>
      <c r="DO98" s="2"/>
      <c r="DP98" s="2"/>
      <c r="DQ98" s="98" t="s">
        <v>374</v>
      </c>
      <c r="DR98" s="99"/>
      <c r="DS98" s="99"/>
      <c r="DT98" s="99"/>
      <c r="DU98" s="99"/>
      <c r="DV98" s="99"/>
      <c r="DW98" s="25" t="s">
        <v>372</v>
      </c>
      <c r="DX98" s="105" t="e">
        <f>VLOOKUP(Despacho!DX96,Ventas!$A$1:$U$205,15,0)</f>
        <v>#N/A</v>
      </c>
      <c r="DY98" s="99"/>
      <c r="DZ98" s="99"/>
      <c r="EA98" s="99"/>
      <c r="EB98" s="99"/>
      <c r="EC98" s="99"/>
      <c r="ED98" s="81"/>
      <c r="EE98" s="81"/>
      <c r="EF98" s="81"/>
      <c r="EG98" s="81"/>
      <c r="EH98" s="81"/>
      <c r="EI98" s="25"/>
      <c r="EJ98" s="25"/>
      <c r="EK98" s="25"/>
      <c r="EL98" s="25"/>
      <c r="EM98" s="25"/>
      <c r="EN98" s="25"/>
      <c r="EO98" s="82"/>
      <c r="EP98" s="82"/>
      <c r="EQ98" s="82"/>
      <c r="ER98" s="82"/>
      <c r="ES98" s="2"/>
      <c r="ET98" s="2"/>
    </row>
    <row r="99" spans="1:150" ht="15.75" customHeight="1" x14ac:dyDescent="0.3">
      <c r="A99" s="98" t="s">
        <v>375</v>
      </c>
      <c r="B99" s="99"/>
      <c r="C99" s="99"/>
      <c r="D99" s="99"/>
      <c r="E99" s="99"/>
      <c r="F99" s="99"/>
      <c r="G99" s="25"/>
      <c r="H99" s="106" t="e">
        <f>VLOOKUP(Despacho!H96,Ventas!$A$1:$U$205,16,0)</f>
        <v>#N/A</v>
      </c>
      <c r="I99" s="99"/>
      <c r="J99" s="99"/>
      <c r="K99" s="99"/>
      <c r="L99" s="99"/>
      <c r="M99" s="99"/>
      <c r="N99" s="81"/>
      <c r="O99" s="81"/>
      <c r="P99" s="81"/>
      <c r="Q99" s="81"/>
      <c r="R99" s="81"/>
      <c r="S99" s="25"/>
      <c r="T99" s="25"/>
      <c r="U99" s="25"/>
      <c r="V99" s="25"/>
      <c r="W99" s="25"/>
      <c r="X99" s="25"/>
      <c r="Y99" s="82"/>
      <c r="Z99" s="82"/>
      <c r="AA99" s="82"/>
      <c r="AB99" s="82"/>
      <c r="AC99" s="2"/>
      <c r="AD99" s="2"/>
      <c r="AE99" s="98" t="s">
        <v>375</v>
      </c>
      <c r="AF99" s="99"/>
      <c r="AG99" s="99"/>
      <c r="AH99" s="99"/>
      <c r="AI99" s="99"/>
      <c r="AJ99" s="99"/>
      <c r="AK99" s="25"/>
      <c r="AL99" s="106" t="e">
        <f>VLOOKUP(Despacho!AL96,Ventas!$A$1:$U$205,16,0)</f>
        <v>#N/A</v>
      </c>
      <c r="AM99" s="99"/>
      <c r="AN99" s="99"/>
      <c r="AO99" s="99"/>
      <c r="AP99" s="99"/>
      <c r="AQ99" s="99"/>
      <c r="AR99" s="81"/>
      <c r="AS99" s="81"/>
      <c r="AT99" s="81"/>
      <c r="AU99" s="81"/>
      <c r="AV99" s="81"/>
      <c r="AW99" s="25"/>
      <c r="AX99" s="25"/>
      <c r="AY99" s="25"/>
      <c r="AZ99" s="25"/>
      <c r="BA99" s="25"/>
      <c r="BB99" s="25"/>
      <c r="BC99" s="82"/>
      <c r="BD99" s="82"/>
      <c r="BE99" s="82"/>
      <c r="BF99" s="82"/>
      <c r="BG99" s="2"/>
      <c r="BH99" s="2"/>
      <c r="BI99" s="98" t="s">
        <v>375</v>
      </c>
      <c r="BJ99" s="99"/>
      <c r="BK99" s="99"/>
      <c r="BL99" s="99"/>
      <c r="BM99" s="99"/>
      <c r="BN99" s="99"/>
      <c r="BO99" s="25"/>
      <c r="BP99" s="106" t="e">
        <f>VLOOKUP(Despacho!BP96,Ventas!$A$1:$U$205,16,0)</f>
        <v>#N/A</v>
      </c>
      <c r="BQ99" s="99"/>
      <c r="BR99" s="99"/>
      <c r="BS99" s="99"/>
      <c r="BT99" s="99"/>
      <c r="BU99" s="99"/>
      <c r="BV99" s="81"/>
      <c r="BW99" s="81"/>
      <c r="BX99" s="81"/>
      <c r="BY99" s="81"/>
      <c r="BZ99" s="81"/>
      <c r="CA99" s="25"/>
      <c r="CB99" s="25"/>
      <c r="CC99" s="25"/>
      <c r="CD99" s="25"/>
      <c r="CE99" s="25"/>
      <c r="CF99" s="25"/>
      <c r="CG99" s="82"/>
      <c r="CH99" s="82"/>
      <c r="CI99" s="82"/>
      <c r="CJ99" s="82"/>
      <c r="CK99" s="2"/>
      <c r="CL99" s="2"/>
      <c r="CM99" s="98" t="s">
        <v>375</v>
      </c>
      <c r="CN99" s="99"/>
      <c r="CO99" s="99"/>
      <c r="CP99" s="99"/>
      <c r="CQ99" s="99"/>
      <c r="CR99" s="99"/>
      <c r="CS99" s="25"/>
      <c r="CT99" s="106" t="e">
        <f>VLOOKUP(Despacho!CT96,Ventas!$A$1:$U$205,16,0)</f>
        <v>#N/A</v>
      </c>
      <c r="CU99" s="99"/>
      <c r="CV99" s="99"/>
      <c r="CW99" s="99"/>
      <c r="CX99" s="99"/>
      <c r="CY99" s="99"/>
      <c r="CZ99" s="81"/>
      <c r="DA99" s="81"/>
      <c r="DB99" s="81"/>
      <c r="DC99" s="81"/>
      <c r="DD99" s="81"/>
      <c r="DE99" s="25"/>
      <c r="DF99" s="25"/>
      <c r="DG99" s="25"/>
      <c r="DH99" s="25"/>
      <c r="DI99" s="25"/>
      <c r="DJ99" s="25"/>
      <c r="DK99" s="82"/>
      <c r="DL99" s="82"/>
      <c r="DM99" s="82"/>
      <c r="DN99" s="82"/>
      <c r="DO99" s="2"/>
      <c r="DP99" s="2"/>
      <c r="DQ99" s="98" t="s">
        <v>375</v>
      </c>
      <c r="DR99" s="99"/>
      <c r="DS99" s="99"/>
      <c r="DT99" s="99"/>
      <c r="DU99" s="99"/>
      <c r="DV99" s="99"/>
      <c r="DW99" s="25"/>
      <c r="DX99" s="106" t="e">
        <f>VLOOKUP(Despacho!DX96,Ventas!$A$1:$U$205,16,0)</f>
        <v>#N/A</v>
      </c>
      <c r="DY99" s="99"/>
      <c r="DZ99" s="99"/>
      <c r="EA99" s="99"/>
      <c r="EB99" s="99"/>
      <c r="EC99" s="99"/>
      <c r="ED99" s="81"/>
      <c r="EE99" s="81"/>
      <c r="EF99" s="81"/>
      <c r="EG99" s="81"/>
      <c r="EH99" s="81"/>
      <c r="EI99" s="25"/>
      <c r="EJ99" s="25"/>
      <c r="EK99" s="25"/>
      <c r="EL99" s="25"/>
      <c r="EM99" s="25"/>
      <c r="EN99" s="25"/>
      <c r="EO99" s="82"/>
      <c r="EP99" s="82"/>
      <c r="EQ99" s="82"/>
      <c r="ER99" s="82"/>
      <c r="ES99" s="2"/>
      <c r="ET99" s="2"/>
    </row>
    <row r="100" spans="1:150" ht="15.75" customHeight="1" x14ac:dyDescent="0.3">
      <c r="A100" s="98" t="s">
        <v>152</v>
      </c>
      <c r="B100" s="99"/>
      <c r="C100" s="99"/>
      <c r="D100" s="99"/>
      <c r="E100" s="99"/>
      <c r="F100" s="99"/>
      <c r="G100" s="25" t="s">
        <v>372</v>
      </c>
      <c r="H100" s="101" t="e">
        <f>VLOOKUP(Y96,Clientes!$A$1:$E$504,3,0)</f>
        <v>#N/A</v>
      </c>
      <c r="I100" s="99"/>
      <c r="J100" s="99"/>
      <c r="K100" s="99"/>
      <c r="L100" s="99"/>
      <c r="M100" s="99"/>
      <c r="N100" s="99"/>
      <c r="O100" s="99"/>
      <c r="P100" s="99"/>
      <c r="Q100" s="99"/>
      <c r="R100" s="99"/>
      <c r="S100" s="99"/>
      <c r="T100" s="99"/>
      <c r="U100" s="99"/>
      <c r="V100" s="99"/>
      <c r="W100" s="99"/>
      <c r="X100" s="99"/>
      <c r="Y100" s="98" t="s">
        <v>279</v>
      </c>
      <c r="Z100" s="99"/>
      <c r="AA100" s="100" t="e">
        <f>VLOOKUP(Y96,Clientes!$A$1:$E$48,4,0)</f>
        <v>#N/A</v>
      </c>
      <c r="AB100" s="99"/>
      <c r="AC100" s="2"/>
      <c r="AD100" s="2"/>
      <c r="AE100" s="98" t="s">
        <v>152</v>
      </c>
      <c r="AF100" s="99"/>
      <c r="AG100" s="99"/>
      <c r="AH100" s="99"/>
      <c r="AI100" s="99"/>
      <c r="AJ100" s="99"/>
      <c r="AK100" s="25" t="s">
        <v>372</v>
      </c>
      <c r="AL100" s="101" t="e">
        <f>VLOOKUP(BC96,Clientes!$A$1:$E$504,3,0)</f>
        <v>#N/A</v>
      </c>
      <c r="AM100" s="99"/>
      <c r="AN100" s="99"/>
      <c r="AO100" s="99"/>
      <c r="AP100" s="99"/>
      <c r="AQ100" s="99"/>
      <c r="AR100" s="99"/>
      <c r="AS100" s="99"/>
      <c r="AT100" s="99"/>
      <c r="AU100" s="99"/>
      <c r="AV100" s="99"/>
      <c r="AW100" s="99"/>
      <c r="AX100" s="99"/>
      <c r="AY100" s="99"/>
      <c r="AZ100" s="99"/>
      <c r="BA100" s="99"/>
      <c r="BB100" s="99"/>
      <c r="BC100" s="98" t="s">
        <v>279</v>
      </c>
      <c r="BD100" s="99"/>
      <c r="BE100" s="100" t="e">
        <f>VLOOKUP(BC96,Clientes!$A$1:$E$48,4,0)</f>
        <v>#N/A</v>
      </c>
      <c r="BF100" s="99"/>
      <c r="BG100" s="2"/>
      <c r="BH100" s="2"/>
      <c r="BI100" s="98" t="s">
        <v>152</v>
      </c>
      <c r="BJ100" s="99"/>
      <c r="BK100" s="99"/>
      <c r="BL100" s="99"/>
      <c r="BM100" s="99"/>
      <c r="BN100" s="99"/>
      <c r="BO100" s="25" t="s">
        <v>372</v>
      </c>
      <c r="BP100" s="101" t="e">
        <f>VLOOKUP(CG96,Clientes!$A$1:$E$504,3,0)</f>
        <v>#N/A</v>
      </c>
      <c r="BQ100" s="99"/>
      <c r="BR100" s="99"/>
      <c r="BS100" s="99"/>
      <c r="BT100" s="99"/>
      <c r="BU100" s="99"/>
      <c r="BV100" s="99"/>
      <c r="BW100" s="99"/>
      <c r="BX100" s="99"/>
      <c r="BY100" s="99"/>
      <c r="BZ100" s="99"/>
      <c r="CA100" s="99"/>
      <c r="CB100" s="99"/>
      <c r="CC100" s="99"/>
      <c r="CD100" s="99"/>
      <c r="CE100" s="99"/>
      <c r="CF100" s="99"/>
      <c r="CG100" s="98" t="s">
        <v>279</v>
      </c>
      <c r="CH100" s="99"/>
      <c r="CI100" s="100" t="e">
        <f>VLOOKUP(CG96,Clientes!$A$1:$E$48,4,0)</f>
        <v>#N/A</v>
      </c>
      <c r="CJ100" s="99"/>
      <c r="CK100" s="2"/>
      <c r="CL100" s="2"/>
      <c r="CM100" s="98" t="s">
        <v>152</v>
      </c>
      <c r="CN100" s="99"/>
      <c r="CO100" s="99"/>
      <c r="CP100" s="99"/>
      <c r="CQ100" s="99"/>
      <c r="CR100" s="99"/>
      <c r="CS100" s="25" t="s">
        <v>372</v>
      </c>
      <c r="CT100" s="101" t="e">
        <f>VLOOKUP(DK96,Clientes!$A$1:$E$504,3,0)</f>
        <v>#N/A</v>
      </c>
      <c r="CU100" s="99"/>
      <c r="CV100" s="99"/>
      <c r="CW100" s="99"/>
      <c r="CX100" s="99"/>
      <c r="CY100" s="99"/>
      <c r="CZ100" s="99"/>
      <c r="DA100" s="99"/>
      <c r="DB100" s="99"/>
      <c r="DC100" s="99"/>
      <c r="DD100" s="99"/>
      <c r="DE100" s="99"/>
      <c r="DF100" s="99"/>
      <c r="DG100" s="99"/>
      <c r="DH100" s="99"/>
      <c r="DI100" s="99"/>
      <c r="DJ100" s="99"/>
      <c r="DK100" s="98" t="s">
        <v>279</v>
      </c>
      <c r="DL100" s="99"/>
      <c r="DM100" s="100" t="e">
        <f>VLOOKUP(DK96,Clientes!$A$1:$E$48,4,0)</f>
        <v>#N/A</v>
      </c>
      <c r="DN100" s="99"/>
      <c r="DO100" s="2"/>
      <c r="DP100" s="2"/>
      <c r="DQ100" s="98" t="s">
        <v>152</v>
      </c>
      <c r="DR100" s="99"/>
      <c r="DS100" s="99"/>
      <c r="DT100" s="99"/>
      <c r="DU100" s="99"/>
      <c r="DV100" s="99"/>
      <c r="DW100" s="25" t="s">
        <v>372</v>
      </c>
      <c r="DX100" s="101" t="e">
        <f>VLOOKUP(EO96,Clientes!$A$1:$E$504,3,0)</f>
        <v>#N/A</v>
      </c>
      <c r="DY100" s="99"/>
      <c r="DZ100" s="99"/>
      <c r="EA100" s="99"/>
      <c r="EB100" s="99"/>
      <c r="EC100" s="99"/>
      <c r="ED100" s="99"/>
      <c r="EE100" s="99"/>
      <c r="EF100" s="99"/>
      <c r="EG100" s="99"/>
      <c r="EH100" s="99"/>
      <c r="EI100" s="99"/>
      <c r="EJ100" s="99"/>
      <c r="EK100" s="99"/>
      <c r="EL100" s="99"/>
      <c r="EM100" s="99"/>
      <c r="EN100" s="99"/>
      <c r="EO100" s="98" t="s">
        <v>279</v>
      </c>
      <c r="EP100" s="99"/>
      <c r="EQ100" s="100" t="e">
        <f>VLOOKUP(EO96,Clientes!$A$1:$E$48,4,0)</f>
        <v>#N/A</v>
      </c>
      <c r="ER100" s="99"/>
      <c r="ES100" s="2"/>
      <c r="ET100" s="2"/>
    </row>
    <row r="101" spans="1:150"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row>
    <row r="102" spans="1:150"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row>
    <row r="103" spans="1:150" ht="15.75" customHeight="1" x14ac:dyDescent="0.3">
      <c r="A103" s="102" t="s">
        <v>225</v>
      </c>
      <c r="B103" s="103"/>
      <c r="C103" s="102" t="s">
        <v>376</v>
      </c>
      <c r="D103" s="104"/>
      <c r="E103" s="104"/>
      <c r="F103" s="104"/>
      <c r="G103" s="104"/>
      <c r="H103" s="104"/>
      <c r="I103" s="104"/>
      <c r="J103" s="104"/>
      <c r="K103" s="104"/>
      <c r="L103" s="104"/>
      <c r="M103" s="104"/>
      <c r="N103" s="104"/>
      <c r="O103" s="104"/>
      <c r="P103" s="104"/>
      <c r="Q103" s="104"/>
      <c r="R103" s="104"/>
      <c r="S103" s="104"/>
      <c r="T103" s="103"/>
      <c r="U103" s="102" t="s">
        <v>245</v>
      </c>
      <c r="V103" s="103"/>
      <c r="W103" s="102" t="s">
        <v>377</v>
      </c>
      <c r="X103" s="104"/>
      <c r="Y103" s="104"/>
      <c r="Z103" s="103"/>
      <c r="AA103" s="102" t="s">
        <v>378</v>
      </c>
      <c r="AB103" s="104"/>
      <c r="AC103" s="104"/>
      <c r="AD103" s="103"/>
      <c r="AE103" s="102" t="s">
        <v>225</v>
      </c>
      <c r="AF103" s="103"/>
      <c r="AG103" s="102" t="s">
        <v>376</v>
      </c>
      <c r="AH103" s="104"/>
      <c r="AI103" s="104"/>
      <c r="AJ103" s="104"/>
      <c r="AK103" s="104"/>
      <c r="AL103" s="104"/>
      <c r="AM103" s="104"/>
      <c r="AN103" s="104"/>
      <c r="AO103" s="104"/>
      <c r="AP103" s="104"/>
      <c r="AQ103" s="104"/>
      <c r="AR103" s="104"/>
      <c r="AS103" s="104"/>
      <c r="AT103" s="104"/>
      <c r="AU103" s="104"/>
      <c r="AV103" s="104"/>
      <c r="AW103" s="104"/>
      <c r="AX103" s="103"/>
      <c r="AY103" s="102" t="s">
        <v>245</v>
      </c>
      <c r="AZ103" s="103"/>
      <c r="BA103" s="102" t="s">
        <v>377</v>
      </c>
      <c r="BB103" s="104"/>
      <c r="BC103" s="104"/>
      <c r="BD103" s="103"/>
      <c r="BE103" s="102" t="s">
        <v>378</v>
      </c>
      <c r="BF103" s="104"/>
      <c r="BG103" s="104"/>
      <c r="BH103" s="103"/>
      <c r="BI103" s="102" t="s">
        <v>225</v>
      </c>
      <c r="BJ103" s="103"/>
      <c r="BK103" s="102" t="s">
        <v>376</v>
      </c>
      <c r="BL103" s="104"/>
      <c r="BM103" s="104"/>
      <c r="BN103" s="104"/>
      <c r="BO103" s="104"/>
      <c r="BP103" s="104"/>
      <c r="BQ103" s="104"/>
      <c r="BR103" s="104"/>
      <c r="BS103" s="104"/>
      <c r="BT103" s="104"/>
      <c r="BU103" s="104"/>
      <c r="BV103" s="104"/>
      <c r="BW103" s="104"/>
      <c r="BX103" s="104"/>
      <c r="BY103" s="104"/>
      <c r="BZ103" s="104"/>
      <c r="CA103" s="104"/>
      <c r="CB103" s="103"/>
      <c r="CC103" s="102" t="s">
        <v>245</v>
      </c>
      <c r="CD103" s="103"/>
      <c r="CE103" s="102" t="s">
        <v>377</v>
      </c>
      <c r="CF103" s="104"/>
      <c r="CG103" s="104"/>
      <c r="CH103" s="103"/>
      <c r="CI103" s="102" t="s">
        <v>378</v>
      </c>
      <c r="CJ103" s="104"/>
      <c r="CK103" s="104"/>
      <c r="CL103" s="103"/>
      <c r="CM103" s="102" t="s">
        <v>225</v>
      </c>
      <c r="CN103" s="103"/>
      <c r="CO103" s="102" t="s">
        <v>376</v>
      </c>
      <c r="CP103" s="104"/>
      <c r="CQ103" s="104"/>
      <c r="CR103" s="104"/>
      <c r="CS103" s="104"/>
      <c r="CT103" s="104"/>
      <c r="CU103" s="104"/>
      <c r="CV103" s="104"/>
      <c r="CW103" s="104"/>
      <c r="CX103" s="104"/>
      <c r="CY103" s="104"/>
      <c r="CZ103" s="104"/>
      <c r="DA103" s="104"/>
      <c r="DB103" s="104"/>
      <c r="DC103" s="104"/>
      <c r="DD103" s="104"/>
      <c r="DE103" s="104"/>
      <c r="DF103" s="103"/>
      <c r="DG103" s="102" t="s">
        <v>245</v>
      </c>
      <c r="DH103" s="103"/>
      <c r="DI103" s="102" t="s">
        <v>377</v>
      </c>
      <c r="DJ103" s="104"/>
      <c r="DK103" s="104"/>
      <c r="DL103" s="103"/>
      <c r="DM103" s="102" t="s">
        <v>378</v>
      </c>
      <c r="DN103" s="104"/>
      <c r="DO103" s="104"/>
      <c r="DP103" s="103"/>
      <c r="DQ103" s="102" t="s">
        <v>225</v>
      </c>
      <c r="DR103" s="103"/>
      <c r="DS103" s="102" t="s">
        <v>376</v>
      </c>
      <c r="DT103" s="104"/>
      <c r="DU103" s="104"/>
      <c r="DV103" s="104"/>
      <c r="DW103" s="104"/>
      <c r="DX103" s="104"/>
      <c r="DY103" s="104"/>
      <c r="DZ103" s="104"/>
      <c r="EA103" s="104"/>
      <c r="EB103" s="104"/>
      <c r="EC103" s="104"/>
      <c r="ED103" s="104"/>
      <c r="EE103" s="104"/>
      <c r="EF103" s="104"/>
      <c r="EG103" s="104"/>
      <c r="EH103" s="104"/>
      <c r="EI103" s="104"/>
      <c r="EJ103" s="103"/>
      <c r="EK103" s="102" t="s">
        <v>245</v>
      </c>
      <c r="EL103" s="103"/>
      <c r="EM103" s="102" t="s">
        <v>377</v>
      </c>
      <c r="EN103" s="104"/>
      <c r="EO103" s="104"/>
      <c r="EP103" s="103"/>
      <c r="EQ103" s="102" t="s">
        <v>378</v>
      </c>
      <c r="ER103" s="104"/>
      <c r="ES103" s="104"/>
      <c r="ET103" s="103"/>
    </row>
    <row r="104" spans="1:150" ht="15.75" customHeight="1" x14ac:dyDescent="0.3">
      <c r="A104" s="111">
        <v>1</v>
      </c>
      <c r="B104" s="103"/>
      <c r="C104" s="112" t="str">
        <f>IFERROR(VLOOKUP(CONCATENATE($H$1,A104),Ventas!$D$1:$M$205,5,0),"")</f>
        <v>Toalla 160x80 Fu</v>
      </c>
      <c r="D104" s="104"/>
      <c r="E104" s="104"/>
      <c r="F104" s="104"/>
      <c r="G104" s="104"/>
      <c r="H104" s="104"/>
      <c r="I104" s="104"/>
      <c r="J104" s="104"/>
      <c r="K104" s="104"/>
      <c r="L104" s="104"/>
      <c r="M104" s="104"/>
      <c r="N104" s="104"/>
      <c r="O104" s="104"/>
      <c r="P104" s="104"/>
      <c r="Q104" s="104"/>
      <c r="R104" s="104"/>
      <c r="S104" s="104"/>
      <c r="T104" s="103"/>
      <c r="U104" s="109">
        <f>IFERROR(VLOOKUP(CONCATENATE($H$1,A104),Ventas!$D$1:$M$205,6,0),"")</f>
        <v>1</v>
      </c>
      <c r="V104" s="103"/>
      <c r="W104" s="110">
        <f>IFERROR(VLOOKUP(CONCATENATE($H$1,A104),Ventas!$D$1:$M$205,8,0),"")</f>
        <v>8992</v>
      </c>
      <c r="X104" s="104"/>
      <c r="Y104" s="104"/>
      <c r="Z104" s="103"/>
      <c r="AA104" s="110">
        <f t="shared" ref="AA104:AA112" si="25">IFERROR(U104*W104,"")</f>
        <v>8992</v>
      </c>
      <c r="AB104" s="104"/>
      <c r="AC104" s="104"/>
      <c r="AD104" s="103"/>
      <c r="AE104" s="111">
        <v>1</v>
      </c>
      <c r="AF104" s="103"/>
      <c r="AG104" s="112" t="str">
        <f>IFERROR(VLOOKUP(CONCATENATE($H$1,AE104),Ventas!$D$1:$M$205,5,0),"")</f>
        <v>Toalla 160x80 Fu</v>
      </c>
      <c r="AH104" s="104"/>
      <c r="AI104" s="104"/>
      <c r="AJ104" s="104"/>
      <c r="AK104" s="104"/>
      <c r="AL104" s="104"/>
      <c r="AM104" s="104"/>
      <c r="AN104" s="104"/>
      <c r="AO104" s="104"/>
      <c r="AP104" s="104"/>
      <c r="AQ104" s="104"/>
      <c r="AR104" s="104"/>
      <c r="AS104" s="104"/>
      <c r="AT104" s="104"/>
      <c r="AU104" s="104"/>
      <c r="AV104" s="104"/>
      <c r="AW104" s="104"/>
      <c r="AX104" s="103"/>
      <c r="AY104" s="109">
        <f>IFERROR(VLOOKUP(CONCATENATE($H$1,AE104),Ventas!$D$1:$M$205,6,0),"")</f>
        <v>1</v>
      </c>
      <c r="AZ104" s="103"/>
      <c r="BA104" s="110">
        <f>IFERROR(VLOOKUP(CONCATENATE($H$1,AE104),Ventas!$D$1:$M$205,8,0),"")</f>
        <v>8992</v>
      </c>
      <c r="BB104" s="104"/>
      <c r="BC104" s="104"/>
      <c r="BD104" s="103"/>
      <c r="BE104" s="110">
        <f t="shared" ref="BE104:BE112" si="26">IFERROR(AY104*BA104,"")</f>
        <v>8992</v>
      </c>
      <c r="BF104" s="104"/>
      <c r="BG104" s="104"/>
      <c r="BH104" s="103"/>
      <c r="BI104" s="111">
        <v>1</v>
      </c>
      <c r="BJ104" s="103"/>
      <c r="BK104" s="112" t="str">
        <f>IFERROR(VLOOKUP(CONCATENATE($H$1,BI104),Ventas!$D$1:$M$205,5,0),"")</f>
        <v>Toalla 160x80 Fu</v>
      </c>
      <c r="BL104" s="104"/>
      <c r="BM104" s="104"/>
      <c r="BN104" s="104"/>
      <c r="BO104" s="104"/>
      <c r="BP104" s="104"/>
      <c r="BQ104" s="104"/>
      <c r="BR104" s="104"/>
      <c r="BS104" s="104"/>
      <c r="BT104" s="104"/>
      <c r="BU104" s="104"/>
      <c r="BV104" s="104"/>
      <c r="BW104" s="104"/>
      <c r="BX104" s="104"/>
      <c r="BY104" s="104"/>
      <c r="BZ104" s="104"/>
      <c r="CA104" s="104"/>
      <c r="CB104" s="103"/>
      <c r="CC104" s="109">
        <f>IFERROR(VLOOKUP(CONCATENATE($H$1,BI104),Ventas!$D$1:$M$205,6,0),"")</f>
        <v>1</v>
      </c>
      <c r="CD104" s="103"/>
      <c r="CE104" s="110">
        <f>IFERROR(VLOOKUP(CONCATENATE($H$1,BI104),Ventas!$D$1:$M$205,8,0),"")</f>
        <v>8992</v>
      </c>
      <c r="CF104" s="104"/>
      <c r="CG104" s="104"/>
      <c r="CH104" s="103"/>
      <c r="CI104" s="110">
        <f t="shared" ref="CI104:CI112" si="27">IFERROR(CC104*CE104,"")</f>
        <v>8992</v>
      </c>
      <c r="CJ104" s="104"/>
      <c r="CK104" s="104"/>
      <c r="CL104" s="103"/>
      <c r="CM104" s="111">
        <v>1</v>
      </c>
      <c r="CN104" s="103"/>
      <c r="CO104" s="112" t="str">
        <f>IFERROR(VLOOKUP(CONCATENATE($H$1,CM104),Ventas!$D$1:$M$205,5,0),"")</f>
        <v>Toalla 160x80 Fu</v>
      </c>
      <c r="CP104" s="104"/>
      <c r="CQ104" s="104"/>
      <c r="CR104" s="104"/>
      <c r="CS104" s="104"/>
      <c r="CT104" s="104"/>
      <c r="CU104" s="104"/>
      <c r="CV104" s="104"/>
      <c r="CW104" s="104"/>
      <c r="CX104" s="104"/>
      <c r="CY104" s="104"/>
      <c r="CZ104" s="104"/>
      <c r="DA104" s="104"/>
      <c r="DB104" s="104"/>
      <c r="DC104" s="104"/>
      <c r="DD104" s="104"/>
      <c r="DE104" s="104"/>
      <c r="DF104" s="103"/>
      <c r="DG104" s="109">
        <f>IFERROR(VLOOKUP(CONCATENATE($H$1,CM104),Ventas!$D$1:$M$205,6,0),"")</f>
        <v>1</v>
      </c>
      <c r="DH104" s="103"/>
      <c r="DI104" s="110">
        <f>IFERROR(VLOOKUP(CONCATENATE($H$1,CM104),Ventas!$D$1:$M$205,8,0),"")</f>
        <v>8992</v>
      </c>
      <c r="DJ104" s="104"/>
      <c r="DK104" s="104"/>
      <c r="DL104" s="103"/>
      <c r="DM104" s="110">
        <f t="shared" ref="DM104:DM112" si="28">IFERROR(DG104*DI104,"")</f>
        <v>8992</v>
      </c>
      <c r="DN104" s="104"/>
      <c r="DO104" s="104"/>
      <c r="DP104" s="103"/>
      <c r="DQ104" s="111">
        <v>1</v>
      </c>
      <c r="DR104" s="103"/>
      <c r="DS104" s="112" t="str">
        <f>IFERROR(VLOOKUP(CONCATENATE($H$1,DQ104),Ventas!$D$1:$M$205,5,0),"")</f>
        <v>Toalla 160x80 Fu</v>
      </c>
      <c r="DT104" s="104"/>
      <c r="DU104" s="104"/>
      <c r="DV104" s="104"/>
      <c r="DW104" s="104"/>
      <c r="DX104" s="104"/>
      <c r="DY104" s="104"/>
      <c r="DZ104" s="104"/>
      <c r="EA104" s="104"/>
      <c r="EB104" s="104"/>
      <c r="EC104" s="104"/>
      <c r="ED104" s="104"/>
      <c r="EE104" s="104"/>
      <c r="EF104" s="104"/>
      <c r="EG104" s="104"/>
      <c r="EH104" s="104"/>
      <c r="EI104" s="104"/>
      <c r="EJ104" s="103"/>
      <c r="EK104" s="109">
        <f>IFERROR(VLOOKUP(CONCATENATE($H$1,DQ104),Ventas!$D$1:$M$205,6,0),"")</f>
        <v>1</v>
      </c>
      <c r="EL104" s="103"/>
      <c r="EM104" s="110">
        <f>IFERROR(VLOOKUP(CONCATENATE($H$1,DQ104),Ventas!$D$1:$M$205,8,0),"")</f>
        <v>8992</v>
      </c>
      <c r="EN104" s="104"/>
      <c r="EO104" s="104"/>
      <c r="EP104" s="103"/>
      <c r="EQ104" s="110">
        <f t="shared" ref="EQ104:EQ112" si="29">IFERROR(EK104*EM104,"")</f>
        <v>8992</v>
      </c>
      <c r="ER104" s="104"/>
      <c r="ES104" s="104"/>
      <c r="ET104" s="103"/>
    </row>
    <row r="105" spans="1:150" ht="15.75" customHeight="1" x14ac:dyDescent="0.3">
      <c r="A105" s="111">
        <v>2</v>
      </c>
      <c r="B105" s="103"/>
      <c r="C105" s="112" t="str">
        <f>IFERROR(VLOOKUP(CONCATENATE($H$1,A105),Ventas!$D$1:$M$205,5,0),"")</f>
        <v>Turbante Fu</v>
      </c>
      <c r="D105" s="104"/>
      <c r="E105" s="104"/>
      <c r="F105" s="104"/>
      <c r="G105" s="104"/>
      <c r="H105" s="104"/>
      <c r="I105" s="104"/>
      <c r="J105" s="104"/>
      <c r="K105" s="104"/>
      <c r="L105" s="104"/>
      <c r="M105" s="104"/>
      <c r="N105" s="104"/>
      <c r="O105" s="104"/>
      <c r="P105" s="104"/>
      <c r="Q105" s="104"/>
      <c r="R105" s="104"/>
      <c r="S105" s="104"/>
      <c r="T105" s="103"/>
      <c r="U105" s="109">
        <f>IFERROR(VLOOKUP(CONCATENATE($H$1,A105),Ventas!$D$1:$M$205,6,0),"")</f>
        <v>1</v>
      </c>
      <c r="V105" s="103"/>
      <c r="W105" s="110">
        <f>IFERROR(VLOOKUP(CONCATENATE($H$1,A105),Ventas!$D$1:$M$205,8,0),"")</f>
        <v>4706</v>
      </c>
      <c r="X105" s="104"/>
      <c r="Y105" s="104"/>
      <c r="Z105" s="103"/>
      <c r="AA105" s="110">
        <f t="shared" si="25"/>
        <v>4706</v>
      </c>
      <c r="AB105" s="104"/>
      <c r="AC105" s="104"/>
      <c r="AD105" s="103"/>
      <c r="AE105" s="111">
        <v>2</v>
      </c>
      <c r="AF105" s="103"/>
      <c r="AG105" s="112" t="str">
        <f>IFERROR(VLOOKUP(CONCATENATE($H$1,AE105),Ventas!$D$1:$M$205,5,0),"")</f>
        <v>Turbante Fu</v>
      </c>
      <c r="AH105" s="104"/>
      <c r="AI105" s="104"/>
      <c r="AJ105" s="104"/>
      <c r="AK105" s="104"/>
      <c r="AL105" s="104"/>
      <c r="AM105" s="104"/>
      <c r="AN105" s="104"/>
      <c r="AO105" s="104"/>
      <c r="AP105" s="104"/>
      <c r="AQ105" s="104"/>
      <c r="AR105" s="104"/>
      <c r="AS105" s="104"/>
      <c r="AT105" s="104"/>
      <c r="AU105" s="104"/>
      <c r="AV105" s="104"/>
      <c r="AW105" s="104"/>
      <c r="AX105" s="103"/>
      <c r="AY105" s="109">
        <f>IFERROR(VLOOKUP(CONCATENATE($H$1,AE105),Ventas!$D$1:$M$205,6,0),"")</f>
        <v>1</v>
      </c>
      <c r="AZ105" s="103"/>
      <c r="BA105" s="110">
        <f>IFERROR(VLOOKUP(CONCATENATE($H$1,AE105),Ventas!$D$1:$M$205,8,0),"")</f>
        <v>4706</v>
      </c>
      <c r="BB105" s="104"/>
      <c r="BC105" s="104"/>
      <c r="BD105" s="103"/>
      <c r="BE105" s="110">
        <f t="shared" si="26"/>
        <v>4706</v>
      </c>
      <c r="BF105" s="104"/>
      <c r="BG105" s="104"/>
      <c r="BH105" s="103"/>
      <c r="BI105" s="111">
        <v>2</v>
      </c>
      <c r="BJ105" s="103"/>
      <c r="BK105" s="112" t="str">
        <f>IFERROR(VLOOKUP(CONCATENATE($H$1,BI105),Ventas!$D$1:$M$205,5,0),"")</f>
        <v>Turbante Fu</v>
      </c>
      <c r="BL105" s="104"/>
      <c r="BM105" s="104"/>
      <c r="BN105" s="104"/>
      <c r="BO105" s="104"/>
      <c r="BP105" s="104"/>
      <c r="BQ105" s="104"/>
      <c r="BR105" s="104"/>
      <c r="BS105" s="104"/>
      <c r="BT105" s="104"/>
      <c r="BU105" s="104"/>
      <c r="BV105" s="104"/>
      <c r="BW105" s="104"/>
      <c r="BX105" s="104"/>
      <c r="BY105" s="104"/>
      <c r="BZ105" s="104"/>
      <c r="CA105" s="104"/>
      <c r="CB105" s="103"/>
      <c r="CC105" s="109">
        <f>IFERROR(VLOOKUP(CONCATENATE($H$1,BI105),Ventas!$D$1:$M$205,6,0),"")</f>
        <v>1</v>
      </c>
      <c r="CD105" s="103"/>
      <c r="CE105" s="110">
        <f>IFERROR(VLOOKUP(CONCATENATE($H$1,BI105),Ventas!$D$1:$M$205,8,0),"")</f>
        <v>4706</v>
      </c>
      <c r="CF105" s="104"/>
      <c r="CG105" s="104"/>
      <c r="CH105" s="103"/>
      <c r="CI105" s="110">
        <f t="shared" si="27"/>
        <v>4706</v>
      </c>
      <c r="CJ105" s="104"/>
      <c r="CK105" s="104"/>
      <c r="CL105" s="103"/>
      <c r="CM105" s="111">
        <v>2</v>
      </c>
      <c r="CN105" s="103"/>
      <c r="CO105" s="112" t="str">
        <f>IFERROR(VLOOKUP(CONCATENATE($H$1,CM105),Ventas!$D$1:$M$205,5,0),"")</f>
        <v>Turbante Fu</v>
      </c>
      <c r="CP105" s="104"/>
      <c r="CQ105" s="104"/>
      <c r="CR105" s="104"/>
      <c r="CS105" s="104"/>
      <c r="CT105" s="104"/>
      <c r="CU105" s="104"/>
      <c r="CV105" s="104"/>
      <c r="CW105" s="104"/>
      <c r="CX105" s="104"/>
      <c r="CY105" s="104"/>
      <c r="CZ105" s="104"/>
      <c r="DA105" s="104"/>
      <c r="DB105" s="104"/>
      <c r="DC105" s="104"/>
      <c r="DD105" s="104"/>
      <c r="DE105" s="104"/>
      <c r="DF105" s="103"/>
      <c r="DG105" s="109">
        <f>IFERROR(VLOOKUP(CONCATENATE($H$1,CM105),Ventas!$D$1:$M$205,6,0),"")</f>
        <v>1</v>
      </c>
      <c r="DH105" s="103"/>
      <c r="DI105" s="110">
        <f>IFERROR(VLOOKUP(CONCATENATE($H$1,CM105),Ventas!$D$1:$M$205,8,0),"")</f>
        <v>4706</v>
      </c>
      <c r="DJ105" s="104"/>
      <c r="DK105" s="104"/>
      <c r="DL105" s="103"/>
      <c r="DM105" s="110">
        <f t="shared" si="28"/>
        <v>4706</v>
      </c>
      <c r="DN105" s="104"/>
      <c r="DO105" s="104"/>
      <c r="DP105" s="103"/>
      <c r="DQ105" s="111">
        <v>2</v>
      </c>
      <c r="DR105" s="103"/>
      <c r="DS105" s="112" t="str">
        <f>IFERROR(VLOOKUP(CONCATENATE($H$1,DQ105),Ventas!$D$1:$M$205,5,0),"")</f>
        <v>Turbante Fu</v>
      </c>
      <c r="DT105" s="104"/>
      <c r="DU105" s="104"/>
      <c r="DV105" s="104"/>
      <c r="DW105" s="104"/>
      <c r="DX105" s="104"/>
      <c r="DY105" s="104"/>
      <c r="DZ105" s="104"/>
      <c r="EA105" s="104"/>
      <c r="EB105" s="104"/>
      <c r="EC105" s="104"/>
      <c r="ED105" s="104"/>
      <c r="EE105" s="104"/>
      <c r="EF105" s="104"/>
      <c r="EG105" s="104"/>
      <c r="EH105" s="104"/>
      <c r="EI105" s="104"/>
      <c r="EJ105" s="103"/>
      <c r="EK105" s="109">
        <f>IFERROR(VLOOKUP(CONCATENATE($H$1,DQ105),Ventas!$D$1:$M$205,6,0),"")</f>
        <v>1</v>
      </c>
      <c r="EL105" s="103"/>
      <c r="EM105" s="110">
        <f>IFERROR(VLOOKUP(CONCATENATE($H$1,DQ105),Ventas!$D$1:$M$205,8,0),"")</f>
        <v>4706</v>
      </c>
      <c r="EN105" s="104"/>
      <c r="EO105" s="104"/>
      <c r="EP105" s="103"/>
      <c r="EQ105" s="110">
        <f t="shared" si="29"/>
        <v>4706</v>
      </c>
      <c r="ER105" s="104"/>
      <c r="ES105" s="104"/>
      <c r="ET105" s="103"/>
    </row>
    <row r="106" spans="1:150" ht="15.75" customHeight="1" x14ac:dyDescent="0.3">
      <c r="A106" s="111">
        <v>3</v>
      </c>
      <c r="B106" s="103"/>
      <c r="C106" s="112" t="str">
        <f>IFERROR(VLOOKUP(CONCATENATE($H$1,A106),Ventas!$D$1:$M$205,5,0),"")</f>
        <v>Turbante Ca</v>
      </c>
      <c r="D106" s="104"/>
      <c r="E106" s="104"/>
      <c r="F106" s="104"/>
      <c r="G106" s="104"/>
      <c r="H106" s="104"/>
      <c r="I106" s="104"/>
      <c r="J106" s="104"/>
      <c r="K106" s="104"/>
      <c r="L106" s="104"/>
      <c r="M106" s="104"/>
      <c r="N106" s="104"/>
      <c r="O106" s="104"/>
      <c r="P106" s="104"/>
      <c r="Q106" s="104"/>
      <c r="R106" s="104"/>
      <c r="S106" s="104"/>
      <c r="T106" s="103"/>
      <c r="U106" s="109">
        <f>IFERROR(VLOOKUP(CONCATENATE($H$1,A106),Ventas!$D$1:$M$205,6,0),"")</f>
        <v>1</v>
      </c>
      <c r="V106" s="103"/>
      <c r="W106" s="110">
        <f>IFERROR(VLOOKUP(CONCATENATE($H$1,A106),Ventas!$D$1:$M$205,8,0),"")</f>
        <v>4706</v>
      </c>
      <c r="X106" s="104"/>
      <c r="Y106" s="104"/>
      <c r="Z106" s="103"/>
      <c r="AA106" s="110">
        <f t="shared" si="25"/>
        <v>4706</v>
      </c>
      <c r="AB106" s="104"/>
      <c r="AC106" s="104"/>
      <c r="AD106" s="103"/>
      <c r="AE106" s="111">
        <v>3</v>
      </c>
      <c r="AF106" s="103"/>
      <c r="AG106" s="112" t="str">
        <f>IFERROR(VLOOKUP(CONCATENATE($H$1,AE106),Ventas!$D$1:$M$205,5,0),"")</f>
        <v>Turbante Ca</v>
      </c>
      <c r="AH106" s="104"/>
      <c r="AI106" s="104"/>
      <c r="AJ106" s="104"/>
      <c r="AK106" s="104"/>
      <c r="AL106" s="104"/>
      <c r="AM106" s="104"/>
      <c r="AN106" s="104"/>
      <c r="AO106" s="104"/>
      <c r="AP106" s="104"/>
      <c r="AQ106" s="104"/>
      <c r="AR106" s="104"/>
      <c r="AS106" s="104"/>
      <c r="AT106" s="104"/>
      <c r="AU106" s="104"/>
      <c r="AV106" s="104"/>
      <c r="AW106" s="104"/>
      <c r="AX106" s="103"/>
      <c r="AY106" s="109">
        <f>IFERROR(VLOOKUP(CONCATENATE($H$1,AE106),Ventas!$D$1:$M$205,6,0),"")</f>
        <v>1</v>
      </c>
      <c r="AZ106" s="103"/>
      <c r="BA106" s="110">
        <f>IFERROR(VLOOKUP(CONCATENATE($H$1,AE106),Ventas!$D$1:$M$205,8,0),"")</f>
        <v>4706</v>
      </c>
      <c r="BB106" s="104"/>
      <c r="BC106" s="104"/>
      <c r="BD106" s="103"/>
      <c r="BE106" s="110">
        <f t="shared" si="26"/>
        <v>4706</v>
      </c>
      <c r="BF106" s="104"/>
      <c r="BG106" s="104"/>
      <c r="BH106" s="103"/>
      <c r="BI106" s="111">
        <v>3</v>
      </c>
      <c r="BJ106" s="103"/>
      <c r="BK106" s="112" t="str">
        <f>IFERROR(VLOOKUP(CONCATENATE($H$1,BI106),Ventas!$D$1:$M$205,5,0),"")</f>
        <v>Turbante Ca</v>
      </c>
      <c r="BL106" s="104"/>
      <c r="BM106" s="104"/>
      <c r="BN106" s="104"/>
      <c r="BO106" s="104"/>
      <c r="BP106" s="104"/>
      <c r="BQ106" s="104"/>
      <c r="BR106" s="104"/>
      <c r="BS106" s="104"/>
      <c r="BT106" s="104"/>
      <c r="BU106" s="104"/>
      <c r="BV106" s="104"/>
      <c r="BW106" s="104"/>
      <c r="BX106" s="104"/>
      <c r="BY106" s="104"/>
      <c r="BZ106" s="104"/>
      <c r="CA106" s="104"/>
      <c r="CB106" s="103"/>
      <c r="CC106" s="109">
        <f>IFERROR(VLOOKUP(CONCATENATE($H$1,BI106),Ventas!$D$1:$M$205,6,0),"")</f>
        <v>1</v>
      </c>
      <c r="CD106" s="103"/>
      <c r="CE106" s="110">
        <f>IFERROR(VLOOKUP(CONCATENATE($H$1,BI106),Ventas!$D$1:$M$205,8,0),"")</f>
        <v>4706</v>
      </c>
      <c r="CF106" s="104"/>
      <c r="CG106" s="104"/>
      <c r="CH106" s="103"/>
      <c r="CI106" s="110">
        <f t="shared" si="27"/>
        <v>4706</v>
      </c>
      <c r="CJ106" s="104"/>
      <c r="CK106" s="104"/>
      <c r="CL106" s="103"/>
      <c r="CM106" s="111">
        <v>3</v>
      </c>
      <c r="CN106" s="103"/>
      <c r="CO106" s="112" t="str">
        <f>IFERROR(VLOOKUP(CONCATENATE($H$1,CM106),Ventas!$D$1:$M$205,5,0),"")</f>
        <v>Turbante Ca</v>
      </c>
      <c r="CP106" s="104"/>
      <c r="CQ106" s="104"/>
      <c r="CR106" s="104"/>
      <c r="CS106" s="104"/>
      <c r="CT106" s="104"/>
      <c r="CU106" s="104"/>
      <c r="CV106" s="104"/>
      <c r="CW106" s="104"/>
      <c r="CX106" s="104"/>
      <c r="CY106" s="104"/>
      <c r="CZ106" s="104"/>
      <c r="DA106" s="104"/>
      <c r="DB106" s="104"/>
      <c r="DC106" s="104"/>
      <c r="DD106" s="104"/>
      <c r="DE106" s="104"/>
      <c r="DF106" s="103"/>
      <c r="DG106" s="109">
        <f>IFERROR(VLOOKUP(CONCATENATE($H$1,CM106),Ventas!$D$1:$M$205,6,0),"")</f>
        <v>1</v>
      </c>
      <c r="DH106" s="103"/>
      <c r="DI106" s="110">
        <f>IFERROR(VLOOKUP(CONCATENATE($H$1,CM106),Ventas!$D$1:$M$205,8,0),"")</f>
        <v>4706</v>
      </c>
      <c r="DJ106" s="104"/>
      <c r="DK106" s="104"/>
      <c r="DL106" s="103"/>
      <c r="DM106" s="110">
        <f t="shared" si="28"/>
        <v>4706</v>
      </c>
      <c r="DN106" s="104"/>
      <c r="DO106" s="104"/>
      <c r="DP106" s="103"/>
      <c r="DQ106" s="111">
        <v>3</v>
      </c>
      <c r="DR106" s="103"/>
      <c r="DS106" s="112" t="str">
        <f>IFERROR(VLOOKUP(CONCATENATE($H$1,DQ106),Ventas!$D$1:$M$205,5,0),"")</f>
        <v>Turbante Ca</v>
      </c>
      <c r="DT106" s="104"/>
      <c r="DU106" s="104"/>
      <c r="DV106" s="104"/>
      <c r="DW106" s="104"/>
      <c r="DX106" s="104"/>
      <c r="DY106" s="104"/>
      <c r="DZ106" s="104"/>
      <c r="EA106" s="104"/>
      <c r="EB106" s="104"/>
      <c r="EC106" s="104"/>
      <c r="ED106" s="104"/>
      <c r="EE106" s="104"/>
      <c r="EF106" s="104"/>
      <c r="EG106" s="104"/>
      <c r="EH106" s="104"/>
      <c r="EI106" s="104"/>
      <c r="EJ106" s="103"/>
      <c r="EK106" s="109">
        <f>IFERROR(VLOOKUP(CONCATENATE($H$1,DQ106),Ventas!$D$1:$M$205,6,0),"")</f>
        <v>1</v>
      </c>
      <c r="EL106" s="103"/>
      <c r="EM106" s="110">
        <f>IFERROR(VLOOKUP(CONCATENATE($H$1,DQ106),Ventas!$D$1:$M$205,8,0),"")</f>
        <v>4706</v>
      </c>
      <c r="EN106" s="104"/>
      <c r="EO106" s="104"/>
      <c r="EP106" s="103"/>
      <c r="EQ106" s="110">
        <f t="shared" si="29"/>
        <v>4706</v>
      </c>
      <c r="ER106" s="104"/>
      <c r="ES106" s="104"/>
      <c r="ET106" s="103"/>
    </row>
    <row r="107" spans="1:150" ht="15.75" customHeight="1" x14ac:dyDescent="0.3">
      <c r="A107" s="111">
        <v>4</v>
      </c>
      <c r="B107" s="103"/>
      <c r="C107" s="112" t="str">
        <f>IFERROR(VLOOKUP(CONCATENATE($H$1,A107),Ventas!$D$1:$M$205,5,0),"")</f>
        <v>Turbante Ca</v>
      </c>
      <c r="D107" s="104"/>
      <c r="E107" s="104"/>
      <c r="F107" s="104"/>
      <c r="G107" s="104"/>
      <c r="H107" s="104"/>
      <c r="I107" s="104"/>
      <c r="J107" s="104"/>
      <c r="K107" s="104"/>
      <c r="L107" s="104"/>
      <c r="M107" s="104"/>
      <c r="N107" s="104"/>
      <c r="O107" s="104"/>
      <c r="P107" s="104"/>
      <c r="Q107" s="104"/>
      <c r="R107" s="104"/>
      <c r="S107" s="104"/>
      <c r="T107" s="103"/>
      <c r="U107" s="109">
        <f>IFERROR(VLOOKUP(CONCATENATE($H$1,A107),Ventas!$D$1:$M$205,6,0),"")</f>
        <v>1</v>
      </c>
      <c r="V107" s="103"/>
      <c r="W107" s="110">
        <f>IFERROR(VLOOKUP(CONCATENATE($H$1,A107),Ventas!$D$1:$M$205,8,0),"")</f>
        <v>4706</v>
      </c>
      <c r="X107" s="104"/>
      <c r="Y107" s="104"/>
      <c r="Z107" s="103"/>
      <c r="AA107" s="110">
        <f t="shared" si="25"/>
        <v>4706</v>
      </c>
      <c r="AB107" s="104"/>
      <c r="AC107" s="104"/>
      <c r="AD107" s="103"/>
      <c r="AE107" s="111">
        <v>4</v>
      </c>
      <c r="AF107" s="103"/>
      <c r="AG107" s="112" t="str">
        <f>IFERROR(VLOOKUP(CONCATENATE($H$1,AE107),Ventas!$D$1:$M$205,5,0),"")</f>
        <v>Turbante Ca</v>
      </c>
      <c r="AH107" s="104"/>
      <c r="AI107" s="104"/>
      <c r="AJ107" s="104"/>
      <c r="AK107" s="104"/>
      <c r="AL107" s="104"/>
      <c r="AM107" s="104"/>
      <c r="AN107" s="104"/>
      <c r="AO107" s="104"/>
      <c r="AP107" s="104"/>
      <c r="AQ107" s="104"/>
      <c r="AR107" s="104"/>
      <c r="AS107" s="104"/>
      <c r="AT107" s="104"/>
      <c r="AU107" s="104"/>
      <c r="AV107" s="104"/>
      <c r="AW107" s="104"/>
      <c r="AX107" s="103"/>
      <c r="AY107" s="109">
        <f>IFERROR(VLOOKUP(CONCATENATE($H$1,AE107),Ventas!$D$1:$M$205,6,0),"")</f>
        <v>1</v>
      </c>
      <c r="AZ107" s="103"/>
      <c r="BA107" s="110">
        <f>IFERROR(VLOOKUP(CONCATENATE($H$1,AE107),Ventas!$D$1:$M$205,8,0),"")</f>
        <v>4706</v>
      </c>
      <c r="BB107" s="104"/>
      <c r="BC107" s="104"/>
      <c r="BD107" s="103"/>
      <c r="BE107" s="110">
        <f t="shared" si="26"/>
        <v>4706</v>
      </c>
      <c r="BF107" s="104"/>
      <c r="BG107" s="104"/>
      <c r="BH107" s="103"/>
      <c r="BI107" s="111">
        <v>4</v>
      </c>
      <c r="BJ107" s="103"/>
      <c r="BK107" s="112" t="str">
        <f>IFERROR(VLOOKUP(CONCATENATE($H$1,BI107),Ventas!$D$1:$M$205,5,0),"")</f>
        <v>Turbante Ca</v>
      </c>
      <c r="BL107" s="104"/>
      <c r="BM107" s="104"/>
      <c r="BN107" s="104"/>
      <c r="BO107" s="104"/>
      <c r="BP107" s="104"/>
      <c r="BQ107" s="104"/>
      <c r="BR107" s="104"/>
      <c r="BS107" s="104"/>
      <c r="BT107" s="104"/>
      <c r="BU107" s="104"/>
      <c r="BV107" s="104"/>
      <c r="BW107" s="104"/>
      <c r="BX107" s="104"/>
      <c r="BY107" s="104"/>
      <c r="BZ107" s="104"/>
      <c r="CA107" s="104"/>
      <c r="CB107" s="103"/>
      <c r="CC107" s="109">
        <f>IFERROR(VLOOKUP(CONCATENATE($H$1,BI107),Ventas!$D$1:$M$205,6,0),"")</f>
        <v>1</v>
      </c>
      <c r="CD107" s="103"/>
      <c r="CE107" s="110">
        <f>IFERROR(VLOOKUP(CONCATENATE($H$1,BI107),Ventas!$D$1:$M$205,8,0),"")</f>
        <v>4706</v>
      </c>
      <c r="CF107" s="104"/>
      <c r="CG107" s="104"/>
      <c r="CH107" s="103"/>
      <c r="CI107" s="110">
        <f t="shared" si="27"/>
        <v>4706</v>
      </c>
      <c r="CJ107" s="104"/>
      <c r="CK107" s="104"/>
      <c r="CL107" s="103"/>
      <c r="CM107" s="111">
        <v>4</v>
      </c>
      <c r="CN107" s="103"/>
      <c r="CO107" s="112" t="str">
        <f>IFERROR(VLOOKUP(CONCATENATE($H$1,CM107),Ventas!$D$1:$M$205,5,0),"")</f>
        <v>Turbante Ca</v>
      </c>
      <c r="CP107" s="104"/>
      <c r="CQ107" s="104"/>
      <c r="CR107" s="104"/>
      <c r="CS107" s="104"/>
      <c r="CT107" s="104"/>
      <c r="CU107" s="104"/>
      <c r="CV107" s="104"/>
      <c r="CW107" s="104"/>
      <c r="CX107" s="104"/>
      <c r="CY107" s="104"/>
      <c r="CZ107" s="104"/>
      <c r="DA107" s="104"/>
      <c r="DB107" s="104"/>
      <c r="DC107" s="104"/>
      <c r="DD107" s="104"/>
      <c r="DE107" s="104"/>
      <c r="DF107" s="103"/>
      <c r="DG107" s="109">
        <f>IFERROR(VLOOKUP(CONCATENATE($H$1,CM107),Ventas!$D$1:$M$205,6,0),"")</f>
        <v>1</v>
      </c>
      <c r="DH107" s="103"/>
      <c r="DI107" s="110">
        <f>IFERROR(VLOOKUP(CONCATENATE($H$1,CM107),Ventas!$D$1:$M$205,8,0),"")</f>
        <v>4706</v>
      </c>
      <c r="DJ107" s="104"/>
      <c r="DK107" s="104"/>
      <c r="DL107" s="103"/>
      <c r="DM107" s="110">
        <f t="shared" si="28"/>
        <v>4706</v>
      </c>
      <c r="DN107" s="104"/>
      <c r="DO107" s="104"/>
      <c r="DP107" s="103"/>
      <c r="DQ107" s="111">
        <v>4</v>
      </c>
      <c r="DR107" s="103"/>
      <c r="DS107" s="112" t="str">
        <f>IFERROR(VLOOKUP(CONCATENATE($H$1,DQ107),Ventas!$D$1:$M$205,5,0),"")</f>
        <v>Turbante Ca</v>
      </c>
      <c r="DT107" s="104"/>
      <c r="DU107" s="104"/>
      <c r="DV107" s="104"/>
      <c r="DW107" s="104"/>
      <c r="DX107" s="104"/>
      <c r="DY107" s="104"/>
      <c r="DZ107" s="104"/>
      <c r="EA107" s="104"/>
      <c r="EB107" s="104"/>
      <c r="EC107" s="104"/>
      <c r="ED107" s="104"/>
      <c r="EE107" s="104"/>
      <c r="EF107" s="104"/>
      <c r="EG107" s="104"/>
      <c r="EH107" s="104"/>
      <c r="EI107" s="104"/>
      <c r="EJ107" s="103"/>
      <c r="EK107" s="109">
        <f>IFERROR(VLOOKUP(CONCATENATE($H$1,DQ107),Ventas!$D$1:$M$205,6,0),"")</f>
        <v>1</v>
      </c>
      <c r="EL107" s="103"/>
      <c r="EM107" s="110">
        <f>IFERROR(VLOOKUP(CONCATENATE($H$1,DQ107),Ventas!$D$1:$M$205,8,0),"")</f>
        <v>4706</v>
      </c>
      <c r="EN107" s="104"/>
      <c r="EO107" s="104"/>
      <c r="EP107" s="103"/>
      <c r="EQ107" s="110">
        <f t="shared" si="29"/>
        <v>4706</v>
      </c>
      <c r="ER107" s="104"/>
      <c r="ES107" s="104"/>
      <c r="ET107" s="103"/>
    </row>
    <row r="108" spans="1:150" ht="15.75" customHeight="1" x14ac:dyDescent="0.3">
      <c r="A108" s="111">
        <v>5</v>
      </c>
      <c r="B108" s="103"/>
      <c r="C108" s="112" t="str">
        <f>IFERROR(VLOOKUP(CONCATENATE($H$1,A108),Ventas!$D$1:$M$205,5,0),"")</f>
        <v/>
      </c>
      <c r="D108" s="104"/>
      <c r="E108" s="104"/>
      <c r="F108" s="104"/>
      <c r="G108" s="104"/>
      <c r="H108" s="104"/>
      <c r="I108" s="104"/>
      <c r="J108" s="104"/>
      <c r="K108" s="104"/>
      <c r="L108" s="104"/>
      <c r="M108" s="104"/>
      <c r="N108" s="104"/>
      <c r="O108" s="104"/>
      <c r="P108" s="104"/>
      <c r="Q108" s="104"/>
      <c r="R108" s="104"/>
      <c r="S108" s="104"/>
      <c r="T108" s="103"/>
      <c r="U108" s="109" t="str">
        <f>IFERROR(VLOOKUP(CONCATENATE($H$1,A108),Ventas!$D$1:$M$205,6,0),"")</f>
        <v/>
      </c>
      <c r="V108" s="103"/>
      <c r="W108" s="110" t="str">
        <f>IFERROR(VLOOKUP(CONCATENATE($H$1,A108),Ventas!$D$1:$M$205,8,0),"")</f>
        <v/>
      </c>
      <c r="X108" s="104"/>
      <c r="Y108" s="104"/>
      <c r="Z108" s="103"/>
      <c r="AA108" s="110" t="str">
        <f t="shared" si="25"/>
        <v/>
      </c>
      <c r="AB108" s="104"/>
      <c r="AC108" s="104"/>
      <c r="AD108" s="103"/>
      <c r="AE108" s="111">
        <v>5</v>
      </c>
      <c r="AF108" s="103"/>
      <c r="AG108" s="112" t="str">
        <f>IFERROR(VLOOKUP(CONCATENATE($H$1,AE108),Ventas!$D$1:$M$205,5,0),"")</f>
        <v/>
      </c>
      <c r="AH108" s="104"/>
      <c r="AI108" s="104"/>
      <c r="AJ108" s="104"/>
      <c r="AK108" s="104"/>
      <c r="AL108" s="104"/>
      <c r="AM108" s="104"/>
      <c r="AN108" s="104"/>
      <c r="AO108" s="104"/>
      <c r="AP108" s="104"/>
      <c r="AQ108" s="104"/>
      <c r="AR108" s="104"/>
      <c r="AS108" s="104"/>
      <c r="AT108" s="104"/>
      <c r="AU108" s="104"/>
      <c r="AV108" s="104"/>
      <c r="AW108" s="104"/>
      <c r="AX108" s="103"/>
      <c r="AY108" s="109" t="str">
        <f>IFERROR(VLOOKUP(CONCATENATE($H$1,AE108),Ventas!$D$1:$M$205,6,0),"")</f>
        <v/>
      </c>
      <c r="AZ108" s="103"/>
      <c r="BA108" s="110" t="str">
        <f>IFERROR(VLOOKUP(CONCATENATE($H$1,AE108),Ventas!$D$1:$M$205,8,0),"")</f>
        <v/>
      </c>
      <c r="BB108" s="104"/>
      <c r="BC108" s="104"/>
      <c r="BD108" s="103"/>
      <c r="BE108" s="110" t="str">
        <f t="shared" si="26"/>
        <v/>
      </c>
      <c r="BF108" s="104"/>
      <c r="BG108" s="104"/>
      <c r="BH108" s="103"/>
      <c r="BI108" s="111">
        <v>5</v>
      </c>
      <c r="BJ108" s="103"/>
      <c r="BK108" s="112" t="str">
        <f>IFERROR(VLOOKUP(CONCATENATE($H$1,BI108),Ventas!$D$1:$M$205,5,0),"")</f>
        <v/>
      </c>
      <c r="BL108" s="104"/>
      <c r="BM108" s="104"/>
      <c r="BN108" s="104"/>
      <c r="BO108" s="104"/>
      <c r="BP108" s="104"/>
      <c r="BQ108" s="104"/>
      <c r="BR108" s="104"/>
      <c r="BS108" s="104"/>
      <c r="BT108" s="104"/>
      <c r="BU108" s="104"/>
      <c r="BV108" s="104"/>
      <c r="BW108" s="104"/>
      <c r="BX108" s="104"/>
      <c r="BY108" s="104"/>
      <c r="BZ108" s="104"/>
      <c r="CA108" s="104"/>
      <c r="CB108" s="103"/>
      <c r="CC108" s="109" t="str">
        <f>IFERROR(VLOOKUP(CONCATENATE($H$1,BI108),Ventas!$D$1:$M$205,6,0),"")</f>
        <v/>
      </c>
      <c r="CD108" s="103"/>
      <c r="CE108" s="110" t="str">
        <f>IFERROR(VLOOKUP(CONCATENATE($H$1,BI108),Ventas!$D$1:$M$205,8,0),"")</f>
        <v/>
      </c>
      <c r="CF108" s="104"/>
      <c r="CG108" s="104"/>
      <c r="CH108" s="103"/>
      <c r="CI108" s="110" t="str">
        <f t="shared" si="27"/>
        <v/>
      </c>
      <c r="CJ108" s="104"/>
      <c r="CK108" s="104"/>
      <c r="CL108" s="103"/>
      <c r="CM108" s="111">
        <v>5</v>
      </c>
      <c r="CN108" s="103"/>
      <c r="CO108" s="112" t="str">
        <f>IFERROR(VLOOKUP(CONCATENATE($H$1,CM108),Ventas!$D$1:$M$205,5,0),"")</f>
        <v/>
      </c>
      <c r="CP108" s="104"/>
      <c r="CQ108" s="104"/>
      <c r="CR108" s="104"/>
      <c r="CS108" s="104"/>
      <c r="CT108" s="104"/>
      <c r="CU108" s="104"/>
      <c r="CV108" s="104"/>
      <c r="CW108" s="104"/>
      <c r="CX108" s="104"/>
      <c r="CY108" s="104"/>
      <c r="CZ108" s="104"/>
      <c r="DA108" s="104"/>
      <c r="DB108" s="104"/>
      <c r="DC108" s="104"/>
      <c r="DD108" s="104"/>
      <c r="DE108" s="104"/>
      <c r="DF108" s="103"/>
      <c r="DG108" s="109" t="str">
        <f>IFERROR(VLOOKUP(CONCATENATE($H$1,CM108),Ventas!$D$1:$M$205,6,0),"")</f>
        <v/>
      </c>
      <c r="DH108" s="103"/>
      <c r="DI108" s="110" t="str">
        <f>IFERROR(VLOOKUP(CONCATENATE($H$1,CM108),Ventas!$D$1:$M$205,8,0),"")</f>
        <v/>
      </c>
      <c r="DJ108" s="104"/>
      <c r="DK108" s="104"/>
      <c r="DL108" s="103"/>
      <c r="DM108" s="110" t="str">
        <f t="shared" si="28"/>
        <v/>
      </c>
      <c r="DN108" s="104"/>
      <c r="DO108" s="104"/>
      <c r="DP108" s="103"/>
      <c r="DQ108" s="111">
        <v>5</v>
      </c>
      <c r="DR108" s="103"/>
      <c r="DS108" s="112" t="str">
        <f>IFERROR(VLOOKUP(CONCATENATE($H$1,DQ108),Ventas!$D$1:$M$205,5,0),"")</f>
        <v/>
      </c>
      <c r="DT108" s="104"/>
      <c r="DU108" s="104"/>
      <c r="DV108" s="104"/>
      <c r="DW108" s="104"/>
      <c r="DX108" s="104"/>
      <c r="DY108" s="104"/>
      <c r="DZ108" s="104"/>
      <c r="EA108" s="104"/>
      <c r="EB108" s="104"/>
      <c r="EC108" s="104"/>
      <c r="ED108" s="104"/>
      <c r="EE108" s="104"/>
      <c r="EF108" s="104"/>
      <c r="EG108" s="104"/>
      <c r="EH108" s="104"/>
      <c r="EI108" s="104"/>
      <c r="EJ108" s="103"/>
      <c r="EK108" s="109" t="str">
        <f>IFERROR(VLOOKUP(CONCATENATE($H$1,DQ108),Ventas!$D$1:$M$205,6,0),"")</f>
        <v/>
      </c>
      <c r="EL108" s="103"/>
      <c r="EM108" s="110" t="str">
        <f>IFERROR(VLOOKUP(CONCATENATE($H$1,DQ108),Ventas!$D$1:$M$205,8,0),"")</f>
        <v/>
      </c>
      <c r="EN108" s="104"/>
      <c r="EO108" s="104"/>
      <c r="EP108" s="103"/>
      <c r="EQ108" s="110" t="str">
        <f t="shared" si="29"/>
        <v/>
      </c>
      <c r="ER108" s="104"/>
      <c r="ES108" s="104"/>
      <c r="ET108" s="103"/>
    </row>
    <row r="109" spans="1:150" ht="15.75" customHeight="1" x14ac:dyDescent="0.3">
      <c r="A109" s="111">
        <v>6</v>
      </c>
      <c r="B109" s="103"/>
      <c r="C109" s="112" t="str">
        <f>IFERROR(VLOOKUP(CONCATENATE($H$1,A109),Ventas!$D$1:$M$205,5,0),"")</f>
        <v/>
      </c>
      <c r="D109" s="104"/>
      <c r="E109" s="104"/>
      <c r="F109" s="104"/>
      <c r="G109" s="104"/>
      <c r="H109" s="104"/>
      <c r="I109" s="104"/>
      <c r="J109" s="104"/>
      <c r="K109" s="104"/>
      <c r="L109" s="104"/>
      <c r="M109" s="104"/>
      <c r="N109" s="104"/>
      <c r="O109" s="104"/>
      <c r="P109" s="104"/>
      <c r="Q109" s="104"/>
      <c r="R109" s="104"/>
      <c r="S109" s="104"/>
      <c r="T109" s="103"/>
      <c r="U109" s="109" t="str">
        <f>IFERROR(VLOOKUP(CONCATENATE($H$1,A109),Ventas!$D$1:$M$205,6,0),"")</f>
        <v/>
      </c>
      <c r="V109" s="103"/>
      <c r="W109" s="110" t="str">
        <f>IFERROR(VLOOKUP(CONCATENATE($H$1,A109),Ventas!$D$1:$M$205,8,0),"")</f>
        <v/>
      </c>
      <c r="X109" s="104"/>
      <c r="Y109" s="104"/>
      <c r="Z109" s="103"/>
      <c r="AA109" s="110" t="str">
        <f t="shared" si="25"/>
        <v/>
      </c>
      <c r="AB109" s="104"/>
      <c r="AC109" s="104"/>
      <c r="AD109" s="103"/>
      <c r="AE109" s="111">
        <v>6</v>
      </c>
      <c r="AF109" s="103"/>
      <c r="AG109" s="112" t="str">
        <f>IFERROR(VLOOKUP(CONCATENATE($H$1,AE109),Ventas!$D$1:$M$205,5,0),"")</f>
        <v/>
      </c>
      <c r="AH109" s="104"/>
      <c r="AI109" s="104"/>
      <c r="AJ109" s="104"/>
      <c r="AK109" s="104"/>
      <c r="AL109" s="104"/>
      <c r="AM109" s="104"/>
      <c r="AN109" s="104"/>
      <c r="AO109" s="104"/>
      <c r="AP109" s="104"/>
      <c r="AQ109" s="104"/>
      <c r="AR109" s="104"/>
      <c r="AS109" s="104"/>
      <c r="AT109" s="104"/>
      <c r="AU109" s="104"/>
      <c r="AV109" s="104"/>
      <c r="AW109" s="104"/>
      <c r="AX109" s="103"/>
      <c r="AY109" s="109" t="str">
        <f>IFERROR(VLOOKUP(CONCATENATE($H$1,AE109),Ventas!$D$1:$M$205,6,0),"")</f>
        <v/>
      </c>
      <c r="AZ109" s="103"/>
      <c r="BA109" s="110" t="str">
        <f>IFERROR(VLOOKUP(CONCATENATE($H$1,AE109),Ventas!$D$1:$M$205,8,0),"")</f>
        <v/>
      </c>
      <c r="BB109" s="104"/>
      <c r="BC109" s="104"/>
      <c r="BD109" s="103"/>
      <c r="BE109" s="110" t="str">
        <f t="shared" si="26"/>
        <v/>
      </c>
      <c r="BF109" s="104"/>
      <c r="BG109" s="104"/>
      <c r="BH109" s="103"/>
      <c r="BI109" s="111">
        <v>6</v>
      </c>
      <c r="BJ109" s="103"/>
      <c r="BK109" s="112" t="str">
        <f>IFERROR(VLOOKUP(CONCATENATE($H$1,BI109),Ventas!$D$1:$M$205,5,0),"")</f>
        <v/>
      </c>
      <c r="BL109" s="104"/>
      <c r="BM109" s="104"/>
      <c r="BN109" s="104"/>
      <c r="BO109" s="104"/>
      <c r="BP109" s="104"/>
      <c r="BQ109" s="104"/>
      <c r="BR109" s="104"/>
      <c r="BS109" s="104"/>
      <c r="BT109" s="104"/>
      <c r="BU109" s="104"/>
      <c r="BV109" s="104"/>
      <c r="BW109" s="104"/>
      <c r="BX109" s="104"/>
      <c r="BY109" s="104"/>
      <c r="BZ109" s="104"/>
      <c r="CA109" s="104"/>
      <c r="CB109" s="103"/>
      <c r="CC109" s="109" t="str">
        <f>IFERROR(VLOOKUP(CONCATENATE($H$1,BI109),Ventas!$D$1:$M$205,6,0),"")</f>
        <v/>
      </c>
      <c r="CD109" s="103"/>
      <c r="CE109" s="110" t="str">
        <f>IFERROR(VLOOKUP(CONCATENATE($H$1,BI109),Ventas!$D$1:$M$205,8,0),"")</f>
        <v/>
      </c>
      <c r="CF109" s="104"/>
      <c r="CG109" s="104"/>
      <c r="CH109" s="103"/>
      <c r="CI109" s="110" t="str">
        <f t="shared" si="27"/>
        <v/>
      </c>
      <c r="CJ109" s="104"/>
      <c r="CK109" s="104"/>
      <c r="CL109" s="103"/>
      <c r="CM109" s="111">
        <v>6</v>
      </c>
      <c r="CN109" s="103"/>
      <c r="CO109" s="112" t="str">
        <f>IFERROR(VLOOKUP(CONCATENATE($H$1,CM109),Ventas!$D$1:$M$205,5,0),"")</f>
        <v/>
      </c>
      <c r="CP109" s="104"/>
      <c r="CQ109" s="104"/>
      <c r="CR109" s="104"/>
      <c r="CS109" s="104"/>
      <c r="CT109" s="104"/>
      <c r="CU109" s="104"/>
      <c r="CV109" s="104"/>
      <c r="CW109" s="104"/>
      <c r="CX109" s="104"/>
      <c r="CY109" s="104"/>
      <c r="CZ109" s="104"/>
      <c r="DA109" s="104"/>
      <c r="DB109" s="104"/>
      <c r="DC109" s="104"/>
      <c r="DD109" s="104"/>
      <c r="DE109" s="104"/>
      <c r="DF109" s="103"/>
      <c r="DG109" s="109" t="str">
        <f>IFERROR(VLOOKUP(CONCATENATE($H$1,CM109),Ventas!$D$1:$M$205,6,0),"")</f>
        <v/>
      </c>
      <c r="DH109" s="103"/>
      <c r="DI109" s="110" t="str">
        <f>IFERROR(VLOOKUP(CONCATENATE($H$1,CM109),Ventas!$D$1:$M$205,8,0),"")</f>
        <v/>
      </c>
      <c r="DJ109" s="104"/>
      <c r="DK109" s="104"/>
      <c r="DL109" s="103"/>
      <c r="DM109" s="110" t="str">
        <f t="shared" si="28"/>
        <v/>
      </c>
      <c r="DN109" s="104"/>
      <c r="DO109" s="104"/>
      <c r="DP109" s="103"/>
      <c r="DQ109" s="111">
        <v>6</v>
      </c>
      <c r="DR109" s="103"/>
      <c r="DS109" s="112" t="str">
        <f>IFERROR(VLOOKUP(CONCATENATE($H$1,DQ109),Ventas!$D$1:$M$205,5,0),"")</f>
        <v/>
      </c>
      <c r="DT109" s="104"/>
      <c r="DU109" s="104"/>
      <c r="DV109" s="104"/>
      <c r="DW109" s="104"/>
      <c r="DX109" s="104"/>
      <c r="DY109" s="104"/>
      <c r="DZ109" s="104"/>
      <c r="EA109" s="104"/>
      <c r="EB109" s="104"/>
      <c r="EC109" s="104"/>
      <c r="ED109" s="104"/>
      <c r="EE109" s="104"/>
      <c r="EF109" s="104"/>
      <c r="EG109" s="104"/>
      <c r="EH109" s="104"/>
      <c r="EI109" s="104"/>
      <c r="EJ109" s="103"/>
      <c r="EK109" s="109" t="str">
        <f>IFERROR(VLOOKUP(CONCATENATE($H$1,DQ109),Ventas!$D$1:$M$205,6,0),"")</f>
        <v/>
      </c>
      <c r="EL109" s="103"/>
      <c r="EM109" s="110" t="str">
        <f>IFERROR(VLOOKUP(CONCATENATE($H$1,DQ109),Ventas!$D$1:$M$205,8,0),"")</f>
        <v/>
      </c>
      <c r="EN109" s="104"/>
      <c r="EO109" s="104"/>
      <c r="EP109" s="103"/>
      <c r="EQ109" s="110" t="str">
        <f t="shared" si="29"/>
        <v/>
      </c>
      <c r="ER109" s="104"/>
      <c r="ES109" s="104"/>
      <c r="ET109" s="103"/>
    </row>
    <row r="110" spans="1:150" ht="15.75" customHeight="1" x14ac:dyDescent="0.3">
      <c r="A110" s="111">
        <v>7</v>
      </c>
      <c r="B110" s="103"/>
      <c r="C110" s="112" t="str">
        <f>IFERROR(VLOOKUP(CONCATENATE($H$1,A110),Ventas!$D$1:$M$205,5,0),"")</f>
        <v/>
      </c>
      <c r="D110" s="104"/>
      <c r="E110" s="104"/>
      <c r="F110" s="104"/>
      <c r="G110" s="104"/>
      <c r="H110" s="104"/>
      <c r="I110" s="104"/>
      <c r="J110" s="104"/>
      <c r="K110" s="104"/>
      <c r="L110" s="104"/>
      <c r="M110" s="104"/>
      <c r="N110" s="104"/>
      <c r="O110" s="104"/>
      <c r="P110" s="104"/>
      <c r="Q110" s="104"/>
      <c r="R110" s="104"/>
      <c r="S110" s="104"/>
      <c r="T110" s="103"/>
      <c r="U110" s="109" t="str">
        <f>IFERROR(VLOOKUP(CONCATENATE($H$1,A110),Ventas!$D$1:$M$205,6,0),"")</f>
        <v/>
      </c>
      <c r="V110" s="103"/>
      <c r="W110" s="110" t="str">
        <f>IFERROR(VLOOKUP(CONCATENATE($H$1,A110),Ventas!$D$1:$M$205,8,0),"")</f>
        <v/>
      </c>
      <c r="X110" s="104"/>
      <c r="Y110" s="104"/>
      <c r="Z110" s="103"/>
      <c r="AA110" s="110" t="str">
        <f t="shared" si="25"/>
        <v/>
      </c>
      <c r="AB110" s="104"/>
      <c r="AC110" s="104"/>
      <c r="AD110" s="103"/>
      <c r="AE110" s="111">
        <v>7</v>
      </c>
      <c r="AF110" s="103"/>
      <c r="AG110" s="112" t="str">
        <f>IFERROR(VLOOKUP(CONCATENATE($H$1,AE110),Ventas!$D$1:$M$205,5,0),"")</f>
        <v/>
      </c>
      <c r="AH110" s="104"/>
      <c r="AI110" s="104"/>
      <c r="AJ110" s="104"/>
      <c r="AK110" s="104"/>
      <c r="AL110" s="104"/>
      <c r="AM110" s="104"/>
      <c r="AN110" s="104"/>
      <c r="AO110" s="104"/>
      <c r="AP110" s="104"/>
      <c r="AQ110" s="104"/>
      <c r="AR110" s="104"/>
      <c r="AS110" s="104"/>
      <c r="AT110" s="104"/>
      <c r="AU110" s="104"/>
      <c r="AV110" s="104"/>
      <c r="AW110" s="104"/>
      <c r="AX110" s="103"/>
      <c r="AY110" s="109" t="str">
        <f>IFERROR(VLOOKUP(CONCATENATE($H$1,AE110),Ventas!$D$1:$M$205,6,0),"")</f>
        <v/>
      </c>
      <c r="AZ110" s="103"/>
      <c r="BA110" s="110" t="str">
        <f>IFERROR(VLOOKUP(CONCATENATE($H$1,AE110),Ventas!$D$1:$M$205,8,0),"")</f>
        <v/>
      </c>
      <c r="BB110" s="104"/>
      <c r="BC110" s="104"/>
      <c r="BD110" s="103"/>
      <c r="BE110" s="110" t="str">
        <f t="shared" si="26"/>
        <v/>
      </c>
      <c r="BF110" s="104"/>
      <c r="BG110" s="104"/>
      <c r="BH110" s="103"/>
      <c r="BI110" s="111">
        <v>7</v>
      </c>
      <c r="BJ110" s="103"/>
      <c r="BK110" s="112" t="str">
        <f>IFERROR(VLOOKUP(CONCATENATE($H$1,BI110),Ventas!$D$1:$M$205,5,0),"")</f>
        <v/>
      </c>
      <c r="BL110" s="104"/>
      <c r="BM110" s="104"/>
      <c r="BN110" s="104"/>
      <c r="BO110" s="104"/>
      <c r="BP110" s="104"/>
      <c r="BQ110" s="104"/>
      <c r="BR110" s="104"/>
      <c r="BS110" s="104"/>
      <c r="BT110" s="104"/>
      <c r="BU110" s="104"/>
      <c r="BV110" s="104"/>
      <c r="BW110" s="104"/>
      <c r="BX110" s="104"/>
      <c r="BY110" s="104"/>
      <c r="BZ110" s="104"/>
      <c r="CA110" s="104"/>
      <c r="CB110" s="103"/>
      <c r="CC110" s="109" t="str">
        <f>IFERROR(VLOOKUP(CONCATENATE($H$1,BI110),Ventas!$D$1:$M$205,6,0),"")</f>
        <v/>
      </c>
      <c r="CD110" s="103"/>
      <c r="CE110" s="110" t="str">
        <f>IFERROR(VLOOKUP(CONCATENATE($H$1,BI110),Ventas!$D$1:$M$205,8,0),"")</f>
        <v/>
      </c>
      <c r="CF110" s="104"/>
      <c r="CG110" s="104"/>
      <c r="CH110" s="103"/>
      <c r="CI110" s="110" t="str">
        <f t="shared" si="27"/>
        <v/>
      </c>
      <c r="CJ110" s="104"/>
      <c r="CK110" s="104"/>
      <c r="CL110" s="103"/>
      <c r="CM110" s="111">
        <v>7</v>
      </c>
      <c r="CN110" s="103"/>
      <c r="CO110" s="112" t="str">
        <f>IFERROR(VLOOKUP(CONCATENATE($H$1,CM110),Ventas!$D$1:$M$205,5,0),"")</f>
        <v/>
      </c>
      <c r="CP110" s="104"/>
      <c r="CQ110" s="104"/>
      <c r="CR110" s="104"/>
      <c r="CS110" s="104"/>
      <c r="CT110" s="104"/>
      <c r="CU110" s="104"/>
      <c r="CV110" s="104"/>
      <c r="CW110" s="104"/>
      <c r="CX110" s="104"/>
      <c r="CY110" s="104"/>
      <c r="CZ110" s="104"/>
      <c r="DA110" s="104"/>
      <c r="DB110" s="104"/>
      <c r="DC110" s="104"/>
      <c r="DD110" s="104"/>
      <c r="DE110" s="104"/>
      <c r="DF110" s="103"/>
      <c r="DG110" s="109" t="str">
        <f>IFERROR(VLOOKUP(CONCATENATE($H$1,CM110),Ventas!$D$1:$M$205,6,0),"")</f>
        <v/>
      </c>
      <c r="DH110" s="103"/>
      <c r="DI110" s="110" t="str">
        <f>IFERROR(VLOOKUP(CONCATENATE($H$1,CM110),Ventas!$D$1:$M$205,8,0),"")</f>
        <v/>
      </c>
      <c r="DJ110" s="104"/>
      <c r="DK110" s="104"/>
      <c r="DL110" s="103"/>
      <c r="DM110" s="110" t="str">
        <f t="shared" si="28"/>
        <v/>
      </c>
      <c r="DN110" s="104"/>
      <c r="DO110" s="104"/>
      <c r="DP110" s="103"/>
      <c r="DQ110" s="111">
        <v>7</v>
      </c>
      <c r="DR110" s="103"/>
      <c r="DS110" s="112" t="str">
        <f>IFERROR(VLOOKUP(CONCATENATE($H$1,DQ110),Ventas!$D$1:$M$205,5,0),"")</f>
        <v/>
      </c>
      <c r="DT110" s="104"/>
      <c r="DU110" s="104"/>
      <c r="DV110" s="104"/>
      <c r="DW110" s="104"/>
      <c r="DX110" s="104"/>
      <c r="DY110" s="104"/>
      <c r="DZ110" s="104"/>
      <c r="EA110" s="104"/>
      <c r="EB110" s="104"/>
      <c r="EC110" s="104"/>
      <c r="ED110" s="104"/>
      <c r="EE110" s="104"/>
      <c r="EF110" s="104"/>
      <c r="EG110" s="104"/>
      <c r="EH110" s="104"/>
      <c r="EI110" s="104"/>
      <c r="EJ110" s="103"/>
      <c r="EK110" s="109" t="str">
        <f>IFERROR(VLOOKUP(CONCATENATE($H$1,DQ110),Ventas!$D$1:$M$205,6,0),"")</f>
        <v/>
      </c>
      <c r="EL110" s="103"/>
      <c r="EM110" s="110" t="str">
        <f>IFERROR(VLOOKUP(CONCATENATE($H$1,DQ110),Ventas!$D$1:$M$205,8,0),"")</f>
        <v/>
      </c>
      <c r="EN110" s="104"/>
      <c r="EO110" s="104"/>
      <c r="EP110" s="103"/>
      <c r="EQ110" s="110" t="str">
        <f t="shared" si="29"/>
        <v/>
      </c>
      <c r="ER110" s="104"/>
      <c r="ES110" s="104"/>
      <c r="ET110" s="103"/>
    </row>
    <row r="111" spans="1:150" ht="15.75" customHeight="1" x14ac:dyDescent="0.3">
      <c r="A111" s="111">
        <v>8</v>
      </c>
      <c r="B111" s="103"/>
      <c r="C111" s="112" t="str">
        <f>IFERROR(VLOOKUP(CONCATENATE($H$1,A111),Ventas!$D$1:$M$205,5,0),"")</f>
        <v/>
      </c>
      <c r="D111" s="104"/>
      <c r="E111" s="104"/>
      <c r="F111" s="104"/>
      <c r="G111" s="104"/>
      <c r="H111" s="104"/>
      <c r="I111" s="104"/>
      <c r="J111" s="104"/>
      <c r="K111" s="104"/>
      <c r="L111" s="104"/>
      <c r="M111" s="104"/>
      <c r="N111" s="104"/>
      <c r="O111" s="104"/>
      <c r="P111" s="104"/>
      <c r="Q111" s="104"/>
      <c r="R111" s="104"/>
      <c r="S111" s="104"/>
      <c r="T111" s="103"/>
      <c r="U111" s="109" t="str">
        <f>IFERROR(VLOOKUP(CONCATENATE($H$1,A111),Ventas!$D$1:$M$205,6,0),"")</f>
        <v/>
      </c>
      <c r="V111" s="103"/>
      <c r="W111" s="110" t="str">
        <f>IFERROR(VLOOKUP(CONCATENATE($H$1,A111),Ventas!$D$1:$M$205,8,0),"")</f>
        <v/>
      </c>
      <c r="X111" s="104"/>
      <c r="Y111" s="104"/>
      <c r="Z111" s="103"/>
      <c r="AA111" s="110" t="str">
        <f t="shared" si="25"/>
        <v/>
      </c>
      <c r="AB111" s="104"/>
      <c r="AC111" s="104"/>
      <c r="AD111" s="103"/>
      <c r="AE111" s="111">
        <v>8</v>
      </c>
      <c r="AF111" s="103"/>
      <c r="AG111" s="112" t="str">
        <f>IFERROR(VLOOKUP(CONCATENATE($H$1,AE111),Ventas!$D$1:$M$205,5,0),"")</f>
        <v/>
      </c>
      <c r="AH111" s="104"/>
      <c r="AI111" s="104"/>
      <c r="AJ111" s="104"/>
      <c r="AK111" s="104"/>
      <c r="AL111" s="104"/>
      <c r="AM111" s="104"/>
      <c r="AN111" s="104"/>
      <c r="AO111" s="104"/>
      <c r="AP111" s="104"/>
      <c r="AQ111" s="104"/>
      <c r="AR111" s="104"/>
      <c r="AS111" s="104"/>
      <c r="AT111" s="104"/>
      <c r="AU111" s="104"/>
      <c r="AV111" s="104"/>
      <c r="AW111" s="104"/>
      <c r="AX111" s="103"/>
      <c r="AY111" s="109" t="str">
        <f>IFERROR(VLOOKUP(CONCATENATE($H$1,AE111),Ventas!$D$1:$M$205,6,0),"")</f>
        <v/>
      </c>
      <c r="AZ111" s="103"/>
      <c r="BA111" s="110" t="str">
        <f>IFERROR(VLOOKUP(CONCATENATE($H$1,AE111),Ventas!$D$1:$M$205,8,0),"")</f>
        <v/>
      </c>
      <c r="BB111" s="104"/>
      <c r="BC111" s="104"/>
      <c r="BD111" s="103"/>
      <c r="BE111" s="110" t="str">
        <f t="shared" si="26"/>
        <v/>
      </c>
      <c r="BF111" s="104"/>
      <c r="BG111" s="104"/>
      <c r="BH111" s="103"/>
      <c r="BI111" s="111">
        <v>8</v>
      </c>
      <c r="BJ111" s="103"/>
      <c r="BK111" s="112" t="str">
        <f>IFERROR(VLOOKUP(CONCATENATE($H$1,BI111),Ventas!$D$1:$M$205,5,0),"")</f>
        <v/>
      </c>
      <c r="BL111" s="104"/>
      <c r="BM111" s="104"/>
      <c r="BN111" s="104"/>
      <c r="BO111" s="104"/>
      <c r="BP111" s="104"/>
      <c r="BQ111" s="104"/>
      <c r="BR111" s="104"/>
      <c r="BS111" s="104"/>
      <c r="BT111" s="104"/>
      <c r="BU111" s="104"/>
      <c r="BV111" s="104"/>
      <c r="BW111" s="104"/>
      <c r="BX111" s="104"/>
      <c r="BY111" s="104"/>
      <c r="BZ111" s="104"/>
      <c r="CA111" s="104"/>
      <c r="CB111" s="103"/>
      <c r="CC111" s="109" t="str">
        <f>IFERROR(VLOOKUP(CONCATENATE($H$1,BI111),Ventas!$D$1:$M$205,6,0),"")</f>
        <v/>
      </c>
      <c r="CD111" s="103"/>
      <c r="CE111" s="110" t="str">
        <f>IFERROR(VLOOKUP(CONCATENATE($H$1,BI111),Ventas!$D$1:$M$205,8,0),"")</f>
        <v/>
      </c>
      <c r="CF111" s="104"/>
      <c r="CG111" s="104"/>
      <c r="CH111" s="103"/>
      <c r="CI111" s="110" t="str">
        <f t="shared" si="27"/>
        <v/>
      </c>
      <c r="CJ111" s="104"/>
      <c r="CK111" s="104"/>
      <c r="CL111" s="103"/>
      <c r="CM111" s="111">
        <v>8</v>
      </c>
      <c r="CN111" s="103"/>
      <c r="CO111" s="112" t="str">
        <f>IFERROR(VLOOKUP(CONCATENATE($H$1,CM111),Ventas!$D$1:$M$205,5,0),"")</f>
        <v/>
      </c>
      <c r="CP111" s="104"/>
      <c r="CQ111" s="104"/>
      <c r="CR111" s="104"/>
      <c r="CS111" s="104"/>
      <c r="CT111" s="104"/>
      <c r="CU111" s="104"/>
      <c r="CV111" s="104"/>
      <c r="CW111" s="104"/>
      <c r="CX111" s="104"/>
      <c r="CY111" s="104"/>
      <c r="CZ111" s="104"/>
      <c r="DA111" s="104"/>
      <c r="DB111" s="104"/>
      <c r="DC111" s="104"/>
      <c r="DD111" s="104"/>
      <c r="DE111" s="104"/>
      <c r="DF111" s="103"/>
      <c r="DG111" s="109" t="str">
        <f>IFERROR(VLOOKUP(CONCATENATE($H$1,CM111),Ventas!$D$1:$M$205,6,0),"")</f>
        <v/>
      </c>
      <c r="DH111" s="103"/>
      <c r="DI111" s="110" t="str">
        <f>IFERROR(VLOOKUP(CONCATENATE($H$1,CM111),Ventas!$D$1:$M$205,8,0),"")</f>
        <v/>
      </c>
      <c r="DJ111" s="104"/>
      <c r="DK111" s="104"/>
      <c r="DL111" s="103"/>
      <c r="DM111" s="110" t="str">
        <f t="shared" si="28"/>
        <v/>
      </c>
      <c r="DN111" s="104"/>
      <c r="DO111" s="104"/>
      <c r="DP111" s="103"/>
      <c r="DQ111" s="111">
        <v>8</v>
      </c>
      <c r="DR111" s="103"/>
      <c r="DS111" s="112" t="str">
        <f>IFERROR(VLOOKUP(CONCATENATE($H$1,DQ111),Ventas!$D$1:$M$205,5,0),"")</f>
        <v/>
      </c>
      <c r="DT111" s="104"/>
      <c r="DU111" s="104"/>
      <c r="DV111" s="104"/>
      <c r="DW111" s="104"/>
      <c r="DX111" s="104"/>
      <c r="DY111" s="104"/>
      <c r="DZ111" s="104"/>
      <c r="EA111" s="104"/>
      <c r="EB111" s="104"/>
      <c r="EC111" s="104"/>
      <c r="ED111" s="104"/>
      <c r="EE111" s="104"/>
      <c r="EF111" s="104"/>
      <c r="EG111" s="104"/>
      <c r="EH111" s="104"/>
      <c r="EI111" s="104"/>
      <c r="EJ111" s="103"/>
      <c r="EK111" s="109" t="str">
        <f>IFERROR(VLOOKUP(CONCATENATE($H$1,DQ111),Ventas!$D$1:$M$205,6,0),"")</f>
        <v/>
      </c>
      <c r="EL111" s="103"/>
      <c r="EM111" s="110" t="str">
        <f>IFERROR(VLOOKUP(CONCATENATE($H$1,DQ111),Ventas!$D$1:$M$205,8,0),"")</f>
        <v/>
      </c>
      <c r="EN111" s="104"/>
      <c r="EO111" s="104"/>
      <c r="EP111" s="103"/>
      <c r="EQ111" s="110" t="str">
        <f t="shared" si="29"/>
        <v/>
      </c>
      <c r="ER111" s="104"/>
      <c r="ES111" s="104"/>
      <c r="ET111" s="103"/>
    </row>
    <row r="112" spans="1:150" ht="15.75" customHeight="1" x14ac:dyDescent="0.3">
      <c r="A112" s="111">
        <v>9</v>
      </c>
      <c r="B112" s="103"/>
      <c r="C112" s="112" t="str">
        <f>IFERROR(VLOOKUP(CONCATENATE($H$1,A112),Ventas!$D$1:$M$205,5,0),"")</f>
        <v/>
      </c>
      <c r="D112" s="104"/>
      <c r="E112" s="104"/>
      <c r="F112" s="104"/>
      <c r="G112" s="104"/>
      <c r="H112" s="104"/>
      <c r="I112" s="104"/>
      <c r="J112" s="104"/>
      <c r="K112" s="104"/>
      <c r="L112" s="104"/>
      <c r="M112" s="104"/>
      <c r="N112" s="104"/>
      <c r="O112" s="104"/>
      <c r="P112" s="104"/>
      <c r="Q112" s="104"/>
      <c r="R112" s="104"/>
      <c r="S112" s="104"/>
      <c r="T112" s="103"/>
      <c r="U112" s="109" t="str">
        <f>IFERROR(VLOOKUP(CONCATENATE($H$1,A112),Ventas!$D$1:$M$205,6,0),"")</f>
        <v/>
      </c>
      <c r="V112" s="103"/>
      <c r="W112" s="110" t="str">
        <f>IFERROR(VLOOKUP(CONCATENATE($H$1,A112),Ventas!$D$1:$M$205,8,0),"")</f>
        <v/>
      </c>
      <c r="X112" s="104"/>
      <c r="Y112" s="104"/>
      <c r="Z112" s="103"/>
      <c r="AA112" s="110" t="str">
        <f t="shared" si="25"/>
        <v/>
      </c>
      <c r="AB112" s="104"/>
      <c r="AC112" s="104"/>
      <c r="AD112" s="103"/>
      <c r="AE112" s="111">
        <v>9</v>
      </c>
      <c r="AF112" s="103"/>
      <c r="AG112" s="112" t="str">
        <f>IFERROR(VLOOKUP(CONCATENATE($H$1,AE112),Ventas!$D$1:$M$205,5,0),"")</f>
        <v/>
      </c>
      <c r="AH112" s="104"/>
      <c r="AI112" s="104"/>
      <c r="AJ112" s="104"/>
      <c r="AK112" s="104"/>
      <c r="AL112" s="104"/>
      <c r="AM112" s="104"/>
      <c r="AN112" s="104"/>
      <c r="AO112" s="104"/>
      <c r="AP112" s="104"/>
      <c r="AQ112" s="104"/>
      <c r="AR112" s="104"/>
      <c r="AS112" s="104"/>
      <c r="AT112" s="104"/>
      <c r="AU112" s="104"/>
      <c r="AV112" s="104"/>
      <c r="AW112" s="104"/>
      <c r="AX112" s="103"/>
      <c r="AY112" s="109" t="str">
        <f>IFERROR(VLOOKUP(CONCATENATE($H$1,AE112),Ventas!$D$1:$M$205,6,0),"")</f>
        <v/>
      </c>
      <c r="AZ112" s="103"/>
      <c r="BA112" s="110" t="str">
        <f>IFERROR(VLOOKUP(CONCATENATE($H$1,AE112),Ventas!$D$1:$M$205,8,0),"")</f>
        <v/>
      </c>
      <c r="BB112" s="104"/>
      <c r="BC112" s="104"/>
      <c r="BD112" s="103"/>
      <c r="BE112" s="110" t="str">
        <f t="shared" si="26"/>
        <v/>
      </c>
      <c r="BF112" s="104"/>
      <c r="BG112" s="104"/>
      <c r="BH112" s="103"/>
      <c r="BI112" s="111">
        <v>9</v>
      </c>
      <c r="BJ112" s="103"/>
      <c r="BK112" s="112" t="str">
        <f>IFERROR(VLOOKUP(CONCATENATE($H$1,BI112),Ventas!$D$1:$M$205,5,0),"")</f>
        <v/>
      </c>
      <c r="BL112" s="104"/>
      <c r="BM112" s="104"/>
      <c r="BN112" s="104"/>
      <c r="BO112" s="104"/>
      <c r="BP112" s="104"/>
      <c r="BQ112" s="104"/>
      <c r="BR112" s="104"/>
      <c r="BS112" s="104"/>
      <c r="BT112" s="104"/>
      <c r="BU112" s="104"/>
      <c r="BV112" s="104"/>
      <c r="BW112" s="104"/>
      <c r="BX112" s="104"/>
      <c r="BY112" s="104"/>
      <c r="BZ112" s="104"/>
      <c r="CA112" s="104"/>
      <c r="CB112" s="103"/>
      <c r="CC112" s="109" t="str">
        <f>IFERROR(VLOOKUP(CONCATENATE($H$1,BI112),Ventas!$D$1:$M$205,6,0),"")</f>
        <v/>
      </c>
      <c r="CD112" s="103"/>
      <c r="CE112" s="110" t="str">
        <f>IFERROR(VLOOKUP(CONCATENATE($H$1,BI112),Ventas!$D$1:$M$205,8,0),"")</f>
        <v/>
      </c>
      <c r="CF112" s="104"/>
      <c r="CG112" s="104"/>
      <c r="CH112" s="103"/>
      <c r="CI112" s="110" t="str">
        <f t="shared" si="27"/>
        <v/>
      </c>
      <c r="CJ112" s="104"/>
      <c r="CK112" s="104"/>
      <c r="CL112" s="103"/>
      <c r="CM112" s="111">
        <v>9</v>
      </c>
      <c r="CN112" s="103"/>
      <c r="CO112" s="112" t="str">
        <f>IFERROR(VLOOKUP(CONCATENATE($H$1,CM112),Ventas!$D$1:$M$205,5,0),"")</f>
        <v/>
      </c>
      <c r="CP112" s="104"/>
      <c r="CQ112" s="104"/>
      <c r="CR112" s="104"/>
      <c r="CS112" s="104"/>
      <c r="CT112" s="104"/>
      <c r="CU112" s="104"/>
      <c r="CV112" s="104"/>
      <c r="CW112" s="104"/>
      <c r="CX112" s="104"/>
      <c r="CY112" s="104"/>
      <c r="CZ112" s="104"/>
      <c r="DA112" s="104"/>
      <c r="DB112" s="104"/>
      <c r="DC112" s="104"/>
      <c r="DD112" s="104"/>
      <c r="DE112" s="104"/>
      <c r="DF112" s="103"/>
      <c r="DG112" s="109" t="str">
        <f>IFERROR(VLOOKUP(CONCATENATE($H$1,CM112),Ventas!$D$1:$M$205,6,0),"")</f>
        <v/>
      </c>
      <c r="DH112" s="103"/>
      <c r="DI112" s="110" t="str">
        <f>IFERROR(VLOOKUP(CONCATENATE($H$1,CM112),Ventas!$D$1:$M$205,8,0),"")</f>
        <v/>
      </c>
      <c r="DJ112" s="104"/>
      <c r="DK112" s="104"/>
      <c r="DL112" s="103"/>
      <c r="DM112" s="110" t="str">
        <f t="shared" si="28"/>
        <v/>
      </c>
      <c r="DN112" s="104"/>
      <c r="DO112" s="104"/>
      <c r="DP112" s="103"/>
      <c r="DQ112" s="111">
        <v>9</v>
      </c>
      <c r="DR112" s="103"/>
      <c r="DS112" s="112" t="str">
        <f>IFERROR(VLOOKUP(CONCATENATE($H$1,DQ112),Ventas!$D$1:$M$205,5,0),"")</f>
        <v/>
      </c>
      <c r="DT112" s="104"/>
      <c r="DU112" s="104"/>
      <c r="DV112" s="104"/>
      <c r="DW112" s="104"/>
      <c r="DX112" s="104"/>
      <c r="DY112" s="104"/>
      <c r="DZ112" s="104"/>
      <c r="EA112" s="104"/>
      <c r="EB112" s="104"/>
      <c r="EC112" s="104"/>
      <c r="ED112" s="104"/>
      <c r="EE112" s="104"/>
      <c r="EF112" s="104"/>
      <c r="EG112" s="104"/>
      <c r="EH112" s="104"/>
      <c r="EI112" s="104"/>
      <c r="EJ112" s="103"/>
      <c r="EK112" s="109" t="str">
        <f>IFERROR(VLOOKUP(CONCATENATE($H$1,DQ112),Ventas!$D$1:$M$205,6,0),"")</f>
        <v/>
      </c>
      <c r="EL112" s="103"/>
      <c r="EM112" s="110" t="str">
        <f>IFERROR(VLOOKUP(CONCATENATE($H$1,DQ112),Ventas!$D$1:$M$205,8,0),"")</f>
        <v/>
      </c>
      <c r="EN112" s="104"/>
      <c r="EO112" s="104"/>
      <c r="EP112" s="103"/>
      <c r="EQ112" s="110" t="str">
        <f t="shared" si="29"/>
        <v/>
      </c>
      <c r="ER112" s="104"/>
      <c r="ES112" s="104"/>
      <c r="ET112" s="103"/>
    </row>
    <row r="113" spans="1:150" ht="15.75" customHeight="1" x14ac:dyDescent="0.3">
      <c r="A113" s="115"/>
      <c r="B113" s="116"/>
      <c r="C113" s="116"/>
      <c r="D113" s="116"/>
      <c r="E113" s="116"/>
      <c r="F113" s="116"/>
      <c r="G113" s="116"/>
      <c r="H113" s="116"/>
      <c r="I113" s="116"/>
      <c r="J113" s="116"/>
      <c r="K113" s="116"/>
      <c r="L113" s="116"/>
      <c r="M113" s="116"/>
      <c r="N113" s="116"/>
      <c r="O113" s="116"/>
      <c r="P113" s="116"/>
      <c r="Q113" s="116"/>
      <c r="R113" s="116"/>
      <c r="S113" s="116"/>
      <c r="T113" s="116"/>
      <c r="U113" s="113" t="s">
        <v>379</v>
      </c>
      <c r="V113" s="104"/>
      <c r="W113" s="104"/>
      <c r="X113" s="104"/>
      <c r="Y113" s="104"/>
      <c r="Z113" s="103"/>
      <c r="AA113" s="114">
        <f>SUM(AA104:AD112)</f>
        <v>23110</v>
      </c>
      <c r="AB113" s="104"/>
      <c r="AC113" s="104"/>
      <c r="AD113" s="103"/>
      <c r="AE113" s="115"/>
      <c r="AF113" s="116"/>
      <c r="AG113" s="116"/>
      <c r="AH113" s="116"/>
      <c r="AI113" s="116"/>
      <c r="AJ113" s="116"/>
      <c r="AK113" s="116"/>
      <c r="AL113" s="116"/>
      <c r="AM113" s="116"/>
      <c r="AN113" s="116"/>
      <c r="AO113" s="116"/>
      <c r="AP113" s="116"/>
      <c r="AQ113" s="116"/>
      <c r="AR113" s="116"/>
      <c r="AS113" s="116"/>
      <c r="AT113" s="116"/>
      <c r="AU113" s="116"/>
      <c r="AV113" s="116"/>
      <c r="AW113" s="116"/>
      <c r="AX113" s="116"/>
      <c r="AY113" s="113" t="s">
        <v>379</v>
      </c>
      <c r="AZ113" s="104"/>
      <c r="BA113" s="104"/>
      <c r="BB113" s="104"/>
      <c r="BC113" s="104"/>
      <c r="BD113" s="103"/>
      <c r="BE113" s="114">
        <f>SUM(BE104:BH112)</f>
        <v>23110</v>
      </c>
      <c r="BF113" s="104"/>
      <c r="BG113" s="104"/>
      <c r="BH113" s="103"/>
      <c r="BI113" s="115"/>
      <c r="BJ113" s="116"/>
      <c r="BK113" s="116"/>
      <c r="BL113" s="116"/>
      <c r="BM113" s="116"/>
      <c r="BN113" s="116"/>
      <c r="BO113" s="116"/>
      <c r="BP113" s="116"/>
      <c r="BQ113" s="116"/>
      <c r="BR113" s="116"/>
      <c r="BS113" s="116"/>
      <c r="BT113" s="116"/>
      <c r="BU113" s="116"/>
      <c r="BV113" s="116"/>
      <c r="BW113" s="116"/>
      <c r="BX113" s="116"/>
      <c r="BY113" s="116"/>
      <c r="BZ113" s="116"/>
      <c r="CA113" s="116"/>
      <c r="CB113" s="116"/>
      <c r="CC113" s="113" t="s">
        <v>379</v>
      </c>
      <c r="CD113" s="104"/>
      <c r="CE113" s="104"/>
      <c r="CF113" s="104"/>
      <c r="CG113" s="104"/>
      <c r="CH113" s="103"/>
      <c r="CI113" s="114">
        <f>SUM(CI104:CL112)</f>
        <v>23110</v>
      </c>
      <c r="CJ113" s="104"/>
      <c r="CK113" s="104"/>
      <c r="CL113" s="103"/>
      <c r="CM113" s="115"/>
      <c r="CN113" s="116"/>
      <c r="CO113" s="116"/>
      <c r="CP113" s="116"/>
      <c r="CQ113" s="116"/>
      <c r="CR113" s="116"/>
      <c r="CS113" s="116"/>
      <c r="CT113" s="116"/>
      <c r="CU113" s="116"/>
      <c r="CV113" s="116"/>
      <c r="CW113" s="116"/>
      <c r="CX113" s="116"/>
      <c r="CY113" s="116"/>
      <c r="CZ113" s="116"/>
      <c r="DA113" s="116"/>
      <c r="DB113" s="116"/>
      <c r="DC113" s="116"/>
      <c r="DD113" s="116"/>
      <c r="DE113" s="116"/>
      <c r="DF113" s="116"/>
      <c r="DG113" s="113" t="s">
        <v>379</v>
      </c>
      <c r="DH113" s="104"/>
      <c r="DI113" s="104"/>
      <c r="DJ113" s="104"/>
      <c r="DK113" s="104"/>
      <c r="DL113" s="103"/>
      <c r="DM113" s="114">
        <f>SUM(DM104:DP112)</f>
        <v>23110</v>
      </c>
      <c r="DN113" s="104"/>
      <c r="DO113" s="104"/>
      <c r="DP113" s="103"/>
      <c r="DQ113" s="115"/>
      <c r="DR113" s="116"/>
      <c r="DS113" s="116"/>
      <c r="DT113" s="116"/>
      <c r="DU113" s="116"/>
      <c r="DV113" s="116"/>
      <c r="DW113" s="116"/>
      <c r="DX113" s="116"/>
      <c r="DY113" s="116"/>
      <c r="DZ113" s="116"/>
      <c r="EA113" s="116"/>
      <c r="EB113" s="116"/>
      <c r="EC113" s="116"/>
      <c r="ED113" s="116"/>
      <c r="EE113" s="116"/>
      <c r="EF113" s="116"/>
      <c r="EG113" s="116"/>
      <c r="EH113" s="116"/>
      <c r="EI113" s="116"/>
      <c r="EJ113" s="116"/>
      <c r="EK113" s="113" t="s">
        <v>379</v>
      </c>
      <c r="EL113" s="104"/>
      <c r="EM113" s="104"/>
      <c r="EN113" s="104"/>
      <c r="EO113" s="104"/>
      <c r="EP113" s="103"/>
      <c r="EQ113" s="114">
        <f>SUM(EQ104:ET112)</f>
        <v>23110</v>
      </c>
      <c r="ER113" s="104"/>
      <c r="ES113" s="104"/>
      <c r="ET113" s="103"/>
    </row>
    <row r="114" spans="1:150" ht="15.75" customHeight="1" x14ac:dyDescent="0.3">
      <c r="A114" s="117" t="s">
        <v>380</v>
      </c>
      <c r="B114" s="99"/>
      <c r="C114" s="98"/>
      <c r="D114" s="99"/>
      <c r="E114" s="99"/>
      <c r="F114" s="99"/>
      <c r="G114" s="99"/>
      <c r="H114" s="99"/>
      <c r="I114" s="99"/>
      <c r="J114" s="99"/>
      <c r="K114" s="99"/>
      <c r="L114" s="99"/>
      <c r="M114" s="99"/>
      <c r="N114" s="99"/>
      <c r="O114" s="99"/>
      <c r="P114" s="99"/>
      <c r="Q114" s="99"/>
      <c r="R114" s="99"/>
      <c r="S114" s="99"/>
      <c r="T114" s="2"/>
      <c r="U114" s="2"/>
      <c r="V114" s="2"/>
      <c r="W114" s="2"/>
      <c r="X114" s="2"/>
      <c r="Y114" s="2"/>
      <c r="Z114" s="2"/>
      <c r="AA114" s="2"/>
      <c r="AB114" s="2"/>
      <c r="AC114" s="2"/>
      <c r="AD114" s="2"/>
      <c r="AE114" s="117" t="s">
        <v>380</v>
      </c>
      <c r="AF114" s="99"/>
      <c r="AG114" s="98"/>
      <c r="AH114" s="99"/>
      <c r="AI114" s="99"/>
      <c r="AJ114" s="99"/>
      <c r="AK114" s="99"/>
      <c r="AL114" s="99"/>
      <c r="AM114" s="99"/>
      <c r="AN114" s="99"/>
      <c r="AO114" s="99"/>
      <c r="AP114" s="99"/>
      <c r="AQ114" s="99"/>
      <c r="AR114" s="99"/>
      <c r="AS114" s="99"/>
      <c r="AT114" s="99"/>
      <c r="AU114" s="99"/>
      <c r="AV114" s="99"/>
      <c r="AW114" s="99"/>
      <c r="AX114" s="2"/>
      <c r="AY114" s="2"/>
      <c r="AZ114" s="2"/>
      <c r="BA114" s="2"/>
      <c r="BB114" s="2"/>
      <c r="BC114" s="2"/>
      <c r="BD114" s="2"/>
      <c r="BE114" s="2"/>
      <c r="BF114" s="2"/>
      <c r="BG114" s="2"/>
      <c r="BH114" s="2"/>
      <c r="BI114" s="117" t="s">
        <v>380</v>
      </c>
      <c r="BJ114" s="99"/>
      <c r="BK114" s="98"/>
      <c r="BL114" s="99"/>
      <c r="BM114" s="99"/>
      <c r="BN114" s="99"/>
      <c r="BO114" s="99"/>
      <c r="BP114" s="99"/>
      <c r="BQ114" s="99"/>
      <c r="BR114" s="99"/>
      <c r="BS114" s="99"/>
      <c r="BT114" s="99"/>
      <c r="BU114" s="99"/>
      <c r="BV114" s="99"/>
      <c r="BW114" s="99"/>
      <c r="BX114" s="99"/>
      <c r="BY114" s="99"/>
      <c r="BZ114" s="99"/>
      <c r="CA114" s="99"/>
      <c r="CB114" s="2"/>
      <c r="CC114" s="2"/>
      <c r="CD114" s="2"/>
      <c r="CE114" s="2"/>
      <c r="CF114" s="2"/>
      <c r="CG114" s="2"/>
      <c r="CH114" s="2"/>
      <c r="CI114" s="2"/>
      <c r="CJ114" s="2"/>
      <c r="CK114" s="2"/>
      <c r="CL114" s="2"/>
      <c r="CM114" s="117" t="s">
        <v>380</v>
      </c>
      <c r="CN114" s="99"/>
      <c r="CO114" s="98"/>
      <c r="CP114" s="99"/>
      <c r="CQ114" s="99"/>
      <c r="CR114" s="99"/>
      <c r="CS114" s="99"/>
      <c r="CT114" s="99"/>
      <c r="CU114" s="99"/>
      <c r="CV114" s="99"/>
      <c r="CW114" s="99"/>
      <c r="CX114" s="99"/>
      <c r="CY114" s="99"/>
      <c r="CZ114" s="99"/>
      <c r="DA114" s="99"/>
      <c r="DB114" s="99"/>
      <c r="DC114" s="99"/>
      <c r="DD114" s="99"/>
      <c r="DE114" s="99"/>
      <c r="DF114" s="2"/>
      <c r="DG114" s="2"/>
      <c r="DH114" s="2"/>
      <c r="DI114" s="2"/>
      <c r="DJ114" s="2"/>
      <c r="DK114" s="2"/>
      <c r="DL114" s="2"/>
      <c r="DM114" s="2"/>
      <c r="DN114" s="2"/>
      <c r="DO114" s="2"/>
      <c r="DP114" s="2"/>
      <c r="DQ114" s="117" t="s">
        <v>380</v>
      </c>
      <c r="DR114" s="99"/>
      <c r="DS114" s="98"/>
      <c r="DT114" s="99"/>
      <c r="DU114" s="99"/>
      <c r="DV114" s="99"/>
      <c r="DW114" s="99"/>
      <c r="DX114" s="99"/>
      <c r="DY114" s="99"/>
      <c r="DZ114" s="99"/>
      <c r="EA114" s="99"/>
      <c r="EB114" s="99"/>
      <c r="EC114" s="99"/>
      <c r="ED114" s="99"/>
      <c r="EE114" s="99"/>
      <c r="EF114" s="99"/>
      <c r="EG114" s="99"/>
      <c r="EH114" s="99"/>
      <c r="EI114" s="99"/>
      <c r="EJ114" s="2"/>
      <c r="EK114" s="2"/>
      <c r="EL114" s="2"/>
      <c r="EM114" s="2"/>
      <c r="EN114" s="2"/>
      <c r="EO114" s="2"/>
      <c r="EP114" s="2"/>
      <c r="EQ114" s="2"/>
      <c r="ER114" s="2"/>
      <c r="ES114" s="2"/>
      <c r="ET114" s="2"/>
    </row>
    <row r="115" spans="1:150" ht="15.75" customHeight="1" x14ac:dyDescent="0.3">
      <c r="A115" s="98" t="s">
        <v>371</v>
      </c>
      <c r="B115" s="99"/>
      <c r="C115" s="99"/>
      <c r="D115" s="99"/>
      <c r="E115" s="99"/>
      <c r="F115" s="99"/>
      <c r="G115" s="25" t="s">
        <v>372</v>
      </c>
      <c r="H115" s="108">
        <f>H96+5</f>
        <v>31</v>
      </c>
      <c r="I115" s="99"/>
      <c r="J115" s="99"/>
      <c r="K115" s="99"/>
      <c r="L115" s="99"/>
      <c r="M115" s="99"/>
      <c r="N115" s="99"/>
      <c r="O115" s="99"/>
      <c r="P115" s="99"/>
      <c r="Q115" s="99"/>
      <c r="R115" s="99"/>
      <c r="S115" s="98" t="s">
        <v>373</v>
      </c>
      <c r="T115" s="99"/>
      <c r="U115" s="99"/>
      <c r="V115" s="99"/>
      <c r="W115" s="99"/>
      <c r="X115" s="99"/>
      <c r="Y115" s="107" t="e">
        <f>VLOOKUP(Despacho!H115,Ventas!$A$1:$U$205,5,0)</f>
        <v>#N/A</v>
      </c>
      <c r="Z115" s="99"/>
      <c r="AA115" s="99"/>
      <c r="AB115" s="99"/>
      <c r="AC115" s="2"/>
      <c r="AD115" s="2"/>
      <c r="AE115" s="98" t="s">
        <v>371</v>
      </c>
      <c r="AF115" s="99"/>
      <c r="AG115" s="99"/>
      <c r="AH115" s="99"/>
      <c r="AI115" s="99"/>
      <c r="AJ115" s="99"/>
      <c r="AK115" s="25" t="s">
        <v>372</v>
      </c>
      <c r="AL115" s="108">
        <f>AL96+5</f>
        <v>32</v>
      </c>
      <c r="AM115" s="99"/>
      <c r="AN115" s="99"/>
      <c r="AO115" s="99"/>
      <c r="AP115" s="99"/>
      <c r="AQ115" s="99"/>
      <c r="AR115" s="99"/>
      <c r="AS115" s="99"/>
      <c r="AT115" s="99"/>
      <c r="AU115" s="99"/>
      <c r="AV115" s="99"/>
      <c r="AW115" s="98" t="s">
        <v>373</v>
      </c>
      <c r="AX115" s="99"/>
      <c r="AY115" s="99"/>
      <c r="AZ115" s="99"/>
      <c r="BA115" s="99"/>
      <c r="BB115" s="99"/>
      <c r="BC115" s="107" t="e">
        <f>VLOOKUP(Despacho!AL115,Ventas!$A$1:$U$205,5,0)</f>
        <v>#N/A</v>
      </c>
      <c r="BD115" s="99"/>
      <c r="BE115" s="99"/>
      <c r="BF115" s="99"/>
      <c r="BG115" s="2"/>
      <c r="BH115" s="2"/>
      <c r="BI115" s="98" t="s">
        <v>371</v>
      </c>
      <c r="BJ115" s="99"/>
      <c r="BK115" s="99"/>
      <c r="BL115" s="99"/>
      <c r="BM115" s="99"/>
      <c r="BN115" s="99"/>
      <c r="BO115" s="25" t="s">
        <v>372</v>
      </c>
      <c r="BP115" s="108">
        <f>BP96+5</f>
        <v>33</v>
      </c>
      <c r="BQ115" s="99"/>
      <c r="BR115" s="99"/>
      <c r="BS115" s="99"/>
      <c r="BT115" s="99"/>
      <c r="BU115" s="99"/>
      <c r="BV115" s="99"/>
      <c r="BW115" s="99"/>
      <c r="BX115" s="99"/>
      <c r="BY115" s="99"/>
      <c r="BZ115" s="99"/>
      <c r="CA115" s="98" t="s">
        <v>373</v>
      </c>
      <c r="CB115" s="99"/>
      <c r="CC115" s="99"/>
      <c r="CD115" s="99"/>
      <c r="CE115" s="99"/>
      <c r="CF115" s="99"/>
      <c r="CG115" s="107" t="e">
        <f>VLOOKUP(Despacho!BP115,Ventas!$A$1:$U$205,5,0)</f>
        <v>#N/A</v>
      </c>
      <c r="CH115" s="99"/>
      <c r="CI115" s="99"/>
      <c r="CJ115" s="99"/>
      <c r="CK115" s="2"/>
      <c r="CL115" s="2"/>
      <c r="CM115" s="98" t="s">
        <v>371</v>
      </c>
      <c r="CN115" s="99"/>
      <c r="CO115" s="99"/>
      <c r="CP115" s="99"/>
      <c r="CQ115" s="99"/>
      <c r="CR115" s="99"/>
      <c r="CS115" s="25" t="s">
        <v>372</v>
      </c>
      <c r="CT115" s="108">
        <f>CT96+5</f>
        <v>34</v>
      </c>
      <c r="CU115" s="99"/>
      <c r="CV115" s="99"/>
      <c r="CW115" s="99"/>
      <c r="CX115" s="99"/>
      <c r="CY115" s="99"/>
      <c r="CZ115" s="99"/>
      <c r="DA115" s="99"/>
      <c r="DB115" s="99"/>
      <c r="DC115" s="99"/>
      <c r="DD115" s="99"/>
      <c r="DE115" s="98" t="s">
        <v>373</v>
      </c>
      <c r="DF115" s="99"/>
      <c r="DG115" s="99"/>
      <c r="DH115" s="99"/>
      <c r="DI115" s="99"/>
      <c r="DJ115" s="99"/>
      <c r="DK115" s="107" t="e">
        <f>VLOOKUP(Despacho!CT115,Ventas!$A$1:$U$205,5,0)</f>
        <v>#N/A</v>
      </c>
      <c r="DL115" s="99"/>
      <c r="DM115" s="99"/>
      <c r="DN115" s="99"/>
      <c r="DO115" s="2"/>
      <c r="DP115" s="2"/>
      <c r="DQ115" s="98" t="s">
        <v>371</v>
      </c>
      <c r="DR115" s="99"/>
      <c r="DS115" s="99"/>
      <c r="DT115" s="99"/>
      <c r="DU115" s="99"/>
      <c r="DV115" s="99"/>
      <c r="DW115" s="25" t="s">
        <v>372</v>
      </c>
      <c r="DX115" s="108">
        <f>DX96+5</f>
        <v>35</v>
      </c>
      <c r="DY115" s="99"/>
      <c r="DZ115" s="99"/>
      <c r="EA115" s="99"/>
      <c r="EB115" s="99"/>
      <c r="EC115" s="99"/>
      <c r="ED115" s="99"/>
      <c r="EE115" s="99"/>
      <c r="EF115" s="99"/>
      <c r="EG115" s="99"/>
      <c r="EH115" s="99"/>
      <c r="EI115" s="98" t="s">
        <v>373</v>
      </c>
      <c r="EJ115" s="99"/>
      <c r="EK115" s="99"/>
      <c r="EL115" s="99"/>
      <c r="EM115" s="99"/>
      <c r="EN115" s="99"/>
      <c r="EO115" s="107" t="e">
        <f>VLOOKUP(Despacho!DX115,Ventas!$A$1:$U$205,5,0)</f>
        <v>#N/A</v>
      </c>
      <c r="EP115" s="99"/>
      <c r="EQ115" s="99"/>
      <c r="ER115" s="99"/>
      <c r="ES115" s="2"/>
      <c r="ET115" s="2"/>
    </row>
    <row r="116" spans="1:150" ht="15.75" customHeight="1" x14ac:dyDescent="0.3">
      <c r="A116" s="98" t="s">
        <v>272</v>
      </c>
      <c r="B116" s="99"/>
      <c r="C116" s="99"/>
      <c r="D116" s="99"/>
      <c r="E116" s="99"/>
      <c r="F116" s="99"/>
      <c r="G116" s="25" t="s">
        <v>372</v>
      </c>
      <c r="H116" s="98" t="e">
        <f>VLOOKUP(Despacho!H115,Ventas!$A$1:$U$205,6,0)</f>
        <v>#N/A</v>
      </c>
      <c r="I116" s="99"/>
      <c r="J116" s="99"/>
      <c r="K116" s="99"/>
      <c r="L116" s="99"/>
      <c r="M116" s="99"/>
      <c r="N116" s="99"/>
      <c r="O116" s="99"/>
      <c r="P116" s="99"/>
      <c r="Q116" s="99"/>
      <c r="R116" s="99"/>
      <c r="S116" s="99"/>
      <c r="T116" s="99"/>
      <c r="U116" s="99"/>
      <c r="V116" s="99"/>
      <c r="W116" s="99"/>
      <c r="X116" s="99"/>
      <c r="Y116" s="2"/>
      <c r="Z116" s="2"/>
      <c r="AA116" s="2"/>
      <c r="AB116" s="2"/>
      <c r="AC116" s="2"/>
      <c r="AD116" s="2"/>
      <c r="AE116" s="98" t="s">
        <v>272</v>
      </c>
      <c r="AF116" s="99"/>
      <c r="AG116" s="99"/>
      <c r="AH116" s="99"/>
      <c r="AI116" s="99"/>
      <c r="AJ116" s="99"/>
      <c r="AK116" s="25" t="s">
        <v>372</v>
      </c>
      <c r="AL116" s="98" t="e">
        <f>VLOOKUP(Despacho!AL115,Ventas!$A$1:$U$205,6,0)</f>
        <v>#N/A</v>
      </c>
      <c r="AM116" s="99"/>
      <c r="AN116" s="99"/>
      <c r="AO116" s="99"/>
      <c r="AP116" s="99"/>
      <c r="AQ116" s="99"/>
      <c r="AR116" s="99"/>
      <c r="AS116" s="99"/>
      <c r="AT116" s="99"/>
      <c r="AU116" s="99"/>
      <c r="AV116" s="99"/>
      <c r="AW116" s="99"/>
      <c r="AX116" s="99"/>
      <c r="AY116" s="99"/>
      <c r="AZ116" s="99"/>
      <c r="BA116" s="99"/>
      <c r="BB116" s="99"/>
      <c r="BC116" s="2"/>
      <c r="BD116" s="2"/>
      <c r="BE116" s="2"/>
      <c r="BF116" s="2"/>
      <c r="BG116" s="2"/>
      <c r="BH116" s="2"/>
      <c r="BI116" s="98" t="s">
        <v>272</v>
      </c>
      <c r="BJ116" s="99"/>
      <c r="BK116" s="99"/>
      <c r="BL116" s="99"/>
      <c r="BM116" s="99"/>
      <c r="BN116" s="99"/>
      <c r="BO116" s="25" t="s">
        <v>372</v>
      </c>
      <c r="BP116" s="98" t="e">
        <f>VLOOKUP(Despacho!BP115,Ventas!$A$1:$U$205,6,0)</f>
        <v>#N/A</v>
      </c>
      <c r="BQ116" s="99"/>
      <c r="BR116" s="99"/>
      <c r="BS116" s="99"/>
      <c r="BT116" s="99"/>
      <c r="BU116" s="99"/>
      <c r="BV116" s="99"/>
      <c r="BW116" s="99"/>
      <c r="BX116" s="99"/>
      <c r="BY116" s="99"/>
      <c r="BZ116" s="99"/>
      <c r="CA116" s="99"/>
      <c r="CB116" s="99"/>
      <c r="CC116" s="99"/>
      <c r="CD116" s="99"/>
      <c r="CE116" s="99"/>
      <c r="CF116" s="99"/>
      <c r="CG116" s="2"/>
      <c r="CH116" s="2"/>
      <c r="CI116" s="2"/>
      <c r="CJ116" s="2"/>
      <c r="CK116" s="2"/>
      <c r="CL116" s="2"/>
      <c r="CM116" s="98" t="s">
        <v>272</v>
      </c>
      <c r="CN116" s="99"/>
      <c r="CO116" s="99"/>
      <c r="CP116" s="99"/>
      <c r="CQ116" s="99"/>
      <c r="CR116" s="99"/>
      <c r="CS116" s="25" t="s">
        <v>372</v>
      </c>
      <c r="CT116" s="98" t="e">
        <f>VLOOKUP(Despacho!CT115,Ventas!$A$1:$U$205,6,0)</f>
        <v>#N/A</v>
      </c>
      <c r="CU116" s="99"/>
      <c r="CV116" s="99"/>
      <c r="CW116" s="99"/>
      <c r="CX116" s="99"/>
      <c r="CY116" s="99"/>
      <c r="CZ116" s="99"/>
      <c r="DA116" s="99"/>
      <c r="DB116" s="99"/>
      <c r="DC116" s="99"/>
      <c r="DD116" s="99"/>
      <c r="DE116" s="99"/>
      <c r="DF116" s="99"/>
      <c r="DG116" s="99"/>
      <c r="DH116" s="99"/>
      <c r="DI116" s="99"/>
      <c r="DJ116" s="99"/>
      <c r="DK116" s="2"/>
      <c r="DL116" s="2"/>
      <c r="DM116" s="2"/>
      <c r="DN116" s="2"/>
      <c r="DO116" s="2"/>
      <c r="DP116" s="2"/>
      <c r="DQ116" s="98" t="s">
        <v>272</v>
      </c>
      <c r="DR116" s="99"/>
      <c r="DS116" s="99"/>
      <c r="DT116" s="99"/>
      <c r="DU116" s="99"/>
      <c r="DV116" s="99"/>
      <c r="DW116" s="25" t="s">
        <v>372</v>
      </c>
      <c r="DX116" s="98" t="e">
        <f>VLOOKUP(Despacho!DX115,Ventas!$A$1:$U$205,6,0)</f>
        <v>#N/A</v>
      </c>
      <c r="DY116" s="99"/>
      <c r="DZ116" s="99"/>
      <c r="EA116" s="99"/>
      <c r="EB116" s="99"/>
      <c r="EC116" s="99"/>
      <c r="ED116" s="99"/>
      <c r="EE116" s="99"/>
      <c r="EF116" s="99"/>
      <c r="EG116" s="99"/>
      <c r="EH116" s="99"/>
      <c r="EI116" s="99"/>
      <c r="EJ116" s="99"/>
      <c r="EK116" s="99"/>
      <c r="EL116" s="99"/>
      <c r="EM116" s="99"/>
      <c r="EN116" s="99"/>
      <c r="EO116" s="2"/>
      <c r="EP116" s="2"/>
      <c r="EQ116" s="2"/>
      <c r="ER116" s="2"/>
      <c r="ES116" s="2"/>
      <c r="ET116" s="2"/>
    </row>
    <row r="117" spans="1:150" ht="15.75" customHeight="1" x14ac:dyDescent="0.3">
      <c r="A117" s="98" t="s">
        <v>374</v>
      </c>
      <c r="B117" s="99"/>
      <c r="C117" s="99"/>
      <c r="D117" s="99"/>
      <c r="E117" s="99"/>
      <c r="F117" s="99"/>
      <c r="G117" s="25" t="s">
        <v>372</v>
      </c>
      <c r="H117" s="105" t="e">
        <f>VLOOKUP(Despacho!H115,Ventas!$A$1:$U$205,15,0)</f>
        <v>#N/A</v>
      </c>
      <c r="I117" s="99"/>
      <c r="J117" s="99"/>
      <c r="K117" s="99"/>
      <c r="L117" s="99"/>
      <c r="M117" s="99"/>
      <c r="N117" s="81"/>
      <c r="O117" s="81"/>
      <c r="P117" s="81"/>
      <c r="Q117" s="81"/>
      <c r="R117" s="81"/>
      <c r="S117" s="25"/>
      <c r="T117" s="25"/>
      <c r="U117" s="25"/>
      <c r="V117" s="25"/>
      <c r="W117" s="25"/>
      <c r="X117" s="25"/>
      <c r="Y117" s="82"/>
      <c r="Z117" s="82"/>
      <c r="AA117" s="82"/>
      <c r="AB117" s="82"/>
      <c r="AC117" s="2"/>
      <c r="AD117" s="2"/>
      <c r="AE117" s="98" t="s">
        <v>374</v>
      </c>
      <c r="AF117" s="99"/>
      <c r="AG117" s="99"/>
      <c r="AH117" s="99"/>
      <c r="AI117" s="99"/>
      <c r="AJ117" s="99"/>
      <c r="AK117" s="25" t="s">
        <v>372</v>
      </c>
      <c r="AL117" s="105" t="e">
        <f>VLOOKUP(Despacho!AL115,Ventas!$A$1:$U$205,15,0)</f>
        <v>#N/A</v>
      </c>
      <c r="AM117" s="99"/>
      <c r="AN117" s="99"/>
      <c r="AO117" s="99"/>
      <c r="AP117" s="99"/>
      <c r="AQ117" s="99"/>
      <c r="AR117" s="81"/>
      <c r="AS117" s="81"/>
      <c r="AT117" s="81"/>
      <c r="AU117" s="81"/>
      <c r="AV117" s="81"/>
      <c r="AW117" s="25"/>
      <c r="AX117" s="25"/>
      <c r="AY117" s="25"/>
      <c r="AZ117" s="25"/>
      <c r="BA117" s="25"/>
      <c r="BB117" s="25"/>
      <c r="BC117" s="82"/>
      <c r="BD117" s="82"/>
      <c r="BE117" s="82"/>
      <c r="BF117" s="82"/>
      <c r="BG117" s="2"/>
      <c r="BH117" s="2"/>
      <c r="BI117" s="98" t="s">
        <v>374</v>
      </c>
      <c r="BJ117" s="99"/>
      <c r="BK117" s="99"/>
      <c r="BL117" s="99"/>
      <c r="BM117" s="99"/>
      <c r="BN117" s="99"/>
      <c r="BO117" s="25" t="s">
        <v>372</v>
      </c>
      <c r="BP117" s="105" t="e">
        <f>VLOOKUP(Despacho!BP115,Ventas!$A$1:$U$205,15,0)</f>
        <v>#N/A</v>
      </c>
      <c r="BQ117" s="99"/>
      <c r="BR117" s="99"/>
      <c r="BS117" s="99"/>
      <c r="BT117" s="99"/>
      <c r="BU117" s="99"/>
      <c r="BV117" s="81"/>
      <c r="BW117" s="81"/>
      <c r="BX117" s="81"/>
      <c r="BY117" s="81"/>
      <c r="BZ117" s="81"/>
      <c r="CA117" s="25"/>
      <c r="CB117" s="25"/>
      <c r="CC117" s="25"/>
      <c r="CD117" s="25"/>
      <c r="CE117" s="25"/>
      <c r="CF117" s="25"/>
      <c r="CG117" s="82"/>
      <c r="CH117" s="82"/>
      <c r="CI117" s="82"/>
      <c r="CJ117" s="82"/>
      <c r="CK117" s="2"/>
      <c r="CL117" s="2"/>
      <c r="CM117" s="98" t="s">
        <v>374</v>
      </c>
      <c r="CN117" s="99"/>
      <c r="CO117" s="99"/>
      <c r="CP117" s="99"/>
      <c r="CQ117" s="99"/>
      <c r="CR117" s="99"/>
      <c r="CS117" s="25" t="s">
        <v>372</v>
      </c>
      <c r="CT117" s="105" t="e">
        <f>VLOOKUP(Despacho!CT115,Ventas!$A$1:$U$205,15,0)</f>
        <v>#N/A</v>
      </c>
      <c r="CU117" s="99"/>
      <c r="CV117" s="99"/>
      <c r="CW117" s="99"/>
      <c r="CX117" s="99"/>
      <c r="CY117" s="99"/>
      <c r="CZ117" s="81"/>
      <c r="DA117" s="81"/>
      <c r="DB117" s="81"/>
      <c r="DC117" s="81"/>
      <c r="DD117" s="81"/>
      <c r="DE117" s="25"/>
      <c r="DF117" s="25"/>
      <c r="DG117" s="25"/>
      <c r="DH117" s="25"/>
      <c r="DI117" s="25"/>
      <c r="DJ117" s="25"/>
      <c r="DK117" s="82"/>
      <c r="DL117" s="82"/>
      <c r="DM117" s="82"/>
      <c r="DN117" s="82"/>
      <c r="DO117" s="2"/>
      <c r="DP117" s="2"/>
      <c r="DQ117" s="98" t="s">
        <v>374</v>
      </c>
      <c r="DR117" s="99"/>
      <c r="DS117" s="99"/>
      <c r="DT117" s="99"/>
      <c r="DU117" s="99"/>
      <c r="DV117" s="99"/>
      <c r="DW117" s="25" t="s">
        <v>372</v>
      </c>
      <c r="DX117" s="105" t="e">
        <f>VLOOKUP(Despacho!DX115,Ventas!$A$1:$U$205,15,0)</f>
        <v>#N/A</v>
      </c>
      <c r="DY117" s="99"/>
      <c r="DZ117" s="99"/>
      <c r="EA117" s="99"/>
      <c r="EB117" s="99"/>
      <c r="EC117" s="99"/>
      <c r="ED117" s="81"/>
      <c r="EE117" s="81"/>
      <c r="EF117" s="81"/>
      <c r="EG117" s="81"/>
      <c r="EH117" s="81"/>
      <c r="EI117" s="25"/>
      <c r="EJ117" s="25"/>
      <c r="EK117" s="25"/>
      <c r="EL117" s="25"/>
      <c r="EM117" s="25"/>
      <c r="EN117" s="25"/>
      <c r="EO117" s="82"/>
      <c r="EP117" s="82"/>
      <c r="EQ117" s="82"/>
      <c r="ER117" s="82"/>
      <c r="ES117" s="2"/>
      <c r="ET117" s="2"/>
    </row>
    <row r="118" spans="1:150" ht="15.75" customHeight="1" x14ac:dyDescent="0.3">
      <c r="A118" s="98" t="s">
        <v>375</v>
      </c>
      <c r="B118" s="99"/>
      <c r="C118" s="99"/>
      <c r="D118" s="99"/>
      <c r="E118" s="99"/>
      <c r="F118" s="99"/>
      <c r="G118" s="25"/>
      <c r="H118" s="106" t="e">
        <f>VLOOKUP(Despacho!H115,Ventas!$A$1:$U$205,16,0)</f>
        <v>#N/A</v>
      </c>
      <c r="I118" s="99"/>
      <c r="J118" s="99"/>
      <c r="K118" s="99"/>
      <c r="L118" s="99"/>
      <c r="M118" s="99"/>
      <c r="N118" s="81"/>
      <c r="O118" s="81"/>
      <c r="P118" s="81"/>
      <c r="Q118" s="81"/>
      <c r="R118" s="81"/>
      <c r="S118" s="25"/>
      <c r="T118" s="25"/>
      <c r="U118" s="25"/>
      <c r="V118" s="25"/>
      <c r="W118" s="25"/>
      <c r="X118" s="25"/>
      <c r="Y118" s="82"/>
      <c r="Z118" s="82"/>
      <c r="AA118" s="82"/>
      <c r="AB118" s="82"/>
      <c r="AC118" s="2"/>
      <c r="AD118" s="2"/>
      <c r="AE118" s="98" t="s">
        <v>375</v>
      </c>
      <c r="AF118" s="99"/>
      <c r="AG118" s="99"/>
      <c r="AH118" s="99"/>
      <c r="AI118" s="99"/>
      <c r="AJ118" s="99"/>
      <c r="AK118" s="25"/>
      <c r="AL118" s="106" t="e">
        <f>VLOOKUP(Despacho!AL115,Ventas!$A$1:$U$205,16,0)</f>
        <v>#N/A</v>
      </c>
      <c r="AM118" s="99"/>
      <c r="AN118" s="99"/>
      <c r="AO118" s="99"/>
      <c r="AP118" s="99"/>
      <c r="AQ118" s="99"/>
      <c r="AR118" s="81"/>
      <c r="AS118" s="81"/>
      <c r="AT118" s="81"/>
      <c r="AU118" s="81"/>
      <c r="AV118" s="81"/>
      <c r="AW118" s="25"/>
      <c r="AX118" s="25"/>
      <c r="AY118" s="25"/>
      <c r="AZ118" s="25"/>
      <c r="BA118" s="25"/>
      <c r="BB118" s="25"/>
      <c r="BC118" s="82"/>
      <c r="BD118" s="82"/>
      <c r="BE118" s="82"/>
      <c r="BF118" s="82"/>
      <c r="BG118" s="2"/>
      <c r="BH118" s="2"/>
      <c r="BI118" s="98" t="s">
        <v>375</v>
      </c>
      <c r="BJ118" s="99"/>
      <c r="BK118" s="99"/>
      <c r="BL118" s="99"/>
      <c r="BM118" s="99"/>
      <c r="BN118" s="99"/>
      <c r="BO118" s="25"/>
      <c r="BP118" s="106" t="e">
        <f>VLOOKUP(Despacho!BP115,Ventas!$A$1:$U$205,16,0)</f>
        <v>#N/A</v>
      </c>
      <c r="BQ118" s="99"/>
      <c r="BR118" s="99"/>
      <c r="BS118" s="99"/>
      <c r="BT118" s="99"/>
      <c r="BU118" s="99"/>
      <c r="BV118" s="81"/>
      <c r="BW118" s="81"/>
      <c r="BX118" s="81"/>
      <c r="BY118" s="81"/>
      <c r="BZ118" s="81"/>
      <c r="CA118" s="25"/>
      <c r="CB118" s="25"/>
      <c r="CC118" s="25"/>
      <c r="CD118" s="25"/>
      <c r="CE118" s="25"/>
      <c r="CF118" s="25"/>
      <c r="CG118" s="82"/>
      <c r="CH118" s="82"/>
      <c r="CI118" s="82"/>
      <c r="CJ118" s="82"/>
      <c r="CK118" s="2"/>
      <c r="CL118" s="2"/>
      <c r="CM118" s="98" t="s">
        <v>375</v>
      </c>
      <c r="CN118" s="99"/>
      <c r="CO118" s="99"/>
      <c r="CP118" s="99"/>
      <c r="CQ118" s="99"/>
      <c r="CR118" s="99"/>
      <c r="CS118" s="25"/>
      <c r="CT118" s="106" t="e">
        <f>VLOOKUP(Despacho!CT115,Ventas!$A$1:$U$205,16,0)</f>
        <v>#N/A</v>
      </c>
      <c r="CU118" s="99"/>
      <c r="CV118" s="99"/>
      <c r="CW118" s="99"/>
      <c r="CX118" s="99"/>
      <c r="CY118" s="99"/>
      <c r="CZ118" s="81"/>
      <c r="DA118" s="81"/>
      <c r="DB118" s="81"/>
      <c r="DC118" s="81"/>
      <c r="DD118" s="81"/>
      <c r="DE118" s="25"/>
      <c r="DF118" s="25"/>
      <c r="DG118" s="25"/>
      <c r="DH118" s="25"/>
      <c r="DI118" s="25"/>
      <c r="DJ118" s="25"/>
      <c r="DK118" s="82"/>
      <c r="DL118" s="82"/>
      <c r="DM118" s="82"/>
      <c r="DN118" s="82"/>
      <c r="DO118" s="2"/>
      <c r="DP118" s="2"/>
      <c r="DQ118" s="98" t="s">
        <v>375</v>
      </c>
      <c r="DR118" s="99"/>
      <c r="DS118" s="99"/>
      <c r="DT118" s="99"/>
      <c r="DU118" s="99"/>
      <c r="DV118" s="99"/>
      <c r="DW118" s="25"/>
      <c r="DX118" s="106" t="e">
        <f>VLOOKUP(Despacho!DX115,Ventas!$A$1:$U$205,16,0)</f>
        <v>#N/A</v>
      </c>
      <c r="DY118" s="99"/>
      <c r="DZ118" s="99"/>
      <c r="EA118" s="99"/>
      <c r="EB118" s="99"/>
      <c r="EC118" s="99"/>
      <c r="ED118" s="81"/>
      <c r="EE118" s="81"/>
      <c r="EF118" s="81"/>
      <c r="EG118" s="81"/>
      <c r="EH118" s="81"/>
      <c r="EI118" s="25"/>
      <c r="EJ118" s="25"/>
      <c r="EK118" s="25"/>
      <c r="EL118" s="25"/>
      <c r="EM118" s="25"/>
      <c r="EN118" s="25"/>
      <c r="EO118" s="82"/>
      <c r="EP118" s="82"/>
      <c r="EQ118" s="82"/>
      <c r="ER118" s="82"/>
      <c r="ES118" s="2"/>
      <c r="ET118" s="2"/>
    </row>
    <row r="119" spans="1:150" ht="15.75" customHeight="1" x14ac:dyDescent="0.3">
      <c r="A119" s="98" t="s">
        <v>152</v>
      </c>
      <c r="B119" s="99"/>
      <c r="C119" s="99"/>
      <c r="D119" s="99"/>
      <c r="E119" s="99"/>
      <c r="F119" s="99"/>
      <c r="G119" s="25" t="s">
        <v>372</v>
      </c>
      <c r="H119" s="101" t="e">
        <f>VLOOKUP(Y115,Clientes!$A$1:$E$504,3,0)</f>
        <v>#N/A</v>
      </c>
      <c r="I119" s="99"/>
      <c r="J119" s="99"/>
      <c r="K119" s="99"/>
      <c r="L119" s="99"/>
      <c r="M119" s="99"/>
      <c r="N119" s="99"/>
      <c r="O119" s="99"/>
      <c r="P119" s="99"/>
      <c r="Q119" s="99"/>
      <c r="R119" s="99"/>
      <c r="S119" s="99"/>
      <c r="T119" s="99"/>
      <c r="U119" s="99"/>
      <c r="V119" s="99"/>
      <c r="W119" s="99"/>
      <c r="X119" s="99"/>
      <c r="Y119" s="98" t="s">
        <v>279</v>
      </c>
      <c r="Z119" s="99"/>
      <c r="AA119" s="100" t="e">
        <f>VLOOKUP(Y115,Clientes!$A$1:$E$48,4,0)</f>
        <v>#N/A</v>
      </c>
      <c r="AB119" s="99"/>
      <c r="AC119" s="2"/>
      <c r="AD119" s="2"/>
      <c r="AE119" s="98" t="s">
        <v>152</v>
      </c>
      <c r="AF119" s="99"/>
      <c r="AG119" s="99"/>
      <c r="AH119" s="99"/>
      <c r="AI119" s="99"/>
      <c r="AJ119" s="99"/>
      <c r="AK119" s="25" t="s">
        <v>372</v>
      </c>
      <c r="AL119" s="101" t="e">
        <f>VLOOKUP(BC115,Clientes!$A$1:$E$504,3,0)</f>
        <v>#N/A</v>
      </c>
      <c r="AM119" s="99"/>
      <c r="AN119" s="99"/>
      <c r="AO119" s="99"/>
      <c r="AP119" s="99"/>
      <c r="AQ119" s="99"/>
      <c r="AR119" s="99"/>
      <c r="AS119" s="99"/>
      <c r="AT119" s="99"/>
      <c r="AU119" s="99"/>
      <c r="AV119" s="99"/>
      <c r="AW119" s="99"/>
      <c r="AX119" s="99"/>
      <c r="AY119" s="99"/>
      <c r="AZ119" s="99"/>
      <c r="BA119" s="99"/>
      <c r="BB119" s="99"/>
      <c r="BC119" s="98" t="s">
        <v>279</v>
      </c>
      <c r="BD119" s="99"/>
      <c r="BE119" s="100" t="e">
        <f>VLOOKUP(BC115,Clientes!$A$1:$E$48,4,0)</f>
        <v>#N/A</v>
      </c>
      <c r="BF119" s="99"/>
      <c r="BG119" s="2"/>
      <c r="BH119" s="2"/>
      <c r="BI119" s="98" t="s">
        <v>152</v>
      </c>
      <c r="BJ119" s="99"/>
      <c r="BK119" s="99"/>
      <c r="BL119" s="99"/>
      <c r="BM119" s="99"/>
      <c r="BN119" s="99"/>
      <c r="BO119" s="25" t="s">
        <v>372</v>
      </c>
      <c r="BP119" s="101" t="e">
        <f>VLOOKUP(CG115,Clientes!$A$1:$E$504,3,0)</f>
        <v>#N/A</v>
      </c>
      <c r="BQ119" s="99"/>
      <c r="BR119" s="99"/>
      <c r="BS119" s="99"/>
      <c r="BT119" s="99"/>
      <c r="BU119" s="99"/>
      <c r="BV119" s="99"/>
      <c r="BW119" s="99"/>
      <c r="BX119" s="99"/>
      <c r="BY119" s="99"/>
      <c r="BZ119" s="99"/>
      <c r="CA119" s="99"/>
      <c r="CB119" s="99"/>
      <c r="CC119" s="99"/>
      <c r="CD119" s="99"/>
      <c r="CE119" s="99"/>
      <c r="CF119" s="99"/>
      <c r="CG119" s="98" t="s">
        <v>279</v>
      </c>
      <c r="CH119" s="99"/>
      <c r="CI119" s="100" t="e">
        <f>VLOOKUP(CG115,Clientes!$A$1:$E$48,4,0)</f>
        <v>#N/A</v>
      </c>
      <c r="CJ119" s="99"/>
      <c r="CK119" s="2"/>
      <c r="CL119" s="2"/>
      <c r="CM119" s="98" t="s">
        <v>152</v>
      </c>
      <c r="CN119" s="99"/>
      <c r="CO119" s="99"/>
      <c r="CP119" s="99"/>
      <c r="CQ119" s="99"/>
      <c r="CR119" s="99"/>
      <c r="CS119" s="25" t="s">
        <v>372</v>
      </c>
      <c r="CT119" s="101" t="e">
        <f>VLOOKUP(DK115,Clientes!$A$1:$E$504,3,0)</f>
        <v>#N/A</v>
      </c>
      <c r="CU119" s="99"/>
      <c r="CV119" s="99"/>
      <c r="CW119" s="99"/>
      <c r="CX119" s="99"/>
      <c r="CY119" s="99"/>
      <c r="CZ119" s="99"/>
      <c r="DA119" s="99"/>
      <c r="DB119" s="99"/>
      <c r="DC119" s="99"/>
      <c r="DD119" s="99"/>
      <c r="DE119" s="99"/>
      <c r="DF119" s="99"/>
      <c r="DG119" s="99"/>
      <c r="DH119" s="99"/>
      <c r="DI119" s="99"/>
      <c r="DJ119" s="99"/>
      <c r="DK119" s="98" t="s">
        <v>279</v>
      </c>
      <c r="DL119" s="99"/>
      <c r="DM119" s="100" t="e">
        <f>VLOOKUP(DK115,Clientes!$A$1:$E$48,4,0)</f>
        <v>#N/A</v>
      </c>
      <c r="DN119" s="99"/>
      <c r="DO119" s="2"/>
      <c r="DP119" s="2"/>
      <c r="DQ119" s="98" t="s">
        <v>152</v>
      </c>
      <c r="DR119" s="99"/>
      <c r="DS119" s="99"/>
      <c r="DT119" s="99"/>
      <c r="DU119" s="99"/>
      <c r="DV119" s="99"/>
      <c r="DW119" s="25" t="s">
        <v>372</v>
      </c>
      <c r="DX119" s="101" t="e">
        <f>VLOOKUP(EO115,Clientes!$A$1:$E$504,3,0)</f>
        <v>#N/A</v>
      </c>
      <c r="DY119" s="99"/>
      <c r="DZ119" s="99"/>
      <c r="EA119" s="99"/>
      <c r="EB119" s="99"/>
      <c r="EC119" s="99"/>
      <c r="ED119" s="99"/>
      <c r="EE119" s="99"/>
      <c r="EF119" s="99"/>
      <c r="EG119" s="99"/>
      <c r="EH119" s="99"/>
      <c r="EI119" s="99"/>
      <c r="EJ119" s="99"/>
      <c r="EK119" s="99"/>
      <c r="EL119" s="99"/>
      <c r="EM119" s="99"/>
      <c r="EN119" s="99"/>
      <c r="EO119" s="98" t="s">
        <v>279</v>
      </c>
      <c r="EP119" s="99"/>
      <c r="EQ119" s="100" t="e">
        <f>VLOOKUP(EO115,Clientes!$A$1:$E$48,4,0)</f>
        <v>#N/A</v>
      </c>
      <c r="ER119" s="99"/>
      <c r="ES119" s="2"/>
      <c r="ET119" s="2"/>
    </row>
    <row r="120" spans="1:150"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row>
    <row r="121" spans="1:150"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row>
    <row r="122" spans="1:150" ht="15.75" customHeight="1" x14ac:dyDescent="0.3">
      <c r="A122" s="102" t="s">
        <v>225</v>
      </c>
      <c r="B122" s="103"/>
      <c r="C122" s="102" t="s">
        <v>376</v>
      </c>
      <c r="D122" s="104"/>
      <c r="E122" s="104"/>
      <c r="F122" s="104"/>
      <c r="G122" s="104"/>
      <c r="H122" s="104"/>
      <c r="I122" s="104"/>
      <c r="J122" s="104"/>
      <c r="K122" s="104"/>
      <c r="L122" s="104"/>
      <c r="M122" s="104"/>
      <c r="N122" s="104"/>
      <c r="O122" s="104"/>
      <c r="P122" s="104"/>
      <c r="Q122" s="104"/>
      <c r="R122" s="104"/>
      <c r="S122" s="104"/>
      <c r="T122" s="103"/>
      <c r="U122" s="102" t="s">
        <v>245</v>
      </c>
      <c r="V122" s="103"/>
      <c r="W122" s="102" t="s">
        <v>377</v>
      </c>
      <c r="X122" s="104"/>
      <c r="Y122" s="104"/>
      <c r="Z122" s="103"/>
      <c r="AA122" s="102" t="s">
        <v>378</v>
      </c>
      <c r="AB122" s="104"/>
      <c r="AC122" s="104"/>
      <c r="AD122" s="103"/>
      <c r="AE122" s="102" t="s">
        <v>225</v>
      </c>
      <c r="AF122" s="103"/>
      <c r="AG122" s="102" t="s">
        <v>376</v>
      </c>
      <c r="AH122" s="104"/>
      <c r="AI122" s="104"/>
      <c r="AJ122" s="104"/>
      <c r="AK122" s="104"/>
      <c r="AL122" s="104"/>
      <c r="AM122" s="104"/>
      <c r="AN122" s="104"/>
      <c r="AO122" s="104"/>
      <c r="AP122" s="104"/>
      <c r="AQ122" s="104"/>
      <c r="AR122" s="104"/>
      <c r="AS122" s="104"/>
      <c r="AT122" s="104"/>
      <c r="AU122" s="104"/>
      <c r="AV122" s="104"/>
      <c r="AW122" s="104"/>
      <c r="AX122" s="103"/>
      <c r="AY122" s="102" t="s">
        <v>245</v>
      </c>
      <c r="AZ122" s="103"/>
      <c r="BA122" s="102" t="s">
        <v>377</v>
      </c>
      <c r="BB122" s="104"/>
      <c r="BC122" s="104"/>
      <c r="BD122" s="103"/>
      <c r="BE122" s="102" t="s">
        <v>378</v>
      </c>
      <c r="BF122" s="104"/>
      <c r="BG122" s="104"/>
      <c r="BH122" s="103"/>
      <c r="BI122" s="102" t="s">
        <v>225</v>
      </c>
      <c r="BJ122" s="103"/>
      <c r="BK122" s="102" t="s">
        <v>376</v>
      </c>
      <c r="BL122" s="104"/>
      <c r="BM122" s="104"/>
      <c r="BN122" s="104"/>
      <c r="BO122" s="104"/>
      <c r="BP122" s="104"/>
      <c r="BQ122" s="104"/>
      <c r="BR122" s="104"/>
      <c r="BS122" s="104"/>
      <c r="BT122" s="104"/>
      <c r="BU122" s="104"/>
      <c r="BV122" s="104"/>
      <c r="BW122" s="104"/>
      <c r="BX122" s="104"/>
      <c r="BY122" s="104"/>
      <c r="BZ122" s="104"/>
      <c r="CA122" s="104"/>
      <c r="CB122" s="103"/>
      <c r="CC122" s="102" t="s">
        <v>245</v>
      </c>
      <c r="CD122" s="103"/>
      <c r="CE122" s="102" t="s">
        <v>377</v>
      </c>
      <c r="CF122" s="104"/>
      <c r="CG122" s="104"/>
      <c r="CH122" s="103"/>
      <c r="CI122" s="102" t="s">
        <v>378</v>
      </c>
      <c r="CJ122" s="104"/>
      <c r="CK122" s="104"/>
      <c r="CL122" s="103"/>
      <c r="CM122" s="102" t="s">
        <v>225</v>
      </c>
      <c r="CN122" s="103"/>
      <c r="CO122" s="102" t="s">
        <v>376</v>
      </c>
      <c r="CP122" s="104"/>
      <c r="CQ122" s="104"/>
      <c r="CR122" s="104"/>
      <c r="CS122" s="104"/>
      <c r="CT122" s="104"/>
      <c r="CU122" s="104"/>
      <c r="CV122" s="104"/>
      <c r="CW122" s="104"/>
      <c r="CX122" s="104"/>
      <c r="CY122" s="104"/>
      <c r="CZ122" s="104"/>
      <c r="DA122" s="104"/>
      <c r="DB122" s="104"/>
      <c r="DC122" s="104"/>
      <c r="DD122" s="104"/>
      <c r="DE122" s="104"/>
      <c r="DF122" s="103"/>
      <c r="DG122" s="102" t="s">
        <v>245</v>
      </c>
      <c r="DH122" s="103"/>
      <c r="DI122" s="102" t="s">
        <v>377</v>
      </c>
      <c r="DJ122" s="104"/>
      <c r="DK122" s="104"/>
      <c r="DL122" s="103"/>
      <c r="DM122" s="102" t="s">
        <v>378</v>
      </c>
      <c r="DN122" s="104"/>
      <c r="DO122" s="104"/>
      <c r="DP122" s="103"/>
      <c r="DQ122" s="102" t="s">
        <v>225</v>
      </c>
      <c r="DR122" s="103"/>
      <c r="DS122" s="102" t="s">
        <v>376</v>
      </c>
      <c r="DT122" s="104"/>
      <c r="DU122" s="104"/>
      <c r="DV122" s="104"/>
      <c r="DW122" s="104"/>
      <c r="DX122" s="104"/>
      <c r="DY122" s="104"/>
      <c r="DZ122" s="104"/>
      <c r="EA122" s="104"/>
      <c r="EB122" s="104"/>
      <c r="EC122" s="104"/>
      <c r="ED122" s="104"/>
      <c r="EE122" s="104"/>
      <c r="EF122" s="104"/>
      <c r="EG122" s="104"/>
      <c r="EH122" s="104"/>
      <c r="EI122" s="104"/>
      <c r="EJ122" s="103"/>
      <c r="EK122" s="102" t="s">
        <v>245</v>
      </c>
      <c r="EL122" s="103"/>
      <c r="EM122" s="102" t="s">
        <v>377</v>
      </c>
      <c r="EN122" s="104"/>
      <c r="EO122" s="104"/>
      <c r="EP122" s="103"/>
      <c r="EQ122" s="102" t="s">
        <v>378</v>
      </c>
      <c r="ER122" s="104"/>
      <c r="ES122" s="104"/>
      <c r="ET122" s="103"/>
    </row>
    <row r="123" spans="1:150" ht="15.75" customHeight="1" x14ac:dyDescent="0.3">
      <c r="A123" s="111">
        <v>1</v>
      </c>
      <c r="B123" s="103"/>
      <c r="C123" s="112" t="str">
        <f>IFERROR(VLOOKUP(CONCATENATE($H$1,A123),Ventas!$D$1:$M$205,5,0),"")</f>
        <v>Toalla 160x80 Fu</v>
      </c>
      <c r="D123" s="104"/>
      <c r="E123" s="104"/>
      <c r="F123" s="104"/>
      <c r="G123" s="104"/>
      <c r="H123" s="104"/>
      <c r="I123" s="104"/>
      <c r="J123" s="104"/>
      <c r="K123" s="104"/>
      <c r="L123" s="104"/>
      <c r="M123" s="104"/>
      <c r="N123" s="104"/>
      <c r="O123" s="104"/>
      <c r="P123" s="104"/>
      <c r="Q123" s="104"/>
      <c r="R123" s="104"/>
      <c r="S123" s="104"/>
      <c r="T123" s="103"/>
      <c r="U123" s="109">
        <f>IFERROR(VLOOKUP(CONCATENATE($H$1,A123),Ventas!$D$1:$M$205,6,0),"")</f>
        <v>1</v>
      </c>
      <c r="V123" s="103"/>
      <c r="W123" s="110">
        <f>IFERROR(VLOOKUP(CONCATENATE($H$1,A123),Ventas!$D$1:$M$205,8,0),"")</f>
        <v>8992</v>
      </c>
      <c r="X123" s="104"/>
      <c r="Y123" s="104"/>
      <c r="Z123" s="103"/>
      <c r="AA123" s="110">
        <f t="shared" ref="AA123:AA131" si="30">IFERROR(U123*W123,"")</f>
        <v>8992</v>
      </c>
      <c r="AB123" s="104"/>
      <c r="AC123" s="104"/>
      <c r="AD123" s="103"/>
      <c r="AE123" s="111">
        <v>1</v>
      </c>
      <c r="AF123" s="103"/>
      <c r="AG123" s="112" t="str">
        <f>IFERROR(VLOOKUP(CONCATENATE($H$1,AE123),Ventas!$D$1:$M$205,5,0),"")</f>
        <v>Toalla 160x80 Fu</v>
      </c>
      <c r="AH123" s="104"/>
      <c r="AI123" s="104"/>
      <c r="AJ123" s="104"/>
      <c r="AK123" s="104"/>
      <c r="AL123" s="104"/>
      <c r="AM123" s="104"/>
      <c r="AN123" s="104"/>
      <c r="AO123" s="104"/>
      <c r="AP123" s="104"/>
      <c r="AQ123" s="104"/>
      <c r="AR123" s="104"/>
      <c r="AS123" s="104"/>
      <c r="AT123" s="104"/>
      <c r="AU123" s="104"/>
      <c r="AV123" s="104"/>
      <c r="AW123" s="104"/>
      <c r="AX123" s="103"/>
      <c r="AY123" s="109">
        <f>IFERROR(VLOOKUP(CONCATENATE($H$1,AE123),Ventas!$D$1:$M$205,6,0),"")</f>
        <v>1</v>
      </c>
      <c r="AZ123" s="103"/>
      <c r="BA123" s="110">
        <f>IFERROR(VLOOKUP(CONCATENATE($H$1,AE123),Ventas!$D$1:$M$205,8,0),"")</f>
        <v>8992</v>
      </c>
      <c r="BB123" s="104"/>
      <c r="BC123" s="104"/>
      <c r="BD123" s="103"/>
      <c r="BE123" s="110">
        <f t="shared" ref="BE123:BE131" si="31">IFERROR(AY123*BA123,"")</f>
        <v>8992</v>
      </c>
      <c r="BF123" s="104"/>
      <c r="BG123" s="104"/>
      <c r="BH123" s="103"/>
      <c r="BI123" s="111">
        <v>1</v>
      </c>
      <c r="BJ123" s="103"/>
      <c r="BK123" s="112" t="str">
        <f>IFERROR(VLOOKUP(CONCATENATE($H$1,BI123),Ventas!$D$1:$M$205,5,0),"")</f>
        <v>Toalla 160x80 Fu</v>
      </c>
      <c r="BL123" s="104"/>
      <c r="BM123" s="104"/>
      <c r="BN123" s="104"/>
      <c r="BO123" s="104"/>
      <c r="BP123" s="104"/>
      <c r="BQ123" s="104"/>
      <c r="BR123" s="104"/>
      <c r="BS123" s="104"/>
      <c r="BT123" s="104"/>
      <c r="BU123" s="104"/>
      <c r="BV123" s="104"/>
      <c r="BW123" s="104"/>
      <c r="BX123" s="104"/>
      <c r="BY123" s="104"/>
      <c r="BZ123" s="104"/>
      <c r="CA123" s="104"/>
      <c r="CB123" s="103"/>
      <c r="CC123" s="109">
        <f>IFERROR(VLOOKUP(CONCATENATE($H$1,BI123),Ventas!$D$1:$M$205,6,0),"")</f>
        <v>1</v>
      </c>
      <c r="CD123" s="103"/>
      <c r="CE123" s="110">
        <f>IFERROR(VLOOKUP(CONCATENATE($H$1,BI123),Ventas!$D$1:$M$205,8,0),"")</f>
        <v>8992</v>
      </c>
      <c r="CF123" s="104"/>
      <c r="CG123" s="104"/>
      <c r="CH123" s="103"/>
      <c r="CI123" s="110">
        <f t="shared" ref="CI123:CI131" si="32">IFERROR(CC123*CE123,"")</f>
        <v>8992</v>
      </c>
      <c r="CJ123" s="104"/>
      <c r="CK123" s="104"/>
      <c r="CL123" s="103"/>
      <c r="CM123" s="111">
        <v>1</v>
      </c>
      <c r="CN123" s="103"/>
      <c r="CO123" s="112" t="str">
        <f>IFERROR(VLOOKUP(CONCATENATE($H$1,CM123),Ventas!$D$1:$M$205,5,0),"")</f>
        <v>Toalla 160x80 Fu</v>
      </c>
      <c r="CP123" s="104"/>
      <c r="CQ123" s="104"/>
      <c r="CR123" s="104"/>
      <c r="CS123" s="104"/>
      <c r="CT123" s="104"/>
      <c r="CU123" s="104"/>
      <c r="CV123" s="104"/>
      <c r="CW123" s="104"/>
      <c r="CX123" s="104"/>
      <c r="CY123" s="104"/>
      <c r="CZ123" s="104"/>
      <c r="DA123" s="104"/>
      <c r="DB123" s="104"/>
      <c r="DC123" s="104"/>
      <c r="DD123" s="104"/>
      <c r="DE123" s="104"/>
      <c r="DF123" s="103"/>
      <c r="DG123" s="109">
        <f>IFERROR(VLOOKUP(CONCATENATE($H$1,CM123),Ventas!$D$1:$M$205,6,0),"")</f>
        <v>1</v>
      </c>
      <c r="DH123" s="103"/>
      <c r="DI123" s="110">
        <f>IFERROR(VLOOKUP(CONCATENATE($H$1,CM123),Ventas!$D$1:$M$205,8,0),"")</f>
        <v>8992</v>
      </c>
      <c r="DJ123" s="104"/>
      <c r="DK123" s="104"/>
      <c r="DL123" s="103"/>
      <c r="DM123" s="110">
        <f t="shared" ref="DM123:DM131" si="33">IFERROR(DG123*DI123,"")</f>
        <v>8992</v>
      </c>
      <c r="DN123" s="104"/>
      <c r="DO123" s="104"/>
      <c r="DP123" s="103"/>
      <c r="DQ123" s="111">
        <v>1</v>
      </c>
      <c r="DR123" s="103"/>
      <c r="DS123" s="112" t="str">
        <f>IFERROR(VLOOKUP(CONCATENATE($H$1,DQ123),Ventas!$D$1:$M$205,5,0),"")</f>
        <v>Toalla 160x80 Fu</v>
      </c>
      <c r="DT123" s="104"/>
      <c r="DU123" s="104"/>
      <c r="DV123" s="104"/>
      <c r="DW123" s="104"/>
      <c r="DX123" s="104"/>
      <c r="DY123" s="104"/>
      <c r="DZ123" s="104"/>
      <c r="EA123" s="104"/>
      <c r="EB123" s="104"/>
      <c r="EC123" s="104"/>
      <c r="ED123" s="104"/>
      <c r="EE123" s="104"/>
      <c r="EF123" s="104"/>
      <c r="EG123" s="104"/>
      <c r="EH123" s="104"/>
      <c r="EI123" s="104"/>
      <c r="EJ123" s="103"/>
      <c r="EK123" s="109">
        <f>IFERROR(VLOOKUP(CONCATENATE($H$1,DQ123),Ventas!$D$1:$M$205,6,0),"")</f>
        <v>1</v>
      </c>
      <c r="EL123" s="103"/>
      <c r="EM123" s="110">
        <f>IFERROR(VLOOKUP(CONCATENATE($H$1,DQ123),Ventas!$D$1:$M$205,8,0),"")</f>
        <v>8992</v>
      </c>
      <c r="EN123" s="104"/>
      <c r="EO123" s="104"/>
      <c r="EP123" s="103"/>
      <c r="EQ123" s="110">
        <f t="shared" ref="EQ123:EQ131" si="34">IFERROR(EK123*EM123,"")</f>
        <v>8992</v>
      </c>
      <c r="ER123" s="104"/>
      <c r="ES123" s="104"/>
      <c r="ET123" s="103"/>
    </row>
    <row r="124" spans="1:150" ht="15.75" customHeight="1" x14ac:dyDescent="0.3">
      <c r="A124" s="111">
        <v>2</v>
      </c>
      <c r="B124" s="103"/>
      <c r="C124" s="112" t="str">
        <f>IFERROR(VLOOKUP(CONCATENATE($H$1,A124),Ventas!$D$1:$M$205,5,0),"")</f>
        <v>Turbante Fu</v>
      </c>
      <c r="D124" s="104"/>
      <c r="E124" s="104"/>
      <c r="F124" s="104"/>
      <c r="G124" s="104"/>
      <c r="H124" s="104"/>
      <c r="I124" s="104"/>
      <c r="J124" s="104"/>
      <c r="K124" s="104"/>
      <c r="L124" s="104"/>
      <c r="M124" s="104"/>
      <c r="N124" s="104"/>
      <c r="O124" s="104"/>
      <c r="P124" s="104"/>
      <c r="Q124" s="104"/>
      <c r="R124" s="104"/>
      <c r="S124" s="104"/>
      <c r="T124" s="103"/>
      <c r="U124" s="109">
        <f>IFERROR(VLOOKUP(CONCATENATE($H$1,A124),Ventas!$D$1:$M$205,6,0),"")</f>
        <v>1</v>
      </c>
      <c r="V124" s="103"/>
      <c r="W124" s="110">
        <f>IFERROR(VLOOKUP(CONCATENATE($H$1,A124),Ventas!$D$1:$M$205,8,0),"")</f>
        <v>4706</v>
      </c>
      <c r="X124" s="104"/>
      <c r="Y124" s="104"/>
      <c r="Z124" s="103"/>
      <c r="AA124" s="110">
        <f t="shared" si="30"/>
        <v>4706</v>
      </c>
      <c r="AB124" s="104"/>
      <c r="AC124" s="104"/>
      <c r="AD124" s="103"/>
      <c r="AE124" s="111">
        <v>2</v>
      </c>
      <c r="AF124" s="103"/>
      <c r="AG124" s="112" t="str">
        <f>IFERROR(VLOOKUP(CONCATENATE($H$1,AE124),Ventas!$D$1:$M$205,5,0),"")</f>
        <v>Turbante Fu</v>
      </c>
      <c r="AH124" s="104"/>
      <c r="AI124" s="104"/>
      <c r="AJ124" s="104"/>
      <c r="AK124" s="104"/>
      <c r="AL124" s="104"/>
      <c r="AM124" s="104"/>
      <c r="AN124" s="104"/>
      <c r="AO124" s="104"/>
      <c r="AP124" s="104"/>
      <c r="AQ124" s="104"/>
      <c r="AR124" s="104"/>
      <c r="AS124" s="104"/>
      <c r="AT124" s="104"/>
      <c r="AU124" s="104"/>
      <c r="AV124" s="104"/>
      <c r="AW124" s="104"/>
      <c r="AX124" s="103"/>
      <c r="AY124" s="109">
        <f>IFERROR(VLOOKUP(CONCATENATE($H$1,AE124),Ventas!$D$1:$M$205,6,0),"")</f>
        <v>1</v>
      </c>
      <c r="AZ124" s="103"/>
      <c r="BA124" s="110">
        <f>IFERROR(VLOOKUP(CONCATENATE($H$1,AE124),Ventas!$D$1:$M$205,8,0),"")</f>
        <v>4706</v>
      </c>
      <c r="BB124" s="104"/>
      <c r="BC124" s="104"/>
      <c r="BD124" s="103"/>
      <c r="BE124" s="110">
        <f t="shared" si="31"/>
        <v>4706</v>
      </c>
      <c r="BF124" s="104"/>
      <c r="BG124" s="104"/>
      <c r="BH124" s="103"/>
      <c r="BI124" s="111">
        <v>2</v>
      </c>
      <c r="BJ124" s="103"/>
      <c r="BK124" s="112" t="str">
        <f>IFERROR(VLOOKUP(CONCATENATE($H$1,BI124),Ventas!$D$1:$M$205,5,0),"")</f>
        <v>Turbante Fu</v>
      </c>
      <c r="BL124" s="104"/>
      <c r="BM124" s="104"/>
      <c r="BN124" s="104"/>
      <c r="BO124" s="104"/>
      <c r="BP124" s="104"/>
      <c r="BQ124" s="104"/>
      <c r="BR124" s="104"/>
      <c r="BS124" s="104"/>
      <c r="BT124" s="104"/>
      <c r="BU124" s="104"/>
      <c r="BV124" s="104"/>
      <c r="BW124" s="104"/>
      <c r="BX124" s="104"/>
      <c r="BY124" s="104"/>
      <c r="BZ124" s="104"/>
      <c r="CA124" s="104"/>
      <c r="CB124" s="103"/>
      <c r="CC124" s="109">
        <f>IFERROR(VLOOKUP(CONCATENATE($H$1,BI124),Ventas!$D$1:$M$205,6,0),"")</f>
        <v>1</v>
      </c>
      <c r="CD124" s="103"/>
      <c r="CE124" s="110">
        <f>IFERROR(VLOOKUP(CONCATENATE($H$1,BI124),Ventas!$D$1:$M$205,8,0),"")</f>
        <v>4706</v>
      </c>
      <c r="CF124" s="104"/>
      <c r="CG124" s="104"/>
      <c r="CH124" s="103"/>
      <c r="CI124" s="110">
        <f t="shared" si="32"/>
        <v>4706</v>
      </c>
      <c r="CJ124" s="104"/>
      <c r="CK124" s="104"/>
      <c r="CL124" s="103"/>
      <c r="CM124" s="111">
        <v>2</v>
      </c>
      <c r="CN124" s="103"/>
      <c r="CO124" s="112" t="str">
        <f>IFERROR(VLOOKUP(CONCATENATE($H$1,CM124),Ventas!$D$1:$M$205,5,0),"")</f>
        <v>Turbante Fu</v>
      </c>
      <c r="CP124" s="104"/>
      <c r="CQ124" s="104"/>
      <c r="CR124" s="104"/>
      <c r="CS124" s="104"/>
      <c r="CT124" s="104"/>
      <c r="CU124" s="104"/>
      <c r="CV124" s="104"/>
      <c r="CW124" s="104"/>
      <c r="CX124" s="104"/>
      <c r="CY124" s="104"/>
      <c r="CZ124" s="104"/>
      <c r="DA124" s="104"/>
      <c r="DB124" s="104"/>
      <c r="DC124" s="104"/>
      <c r="DD124" s="104"/>
      <c r="DE124" s="104"/>
      <c r="DF124" s="103"/>
      <c r="DG124" s="109">
        <f>IFERROR(VLOOKUP(CONCATENATE($H$1,CM124),Ventas!$D$1:$M$205,6,0),"")</f>
        <v>1</v>
      </c>
      <c r="DH124" s="103"/>
      <c r="DI124" s="110">
        <f>IFERROR(VLOOKUP(CONCATENATE($H$1,CM124),Ventas!$D$1:$M$205,8,0),"")</f>
        <v>4706</v>
      </c>
      <c r="DJ124" s="104"/>
      <c r="DK124" s="104"/>
      <c r="DL124" s="103"/>
      <c r="DM124" s="110">
        <f t="shared" si="33"/>
        <v>4706</v>
      </c>
      <c r="DN124" s="104"/>
      <c r="DO124" s="104"/>
      <c r="DP124" s="103"/>
      <c r="DQ124" s="111">
        <v>2</v>
      </c>
      <c r="DR124" s="103"/>
      <c r="DS124" s="112" t="str">
        <f>IFERROR(VLOOKUP(CONCATENATE($H$1,DQ124),Ventas!$D$1:$M$205,5,0),"")</f>
        <v>Turbante Fu</v>
      </c>
      <c r="DT124" s="104"/>
      <c r="DU124" s="104"/>
      <c r="DV124" s="104"/>
      <c r="DW124" s="104"/>
      <c r="DX124" s="104"/>
      <c r="DY124" s="104"/>
      <c r="DZ124" s="104"/>
      <c r="EA124" s="104"/>
      <c r="EB124" s="104"/>
      <c r="EC124" s="104"/>
      <c r="ED124" s="104"/>
      <c r="EE124" s="104"/>
      <c r="EF124" s="104"/>
      <c r="EG124" s="104"/>
      <c r="EH124" s="104"/>
      <c r="EI124" s="104"/>
      <c r="EJ124" s="103"/>
      <c r="EK124" s="109">
        <f>IFERROR(VLOOKUP(CONCATENATE($H$1,DQ124),Ventas!$D$1:$M$205,6,0),"")</f>
        <v>1</v>
      </c>
      <c r="EL124" s="103"/>
      <c r="EM124" s="110">
        <f>IFERROR(VLOOKUP(CONCATENATE($H$1,DQ124),Ventas!$D$1:$M$205,8,0),"")</f>
        <v>4706</v>
      </c>
      <c r="EN124" s="104"/>
      <c r="EO124" s="104"/>
      <c r="EP124" s="103"/>
      <c r="EQ124" s="110">
        <f t="shared" si="34"/>
        <v>4706</v>
      </c>
      <c r="ER124" s="104"/>
      <c r="ES124" s="104"/>
      <c r="ET124" s="103"/>
    </row>
    <row r="125" spans="1:150" ht="15.75" customHeight="1" x14ac:dyDescent="0.3">
      <c r="A125" s="111">
        <v>3</v>
      </c>
      <c r="B125" s="103"/>
      <c r="C125" s="112" t="str">
        <f>IFERROR(VLOOKUP(CONCATENATE($H$1,A125),Ventas!$D$1:$M$205,5,0),"")</f>
        <v>Turbante Ca</v>
      </c>
      <c r="D125" s="104"/>
      <c r="E125" s="104"/>
      <c r="F125" s="104"/>
      <c r="G125" s="104"/>
      <c r="H125" s="104"/>
      <c r="I125" s="104"/>
      <c r="J125" s="104"/>
      <c r="K125" s="104"/>
      <c r="L125" s="104"/>
      <c r="M125" s="104"/>
      <c r="N125" s="104"/>
      <c r="O125" s="104"/>
      <c r="P125" s="104"/>
      <c r="Q125" s="104"/>
      <c r="R125" s="104"/>
      <c r="S125" s="104"/>
      <c r="T125" s="103"/>
      <c r="U125" s="109">
        <f>IFERROR(VLOOKUP(CONCATENATE($H$1,A125),Ventas!$D$1:$M$205,6,0),"")</f>
        <v>1</v>
      </c>
      <c r="V125" s="103"/>
      <c r="W125" s="110">
        <f>IFERROR(VLOOKUP(CONCATENATE($H$1,A125),Ventas!$D$1:$M$205,8,0),"")</f>
        <v>4706</v>
      </c>
      <c r="X125" s="104"/>
      <c r="Y125" s="104"/>
      <c r="Z125" s="103"/>
      <c r="AA125" s="110">
        <f t="shared" si="30"/>
        <v>4706</v>
      </c>
      <c r="AB125" s="104"/>
      <c r="AC125" s="104"/>
      <c r="AD125" s="103"/>
      <c r="AE125" s="111">
        <v>3</v>
      </c>
      <c r="AF125" s="103"/>
      <c r="AG125" s="112" t="str">
        <f>IFERROR(VLOOKUP(CONCATENATE($H$1,AE125),Ventas!$D$1:$M$205,5,0),"")</f>
        <v>Turbante Ca</v>
      </c>
      <c r="AH125" s="104"/>
      <c r="AI125" s="104"/>
      <c r="AJ125" s="104"/>
      <c r="AK125" s="104"/>
      <c r="AL125" s="104"/>
      <c r="AM125" s="104"/>
      <c r="AN125" s="104"/>
      <c r="AO125" s="104"/>
      <c r="AP125" s="104"/>
      <c r="AQ125" s="104"/>
      <c r="AR125" s="104"/>
      <c r="AS125" s="104"/>
      <c r="AT125" s="104"/>
      <c r="AU125" s="104"/>
      <c r="AV125" s="104"/>
      <c r="AW125" s="104"/>
      <c r="AX125" s="103"/>
      <c r="AY125" s="109">
        <f>IFERROR(VLOOKUP(CONCATENATE($H$1,AE125),Ventas!$D$1:$M$205,6,0),"")</f>
        <v>1</v>
      </c>
      <c r="AZ125" s="103"/>
      <c r="BA125" s="110">
        <f>IFERROR(VLOOKUP(CONCATENATE($H$1,AE125),Ventas!$D$1:$M$205,8,0),"")</f>
        <v>4706</v>
      </c>
      <c r="BB125" s="104"/>
      <c r="BC125" s="104"/>
      <c r="BD125" s="103"/>
      <c r="BE125" s="110">
        <f t="shared" si="31"/>
        <v>4706</v>
      </c>
      <c r="BF125" s="104"/>
      <c r="BG125" s="104"/>
      <c r="BH125" s="103"/>
      <c r="BI125" s="111">
        <v>3</v>
      </c>
      <c r="BJ125" s="103"/>
      <c r="BK125" s="112" t="str">
        <f>IFERROR(VLOOKUP(CONCATENATE($H$1,BI125),Ventas!$D$1:$M$205,5,0),"")</f>
        <v>Turbante Ca</v>
      </c>
      <c r="BL125" s="104"/>
      <c r="BM125" s="104"/>
      <c r="BN125" s="104"/>
      <c r="BO125" s="104"/>
      <c r="BP125" s="104"/>
      <c r="BQ125" s="104"/>
      <c r="BR125" s="104"/>
      <c r="BS125" s="104"/>
      <c r="BT125" s="104"/>
      <c r="BU125" s="104"/>
      <c r="BV125" s="104"/>
      <c r="BW125" s="104"/>
      <c r="BX125" s="104"/>
      <c r="BY125" s="104"/>
      <c r="BZ125" s="104"/>
      <c r="CA125" s="104"/>
      <c r="CB125" s="103"/>
      <c r="CC125" s="109">
        <f>IFERROR(VLOOKUP(CONCATENATE($H$1,BI125),Ventas!$D$1:$M$205,6,0),"")</f>
        <v>1</v>
      </c>
      <c r="CD125" s="103"/>
      <c r="CE125" s="110">
        <f>IFERROR(VLOOKUP(CONCATENATE($H$1,BI125),Ventas!$D$1:$M$205,8,0),"")</f>
        <v>4706</v>
      </c>
      <c r="CF125" s="104"/>
      <c r="CG125" s="104"/>
      <c r="CH125" s="103"/>
      <c r="CI125" s="110">
        <f t="shared" si="32"/>
        <v>4706</v>
      </c>
      <c r="CJ125" s="104"/>
      <c r="CK125" s="104"/>
      <c r="CL125" s="103"/>
      <c r="CM125" s="111">
        <v>3</v>
      </c>
      <c r="CN125" s="103"/>
      <c r="CO125" s="112" t="str">
        <f>IFERROR(VLOOKUP(CONCATENATE($H$1,CM125),Ventas!$D$1:$M$205,5,0),"")</f>
        <v>Turbante Ca</v>
      </c>
      <c r="CP125" s="104"/>
      <c r="CQ125" s="104"/>
      <c r="CR125" s="104"/>
      <c r="CS125" s="104"/>
      <c r="CT125" s="104"/>
      <c r="CU125" s="104"/>
      <c r="CV125" s="104"/>
      <c r="CW125" s="104"/>
      <c r="CX125" s="104"/>
      <c r="CY125" s="104"/>
      <c r="CZ125" s="104"/>
      <c r="DA125" s="104"/>
      <c r="DB125" s="104"/>
      <c r="DC125" s="104"/>
      <c r="DD125" s="104"/>
      <c r="DE125" s="104"/>
      <c r="DF125" s="103"/>
      <c r="DG125" s="109">
        <f>IFERROR(VLOOKUP(CONCATENATE($H$1,CM125),Ventas!$D$1:$M$205,6,0),"")</f>
        <v>1</v>
      </c>
      <c r="DH125" s="103"/>
      <c r="DI125" s="110">
        <f>IFERROR(VLOOKUP(CONCATENATE($H$1,CM125),Ventas!$D$1:$M$205,8,0),"")</f>
        <v>4706</v>
      </c>
      <c r="DJ125" s="104"/>
      <c r="DK125" s="104"/>
      <c r="DL125" s="103"/>
      <c r="DM125" s="110">
        <f t="shared" si="33"/>
        <v>4706</v>
      </c>
      <c r="DN125" s="104"/>
      <c r="DO125" s="104"/>
      <c r="DP125" s="103"/>
      <c r="DQ125" s="111">
        <v>3</v>
      </c>
      <c r="DR125" s="103"/>
      <c r="DS125" s="112" t="str">
        <f>IFERROR(VLOOKUP(CONCATENATE($H$1,DQ125),Ventas!$D$1:$M$205,5,0),"")</f>
        <v>Turbante Ca</v>
      </c>
      <c r="DT125" s="104"/>
      <c r="DU125" s="104"/>
      <c r="DV125" s="104"/>
      <c r="DW125" s="104"/>
      <c r="DX125" s="104"/>
      <c r="DY125" s="104"/>
      <c r="DZ125" s="104"/>
      <c r="EA125" s="104"/>
      <c r="EB125" s="104"/>
      <c r="EC125" s="104"/>
      <c r="ED125" s="104"/>
      <c r="EE125" s="104"/>
      <c r="EF125" s="104"/>
      <c r="EG125" s="104"/>
      <c r="EH125" s="104"/>
      <c r="EI125" s="104"/>
      <c r="EJ125" s="103"/>
      <c r="EK125" s="109">
        <f>IFERROR(VLOOKUP(CONCATENATE($H$1,DQ125),Ventas!$D$1:$M$205,6,0),"")</f>
        <v>1</v>
      </c>
      <c r="EL125" s="103"/>
      <c r="EM125" s="110">
        <f>IFERROR(VLOOKUP(CONCATENATE($H$1,DQ125),Ventas!$D$1:$M$205,8,0),"")</f>
        <v>4706</v>
      </c>
      <c r="EN125" s="104"/>
      <c r="EO125" s="104"/>
      <c r="EP125" s="103"/>
      <c r="EQ125" s="110">
        <f t="shared" si="34"/>
        <v>4706</v>
      </c>
      <c r="ER125" s="104"/>
      <c r="ES125" s="104"/>
      <c r="ET125" s="103"/>
    </row>
    <row r="126" spans="1:150" ht="15.75" customHeight="1" x14ac:dyDescent="0.3">
      <c r="A126" s="111">
        <v>4</v>
      </c>
      <c r="B126" s="103"/>
      <c r="C126" s="112" t="str">
        <f>IFERROR(VLOOKUP(CONCATENATE($H$1,A126),Ventas!$D$1:$M$205,5,0),"")</f>
        <v>Turbante Ca</v>
      </c>
      <c r="D126" s="104"/>
      <c r="E126" s="104"/>
      <c r="F126" s="104"/>
      <c r="G126" s="104"/>
      <c r="H126" s="104"/>
      <c r="I126" s="104"/>
      <c r="J126" s="104"/>
      <c r="K126" s="104"/>
      <c r="L126" s="104"/>
      <c r="M126" s="104"/>
      <c r="N126" s="104"/>
      <c r="O126" s="104"/>
      <c r="P126" s="104"/>
      <c r="Q126" s="104"/>
      <c r="R126" s="104"/>
      <c r="S126" s="104"/>
      <c r="T126" s="103"/>
      <c r="U126" s="109">
        <f>IFERROR(VLOOKUP(CONCATENATE($H$1,A126),Ventas!$D$1:$M$205,6,0),"")</f>
        <v>1</v>
      </c>
      <c r="V126" s="103"/>
      <c r="W126" s="110">
        <f>IFERROR(VLOOKUP(CONCATENATE($H$1,A126),Ventas!$D$1:$M$205,8,0),"")</f>
        <v>4706</v>
      </c>
      <c r="X126" s="104"/>
      <c r="Y126" s="104"/>
      <c r="Z126" s="103"/>
      <c r="AA126" s="110">
        <f t="shared" si="30"/>
        <v>4706</v>
      </c>
      <c r="AB126" s="104"/>
      <c r="AC126" s="104"/>
      <c r="AD126" s="103"/>
      <c r="AE126" s="111">
        <v>4</v>
      </c>
      <c r="AF126" s="103"/>
      <c r="AG126" s="112" t="str">
        <f>IFERROR(VLOOKUP(CONCATENATE($H$1,AE126),Ventas!$D$1:$M$205,5,0),"")</f>
        <v>Turbante Ca</v>
      </c>
      <c r="AH126" s="104"/>
      <c r="AI126" s="104"/>
      <c r="AJ126" s="104"/>
      <c r="AK126" s="104"/>
      <c r="AL126" s="104"/>
      <c r="AM126" s="104"/>
      <c r="AN126" s="104"/>
      <c r="AO126" s="104"/>
      <c r="AP126" s="104"/>
      <c r="AQ126" s="104"/>
      <c r="AR126" s="104"/>
      <c r="AS126" s="104"/>
      <c r="AT126" s="104"/>
      <c r="AU126" s="104"/>
      <c r="AV126" s="104"/>
      <c r="AW126" s="104"/>
      <c r="AX126" s="103"/>
      <c r="AY126" s="109">
        <f>IFERROR(VLOOKUP(CONCATENATE($H$1,AE126),Ventas!$D$1:$M$205,6,0),"")</f>
        <v>1</v>
      </c>
      <c r="AZ126" s="103"/>
      <c r="BA126" s="110">
        <f>IFERROR(VLOOKUP(CONCATENATE($H$1,AE126),Ventas!$D$1:$M$205,8,0),"")</f>
        <v>4706</v>
      </c>
      <c r="BB126" s="104"/>
      <c r="BC126" s="104"/>
      <c r="BD126" s="103"/>
      <c r="BE126" s="110">
        <f t="shared" si="31"/>
        <v>4706</v>
      </c>
      <c r="BF126" s="104"/>
      <c r="BG126" s="104"/>
      <c r="BH126" s="103"/>
      <c r="BI126" s="111">
        <v>4</v>
      </c>
      <c r="BJ126" s="103"/>
      <c r="BK126" s="112" t="str">
        <f>IFERROR(VLOOKUP(CONCATENATE($H$1,BI126),Ventas!$D$1:$M$205,5,0),"")</f>
        <v>Turbante Ca</v>
      </c>
      <c r="BL126" s="104"/>
      <c r="BM126" s="104"/>
      <c r="BN126" s="104"/>
      <c r="BO126" s="104"/>
      <c r="BP126" s="104"/>
      <c r="BQ126" s="104"/>
      <c r="BR126" s="104"/>
      <c r="BS126" s="104"/>
      <c r="BT126" s="104"/>
      <c r="BU126" s="104"/>
      <c r="BV126" s="104"/>
      <c r="BW126" s="104"/>
      <c r="BX126" s="104"/>
      <c r="BY126" s="104"/>
      <c r="BZ126" s="104"/>
      <c r="CA126" s="104"/>
      <c r="CB126" s="103"/>
      <c r="CC126" s="109">
        <f>IFERROR(VLOOKUP(CONCATENATE($H$1,BI126),Ventas!$D$1:$M$205,6,0),"")</f>
        <v>1</v>
      </c>
      <c r="CD126" s="103"/>
      <c r="CE126" s="110">
        <f>IFERROR(VLOOKUP(CONCATENATE($H$1,BI126),Ventas!$D$1:$M$205,8,0),"")</f>
        <v>4706</v>
      </c>
      <c r="CF126" s="104"/>
      <c r="CG126" s="104"/>
      <c r="CH126" s="103"/>
      <c r="CI126" s="110">
        <f t="shared" si="32"/>
        <v>4706</v>
      </c>
      <c r="CJ126" s="104"/>
      <c r="CK126" s="104"/>
      <c r="CL126" s="103"/>
      <c r="CM126" s="111">
        <v>4</v>
      </c>
      <c r="CN126" s="103"/>
      <c r="CO126" s="112" t="str">
        <f>IFERROR(VLOOKUP(CONCATENATE($H$1,CM126),Ventas!$D$1:$M$205,5,0),"")</f>
        <v>Turbante Ca</v>
      </c>
      <c r="CP126" s="104"/>
      <c r="CQ126" s="104"/>
      <c r="CR126" s="104"/>
      <c r="CS126" s="104"/>
      <c r="CT126" s="104"/>
      <c r="CU126" s="104"/>
      <c r="CV126" s="104"/>
      <c r="CW126" s="104"/>
      <c r="CX126" s="104"/>
      <c r="CY126" s="104"/>
      <c r="CZ126" s="104"/>
      <c r="DA126" s="104"/>
      <c r="DB126" s="104"/>
      <c r="DC126" s="104"/>
      <c r="DD126" s="104"/>
      <c r="DE126" s="104"/>
      <c r="DF126" s="103"/>
      <c r="DG126" s="109">
        <f>IFERROR(VLOOKUP(CONCATENATE($H$1,CM126),Ventas!$D$1:$M$205,6,0),"")</f>
        <v>1</v>
      </c>
      <c r="DH126" s="103"/>
      <c r="DI126" s="110">
        <f>IFERROR(VLOOKUP(CONCATENATE($H$1,CM126),Ventas!$D$1:$M$205,8,0),"")</f>
        <v>4706</v>
      </c>
      <c r="DJ126" s="104"/>
      <c r="DK126" s="104"/>
      <c r="DL126" s="103"/>
      <c r="DM126" s="110">
        <f t="shared" si="33"/>
        <v>4706</v>
      </c>
      <c r="DN126" s="104"/>
      <c r="DO126" s="104"/>
      <c r="DP126" s="103"/>
      <c r="DQ126" s="111">
        <v>4</v>
      </c>
      <c r="DR126" s="103"/>
      <c r="DS126" s="112" t="str">
        <f>IFERROR(VLOOKUP(CONCATENATE($H$1,DQ126),Ventas!$D$1:$M$205,5,0),"")</f>
        <v>Turbante Ca</v>
      </c>
      <c r="DT126" s="104"/>
      <c r="DU126" s="104"/>
      <c r="DV126" s="104"/>
      <c r="DW126" s="104"/>
      <c r="DX126" s="104"/>
      <c r="DY126" s="104"/>
      <c r="DZ126" s="104"/>
      <c r="EA126" s="104"/>
      <c r="EB126" s="104"/>
      <c r="EC126" s="104"/>
      <c r="ED126" s="104"/>
      <c r="EE126" s="104"/>
      <c r="EF126" s="104"/>
      <c r="EG126" s="104"/>
      <c r="EH126" s="104"/>
      <c r="EI126" s="104"/>
      <c r="EJ126" s="103"/>
      <c r="EK126" s="109">
        <f>IFERROR(VLOOKUP(CONCATENATE($H$1,DQ126),Ventas!$D$1:$M$205,6,0),"")</f>
        <v>1</v>
      </c>
      <c r="EL126" s="103"/>
      <c r="EM126" s="110">
        <f>IFERROR(VLOOKUP(CONCATENATE($H$1,DQ126),Ventas!$D$1:$M$205,8,0),"")</f>
        <v>4706</v>
      </c>
      <c r="EN126" s="104"/>
      <c r="EO126" s="104"/>
      <c r="EP126" s="103"/>
      <c r="EQ126" s="110">
        <f t="shared" si="34"/>
        <v>4706</v>
      </c>
      <c r="ER126" s="104"/>
      <c r="ES126" s="104"/>
      <c r="ET126" s="103"/>
    </row>
    <row r="127" spans="1:150" ht="15.75" customHeight="1" x14ac:dyDescent="0.3">
      <c r="A127" s="111">
        <v>5</v>
      </c>
      <c r="B127" s="103"/>
      <c r="C127" s="112" t="str">
        <f>IFERROR(VLOOKUP(CONCATENATE($H$1,A127),Ventas!$D$1:$M$205,5,0),"")</f>
        <v/>
      </c>
      <c r="D127" s="104"/>
      <c r="E127" s="104"/>
      <c r="F127" s="104"/>
      <c r="G127" s="104"/>
      <c r="H127" s="104"/>
      <c r="I127" s="104"/>
      <c r="J127" s="104"/>
      <c r="K127" s="104"/>
      <c r="L127" s="104"/>
      <c r="M127" s="104"/>
      <c r="N127" s="104"/>
      <c r="O127" s="104"/>
      <c r="P127" s="104"/>
      <c r="Q127" s="104"/>
      <c r="R127" s="104"/>
      <c r="S127" s="104"/>
      <c r="T127" s="103"/>
      <c r="U127" s="109" t="str">
        <f>IFERROR(VLOOKUP(CONCATENATE($H$1,A127),Ventas!$D$1:$M$205,6,0),"")</f>
        <v/>
      </c>
      <c r="V127" s="103"/>
      <c r="W127" s="110" t="str">
        <f>IFERROR(VLOOKUP(CONCATENATE($H$1,A127),Ventas!$D$1:$M$205,8,0),"")</f>
        <v/>
      </c>
      <c r="X127" s="104"/>
      <c r="Y127" s="104"/>
      <c r="Z127" s="103"/>
      <c r="AA127" s="110" t="str">
        <f t="shared" si="30"/>
        <v/>
      </c>
      <c r="AB127" s="104"/>
      <c r="AC127" s="104"/>
      <c r="AD127" s="103"/>
      <c r="AE127" s="111">
        <v>5</v>
      </c>
      <c r="AF127" s="103"/>
      <c r="AG127" s="112" t="str">
        <f>IFERROR(VLOOKUP(CONCATENATE($H$1,AE127),Ventas!$D$1:$M$205,5,0),"")</f>
        <v/>
      </c>
      <c r="AH127" s="104"/>
      <c r="AI127" s="104"/>
      <c r="AJ127" s="104"/>
      <c r="AK127" s="104"/>
      <c r="AL127" s="104"/>
      <c r="AM127" s="104"/>
      <c r="AN127" s="104"/>
      <c r="AO127" s="104"/>
      <c r="AP127" s="104"/>
      <c r="AQ127" s="104"/>
      <c r="AR127" s="104"/>
      <c r="AS127" s="104"/>
      <c r="AT127" s="104"/>
      <c r="AU127" s="104"/>
      <c r="AV127" s="104"/>
      <c r="AW127" s="104"/>
      <c r="AX127" s="103"/>
      <c r="AY127" s="109" t="str">
        <f>IFERROR(VLOOKUP(CONCATENATE($H$1,AE127),Ventas!$D$1:$M$205,6,0),"")</f>
        <v/>
      </c>
      <c r="AZ127" s="103"/>
      <c r="BA127" s="110" t="str">
        <f>IFERROR(VLOOKUP(CONCATENATE($H$1,AE127),Ventas!$D$1:$M$205,8,0),"")</f>
        <v/>
      </c>
      <c r="BB127" s="104"/>
      <c r="BC127" s="104"/>
      <c r="BD127" s="103"/>
      <c r="BE127" s="110" t="str">
        <f t="shared" si="31"/>
        <v/>
      </c>
      <c r="BF127" s="104"/>
      <c r="BG127" s="104"/>
      <c r="BH127" s="103"/>
      <c r="BI127" s="111">
        <v>5</v>
      </c>
      <c r="BJ127" s="103"/>
      <c r="BK127" s="112" t="str">
        <f>IFERROR(VLOOKUP(CONCATENATE($H$1,BI127),Ventas!$D$1:$M$205,5,0),"")</f>
        <v/>
      </c>
      <c r="BL127" s="104"/>
      <c r="BM127" s="104"/>
      <c r="BN127" s="104"/>
      <c r="BO127" s="104"/>
      <c r="BP127" s="104"/>
      <c r="BQ127" s="104"/>
      <c r="BR127" s="104"/>
      <c r="BS127" s="104"/>
      <c r="BT127" s="104"/>
      <c r="BU127" s="104"/>
      <c r="BV127" s="104"/>
      <c r="BW127" s="104"/>
      <c r="BX127" s="104"/>
      <c r="BY127" s="104"/>
      <c r="BZ127" s="104"/>
      <c r="CA127" s="104"/>
      <c r="CB127" s="103"/>
      <c r="CC127" s="109" t="str">
        <f>IFERROR(VLOOKUP(CONCATENATE($H$1,BI127),Ventas!$D$1:$M$205,6,0),"")</f>
        <v/>
      </c>
      <c r="CD127" s="103"/>
      <c r="CE127" s="110" t="str">
        <f>IFERROR(VLOOKUP(CONCATENATE($H$1,BI127),Ventas!$D$1:$M$205,8,0),"")</f>
        <v/>
      </c>
      <c r="CF127" s="104"/>
      <c r="CG127" s="104"/>
      <c r="CH127" s="103"/>
      <c r="CI127" s="110" t="str">
        <f t="shared" si="32"/>
        <v/>
      </c>
      <c r="CJ127" s="104"/>
      <c r="CK127" s="104"/>
      <c r="CL127" s="103"/>
      <c r="CM127" s="111">
        <v>5</v>
      </c>
      <c r="CN127" s="103"/>
      <c r="CO127" s="112" t="str">
        <f>IFERROR(VLOOKUP(CONCATENATE($H$1,CM127),Ventas!$D$1:$M$205,5,0),"")</f>
        <v/>
      </c>
      <c r="CP127" s="104"/>
      <c r="CQ127" s="104"/>
      <c r="CR127" s="104"/>
      <c r="CS127" s="104"/>
      <c r="CT127" s="104"/>
      <c r="CU127" s="104"/>
      <c r="CV127" s="104"/>
      <c r="CW127" s="104"/>
      <c r="CX127" s="104"/>
      <c r="CY127" s="104"/>
      <c r="CZ127" s="104"/>
      <c r="DA127" s="104"/>
      <c r="DB127" s="104"/>
      <c r="DC127" s="104"/>
      <c r="DD127" s="104"/>
      <c r="DE127" s="104"/>
      <c r="DF127" s="103"/>
      <c r="DG127" s="109" t="str">
        <f>IFERROR(VLOOKUP(CONCATENATE($H$1,CM127),Ventas!$D$1:$M$205,6,0),"")</f>
        <v/>
      </c>
      <c r="DH127" s="103"/>
      <c r="DI127" s="110" t="str">
        <f>IFERROR(VLOOKUP(CONCATENATE($H$1,CM127),Ventas!$D$1:$M$205,8,0),"")</f>
        <v/>
      </c>
      <c r="DJ127" s="104"/>
      <c r="DK127" s="104"/>
      <c r="DL127" s="103"/>
      <c r="DM127" s="110" t="str">
        <f t="shared" si="33"/>
        <v/>
      </c>
      <c r="DN127" s="104"/>
      <c r="DO127" s="104"/>
      <c r="DP127" s="103"/>
      <c r="DQ127" s="111">
        <v>5</v>
      </c>
      <c r="DR127" s="103"/>
      <c r="DS127" s="112" t="str">
        <f>IFERROR(VLOOKUP(CONCATENATE($H$1,DQ127),Ventas!$D$1:$M$205,5,0),"")</f>
        <v/>
      </c>
      <c r="DT127" s="104"/>
      <c r="DU127" s="104"/>
      <c r="DV127" s="104"/>
      <c r="DW127" s="104"/>
      <c r="DX127" s="104"/>
      <c r="DY127" s="104"/>
      <c r="DZ127" s="104"/>
      <c r="EA127" s="104"/>
      <c r="EB127" s="104"/>
      <c r="EC127" s="104"/>
      <c r="ED127" s="104"/>
      <c r="EE127" s="104"/>
      <c r="EF127" s="104"/>
      <c r="EG127" s="104"/>
      <c r="EH127" s="104"/>
      <c r="EI127" s="104"/>
      <c r="EJ127" s="103"/>
      <c r="EK127" s="109" t="str">
        <f>IFERROR(VLOOKUP(CONCATENATE($H$1,DQ127),Ventas!$D$1:$M$205,6,0),"")</f>
        <v/>
      </c>
      <c r="EL127" s="103"/>
      <c r="EM127" s="110" t="str">
        <f>IFERROR(VLOOKUP(CONCATENATE($H$1,DQ127),Ventas!$D$1:$M$205,8,0),"")</f>
        <v/>
      </c>
      <c r="EN127" s="104"/>
      <c r="EO127" s="104"/>
      <c r="EP127" s="103"/>
      <c r="EQ127" s="110" t="str">
        <f t="shared" si="34"/>
        <v/>
      </c>
      <c r="ER127" s="104"/>
      <c r="ES127" s="104"/>
      <c r="ET127" s="103"/>
    </row>
    <row r="128" spans="1:150" ht="15.75" customHeight="1" x14ac:dyDescent="0.3">
      <c r="A128" s="111">
        <v>6</v>
      </c>
      <c r="B128" s="103"/>
      <c r="C128" s="112" t="str">
        <f>IFERROR(VLOOKUP(CONCATENATE($H$1,A128),Ventas!$D$1:$M$205,5,0),"")</f>
        <v/>
      </c>
      <c r="D128" s="104"/>
      <c r="E128" s="104"/>
      <c r="F128" s="104"/>
      <c r="G128" s="104"/>
      <c r="H128" s="104"/>
      <c r="I128" s="104"/>
      <c r="J128" s="104"/>
      <c r="K128" s="104"/>
      <c r="L128" s="104"/>
      <c r="M128" s="104"/>
      <c r="N128" s="104"/>
      <c r="O128" s="104"/>
      <c r="P128" s="104"/>
      <c r="Q128" s="104"/>
      <c r="R128" s="104"/>
      <c r="S128" s="104"/>
      <c r="T128" s="103"/>
      <c r="U128" s="109" t="str">
        <f>IFERROR(VLOOKUP(CONCATENATE($H$1,A128),Ventas!$D$1:$M$205,6,0),"")</f>
        <v/>
      </c>
      <c r="V128" s="103"/>
      <c r="W128" s="110" t="str">
        <f>IFERROR(VLOOKUP(CONCATENATE($H$1,A128),Ventas!$D$1:$M$205,8,0),"")</f>
        <v/>
      </c>
      <c r="X128" s="104"/>
      <c r="Y128" s="104"/>
      <c r="Z128" s="103"/>
      <c r="AA128" s="110" t="str">
        <f t="shared" si="30"/>
        <v/>
      </c>
      <c r="AB128" s="104"/>
      <c r="AC128" s="104"/>
      <c r="AD128" s="103"/>
      <c r="AE128" s="111">
        <v>6</v>
      </c>
      <c r="AF128" s="103"/>
      <c r="AG128" s="112" t="str">
        <f>IFERROR(VLOOKUP(CONCATENATE($H$1,AE128),Ventas!$D$1:$M$205,5,0),"")</f>
        <v/>
      </c>
      <c r="AH128" s="104"/>
      <c r="AI128" s="104"/>
      <c r="AJ128" s="104"/>
      <c r="AK128" s="104"/>
      <c r="AL128" s="104"/>
      <c r="AM128" s="104"/>
      <c r="AN128" s="104"/>
      <c r="AO128" s="104"/>
      <c r="AP128" s="104"/>
      <c r="AQ128" s="104"/>
      <c r="AR128" s="104"/>
      <c r="AS128" s="104"/>
      <c r="AT128" s="104"/>
      <c r="AU128" s="104"/>
      <c r="AV128" s="104"/>
      <c r="AW128" s="104"/>
      <c r="AX128" s="103"/>
      <c r="AY128" s="109" t="str">
        <f>IFERROR(VLOOKUP(CONCATENATE($H$1,AE128),Ventas!$D$1:$M$205,6,0),"")</f>
        <v/>
      </c>
      <c r="AZ128" s="103"/>
      <c r="BA128" s="110" t="str">
        <f>IFERROR(VLOOKUP(CONCATENATE($H$1,AE128),Ventas!$D$1:$M$205,8,0),"")</f>
        <v/>
      </c>
      <c r="BB128" s="104"/>
      <c r="BC128" s="104"/>
      <c r="BD128" s="103"/>
      <c r="BE128" s="110" t="str">
        <f t="shared" si="31"/>
        <v/>
      </c>
      <c r="BF128" s="104"/>
      <c r="BG128" s="104"/>
      <c r="BH128" s="103"/>
      <c r="BI128" s="111">
        <v>6</v>
      </c>
      <c r="BJ128" s="103"/>
      <c r="BK128" s="112" t="str">
        <f>IFERROR(VLOOKUP(CONCATENATE($H$1,BI128),Ventas!$D$1:$M$205,5,0),"")</f>
        <v/>
      </c>
      <c r="BL128" s="104"/>
      <c r="BM128" s="104"/>
      <c r="BN128" s="104"/>
      <c r="BO128" s="104"/>
      <c r="BP128" s="104"/>
      <c r="BQ128" s="104"/>
      <c r="BR128" s="104"/>
      <c r="BS128" s="104"/>
      <c r="BT128" s="104"/>
      <c r="BU128" s="104"/>
      <c r="BV128" s="104"/>
      <c r="BW128" s="104"/>
      <c r="BX128" s="104"/>
      <c r="BY128" s="104"/>
      <c r="BZ128" s="104"/>
      <c r="CA128" s="104"/>
      <c r="CB128" s="103"/>
      <c r="CC128" s="109" t="str">
        <f>IFERROR(VLOOKUP(CONCATENATE($H$1,BI128),Ventas!$D$1:$M$205,6,0),"")</f>
        <v/>
      </c>
      <c r="CD128" s="103"/>
      <c r="CE128" s="110" t="str">
        <f>IFERROR(VLOOKUP(CONCATENATE($H$1,BI128),Ventas!$D$1:$M$205,8,0),"")</f>
        <v/>
      </c>
      <c r="CF128" s="104"/>
      <c r="CG128" s="104"/>
      <c r="CH128" s="103"/>
      <c r="CI128" s="110" t="str">
        <f t="shared" si="32"/>
        <v/>
      </c>
      <c r="CJ128" s="104"/>
      <c r="CK128" s="104"/>
      <c r="CL128" s="103"/>
      <c r="CM128" s="111">
        <v>6</v>
      </c>
      <c r="CN128" s="103"/>
      <c r="CO128" s="112" t="str">
        <f>IFERROR(VLOOKUP(CONCATENATE($H$1,CM128),Ventas!$D$1:$M$205,5,0),"")</f>
        <v/>
      </c>
      <c r="CP128" s="104"/>
      <c r="CQ128" s="104"/>
      <c r="CR128" s="104"/>
      <c r="CS128" s="104"/>
      <c r="CT128" s="104"/>
      <c r="CU128" s="104"/>
      <c r="CV128" s="104"/>
      <c r="CW128" s="104"/>
      <c r="CX128" s="104"/>
      <c r="CY128" s="104"/>
      <c r="CZ128" s="104"/>
      <c r="DA128" s="104"/>
      <c r="DB128" s="104"/>
      <c r="DC128" s="104"/>
      <c r="DD128" s="104"/>
      <c r="DE128" s="104"/>
      <c r="DF128" s="103"/>
      <c r="DG128" s="109" t="str">
        <f>IFERROR(VLOOKUP(CONCATENATE($H$1,CM128),Ventas!$D$1:$M$205,6,0),"")</f>
        <v/>
      </c>
      <c r="DH128" s="103"/>
      <c r="DI128" s="110" t="str">
        <f>IFERROR(VLOOKUP(CONCATENATE($H$1,CM128),Ventas!$D$1:$M$205,8,0),"")</f>
        <v/>
      </c>
      <c r="DJ128" s="104"/>
      <c r="DK128" s="104"/>
      <c r="DL128" s="103"/>
      <c r="DM128" s="110" t="str">
        <f t="shared" si="33"/>
        <v/>
      </c>
      <c r="DN128" s="104"/>
      <c r="DO128" s="104"/>
      <c r="DP128" s="103"/>
      <c r="DQ128" s="111">
        <v>6</v>
      </c>
      <c r="DR128" s="103"/>
      <c r="DS128" s="112" t="str">
        <f>IFERROR(VLOOKUP(CONCATENATE($H$1,DQ128),Ventas!$D$1:$M$205,5,0),"")</f>
        <v/>
      </c>
      <c r="DT128" s="104"/>
      <c r="DU128" s="104"/>
      <c r="DV128" s="104"/>
      <c r="DW128" s="104"/>
      <c r="DX128" s="104"/>
      <c r="DY128" s="104"/>
      <c r="DZ128" s="104"/>
      <c r="EA128" s="104"/>
      <c r="EB128" s="104"/>
      <c r="EC128" s="104"/>
      <c r="ED128" s="104"/>
      <c r="EE128" s="104"/>
      <c r="EF128" s="104"/>
      <c r="EG128" s="104"/>
      <c r="EH128" s="104"/>
      <c r="EI128" s="104"/>
      <c r="EJ128" s="103"/>
      <c r="EK128" s="109" t="str">
        <f>IFERROR(VLOOKUP(CONCATENATE($H$1,DQ128),Ventas!$D$1:$M$205,6,0),"")</f>
        <v/>
      </c>
      <c r="EL128" s="103"/>
      <c r="EM128" s="110" t="str">
        <f>IFERROR(VLOOKUP(CONCATENATE($H$1,DQ128),Ventas!$D$1:$M$205,8,0),"")</f>
        <v/>
      </c>
      <c r="EN128" s="104"/>
      <c r="EO128" s="104"/>
      <c r="EP128" s="103"/>
      <c r="EQ128" s="110" t="str">
        <f t="shared" si="34"/>
        <v/>
      </c>
      <c r="ER128" s="104"/>
      <c r="ES128" s="104"/>
      <c r="ET128" s="103"/>
    </row>
    <row r="129" spans="1:150" ht="15.75" customHeight="1" x14ac:dyDescent="0.3">
      <c r="A129" s="111">
        <v>7</v>
      </c>
      <c r="B129" s="103"/>
      <c r="C129" s="112" t="str">
        <f>IFERROR(VLOOKUP(CONCATENATE($H$1,A129),Ventas!$D$1:$M$205,5,0),"")</f>
        <v/>
      </c>
      <c r="D129" s="104"/>
      <c r="E129" s="104"/>
      <c r="F129" s="104"/>
      <c r="G129" s="104"/>
      <c r="H129" s="104"/>
      <c r="I129" s="104"/>
      <c r="J129" s="104"/>
      <c r="K129" s="104"/>
      <c r="L129" s="104"/>
      <c r="M129" s="104"/>
      <c r="N129" s="104"/>
      <c r="O129" s="104"/>
      <c r="P129" s="104"/>
      <c r="Q129" s="104"/>
      <c r="R129" s="104"/>
      <c r="S129" s="104"/>
      <c r="T129" s="103"/>
      <c r="U129" s="109" t="str">
        <f>IFERROR(VLOOKUP(CONCATENATE($H$1,A129),Ventas!$D$1:$M$205,6,0),"")</f>
        <v/>
      </c>
      <c r="V129" s="103"/>
      <c r="W129" s="110" t="str">
        <f>IFERROR(VLOOKUP(CONCATENATE($H$1,A129),Ventas!$D$1:$M$205,8,0),"")</f>
        <v/>
      </c>
      <c r="X129" s="104"/>
      <c r="Y129" s="104"/>
      <c r="Z129" s="103"/>
      <c r="AA129" s="110" t="str">
        <f t="shared" si="30"/>
        <v/>
      </c>
      <c r="AB129" s="104"/>
      <c r="AC129" s="104"/>
      <c r="AD129" s="103"/>
      <c r="AE129" s="111">
        <v>7</v>
      </c>
      <c r="AF129" s="103"/>
      <c r="AG129" s="112" t="str">
        <f>IFERROR(VLOOKUP(CONCATENATE($H$1,AE129),Ventas!$D$1:$M$205,5,0),"")</f>
        <v/>
      </c>
      <c r="AH129" s="104"/>
      <c r="AI129" s="104"/>
      <c r="AJ129" s="104"/>
      <c r="AK129" s="104"/>
      <c r="AL129" s="104"/>
      <c r="AM129" s="104"/>
      <c r="AN129" s="104"/>
      <c r="AO129" s="104"/>
      <c r="AP129" s="104"/>
      <c r="AQ129" s="104"/>
      <c r="AR129" s="104"/>
      <c r="AS129" s="104"/>
      <c r="AT129" s="104"/>
      <c r="AU129" s="104"/>
      <c r="AV129" s="104"/>
      <c r="AW129" s="104"/>
      <c r="AX129" s="103"/>
      <c r="AY129" s="109" t="str">
        <f>IFERROR(VLOOKUP(CONCATENATE($H$1,AE129),Ventas!$D$1:$M$205,6,0),"")</f>
        <v/>
      </c>
      <c r="AZ129" s="103"/>
      <c r="BA129" s="110" t="str">
        <f>IFERROR(VLOOKUP(CONCATENATE($H$1,AE129),Ventas!$D$1:$M$205,8,0),"")</f>
        <v/>
      </c>
      <c r="BB129" s="104"/>
      <c r="BC129" s="104"/>
      <c r="BD129" s="103"/>
      <c r="BE129" s="110" t="str">
        <f t="shared" si="31"/>
        <v/>
      </c>
      <c r="BF129" s="104"/>
      <c r="BG129" s="104"/>
      <c r="BH129" s="103"/>
      <c r="BI129" s="111">
        <v>7</v>
      </c>
      <c r="BJ129" s="103"/>
      <c r="BK129" s="112" t="str">
        <f>IFERROR(VLOOKUP(CONCATENATE($H$1,BI129),Ventas!$D$1:$M$205,5,0),"")</f>
        <v/>
      </c>
      <c r="BL129" s="104"/>
      <c r="BM129" s="104"/>
      <c r="BN129" s="104"/>
      <c r="BO129" s="104"/>
      <c r="BP129" s="104"/>
      <c r="BQ129" s="104"/>
      <c r="BR129" s="104"/>
      <c r="BS129" s="104"/>
      <c r="BT129" s="104"/>
      <c r="BU129" s="104"/>
      <c r="BV129" s="104"/>
      <c r="BW129" s="104"/>
      <c r="BX129" s="104"/>
      <c r="BY129" s="104"/>
      <c r="BZ129" s="104"/>
      <c r="CA129" s="104"/>
      <c r="CB129" s="103"/>
      <c r="CC129" s="109" t="str">
        <f>IFERROR(VLOOKUP(CONCATENATE($H$1,BI129),Ventas!$D$1:$M$205,6,0),"")</f>
        <v/>
      </c>
      <c r="CD129" s="103"/>
      <c r="CE129" s="110" t="str">
        <f>IFERROR(VLOOKUP(CONCATENATE($H$1,BI129),Ventas!$D$1:$M$205,8,0),"")</f>
        <v/>
      </c>
      <c r="CF129" s="104"/>
      <c r="CG129" s="104"/>
      <c r="CH129" s="103"/>
      <c r="CI129" s="110" t="str">
        <f t="shared" si="32"/>
        <v/>
      </c>
      <c r="CJ129" s="104"/>
      <c r="CK129" s="104"/>
      <c r="CL129" s="103"/>
      <c r="CM129" s="111">
        <v>7</v>
      </c>
      <c r="CN129" s="103"/>
      <c r="CO129" s="112" t="str">
        <f>IFERROR(VLOOKUP(CONCATENATE($H$1,CM129),Ventas!$D$1:$M$205,5,0),"")</f>
        <v/>
      </c>
      <c r="CP129" s="104"/>
      <c r="CQ129" s="104"/>
      <c r="CR129" s="104"/>
      <c r="CS129" s="104"/>
      <c r="CT129" s="104"/>
      <c r="CU129" s="104"/>
      <c r="CV129" s="104"/>
      <c r="CW129" s="104"/>
      <c r="CX129" s="104"/>
      <c r="CY129" s="104"/>
      <c r="CZ129" s="104"/>
      <c r="DA129" s="104"/>
      <c r="DB129" s="104"/>
      <c r="DC129" s="104"/>
      <c r="DD129" s="104"/>
      <c r="DE129" s="104"/>
      <c r="DF129" s="103"/>
      <c r="DG129" s="109" t="str">
        <f>IFERROR(VLOOKUP(CONCATENATE($H$1,CM129),Ventas!$D$1:$M$205,6,0),"")</f>
        <v/>
      </c>
      <c r="DH129" s="103"/>
      <c r="DI129" s="110" t="str">
        <f>IFERROR(VLOOKUP(CONCATENATE($H$1,CM129),Ventas!$D$1:$M$205,8,0),"")</f>
        <v/>
      </c>
      <c r="DJ129" s="104"/>
      <c r="DK129" s="104"/>
      <c r="DL129" s="103"/>
      <c r="DM129" s="110" t="str">
        <f t="shared" si="33"/>
        <v/>
      </c>
      <c r="DN129" s="104"/>
      <c r="DO129" s="104"/>
      <c r="DP129" s="103"/>
      <c r="DQ129" s="111">
        <v>7</v>
      </c>
      <c r="DR129" s="103"/>
      <c r="DS129" s="112" t="str">
        <f>IFERROR(VLOOKUP(CONCATENATE($H$1,DQ129),Ventas!$D$1:$M$205,5,0),"")</f>
        <v/>
      </c>
      <c r="DT129" s="104"/>
      <c r="DU129" s="104"/>
      <c r="DV129" s="104"/>
      <c r="DW129" s="104"/>
      <c r="DX129" s="104"/>
      <c r="DY129" s="104"/>
      <c r="DZ129" s="104"/>
      <c r="EA129" s="104"/>
      <c r="EB129" s="104"/>
      <c r="EC129" s="104"/>
      <c r="ED129" s="104"/>
      <c r="EE129" s="104"/>
      <c r="EF129" s="104"/>
      <c r="EG129" s="104"/>
      <c r="EH129" s="104"/>
      <c r="EI129" s="104"/>
      <c r="EJ129" s="103"/>
      <c r="EK129" s="109" t="str">
        <f>IFERROR(VLOOKUP(CONCATENATE($H$1,DQ129),Ventas!$D$1:$M$205,6,0),"")</f>
        <v/>
      </c>
      <c r="EL129" s="103"/>
      <c r="EM129" s="110" t="str">
        <f>IFERROR(VLOOKUP(CONCATENATE($H$1,DQ129),Ventas!$D$1:$M$205,8,0),"")</f>
        <v/>
      </c>
      <c r="EN129" s="104"/>
      <c r="EO129" s="104"/>
      <c r="EP129" s="103"/>
      <c r="EQ129" s="110" t="str">
        <f t="shared" si="34"/>
        <v/>
      </c>
      <c r="ER129" s="104"/>
      <c r="ES129" s="104"/>
      <c r="ET129" s="103"/>
    </row>
    <row r="130" spans="1:150" ht="15.75" customHeight="1" x14ac:dyDescent="0.3">
      <c r="A130" s="111">
        <v>8</v>
      </c>
      <c r="B130" s="103"/>
      <c r="C130" s="112" t="str">
        <f>IFERROR(VLOOKUP(CONCATENATE($H$1,A130),Ventas!$D$1:$M$205,5,0),"")</f>
        <v/>
      </c>
      <c r="D130" s="104"/>
      <c r="E130" s="104"/>
      <c r="F130" s="104"/>
      <c r="G130" s="104"/>
      <c r="H130" s="104"/>
      <c r="I130" s="104"/>
      <c r="J130" s="104"/>
      <c r="K130" s="104"/>
      <c r="L130" s="104"/>
      <c r="M130" s="104"/>
      <c r="N130" s="104"/>
      <c r="O130" s="104"/>
      <c r="P130" s="104"/>
      <c r="Q130" s="104"/>
      <c r="R130" s="104"/>
      <c r="S130" s="104"/>
      <c r="T130" s="103"/>
      <c r="U130" s="109" t="str">
        <f>IFERROR(VLOOKUP(CONCATENATE($H$1,A130),Ventas!$D$1:$M$205,6,0),"")</f>
        <v/>
      </c>
      <c r="V130" s="103"/>
      <c r="W130" s="110" t="str">
        <f>IFERROR(VLOOKUP(CONCATENATE($H$1,A130),Ventas!$D$1:$M$205,8,0),"")</f>
        <v/>
      </c>
      <c r="X130" s="104"/>
      <c r="Y130" s="104"/>
      <c r="Z130" s="103"/>
      <c r="AA130" s="110" t="str">
        <f t="shared" si="30"/>
        <v/>
      </c>
      <c r="AB130" s="104"/>
      <c r="AC130" s="104"/>
      <c r="AD130" s="103"/>
      <c r="AE130" s="111">
        <v>8</v>
      </c>
      <c r="AF130" s="103"/>
      <c r="AG130" s="112" t="str">
        <f>IFERROR(VLOOKUP(CONCATENATE($H$1,AE130),Ventas!$D$1:$M$205,5,0),"")</f>
        <v/>
      </c>
      <c r="AH130" s="104"/>
      <c r="AI130" s="104"/>
      <c r="AJ130" s="104"/>
      <c r="AK130" s="104"/>
      <c r="AL130" s="104"/>
      <c r="AM130" s="104"/>
      <c r="AN130" s="104"/>
      <c r="AO130" s="104"/>
      <c r="AP130" s="104"/>
      <c r="AQ130" s="104"/>
      <c r="AR130" s="104"/>
      <c r="AS130" s="104"/>
      <c r="AT130" s="104"/>
      <c r="AU130" s="104"/>
      <c r="AV130" s="104"/>
      <c r="AW130" s="104"/>
      <c r="AX130" s="103"/>
      <c r="AY130" s="109" t="str">
        <f>IFERROR(VLOOKUP(CONCATENATE($H$1,AE130),Ventas!$D$1:$M$205,6,0),"")</f>
        <v/>
      </c>
      <c r="AZ130" s="103"/>
      <c r="BA130" s="110" t="str">
        <f>IFERROR(VLOOKUP(CONCATENATE($H$1,AE130),Ventas!$D$1:$M$205,8,0),"")</f>
        <v/>
      </c>
      <c r="BB130" s="104"/>
      <c r="BC130" s="104"/>
      <c r="BD130" s="103"/>
      <c r="BE130" s="110" t="str">
        <f t="shared" si="31"/>
        <v/>
      </c>
      <c r="BF130" s="104"/>
      <c r="BG130" s="104"/>
      <c r="BH130" s="103"/>
      <c r="BI130" s="111">
        <v>8</v>
      </c>
      <c r="BJ130" s="103"/>
      <c r="BK130" s="112" t="str">
        <f>IFERROR(VLOOKUP(CONCATENATE($H$1,BI130),Ventas!$D$1:$M$205,5,0),"")</f>
        <v/>
      </c>
      <c r="BL130" s="104"/>
      <c r="BM130" s="104"/>
      <c r="BN130" s="104"/>
      <c r="BO130" s="104"/>
      <c r="BP130" s="104"/>
      <c r="BQ130" s="104"/>
      <c r="BR130" s="104"/>
      <c r="BS130" s="104"/>
      <c r="BT130" s="104"/>
      <c r="BU130" s="104"/>
      <c r="BV130" s="104"/>
      <c r="BW130" s="104"/>
      <c r="BX130" s="104"/>
      <c r="BY130" s="104"/>
      <c r="BZ130" s="104"/>
      <c r="CA130" s="104"/>
      <c r="CB130" s="103"/>
      <c r="CC130" s="109" t="str">
        <f>IFERROR(VLOOKUP(CONCATENATE($H$1,BI130),Ventas!$D$1:$M$205,6,0),"")</f>
        <v/>
      </c>
      <c r="CD130" s="103"/>
      <c r="CE130" s="110" t="str">
        <f>IFERROR(VLOOKUP(CONCATENATE($H$1,BI130),Ventas!$D$1:$M$205,8,0),"")</f>
        <v/>
      </c>
      <c r="CF130" s="104"/>
      <c r="CG130" s="104"/>
      <c r="CH130" s="103"/>
      <c r="CI130" s="110" t="str">
        <f t="shared" si="32"/>
        <v/>
      </c>
      <c r="CJ130" s="104"/>
      <c r="CK130" s="104"/>
      <c r="CL130" s="103"/>
      <c r="CM130" s="111">
        <v>8</v>
      </c>
      <c r="CN130" s="103"/>
      <c r="CO130" s="112" t="str">
        <f>IFERROR(VLOOKUP(CONCATENATE($H$1,CM130),Ventas!$D$1:$M$205,5,0),"")</f>
        <v/>
      </c>
      <c r="CP130" s="104"/>
      <c r="CQ130" s="104"/>
      <c r="CR130" s="104"/>
      <c r="CS130" s="104"/>
      <c r="CT130" s="104"/>
      <c r="CU130" s="104"/>
      <c r="CV130" s="104"/>
      <c r="CW130" s="104"/>
      <c r="CX130" s="104"/>
      <c r="CY130" s="104"/>
      <c r="CZ130" s="104"/>
      <c r="DA130" s="104"/>
      <c r="DB130" s="104"/>
      <c r="DC130" s="104"/>
      <c r="DD130" s="104"/>
      <c r="DE130" s="104"/>
      <c r="DF130" s="103"/>
      <c r="DG130" s="109" t="str">
        <f>IFERROR(VLOOKUP(CONCATENATE($H$1,CM130),Ventas!$D$1:$M$205,6,0),"")</f>
        <v/>
      </c>
      <c r="DH130" s="103"/>
      <c r="DI130" s="110" t="str">
        <f>IFERROR(VLOOKUP(CONCATENATE($H$1,CM130),Ventas!$D$1:$M$205,8,0),"")</f>
        <v/>
      </c>
      <c r="DJ130" s="104"/>
      <c r="DK130" s="104"/>
      <c r="DL130" s="103"/>
      <c r="DM130" s="110" t="str">
        <f t="shared" si="33"/>
        <v/>
      </c>
      <c r="DN130" s="104"/>
      <c r="DO130" s="104"/>
      <c r="DP130" s="103"/>
      <c r="DQ130" s="111">
        <v>8</v>
      </c>
      <c r="DR130" s="103"/>
      <c r="DS130" s="112" t="str">
        <f>IFERROR(VLOOKUP(CONCATENATE($H$1,DQ130),Ventas!$D$1:$M$205,5,0),"")</f>
        <v/>
      </c>
      <c r="DT130" s="104"/>
      <c r="DU130" s="104"/>
      <c r="DV130" s="104"/>
      <c r="DW130" s="104"/>
      <c r="DX130" s="104"/>
      <c r="DY130" s="104"/>
      <c r="DZ130" s="104"/>
      <c r="EA130" s="104"/>
      <c r="EB130" s="104"/>
      <c r="EC130" s="104"/>
      <c r="ED130" s="104"/>
      <c r="EE130" s="104"/>
      <c r="EF130" s="104"/>
      <c r="EG130" s="104"/>
      <c r="EH130" s="104"/>
      <c r="EI130" s="104"/>
      <c r="EJ130" s="103"/>
      <c r="EK130" s="109" t="str">
        <f>IFERROR(VLOOKUP(CONCATENATE($H$1,DQ130),Ventas!$D$1:$M$205,6,0),"")</f>
        <v/>
      </c>
      <c r="EL130" s="103"/>
      <c r="EM130" s="110" t="str">
        <f>IFERROR(VLOOKUP(CONCATENATE($H$1,DQ130),Ventas!$D$1:$M$205,8,0),"")</f>
        <v/>
      </c>
      <c r="EN130" s="104"/>
      <c r="EO130" s="104"/>
      <c r="EP130" s="103"/>
      <c r="EQ130" s="110" t="str">
        <f t="shared" si="34"/>
        <v/>
      </c>
      <c r="ER130" s="104"/>
      <c r="ES130" s="104"/>
      <c r="ET130" s="103"/>
    </row>
    <row r="131" spans="1:150" ht="15.75" customHeight="1" x14ac:dyDescent="0.3">
      <c r="A131" s="111">
        <v>9</v>
      </c>
      <c r="B131" s="103"/>
      <c r="C131" s="112" t="str">
        <f>IFERROR(VLOOKUP(CONCATENATE($H$1,A131),Ventas!$D$1:$M$205,5,0),"")</f>
        <v/>
      </c>
      <c r="D131" s="104"/>
      <c r="E131" s="104"/>
      <c r="F131" s="104"/>
      <c r="G131" s="104"/>
      <c r="H131" s="104"/>
      <c r="I131" s="104"/>
      <c r="J131" s="104"/>
      <c r="K131" s="104"/>
      <c r="L131" s="104"/>
      <c r="M131" s="104"/>
      <c r="N131" s="104"/>
      <c r="O131" s="104"/>
      <c r="P131" s="104"/>
      <c r="Q131" s="104"/>
      <c r="R131" s="104"/>
      <c r="S131" s="104"/>
      <c r="T131" s="103"/>
      <c r="U131" s="109" t="str">
        <f>IFERROR(VLOOKUP(CONCATENATE($H$1,A131),Ventas!$D$1:$M$205,6,0),"")</f>
        <v/>
      </c>
      <c r="V131" s="103"/>
      <c r="W131" s="110" t="str">
        <f>IFERROR(VLOOKUP(CONCATENATE($H$1,A131),Ventas!$D$1:$M$205,8,0),"")</f>
        <v/>
      </c>
      <c r="X131" s="104"/>
      <c r="Y131" s="104"/>
      <c r="Z131" s="103"/>
      <c r="AA131" s="110" t="str">
        <f t="shared" si="30"/>
        <v/>
      </c>
      <c r="AB131" s="104"/>
      <c r="AC131" s="104"/>
      <c r="AD131" s="103"/>
      <c r="AE131" s="111">
        <v>9</v>
      </c>
      <c r="AF131" s="103"/>
      <c r="AG131" s="112" t="str">
        <f>IFERROR(VLOOKUP(CONCATENATE($H$1,AE131),Ventas!$D$1:$M$205,5,0),"")</f>
        <v/>
      </c>
      <c r="AH131" s="104"/>
      <c r="AI131" s="104"/>
      <c r="AJ131" s="104"/>
      <c r="AK131" s="104"/>
      <c r="AL131" s="104"/>
      <c r="AM131" s="104"/>
      <c r="AN131" s="104"/>
      <c r="AO131" s="104"/>
      <c r="AP131" s="104"/>
      <c r="AQ131" s="104"/>
      <c r="AR131" s="104"/>
      <c r="AS131" s="104"/>
      <c r="AT131" s="104"/>
      <c r="AU131" s="104"/>
      <c r="AV131" s="104"/>
      <c r="AW131" s="104"/>
      <c r="AX131" s="103"/>
      <c r="AY131" s="109" t="str">
        <f>IFERROR(VLOOKUP(CONCATENATE($H$1,AE131),Ventas!$D$1:$M$205,6,0),"")</f>
        <v/>
      </c>
      <c r="AZ131" s="103"/>
      <c r="BA131" s="110" t="str">
        <f>IFERROR(VLOOKUP(CONCATENATE($H$1,AE131),Ventas!$D$1:$M$205,8,0),"")</f>
        <v/>
      </c>
      <c r="BB131" s="104"/>
      <c r="BC131" s="104"/>
      <c r="BD131" s="103"/>
      <c r="BE131" s="110" t="str">
        <f t="shared" si="31"/>
        <v/>
      </c>
      <c r="BF131" s="104"/>
      <c r="BG131" s="104"/>
      <c r="BH131" s="103"/>
      <c r="BI131" s="111">
        <v>9</v>
      </c>
      <c r="BJ131" s="103"/>
      <c r="BK131" s="112" t="str">
        <f>IFERROR(VLOOKUP(CONCATENATE($H$1,BI131),Ventas!$D$1:$M$205,5,0),"")</f>
        <v/>
      </c>
      <c r="BL131" s="104"/>
      <c r="BM131" s="104"/>
      <c r="BN131" s="104"/>
      <c r="BO131" s="104"/>
      <c r="BP131" s="104"/>
      <c r="BQ131" s="104"/>
      <c r="BR131" s="104"/>
      <c r="BS131" s="104"/>
      <c r="BT131" s="104"/>
      <c r="BU131" s="104"/>
      <c r="BV131" s="104"/>
      <c r="BW131" s="104"/>
      <c r="BX131" s="104"/>
      <c r="BY131" s="104"/>
      <c r="BZ131" s="104"/>
      <c r="CA131" s="104"/>
      <c r="CB131" s="103"/>
      <c r="CC131" s="109" t="str">
        <f>IFERROR(VLOOKUP(CONCATENATE($H$1,BI131),Ventas!$D$1:$M$205,6,0),"")</f>
        <v/>
      </c>
      <c r="CD131" s="103"/>
      <c r="CE131" s="110" t="str">
        <f>IFERROR(VLOOKUP(CONCATENATE($H$1,BI131),Ventas!$D$1:$M$205,8,0),"")</f>
        <v/>
      </c>
      <c r="CF131" s="104"/>
      <c r="CG131" s="104"/>
      <c r="CH131" s="103"/>
      <c r="CI131" s="110" t="str">
        <f t="shared" si="32"/>
        <v/>
      </c>
      <c r="CJ131" s="104"/>
      <c r="CK131" s="104"/>
      <c r="CL131" s="103"/>
      <c r="CM131" s="111">
        <v>9</v>
      </c>
      <c r="CN131" s="103"/>
      <c r="CO131" s="112" t="str">
        <f>IFERROR(VLOOKUP(CONCATENATE($H$1,CM131),Ventas!$D$1:$M$205,5,0),"")</f>
        <v/>
      </c>
      <c r="CP131" s="104"/>
      <c r="CQ131" s="104"/>
      <c r="CR131" s="104"/>
      <c r="CS131" s="104"/>
      <c r="CT131" s="104"/>
      <c r="CU131" s="104"/>
      <c r="CV131" s="104"/>
      <c r="CW131" s="104"/>
      <c r="CX131" s="104"/>
      <c r="CY131" s="104"/>
      <c r="CZ131" s="104"/>
      <c r="DA131" s="104"/>
      <c r="DB131" s="104"/>
      <c r="DC131" s="104"/>
      <c r="DD131" s="104"/>
      <c r="DE131" s="104"/>
      <c r="DF131" s="103"/>
      <c r="DG131" s="109" t="str">
        <f>IFERROR(VLOOKUP(CONCATENATE($H$1,CM131),Ventas!$D$1:$M$205,6,0),"")</f>
        <v/>
      </c>
      <c r="DH131" s="103"/>
      <c r="DI131" s="110" t="str">
        <f>IFERROR(VLOOKUP(CONCATENATE($H$1,CM131),Ventas!$D$1:$M$205,8,0),"")</f>
        <v/>
      </c>
      <c r="DJ131" s="104"/>
      <c r="DK131" s="104"/>
      <c r="DL131" s="103"/>
      <c r="DM131" s="110" t="str">
        <f t="shared" si="33"/>
        <v/>
      </c>
      <c r="DN131" s="104"/>
      <c r="DO131" s="104"/>
      <c r="DP131" s="103"/>
      <c r="DQ131" s="111">
        <v>9</v>
      </c>
      <c r="DR131" s="103"/>
      <c r="DS131" s="112" t="str">
        <f>IFERROR(VLOOKUP(CONCATENATE($H$1,DQ131),Ventas!$D$1:$M$205,5,0),"")</f>
        <v/>
      </c>
      <c r="DT131" s="104"/>
      <c r="DU131" s="104"/>
      <c r="DV131" s="104"/>
      <c r="DW131" s="104"/>
      <c r="DX131" s="104"/>
      <c r="DY131" s="104"/>
      <c r="DZ131" s="104"/>
      <c r="EA131" s="104"/>
      <c r="EB131" s="104"/>
      <c r="EC131" s="104"/>
      <c r="ED131" s="104"/>
      <c r="EE131" s="104"/>
      <c r="EF131" s="104"/>
      <c r="EG131" s="104"/>
      <c r="EH131" s="104"/>
      <c r="EI131" s="104"/>
      <c r="EJ131" s="103"/>
      <c r="EK131" s="109" t="str">
        <f>IFERROR(VLOOKUP(CONCATENATE($H$1,DQ131),Ventas!$D$1:$M$205,6,0),"")</f>
        <v/>
      </c>
      <c r="EL131" s="103"/>
      <c r="EM131" s="110" t="str">
        <f>IFERROR(VLOOKUP(CONCATENATE($H$1,DQ131),Ventas!$D$1:$M$205,8,0),"")</f>
        <v/>
      </c>
      <c r="EN131" s="104"/>
      <c r="EO131" s="104"/>
      <c r="EP131" s="103"/>
      <c r="EQ131" s="110" t="str">
        <f t="shared" si="34"/>
        <v/>
      </c>
      <c r="ER131" s="104"/>
      <c r="ES131" s="104"/>
      <c r="ET131" s="103"/>
    </row>
    <row r="132" spans="1:150" ht="15.75" customHeight="1" x14ac:dyDescent="0.3">
      <c r="A132" s="115"/>
      <c r="B132" s="116"/>
      <c r="C132" s="116"/>
      <c r="D132" s="116"/>
      <c r="E132" s="116"/>
      <c r="F132" s="116"/>
      <c r="G132" s="116"/>
      <c r="H132" s="116"/>
      <c r="I132" s="116"/>
      <c r="J132" s="116"/>
      <c r="K132" s="116"/>
      <c r="L132" s="116"/>
      <c r="M132" s="116"/>
      <c r="N132" s="116"/>
      <c r="O132" s="116"/>
      <c r="P132" s="116"/>
      <c r="Q132" s="116"/>
      <c r="R132" s="116"/>
      <c r="S132" s="116"/>
      <c r="T132" s="116"/>
      <c r="U132" s="113" t="s">
        <v>379</v>
      </c>
      <c r="V132" s="104"/>
      <c r="W132" s="104"/>
      <c r="X132" s="104"/>
      <c r="Y132" s="104"/>
      <c r="Z132" s="103"/>
      <c r="AA132" s="114">
        <f>SUM(AA123:AD131)</f>
        <v>23110</v>
      </c>
      <c r="AB132" s="104"/>
      <c r="AC132" s="104"/>
      <c r="AD132" s="103"/>
      <c r="AE132" s="115"/>
      <c r="AF132" s="116"/>
      <c r="AG132" s="116"/>
      <c r="AH132" s="116"/>
      <c r="AI132" s="116"/>
      <c r="AJ132" s="116"/>
      <c r="AK132" s="116"/>
      <c r="AL132" s="116"/>
      <c r="AM132" s="116"/>
      <c r="AN132" s="116"/>
      <c r="AO132" s="116"/>
      <c r="AP132" s="116"/>
      <c r="AQ132" s="116"/>
      <c r="AR132" s="116"/>
      <c r="AS132" s="116"/>
      <c r="AT132" s="116"/>
      <c r="AU132" s="116"/>
      <c r="AV132" s="116"/>
      <c r="AW132" s="116"/>
      <c r="AX132" s="116"/>
      <c r="AY132" s="113" t="s">
        <v>379</v>
      </c>
      <c r="AZ132" s="104"/>
      <c r="BA132" s="104"/>
      <c r="BB132" s="104"/>
      <c r="BC132" s="104"/>
      <c r="BD132" s="103"/>
      <c r="BE132" s="114">
        <f>SUM(BE123:BH131)</f>
        <v>23110</v>
      </c>
      <c r="BF132" s="104"/>
      <c r="BG132" s="104"/>
      <c r="BH132" s="103"/>
      <c r="BI132" s="115"/>
      <c r="BJ132" s="116"/>
      <c r="BK132" s="116"/>
      <c r="BL132" s="116"/>
      <c r="BM132" s="116"/>
      <c r="BN132" s="116"/>
      <c r="BO132" s="116"/>
      <c r="BP132" s="116"/>
      <c r="BQ132" s="116"/>
      <c r="BR132" s="116"/>
      <c r="BS132" s="116"/>
      <c r="BT132" s="116"/>
      <c r="BU132" s="116"/>
      <c r="BV132" s="116"/>
      <c r="BW132" s="116"/>
      <c r="BX132" s="116"/>
      <c r="BY132" s="116"/>
      <c r="BZ132" s="116"/>
      <c r="CA132" s="116"/>
      <c r="CB132" s="116"/>
      <c r="CC132" s="113" t="s">
        <v>379</v>
      </c>
      <c r="CD132" s="104"/>
      <c r="CE132" s="104"/>
      <c r="CF132" s="104"/>
      <c r="CG132" s="104"/>
      <c r="CH132" s="103"/>
      <c r="CI132" s="114">
        <f>SUM(CI123:CL131)</f>
        <v>23110</v>
      </c>
      <c r="CJ132" s="104"/>
      <c r="CK132" s="104"/>
      <c r="CL132" s="103"/>
      <c r="CM132" s="115"/>
      <c r="CN132" s="116"/>
      <c r="CO132" s="116"/>
      <c r="CP132" s="116"/>
      <c r="CQ132" s="116"/>
      <c r="CR132" s="116"/>
      <c r="CS132" s="116"/>
      <c r="CT132" s="116"/>
      <c r="CU132" s="116"/>
      <c r="CV132" s="116"/>
      <c r="CW132" s="116"/>
      <c r="CX132" s="116"/>
      <c r="CY132" s="116"/>
      <c r="CZ132" s="116"/>
      <c r="DA132" s="116"/>
      <c r="DB132" s="116"/>
      <c r="DC132" s="116"/>
      <c r="DD132" s="116"/>
      <c r="DE132" s="116"/>
      <c r="DF132" s="116"/>
      <c r="DG132" s="113" t="s">
        <v>379</v>
      </c>
      <c r="DH132" s="104"/>
      <c r="DI132" s="104"/>
      <c r="DJ132" s="104"/>
      <c r="DK132" s="104"/>
      <c r="DL132" s="103"/>
      <c r="DM132" s="114">
        <f>SUM(DM123:DP131)</f>
        <v>23110</v>
      </c>
      <c r="DN132" s="104"/>
      <c r="DO132" s="104"/>
      <c r="DP132" s="103"/>
      <c r="DQ132" s="115"/>
      <c r="DR132" s="116"/>
      <c r="DS132" s="116"/>
      <c r="DT132" s="116"/>
      <c r="DU132" s="116"/>
      <c r="DV132" s="116"/>
      <c r="DW132" s="116"/>
      <c r="DX132" s="116"/>
      <c r="DY132" s="116"/>
      <c r="DZ132" s="116"/>
      <c r="EA132" s="116"/>
      <c r="EB132" s="116"/>
      <c r="EC132" s="116"/>
      <c r="ED132" s="116"/>
      <c r="EE132" s="116"/>
      <c r="EF132" s="116"/>
      <c r="EG132" s="116"/>
      <c r="EH132" s="116"/>
      <c r="EI132" s="116"/>
      <c r="EJ132" s="116"/>
      <c r="EK132" s="113" t="s">
        <v>379</v>
      </c>
      <c r="EL132" s="104"/>
      <c r="EM132" s="104"/>
      <c r="EN132" s="104"/>
      <c r="EO132" s="104"/>
      <c r="EP132" s="103"/>
      <c r="EQ132" s="114">
        <f>SUM(EQ123:ET131)</f>
        <v>23110</v>
      </c>
      <c r="ER132" s="104"/>
      <c r="ES132" s="104"/>
      <c r="ET132" s="103"/>
    </row>
    <row r="133" spans="1:150" ht="15.75" customHeight="1" x14ac:dyDescent="0.3">
      <c r="A133" s="117" t="s">
        <v>380</v>
      </c>
      <c r="B133" s="99"/>
      <c r="C133" s="98"/>
      <c r="D133" s="99"/>
      <c r="E133" s="99"/>
      <c r="F133" s="99"/>
      <c r="G133" s="99"/>
      <c r="H133" s="99"/>
      <c r="I133" s="99"/>
      <c r="J133" s="99"/>
      <c r="K133" s="99"/>
      <c r="L133" s="99"/>
      <c r="M133" s="99"/>
      <c r="N133" s="99"/>
      <c r="O133" s="99"/>
      <c r="P133" s="99"/>
      <c r="Q133" s="99"/>
      <c r="R133" s="99"/>
      <c r="S133" s="99"/>
      <c r="T133" s="2"/>
      <c r="U133" s="2"/>
      <c r="V133" s="2"/>
      <c r="W133" s="2"/>
      <c r="X133" s="2"/>
      <c r="Y133" s="2"/>
      <c r="Z133" s="2"/>
      <c r="AA133" s="2"/>
      <c r="AB133" s="2"/>
      <c r="AC133" s="2"/>
      <c r="AD133" s="2"/>
      <c r="AE133" s="117" t="s">
        <v>380</v>
      </c>
      <c r="AF133" s="99"/>
      <c r="AG133" s="98"/>
      <c r="AH133" s="99"/>
      <c r="AI133" s="99"/>
      <c r="AJ133" s="99"/>
      <c r="AK133" s="99"/>
      <c r="AL133" s="99"/>
      <c r="AM133" s="99"/>
      <c r="AN133" s="99"/>
      <c r="AO133" s="99"/>
      <c r="AP133" s="99"/>
      <c r="AQ133" s="99"/>
      <c r="AR133" s="99"/>
      <c r="AS133" s="99"/>
      <c r="AT133" s="99"/>
      <c r="AU133" s="99"/>
      <c r="AV133" s="99"/>
      <c r="AW133" s="99"/>
      <c r="AX133" s="2"/>
      <c r="AY133" s="2"/>
      <c r="AZ133" s="2"/>
      <c r="BA133" s="2"/>
      <c r="BB133" s="2"/>
      <c r="BC133" s="2"/>
      <c r="BD133" s="2"/>
      <c r="BE133" s="2"/>
      <c r="BF133" s="2"/>
      <c r="BG133" s="2"/>
      <c r="BH133" s="2"/>
      <c r="BI133" s="117" t="s">
        <v>380</v>
      </c>
      <c r="BJ133" s="99"/>
      <c r="BK133" s="98"/>
      <c r="BL133" s="99"/>
      <c r="BM133" s="99"/>
      <c r="BN133" s="99"/>
      <c r="BO133" s="99"/>
      <c r="BP133" s="99"/>
      <c r="BQ133" s="99"/>
      <c r="BR133" s="99"/>
      <c r="BS133" s="99"/>
      <c r="BT133" s="99"/>
      <c r="BU133" s="99"/>
      <c r="BV133" s="99"/>
      <c r="BW133" s="99"/>
      <c r="BX133" s="99"/>
      <c r="BY133" s="99"/>
      <c r="BZ133" s="99"/>
      <c r="CA133" s="99"/>
      <c r="CB133" s="2"/>
      <c r="CC133" s="2"/>
      <c r="CD133" s="2"/>
      <c r="CE133" s="2"/>
      <c r="CF133" s="2"/>
      <c r="CG133" s="2"/>
      <c r="CH133" s="2"/>
      <c r="CI133" s="2"/>
      <c r="CJ133" s="2"/>
      <c r="CK133" s="2"/>
      <c r="CL133" s="2"/>
      <c r="CM133" s="117" t="s">
        <v>380</v>
      </c>
      <c r="CN133" s="99"/>
      <c r="CO133" s="98"/>
      <c r="CP133" s="99"/>
      <c r="CQ133" s="99"/>
      <c r="CR133" s="99"/>
      <c r="CS133" s="99"/>
      <c r="CT133" s="99"/>
      <c r="CU133" s="99"/>
      <c r="CV133" s="99"/>
      <c r="CW133" s="99"/>
      <c r="CX133" s="99"/>
      <c r="CY133" s="99"/>
      <c r="CZ133" s="99"/>
      <c r="DA133" s="99"/>
      <c r="DB133" s="99"/>
      <c r="DC133" s="99"/>
      <c r="DD133" s="99"/>
      <c r="DE133" s="99"/>
      <c r="DF133" s="2"/>
      <c r="DG133" s="2"/>
      <c r="DH133" s="2"/>
      <c r="DI133" s="2"/>
      <c r="DJ133" s="2"/>
      <c r="DK133" s="2"/>
      <c r="DL133" s="2"/>
      <c r="DM133" s="2"/>
      <c r="DN133" s="2"/>
      <c r="DO133" s="2"/>
      <c r="DP133" s="2"/>
      <c r="DQ133" s="117" t="s">
        <v>380</v>
      </c>
      <c r="DR133" s="99"/>
      <c r="DS133" s="98"/>
      <c r="DT133" s="99"/>
      <c r="DU133" s="99"/>
      <c r="DV133" s="99"/>
      <c r="DW133" s="99"/>
      <c r="DX133" s="99"/>
      <c r="DY133" s="99"/>
      <c r="DZ133" s="99"/>
      <c r="EA133" s="99"/>
      <c r="EB133" s="99"/>
      <c r="EC133" s="99"/>
      <c r="ED133" s="99"/>
      <c r="EE133" s="99"/>
      <c r="EF133" s="99"/>
      <c r="EG133" s="99"/>
      <c r="EH133" s="99"/>
      <c r="EI133" s="99"/>
      <c r="EJ133" s="2"/>
      <c r="EK133" s="2"/>
      <c r="EL133" s="2"/>
      <c r="EM133" s="2"/>
      <c r="EN133" s="2"/>
      <c r="EO133" s="2"/>
      <c r="EP133" s="2"/>
      <c r="EQ133" s="2"/>
      <c r="ER133" s="2"/>
      <c r="ES133" s="2"/>
      <c r="ET133" s="2"/>
    </row>
    <row r="134" spans="1:150" ht="15.75" customHeight="1" x14ac:dyDescent="0.3">
      <c r="A134" s="98" t="s">
        <v>371</v>
      </c>
      <c r="B134" s="99"/>
      <c r="C134" s="99"/>
      <c r="D134" s="99"/>
      <c r="E134" s="99"/>
      <c r="F134" s="99"/>
      <c r="G134" s="25" t="s">
        <v>372</v>
      </c>
      <c r="H134" s="108">
        <f>H115+5</f>
        <v>36</v>
      </c>
      <c r="I134" s="99"/>
      <c r="J134" s="99"/>
      <c r="K134" s="99"/>
      <c r="L134" s="99"/>
      <c r="M134" s="99"/>
      <c r="N134" s="99"/>
      <c r="O134" s="99"/>
      <c r="P134" s="99"/>
      <c r="Q134" s="99"/>
      <c r="R134" s="99"/>
      <c r="S134" s="98" t="s">
        <v>373</v>
      </c>
      <c r="T134" s="99"/>
      <c r="U134" s="99"/>
      <c r="V134" s="99"/>
      <c r="W134" s="99"/>
      <c r="X134" s="99"/>
      <c r="Y134" s="107" t="e">
        <f>VLOOKUP(Despacho!H134,Ventas!$A$1:$U$205,5,0)</f>
        <v>#N/A</v>
      </c>
      <c r="Z134" s="99"/>
      <c r="AA134" s="99"/>
      <c r="AB134" s="99"/>
      <c r="AC134" s="2"/>
      <c r="AD134" s="2"/>
      <c r="AE134" s="98" t="s">
        <v>371</v>
      </c>
      <c r="AF134" s="99"/>
      <c r="AG134" s="99"/>
      <c r="AH134" s="99"/>
      <c r="AI134" s="99"/>
      <c r="AJ134" s="99"/>
      <c r="AK134" s="25" t="s">
        <v>372</v>
      </c>
      <c r="AL134" s="108">
        <f>AL115+5</f>
        <v>37</v>
      </c>
      <c r="AM134" s="99"/>
      <c r="AN134" s="99"/>
      <c r="AO134" s="99"/>
      <c r="AP134" s="99"/>
      <c r="AQ134" s="99"/>
      <c r="AR134" s="99"/>
      <c r="AS134" s="99"/>
      <c r="AT134" s="99"/>
      <c r="AU134" s="99"/>
      <c r="AV134" s="99"/>
      <c r="AW134" s="98" t="s">
        <v>373</v>
      </c>
      <c r="AX134" s="99"/>
      <c r="AY134" s="99"/>
      <c r="AZ134" s="99"/>
      <c r="BA134" s="99"/>
      <c r="BB134" s="99"/>
      <c r="BC134" s="107" t="e">
        <f>VLOOKUP(Despacho!AL134,Ventas!$A$1:$U$205,5,0)</f>
        <v>#N/A</v>
      </c>
      <c r="BD134" s="99"/>
      <c r="BE134" s="99"/>
      <c r="BF134" s="99"/>
      <c r="BG134" s="2"/>
      <c r="BH134" s="2"/>
      <c r="BI134" s="98" t="s">
        <v>371</v>
      </c>
      <c r="BJ134" s="99"/>
      <c r="BK134" s="99"/>
      <c r="BL134" s="99"/>
      <c r="BM134" s="99"/>
      <c r="BN134" s="99"/>
      <c r="BO134" s="25" t="s">
        <v>372</v>
      </c>
      <c r="BP134" s="108">
        <f>BP115+5</f>
        <v>38</v>
      </c>
      <c r="BQ134" s="99"/>
      <c r="BR134" s="99"/>
      <c r="BS134" s="99"/>
      <c r="BT134" s="99"/>
      <c r="BU134" s="99"/>
      <c r="BV134" s="99"/>
      <c r="BW134" s="99"/>
      <c r="BX134" s="99"/>
      <c r="BY134" s="99"/>
      <c r="BZ134" s="99"/>
      <c r="CA134" s="98" t="s">
        <v>373</v>
      </c>
      <c r="CB134" s="99"/>
      <c r="CC134" s="99"/>
      <c r="CD134" s="99"/>
      <c r="CE134" s="99"/>
      <c r="CF134" s="99"/>
      <c r="CG134" s="107" t="e">
        <f>VLOOKUP(Despacho!BP134,Ventas!$A$1:$U$205,5,0)</f>
        <v>#N/A</v>
      </c>
      <c r="CH134" s="99"/>
      <c r="CI134" s="99"/>
      <c r="CJ134" s="99"/>
      <c r="CK134" s="2"/>
      <c r="CL134" s="2"/>
      <c r="CM134" s="98" t="s">
        <v>371</v>
      </c>
      <c r="CN134" s="99"/>
      <c r="CO134" s="99"/>
      <c r="CP134" s="99"/>
      <c r="CQ134" s="99"/>
      <c r="CR134" s="99"/>
      <c r="CS134" s="25" t="s">
        <v>372</v>
      </c>
      <c r="CT134" s="108">
        <f>CT115+5</f>
        <v>39</v>
      </c>
      <c r="CU134" s="99"/>
      <c r="CV134" s="99"/>
      <c r="CW134" s="99"/>
      <c r="CX134" s="99"/>
      <c r="CY134" s="99"/>
      <c r="CZ134" s="99"/>
      <c r="DA134" s="99"/>
      <c r="DB134" s="99"/>
      <c r="DC134" s="99"/>
      <c r="DD134" s="99"/>
      <c r="DE134" s="98" t="s">
        <v>373</v>
      </c>
      <c r="DF134" s="99"/>
      <c r="DG134" s="99"/>
      <c r="DH134" s="99"/>
      <c r="DI134" s="99"/>
      <c r="DJ134" s="99"/>
      <c r="DK134" s="107" t="e">
        <f>VLOOKUP(Despacho!CT134,Ventas!$A$1:$U$205,5,0)</f>
        <v>#N/A</v>
      </c>
      <c r="DL134" s="99"/>
      <c r="DM134" s="99"/>
      <c r="DN134" s="99"/>
      <c r="DO134" s="2"/>
      <c r="DP134" s="2"/>
      <c r="DQ134" s="98" t="s">
        <v>371</v>
      </c>
      <c r="DR134" s="99"/>
      <c r="DS134" s="99"/>
      <c r="DT134" s="99"/>
      <c r="DU134" s="99"/>
      <c r="DV134" s="99"/>
      <c r="DW134" s="25" t="s">
        <v>372</v>
      </c>
      <c r="DX134" s="108">
        <f>DX115+5</f>
        <v>40</v>
      </c>
      <c r="DY134" s="99"/>
      <c r="DZ134" s="99"/>
      <c r="EA134" s="99"/>
      <c r="EB134" s="99"/>
      <c r="EC134" s="99"/>
      <c r="ED134" s="99"/>
      <c r="EE134" s="99"/>
      <c r="EF134" s="99"/>
      <c r="EG134" s="99"/>
      <c r="EH134" s="99"/>
      <c r="EI134" s="98" t="s">
        <v>373</v>
      </c>
      <c r="EJ134" s="99"/>
      <c r="EK134" s="99"/>
      <c r="EL134" s="99"/>
      <c r="EM134" s="99"/>
      <c r="EN134" s="99"/>
      <c r="EO134" s="107" t="e">
        <f>VLOOKUP(Despacho!DX134,Ventas!$A$1:$U$205,5,0)</f>
        <v>#N/A</v>
      </c>
      <c r="EP134" s="99"/>
      <c r="EQ134" s="99"/>
      <c r="ER134" s="99"/>
      <c r="ES134" s="2"/>
      <c r="ET134" s="2"/>
    </row>
    <row r="135" spans="1:150" ht="15.75" customHeight="1" x14ac:dyDescent="0.3">
      <c r="A135" s="98" t="s">
        <v>272</v>
      </c>
      <c r="B135" s="99"/>
      <c r="C135" s="99"/>
      <c r="D135" s="99"/>
      <c r="E135" s="99"/>
      <c r="F135" s="99"/>
      <c r="G135" s="25" t="s">
        <v>372</v>
      </c>
      <c r="H135" s="98" t="e">
        <f>VLOOKUP(Despacho!H134,Ventas!$A$1:$U$205,6,0)</f>
        <v>#N/A</v>
      </c>
      <c r="I135" s="99"/>
      <c r="J135" s="99"/>
      <c r="K135" s="99"/>
      <c r="L135" s="99"/>
      <c r="M135" s="99"/>
      <c r="N135" s="99"/>
      <c r="O135" s="99"/>
      <c r="P135" s="99"/>
      <c r="Q135" s="99"/>
      <c r="R135" s="99"/>
      <c r="S135" s="99"/>
      <c r="T135" s="99"/>
      <c r="U135" s="99"/>
      <c r="V135" s="99"/>
      <c r="W135" s="99"/>
      <c r="X135" s="99"/>
      <c r="Y135" s="2"/>
      <c r="Z135" s="2"/>
      <c r="AA135" s="2"/>
      <c r="AB135" s="2"/>
      <c r="AC135" s="2"/>
      <c r="AD135" s="2"/>
      <c r="AE135" s="98" t="s">
        <v>272</v>
      </c>
      <c r="AF135" s="99"/>
      <c r="AG135" s="99"/>
      <c r="AH135" s="99"/>
      <c r="AI135" s="99"/>
      <c r="AJ135" s="99"/>
      <c r="AK135" s="25" t="s">
        <v>372</v>
      </c>
      <c r="AL135" s="98" t="e">
        <f>VLOOKUP(Despacho!AL134,Ventas!$A$1:$U$205,6,0)</f>
        <v>#N/A</v>
      </c>
      <c r="AM135" s="99"/>
      <c r="AN135" s="99"/>
      <c r="AO135" s="99"/>
      <c r="AP135" s="99"/>
      <c r="AQ135" s="99"/>
      <c r="AR135" s="99"/>
      <c r="AS135" s="99"/>
      <c r="AT135" s="99"/>
      <c r="AU135" s="99"/>
      <c r="AV135" s="99"/>
      <c r="AW135" s="99"/>
      <c r="AX135" s="99"/>
      <c r="AY135" s="99"/>
      <c r="AZ135" s="99"/>
      <c r="BA135" s="99"/>
      <c r="BB135" s="99"/>
      <c r="BC135" s="2"/>
      <c r="BD135" s="2"/>
      <c r="BE135" s="2"/>
      <c r="BF135" s="2"/>
      <c r="BG135" s="2"/>
      <c r="BH135" s="2"/>
      <c r="BI135" s="98" t="s">
        <v>272</v>
      </c>
      <c r="BJ135" s="99"/>
      <c r="BK135" s="99"/>
      <c r="BL135" s="99"/>
      <c r="BM135" s="99"/>
      <c r="BN135" s="99"/>
      <c r="BO135" s="25" t="s">
        <v>372</v>
      </c>
      <c r="BP135" s="98" t="e">
        <f>VLOOKUP(Despacho!BP134,Ventas!$A$1:$U$205,6,0)</f>
        <v>#N/A</v>
      </c>
      <c r="BQ135" s="99"/>
      <c r="BR135" s="99"/>
      <c r="BS135" s="99"/>
      <c r="BT135" s="99"/>
      <c r="BU135" s="99"/>
      <c r="BV135" s="99"/>
      <c r="BW135" s="99"/>
      <c r="BX135" s="99"/>
      <c r="BY135" s="99"/>
      <c r="BZ135" s="99"/>
      <c r="CA135" s="99"/>
      <c r="CB135" s="99"/>
      <c r="CC135" s="99"/>
      <c r="CD135" s="99"/>
      <c r="CE135" s="99"/>
      <c r="CF135" s="99"/>
      <c r="CG135" s="2"/>
      <c r="CH135" s="2"/>
      <c r="CI135" s="2"/>
      <c r="CJ135" s="2"/>
      <c r="CK135" s="2"/>
      <c r="CL135" s="2"/>
      <c r="CM135" s="98" t="s">
        <v>272</v>
      </c>
      <c r="CN135" s="99"/>
      <c r="CO135" s="99"/>
      <c r="CP135" s="99"/>
      <c r="CQ135" s="99"/>
      <c r="CR135" s="99"/>
      <c r="CS135" s="25" t="s">
        <v>372</v>
      </c>
      <c r="CT135" s="98" t="e">
        <f>VLOOKUP(Despacho!CT134,Ventas!$A$1:$U$205,6,0)</f>
        <v>#N/A</v>
      </c>
      <c r="CU135" s="99"/>
      <c r="CV135" s="99"/>
      <c r="CW135" s="99"/>
      <c r="CX135" s="99"/>
      <c r="CY135" s="99"/>
      <c r="CZ135" s="99"/>
      <c r="DA135" s="99"/>
      <c r="DB135" s="99"/>
      <c r="DC135" s="99"/>
      <c r="DD135" s="99"/>
      <c r="DE135" s="99"/>
      <c r="DF135" s="99"/>
      <c r="DG135" s="99"/>
      <c r="DH135" s="99"/>
      <c r="DI135" s="99"/>
      <c r="DJ135" s="99"/>
      <c r="DK135" s="2"/>
      <c r="DL135" s="2"/>
      <c r="DM135" s="2"/>
      <c r="DN135" s="2"/>
      <c r="DO135" s="2"/>
      <c r="DP135" s="2"/>
      <c r="DQ135" s="98" t="s">
        <v>272</v>
      </c>
      <c r="DR135" s="99"/>
      <c r="DS135" s="99"/>
      <c r="DT135" s="99"/>
      <c r="DU135" s="99"/>
      <c r="DV135" s="99"/>
      <c r="DW135" s="25" t="s">
        <v>372</v>
      </c>
      <c r="DX135" s="98" t="e">
        <f>VLOOKUP(Despacho!DX134,Ventas!$A$1:$U$205,6,0)</f>
        <v>#N/A</v>
      </c>
      <c r="DY135" s="99"/>
      <c r="DZ135" s="99"/>
      <c r="EA135" s="99"/>
      <c r="EB135" s="99"/>
      <c r="EC135" s="99"/>
      <c r="ED135" s="99"/>
      <c r="EE135" s="99"/>
      <c r="EF135" s="99"/>
      <c r="EG135" s="99"/>
      <c r="EH135" s="99"/>
      <c r="EI135" s="99"/>
      <c r="EJ135" s="99"/>
      <c r="EK135" s="99"/>
      <c r="EL135" s="99"/>
      <c r="EM135" s="99"/>
      <c r="EN135" s="99"/>
      <c r="EO135" s="2"/>
      <c r="EP135" s="2"/>
      <c r="EQ135" s="2"/>
      <c r="ER135" s="2"/>
      <c r="ES135" s="2"/>
      <c r="ET135" s="2"/>
    </row>
    <row r="136" spans="1:150" ht="15.75" customHeight="1" x14ac:dyDescent="0.3">
      <c r="A136" s="98" t="s">
        <v>374</v>
      </c>
      <c r="B136" s="99"/>
      <c r="C136" s="99"/>
      <c r="D136" s="99"/>
      <c r="E136" s="99"/>
      <c r="F136" s="99"/>
      <c r="G136" s="25" t="s">
        <v>372</v>
      </c>
      <c r="H136" s="105" t="e">
        <f>VLOOKUP(Despacho!H134,Ventas!$A$1:$U$205,15,0)</f>
        <v>#N/A</v>
      </c>
      <c r="I136" s="99"/>
      <c r="J136" s="99"/>
      <c r="K136" s="99"/>
      <c r="L136" s="99"/>
      <c r="M136" s="99"/>
      <c r="N136" s="81"/>
      <c r="O136" s="81"/>
      <c r="P136" s="81"/>
      <c r="Q136" s="81"/>
      <c r="R136" s="81"/>
      <c r="S136" s="25"/>
      <c r="T136" s="25"/>
      <c r="U136" s="25"/>
      <c r="V136" s="25"/>
      <c r="W136" s="25"/>
      <c r="X136" s="25"/>
      <c r="Y136" s="82"/>
      <c r="Z136" s="82"/>
      <c r="AA136" s="82"/>
      <c r="AB136" s="82"/>
      <c r="AC136" s="2"/>
      <c r="AD136" s="2"/>
      <c r="AE136" s="98" t="s">
        <v>374</v>
      </c>
      <c r="AF136" s="99"/>
      <c r="AG136" s="99"/>
      <c r="AH136" s="99"/>
      <c r="AI136" s="99"/>
      <c r="AJ136" s="99"/>
      <c r="AK136" s="25" t="s">
        <v>372</v>
      </c>
      <c r="AL136" s="105" t="e">
        <f>VLOOKUP(Despacho!AL134,Ventas!$A$1:$U$205,15,0)</f>
        <v>#N/A</v>
      </c>
      <c r="AM136" s="99"/>
      <c r="AN136" s="99"/>
      <c r="AO136" s="99"/>
      <c r="AP136" s="99"/>
      <c r="AQ136" s="99"/>
      <c r="AR136" s="81"/>
      <c r="AS136" s="81"/>
      <c r="AT136" s="81"/>
      <c r="AU136" s="81"/>
      <c r="AV136" s="81"/>
      <c r="AW136" s="25"/>
      <c r="AX136" s="25"/>
      <c r="AY136" s="25"/>
      <c r="AZ136" s="25"/>
      <c r="BA136" s="25"/>
      <c r="BB136" s="25"/>
      <c r="BC136" s="82"/>
      <c r="BD136" s="82"/>
      <c r="BE136" s="82"/>
      <c r="BF136" s="82"/>
      <c r="BG136" s="2"/>
      <c r="BH136" s="2"/>
      <c r="BI136" s="98" t="s">
        <v>374</v>
      </c>
      <c r="BJ136" s="99"/>
      <c r="BK136" s="99"/>
      <c r="BL136" s="99"/>
      <c r="BM136" s="99"/>
      <c r="BN136" s="99"/>
      <c r="BO136" s="25" t="s">
        <v>372</v>
      </c>
      <c r="BP136" s="105" t="e">
        <f>VLOOKUP(Despacho!BP134,Ventas!$A$1:$U$205,15,0)</f>
        <v>#N/A</v>
      </c>
      <c r="BQ136" s="99"/>
      <c r="BR136" s="99"/>
      <c r="BS136" s="99"/>
      <c r="BT136" s="99"/>
      <c r="BU136" s="99"/>
      <c r="BV136" s="81"/>
      <c r="BW136" s="81"/>
      <c r="BX136" s="81"/>
      <c r="BY136" s="81"/>
      <c r="BZ136" s="81"/>
      <c r="CA136" s="25"/>
      <c r="CB136" s="25"/>
      <c r="CC136" s="25"/>
      <c r="CD136" s="25"/>
      <c r="CE136" s="25"/>
      <c r="CF136" s="25"/>
      <c r="CG136" s="82"/>
      <c r="CH136" s="82"/>
      <c r="CI136" s="82"/>
      <c r="CJ136" s="82"/>
      <c r="CK136" s="2"/>
      <c r="CL136" s="2"/>
      <c r="CM136" s="98" t="s">
        <v>374</v>
      </c>
      <c r="CN136" s="99"/>
      <c r="CO136" s="99"/>
      <c r="CP136" s="99"/>
      <c r="CQ136" s="99"/>
      <c r="CR136" s="99"/>
      <c r="CS136" s="25" t="s">
        <v>372</v>
      </c>
      <c r="CT136" s="105" t="e">
        <f>VLOOKUP(Despacho!CT134,Ventas!$A$1:$U$205,15,0)</f>
        <v>#N/A</v>
      </c>
      <c r="CU136" s="99"/>
      <c r="CV136" s="99"/>
      <c r="CW136" s="99"/>
      <c r="CX136" s="99"/>
      <c r="CY136" s="99"/>
      <c r="CZ136" s="81"/>
      <c r="DA136" s="81"/>
      <c r="DB136" s="81"/>
      <c r="DC136" s="81"/>
      <c r="DD136" s="81"/>
      <c r="DE136" s="25"/>
      <c r="DF136" s="25"/>
      <c r="DG136" s="25"/>
      <c r="DH136" s="25"/>
      <c r="DI136" s="25"/>
      <c r="DJ136" s="25"/>
      <c r="DK136" s="82"/>
      <c r="DL136" s="82"/>
      <c r="DM136" s="82"/>
      <c r="DN136" s="82"/>
      <c r="DO136" s="2"/>
      <c r="DP136" s="2"/>
      <c r="DQ136" s="98" t="s">
        <v>374</v>
      </c>
      <c r="DR136" s="99"/>
      <c r="DS136" s="99"/>
      <c r="DT136" s="99"/>
      <c r="DU136" s="99"/>
      <c r="DV136" s="99"/>
      <c r="DW136" s="25" t="s">
        <v>372</v>
      </c>
      <c r="DX136" s="105" t="e">
        <f>VLOOKUP(Despacho!DX134,Ventas!$A$1:$U$205,15,0)</f>
        <v>#N/A</v>
      </c>
      <c r="DY136" s="99"/>
      <c r="DZ136" s="99"/>
      <c r="EA136" s="99"/>
      <c r="EB136" s="99"/>
      <c r="EC136" s="99"/>
      <c r="ED136" s="81"/>
      <c r="EE136" s="81"/>
      <c r="EF136" s="81"/>
      <c r="EG136" s="81"/>
      <c r="EH136" s="81"/>
      <c r="EI136" s="25"/>
      <c r="EJ136" s="25"/>
      <c r="EK136" s="25"/>
      <c r="EL136" s="25"/>
      <c r="EM136" s="25"/>
      <c r="EN136" s="25"/>
      <c r="EO136" s="82"/>
      <c r="EP136" s="82"/>
      <c r="EQ136" s="82"/>
      <c r="ER136" s="82"/>
      <c r="ES136" s="2"/>
      <c r="ET136" s="2"/>
    </row>
    <row r="137" spans="1:150" ht="15.75" customHeight="1" x14ac:dyDescent="0.3">
      <c r="A137" s="98" t="s">
        <v>375</v>
      </c>
      <c r="B137" s="99"/>
      <c r="C137" s="99"/>
      <c r="D137" s="99"/>
      <c r="E137" s="99"/>
      <c r="F137" s="99"/>
      <c r="G137" s="25"/>
      <c r="H137" s="106" t="e">
        <f>VLOOKUP(Despacho!H134,Ventas!$A$1:$U$205,16,0)</f>
        <v>#N/A</v>
      </c>
      <c r="I137" s="99"/>
      <c r="J137" s="99"/>
      <c r="K137" s="99"/>
      <c r="L137" s="99"/>
      <c r="M137" s="99"/>
      <c r="N137" s="81"/>
      <c r="O137" s="81"/>
      <c r="P137" s="81"/>
      <c r="Q137" s="81"/>
      <c r="R137" s="81"/>
      <c r="S137" s="25"/>
      <c r="T137" s="25"/>
      <c r="U137" s="25"/>
      <c r="V137" s="25"/>
      <c r="W137" s="25"/>
      <c r="X137" s="25"/>
      <c r="Y137" s="82"/>
      <c r="Z137" s="82"/>
      <c r="AA137" s="82"/>
      <c r="AB137" s="82"/>
      <c r="AC137" s="2"/>
      <c r="AD137" s="2"/>
      <c r="AE137" s="98" t="s">
        <v>375</v>
      </c>
      <c r="AF137" s="99"/>
      <c r="AG137" s="99"/>
      <c r="AH137" s="99"/>
      <c r="AI137" s="99"/>
      <c r="AJ137" s="99"/>
      <c r="AK137" s="25"/>
      <c r="AL137" s="106" t="e">
        <f>VLOOKUP(Despacho!AL134,Ventas!$A$1:$U$205,16,0)</f>
        <v>#N/A</v>
      </c>
      <c r="AM137" s="99"/>
      <c r="AN137" s="99"/>
      <c r="AO137" s="99"/>
      <c r="AP137" s="99"/>
      <c r="AQ137" s="99"/>
      <c r="AR137" s="81"/>
      <c r="AS137" s="81"/>
      <c r="AT137" s="81"/>
      <c r="AU137" s="81"/>
      <c r="AV137" s="81"/>
      <c r="AW137" s="25"/>
      <c r="AX137" s="25"/>
      <c r="AY137" s="25"/>
      <c r="AZ137" s="25"/>
      <c r="BA137" s="25"/>
      <c r="BB137" s="25"/>
      <c r="BC137" s="82"/>
      <c r="BD137" s="82"/>
      <c r="BE137" s="82"/>
      <c r="BF137" s="82"/>
      <c r="BG137" s="2"/>
      <c r="BH137" s="2"/>
      <c r="BI137" s="98" t="s">
        <v>375</v>
      </c>
      <c r="BJ137" s="99"/>
      <c r="BK137" s="99"/>
      <c r="BL137" s="99"/>
      <c r="BM137" s="99"/>
      <c r="BN137" s="99"/>
      <c r="BO137" s="25"/>
      <c r="BP137" s="106" t="e">
        <f>VLOOKUP(Despacho!BP134,Ventas!$A$1:$U$205,16,0)</f>
        <v>#N/A</v>
      </c>
      <c r="BQ137" s="99"/>
      <c r="BR137" s="99"/>
      <c r="BS137" s="99"/>
      <c r="BT137" s="99"/>
      <c r="BU137" s="99"/>
      <c r="BV137" s="81"/>
      <c r="BW137" s="81"/>
      <c r="BX137" s="81"/>
      <c r="BY137" s="81"/>
      <c r="BZ137" s="81"/>
      <c r="CA137" s="25"/>
      <c r="CB137" s="25"/>
      <c r="CC137" s="25"/>
      <c r="CD137" s="25"/>
      <c r="CE137" s="25"/>
      <c r="CF137" s="25"/>
      <c r="CG137" s="82"/>
      <c r="CH137" s="82"/>
      <c r="CI137" s="82"/>
      <c r="CJ137" s="82"/>
      <c r="CK137" s="2"/>
      <c r="CL137" s="2"/>
      <c r="CM137" s="98" t="s">
        <v>375</v>
      </c>
      <c r="CN137" s="99"/>
      <c r="CO137" s="99"/>
      <c r="CP137" s="99"/>
      <c r="CQ137" s="99"/>
      <c r="CR137" s="99"/>
      <c r="CS137" s="25"/>
      <c r="CT137" s="106" t="e">
        <f>VLOOKUP(Despacho!CT134,Ventas!$A$1:$U$205,16,0)</f>
        <v>#N/A</v>
      </c>
      <c r="CU137" s="99"/>
      <c r="CV137" s="99"/>
      <c r="CW137" s="99"/>
      <c r="CX137" s="99"/>
      <c r="CY137" s="99"/>
      <c r="CZ137" s="81"/>
      <c r="DA137" s="81"/>
      <c r="DB137" s="81"/>
      <c r="DC137" s="81"/>
      <c r="DD137" s="81"/>
      <c r="DE137" s="25"/>
      <c r="DF137" s="25"/>
      <c r="DG137" s="25"/>
      <c r="DH137" s="25"/>
      <c r="DI137" s="25"/>
      <c r="DJ137" s="25"/>
      <c r="DK137" s="82"/>
      <c r="DL137" s="82"/>
      <c r="DM137" s="82"/>
      <c r="DN137" s="82"/>
      <c r="DO137" s="2"/>
      <c r="DP137" s="2"/>
      <c r="DQ137" s="98" t="s">
        <v>375</v>
      </c>
      <c r="DR137" s="99"/>
      <c r="DS137" s="99"/>
      <c r="DT137" s="99"/>
      <c r="DU137" s="99"/>
      <c r="DV137" s="99"/>
      <c r="DW137" s="25"/>
      <c r="DX137" s="106" t="e">
        <f>VLOOKUP(Despacho!DX134,Ventas!$A$1:$U$205,16,0)</f>
        <v>#N/A</v>
      </c>
      <c r="DY137" s="99"/>
      <c r="DZ137" s="99"/>
      <c r="EA137" s="99"/>
      <c r="EB137" s="99"/>
      <c r="EC137" s="99"/>
      <c r="ED137" s="81"/>
      <c r="EE137" s="81"/>
      <c r="EF137" s="81"/>
      <c r="EG137" s="81"/>
      <c r="EH137" s="81"/>
      <c r="EI137" s="25"/>
      <c r="EJ137" s="25"/>
      <c r="EK137" s="25"/>
      <c r="EL137" s="25"/>
      <c r="EM137" s="25"/>
      <c r="EN137" s="25"/>
      <c r="EO137" s="82"/>
      <c r="EP137" s="82"/>
      <c r="EQ137" s="82"/>
      <c r="ER137" s="82"/>
      <c r="ES137" s="2"/>
      <c r="ET137" s="2"/>
    </row>
    <row r="138" spans="1:150" ht="15.75" customHeight="1" x14ac:dyDescent="0.3">
      <c r="A138" s="98" t="s">
        <v>152</v>
      </c>
      <c r="B138" s="99"/>
      <c r="C138" s="99"/>
      <c r="D138" s="99"/>
      <c r="E138" s="99"/>
      <c r="F138" s="99"/>
      <c r="G138" s="25" t="s">
        <v>372</v>
      </c>
      <c r="H138" s="101" t="e">
        <f>VLOOKUP(Y134,Clientes!$A$1:$E$504,3,0)</f>
        <v>#N/A</v>
      </c>
      <c r="I138" s="99"/>
      <c r="J138" s="99"/>
      <c r="K138" s="99"/>
      <c r="L138" s="99"/>
      <c r="M138" s="99"/>
      <c r="N138" s="99"/>
      <c r="O138" s="99"/>
      <c r="P138" s="99"/>
      <c r="Q138" s="99"/>
      <c r="R138" s="99"/>
      <c r="S138" s="99"/>
      <c r="T138" s="99"/>
      <c r="U138" s="99"/>
      <c r="V138" s="99"/>
      <c r="W138" s="99"/>
      <c r="X138" s="99"/>
      <c r="Y138" s="98" t="s">
        <v>279</v>
      </c>
      <c r="Z138" s="99"/>
      <c r="AA138" s="100" t="e">
        <f>VLOOKUP(Y134,Clientes!$A$1:$E$48,4,0)</f>
        <v>#N/A</v>
      </c>
      <c r="AB138" s="99"/>
      <c r="AC138" s="2"/>
      <c r="AD138" s="2"/>
      <c r="AE138" s="98" t="s">
        <v>152</v>
      </c>
      <c r="AF138" s="99"/>
      <c r="AG138" s="99"/>
      <c r="AH138" s="99"/>
      <c r="AI138" s="99"/>
      <c r="AJ138" s="99"/>
      <c r="AK138" s="25" t="s">
        <v>372</v>
      </c>
      <c r="AL138" s="101" t="e">
        <f>VLOOKUP(BC134,Clientes!$A$1:$E$504,3,0)</f>
        <v>#N/A</v>
      </c>
      <c r="AM138" s="99"/>
      <c r="AN138" s="99"/>
      <c r="AO138" s="99"/>
      <c r="AP138" s="99"/>
      <c r="AQ138" s="99"/>
      <c r="AR138" s="99"/>
      <c r="AS138" s="99"/>
      <c r="AT138" s="99"/>
      <c r="AU138" s="99"/>
      <c r="AV138" s="99"/>
      <c r="AW138" s="99"/>
      <c r="AX138" s="99"/>
      <c r="AY138" s="99"/>
      <c r="AZ138" s="99"/>
      <c r="BA138" s="99"/>
      <c r="BB138" s="99"/>
      <c r="BC138" s="98" t="s">
        <v>279</v>
      </c>
      <c r="BD138" s="99"/>
      <c r="BE138" s="100" t="e">
        <f>VLOOKUP(BC134,Clientes!$A$1:$E$48,4,0)</f>
        <v>#N/A</v>
      </c>
      <c r="BF138" s="99"/>
      <c r="BG138" s="2"/>
      <c r="BH138" s="2"/>
      <c r="BI138" s="98" t="s">
        <v>152</v>
      </c>
      <c r="BJ138" s="99"/>
      <c r="BK138" s="99"/>
      <c r="BL138" s="99"/>
      <c r="BM138" s="99"/>
      <c r="BN138" s="99"/>
      <c r="BO138" s="25" t="s">
        <v>372</v>
      </c>
      <c r="BP138" s="101" t="e">
        <f>VLOOKUP(CG134,Clientes!$A$1:$E$504,3,0)</f>
        <v>#N/A</v>
      </c>
      <c r="BQ138" s="99"/>
      <c r="BR138" s="99"/>
      <c r="BS138" s="99"/>
      <c r="BT138" s="99"/>
      <c r="BU138" s="99"/>
      <c r="BV138" s="99"/>
      <c r="BW138" s="99"/>
      <c r="BX138" s="99"/>
      <c r="BY138" s="99"/>
      <c r="BZ138" s="99"/>
      <c r="CA138" s="99"/>
      <c r="CB138" s="99"/>
      <c r="CC138" s="99"/>
      <c r="CD138" s="99"/>
      <c r="CE138" s="99"/>
      <c r="CF138" s="99"/>
      <c r="CG138" s="98" t="s">
        <v>279</v>
      </c>
      <c r="CH138" s="99"/>
      <c r="CI138" s="100" t="e">
        <f>VLOOKUP(CG134,Clientes!$A$1:$E$48,4,0)</f>
        <v>#N/A</v>
      </c>
      <c r="CJ138" s="99"/>
      <c r="CK138" s="2"/>
      <c r="CL138" s="2"/>
      <c r="CM138" s="98" t="s">
        <v>152</v>
      </c>
      <c r="CN138" s="99"/>
      <c r="CO138" s="99"/>
      <c r="CP138" s="99"/>
      <c r="CQ138" s="99"/>
      <c r="CR138" s="99"/>
      <c r="CS138" s="25" t="s">
        <v>372</v>
      </c>
      <c r="CT138" s="101" t="e">
        <f>VLOOKUP(DK134,Clientes!$A$1:$E$504,3,0)</f>
        <v>#N/A</v>
      </c>
      <c r="CU138" s="99"/>
      <c r="CV138" s="99"/>
      <c r="CW138" s="99"/>
      <c r="CX138" s="99"/>
      <c r="CY138" s="99"/>
      <c r="CZ138" s="99"/>
      <c r="DA138" s="99"/>
      <c r="DB138" s="99"/>
      <c r="DC138" s="99"/>
      <c r="DD138" s="99"/>
      <c r="DE138" s="99"/>
      <c r="DF138" s="99"/>
      <c r="DG138" s="99"/>
      <c r="DH138" s="99"/>
      <c r="DI138" s="99"/>
      <c r="DJ138" s="99"/>
      <c r="DK138" s="98" t="s">
        <v>279</v>
      </c>
      <c r="DL138" s="99"/>
      <c r="DM138" s="100" t="e">
        <f>VLOOKUP(DK134,Clientes!$A$1:$E$48,4,0)</f>
        <v>#N/A</v>
      </c>
      <c r="DN138" s="99"/>
      <c r="DO138" s="2"/>
      <c r="DP138" s="2"/>
      <c r="DQ138" s="98" t="s">
        <v>152</v>
      </c>
      <c r="DR138" s="99"/>
      <c r="DS138" s="99"/>
      <c r="DT138" s="99"/>
      <c r="DU138" s="99"/>
      <c r="DV138" s="99"/>
      <c r="DW138" s="25" t="s">
        <v>372</v>
      </c>
      <c r="DX138" s="101" t="e">
        <f>VLOOKUP(EO134,Clientes!$A$1:$E$504,3,0)</f>
        <v>#N/A</v>
      </c>
      <c r="DY138" s="99"/>
      <c r="DZ138" s="99"/>
      <c r="EA138" s="99"/>
      <c r="EB138" s="99"/>
      <c r="EC138" s="99"/>
      <c r="ED138" s="99"/>
      <c r="EE138" s="99"/>
      <c r="EF138" s="99"/>
      <c r="EG138" s="99"/>
      <c r="EH138" s="99"/>
      <c r="EI138" s="99"/>
      <c r="EJ138" s="99"/>
      <c r="EK138" s="99"/>
      <c r="EL138" s="99"/>
      <c r="EM138" s="99"/>
      <c r="EN138" s="99"/>
      <c r="EO138" s="98" t="s">
        <v>279</v>
      </c>
      <c r="EP138" s="99"/>
      <c r="EQ138" s="100" t="e">
        <f>VLOOKUP(EO134,Clientes!$A$1:$E$48,4,0)</f>
        <v>#N/A</v>
      </c>
      <c r="ER138" s="99"/>
      <c r="ES138" s="2"/>
      <c r="ET138" s="2"/>
    </row>
    <row r="139" spans="1:150"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row>
    <row r="140" spans="1:150"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row>
    <row r="141" spans="1:150" ht="15.75" customHeight="1" x14ac:dyDescent="0.3">
      <c r="A141" s="102" t="s">
        <v>225</v>
      </c>
      <c r="B141" s="103"/>
      <c r="C141" s="102" t="s">
        <v>376</v>
      </c>
      <c r="D141" s="104"/>
      <c r="E141" s="104"/>
      <c r="F141" s="104"/>
      <c r="G141" s="104"/>
      <c r="H141" s="104"/>
      <c r="I141" s="104"/>
      <c r="J141" s="104"/>
      <c r="K141" s="104"/>
      <c r="L141" s="104"/>
      <c r="M141" s="104"/>
      <c r="N141" s="104"/>
      <c r="O141" s="104"/>
      <c r="P141" s="104"/>
      <c r="Q141" s="104"/>
      <c r="R141" s="104"/>
      <c r="S141" s="104"/>
      <c r="T141" s="103"/>
      <c r="U141" s="102" t="s">
        <v>245</v>
      </c>
      <c r="V141" s="103"/>
      <c r="W141" s="102" t="s">
        <v>377</v>
      </c>
      <c r="X141" s="104"/>
      <c r="Y141" s="104"/>
      <c r="Z141" s="103"/>
      <c r="AA141" s="102" t="s">
        <v>378</v>
      </c>
      <c r="AB141" s="104"/>
      <c r="AC141" s="104"/>
      <c r="AD141" s="103"/>
      <c r="AE141" s="102" t="s">
        <v>225</v>
      </c>
      <c r="AF141" s="103"/>
      <c r="AG141" s="102" t="s">
        <v>376</v>
      </c>
      <c r="AH141" s="104"/>
      <c r="AI141" s="104"/>
      <c r="AJ141" s="104"/>
      <c r="AK141" s="104"/>
      <c r="AL141" s="104"/>
      <c r="AM141" s="104"/>
      <c r="AN141" s="104"/>
      <c r="AO141" s="104"/>
      <c r="AP141" s="104"/>
      <c r="AQ141" s="104"/>
      <c r="AR141" s="104"/>
      <c r="AS141" s="104"/>
      <c r="AT141" s="104"/>
      <c r="AU141" s="104"/>
      <c r="AV141" s="104"/>
      <c r="AW141" s="104"/>
      <c r="AX141" s="103"/>
      <c r="AY141" s="102" t="s">
        <v>245</v>
      </c>
      <c r="AZ141" s="103"/>
      <c r="BA141" s="102" t="s">
        <v>377</v>
      </c>
      <c r="BB141" s="104"/>
      <c r="BC141" s="104"/>
      <c r="BD141" s="103"/>
      <c r="BE141" s="102" t="s">
        <v>378</v>
      </c>
      <c r="BF141" s="104"/>
      <c r="BG141" s="104"/>
      <c r="BH141" s="103"/>
      <c r="BI141" s="102" t="s">
        <v>225</v>
      </c>
      <c r="BJ141" s="103"/>
      <c r="BK141" s="102" t="s">
        <v>376</v>
      </c>
      <c r="BL141" s="104"/>
      <c r="BM141" s="104"/>
      <c r="BN141" s="104"/>
      <c r="BO141" s="104"/>
      <c r="BP141" s="104"/>
      <c r="BQ141" s="104"/>
      <c r="BR141" s="104"/>
      <c r="BS141" s="104"/>
      <c r="BT141" s="104"/>
      <c r="BU141" s="104"/>
      <c r="BV141" s="104"/>
      <c r="BW141" s="104"/>
      <c r="BX141" s="104"/>
      <c r="BY141" s="104"/>
      <c r="BZ141" s="104"/>
      <c r="CA141" s="104"/>
      <c r="CB141" s="103"/>
      <c r="CC141" s="102" t="s">
        <v>245</v>
      </c>
      <c r="CD141" s="103"/>
      <c r="CE141" s="102" t="s">
        <v>377</v>
      </c>
      <c r="CF141" s="104"/>
      <c r="CG141" s="104"/>
      <c r="CH141" s="103"/>
      <c r="CI141" s="102" t="s">
        <v>378</v>
      </c>
      <c r="CJ141" s="104"/>
      <c r="CK141" s="104"/>
      <c r="CL141" s="103"/>
      <c r="CM141" s="102" t="s">
        <v>225</v>
      </c>
      <c r="CN141" s="103"/>
      <c r="CO141" s="102" t="s">
        <v>376</v>
      </c>
      <c r="CP141" s="104"/>
      <c r="CQ141" s="104"/>
      <c r="CR141" s="104"/>
      <c r="CS141" s="104"/>
      <c r="CT141" s="104"/>
      <c r="CU141" s="104"/>
      <c r="CV141" s="104"/>
      <c r="CW141" s="104"/>
      <c r="CX141" s="104"/>
      <c r="CY141" s="104"/>
      <c r="CZ141" s="104"/>
      <c r="DA141" s="104"/>
      <c r="DB141" s="104"/>
      <c r="DC141" s="104"/>
      <c r="DD141" s="104"/>
      <c r="DE141" s="104"/>
      <c r="DF141" s="103"/>
      <c r="DG141" s="102" t="s">
        <v>245</v>
      </c>
      <c r="DH141" s="103"/>
      <c r="DI141" s="102" t="s">
        <v>377</v>
      </c>
      <c r="DJ141" s="104"/>
      <c r="DK141" s="104"/>
      <c r="DL141" s="103"/>
      <c r="DM141" s="102" t="s">
        <v>378</v>
      </c>
      <c r="DN141" s="104"/>
      <c r="DO141" s="104"/>
      <c r="DP141" s="103"/>
      <c r="DQ141" s="102" t="s">
        <v>225</v>
      </c>
      <c r="DR141" s="103"/>
      <c r="DS141" s="102" t="s">
        <v>376</v>
      </c>
      <c r="DT141" s="104"/>
      <c r="DU141" s="104"/>
      <c r="DV141" s="104"/>
      <c r="DW141" s="104"/>
      <c r="DX141" s="104"/>
      <c r="DY141" s="104"/>
      <c r="DZ141" s="104"/>
      <c r="EA141" s="104"/>
      <c r="EB141" s="104"/>
      <c r="EC141" s="104"/>
      <c r="ED141" s="104"/>
      <c r="EE141" s="104"/>
      <c r="EF141" s="104"/>
      <c r="EG141" s="104"/>
      <c r="EH141" s="104"/>
      <c r="EI141" s="104"/>
      <c r="EJ141" s="103"/>
      <c r="EK141" s="102" t="s">
        <v>245</v>
      </c>
      <c r="EL141" s="103"/>
      <c r="EM141" s="102" t="s">
        <v>377</v>
      </c>
      <c r="EN141" s="104"/>
      <c r="EO141" s="104"/>
      <c r="EP141" s="103"/>
      <c r="EQ141" s="102" t="s">
        <v>378</v>
      </c>
      <c r="ER141" s="104"/>
      <c r="ES141" s="104"/>
      <c r="ET141" s="103"/>
    </row>
    <row r="142" spans="1:150" ht="15.75" customHeight="1" x14ac:dyDescent="0.3">
      <c r="A142" s="111">
        <v>1</v>
      </c>
      <c r="B142" s="103"/>
      <c r="C142" s="112" t="str">
        <f>IFERROR(VLOOKUP(CONCATENATE($H$1,A142),Ventas!$D$1:$M$205,5,0),"")</f>
        <v>Toalla 160x80 Fu</v>
      </c>
      <c r="D142" s="104"/>
      <c r="E142" s="104"/>
      <c r="F142" s="104"/>
      <c r="G142" s="104"/>
      <c r="H142" s="104"/>
      <c r="I142" s="104"/>
      <c r="J142" s="104"/>
      <c r="K142" s="104"/>
      <c r="L142" s="104"/>
      <c r="M142" s="104"/>
      <c r="N142" s="104"/>
      <c r="O142" s="104"/>
      <c r="P142" s="104"/>
      <c r="Q142" s="104"/>
      <c r="R142" s="104"/>
      <c r="S142" s="104"/>
      <c r="T142" s="103"/>
      <c r="U142" s="109">
        <f>IFERROR(VLOOKUP(CONCATENATE($H$1,A142),Ventas!$D$1:$M$205,6,0),"")</f>
        <v>1</v>
      </c>
      <c r="V142" s="103"/>
      <c r="W142" s="110">
        <f>IFERROR(VLOOKUP(CONCATENATE($H$1,A142),Ventas!$D$1:$M$205,8,0),"")</f>
        <v>8992</v>
      </c>
      <c r="X142" s="104"/>
      <c r="Y142" s="104"/>
      <c r="Z142" s="103"/>
      <c r="AA142" s="110">
        <f t="shared" ref="AA142:AA150" si="35">IFERROR(U142*W142,"")</f>
        <v>8992</v>
      </c>
      <c r="AB142" s="104"/>
      <c r="AC142" s="104"/>
      <c r="AD142" s="103"/>
      <c r="AE142" s="111">
        <v>1</v>
      </c>
      <c r="AF142" s="103"/>
      <c r="AG142" s="112" t="str">
        <f>IFERROR(VLOOKUP(CONCATENATE($H$1,AE142),Ventas!$D$1:$M$205,5,0),"")</f>
        <v>Toalla 160x80 Fu</v>
      </c>
      <c r="AH142" s="104"/>
      <c r="AI142" s="104"/>
      <c r="AJ142" s="104"/>
      <c r="AK142" s="104"/>
      <c r="AL142" s="104"/>
      <c r="AM142" s="104"/>
      <c r="AN142" s="104"/>
      <c r="AO142" s="104"/>
      <c r="AP142" s="104"/>
      <c r="AQ142" s="104"/>
      <c r="AR142" s="104"/>
      <c r="AS142" s="104"/>
      <c r="AT142" s="104"/>
      <c r="AU142" s="104"/>
      <c r="AV142" s="104"/>
      <c r="AW142" s="104"/>
      <c r="AX142" s="103"/>
      <c r="AY142" s="109">
        <f>IFERROR(VLOOKUP(CONCATENATE($H$1,AE142),Ventas!$D$1:$M$205,6,0),"")</f>
        <v>1</v>
      </c>
      <c r="AZ142" s="103"/>
      <c r="BA142" s="110">
        <f>IFERROR(VLOOKUP(CONCATENATE($H$1,AE142),Ventas!$D$1:$M$205,8,0),"")</f>
        <v>8992</v>
      </c>
      <c r="BB142" s="104"/>
      <c r="BC142" s="104"/>
      <c r="BD142" s="103"/>
      <c r="BE142" s="110">
        <f t="shared" ref="BE142:BE150" si="36">IFERROR(AY142*BA142,"")</f>
        <v>8992</v>
      </c>
      <c r="BF142" s="104"/>
      <c r="BG142" s="104"/>
      <c r="BH142" s="103"/>
      <c r="BI142" s="111">
        <v>1</v>
      </c>
      <c r="BJ142" s="103"/>
      <c r="BK142" s="112" t="str">
        <f>IFERROR(VLOOKUP(CONCATENATE($H$1,BI142),Ventas!$D$1:$M$205,5,0),"")</f>
        <v>Toalla 160x80 Fu</v>
      </c>
      <c r="BL142" s="104"/>
      <c r="BM142" s="104"/>
      <c r="BN142" s="104"/>
      <c r="BO142" s="104"/>
      <c r="BP142" s="104"/>
      <c r="BQ142" s="104"/>
      <c r="BR142" s="104"/>
      <c r="BS142" s="104"/>
      <c r="BT142" s="104"/>
      <c r="BU142" s="104"/>
      <c r="BV142" s="104"/>
      <c r="BW142" s="104"/>
      <c r="BX142" s="104"/>
      <c r="BY142" s="104"/>
      <c r="BZ142" s="104"/>
      <c r="CA142" s="104"/>
      <c r="CB142" s="103"/>
      <c r="CC142" s="109">
        <f>IFERROR(VLOOKUP(CONCATENATE($H$1,BI142),Ventas!$D$1:$M$205,6,0),"")</f>
        <v>1</v>
      </c>
      <c r="CD142" s="103"/>
      <c r="CE142" s="110">
        <f>IFERROR(VLOOKUP(CONCATENATE($H$1,BI142),Ventas!$D$1:$M$205,8,0),"")</f>
        <v>8992</v>
      </c>
      <c r="CF142" s="104"/>
      <c r="CG142" s="104"/>
      <c r="CH142" s="103"/>
      <c r="CI142" s="110">
        <f t="shared" ref="CI142:CI150" si="37">IFERROR(CC142*CE142,"")</f>
        <v>8992</v>
      </c>
      <c r="CJ142" s="104"/>
      <c r="CK142" s="104"/>
      <c r="CL142" s="103"/>
      <c r="CM142" s="111">
        <v>1</v>
      </c>
      <c r="CN142" s="103"/>
      <c r="CO142" s="112" t="str">
        <f>IFERROR(VLOOKUP(CONCATENATE($H$1,CM142),Ventas!$D$1:$M$205,5,0),"")</f>
        <v>Toalla 160x80 Fu</v>
      </c>
      <c r="CP142" s="104"/>
      <c r="CQ142" s="104"/>
      <c r="CR142" s="104"/>
      <c r="CS142" s="104"/>
      <c r="CT142" s="104"/>
      <c r="CU142" s="104"/>
      <c r="CV142" s="104"/>
      <c r="CW142" s="104"/>
      <c r="CX142" s="104"/>
      <c r="CY142" s="104"/>
      <c r="CZ142" s="104"/>
      <c r="DA142" s="104"/>
      <c r="DB142" s="104"/>
      <c r="DC142" s="104"/>
      <c r="DD142" s="104"/>
      <c r="DE142" s="104"/>
      <c r="DF142" s="103"/>
      <c r="DG142" s="109">
        <f>IFERROR(VLOOKUP(CONCATENATE($H$1,CM142),Ventas!$D$1:$M$205,6,0),"")</f>
        <v>1</v>
      </c>
      <c r="DH142" s="103"/>
      <c r="DI142" s="110">
        <f>IFERROR(VLOOKUP(CONCATENATE($H$1,CM142),Ventas!$D$1:$M$205,8,0),"")</f>
        <v>8992</v>
      </c>
      <c r="DJ142" s="104"/>
      <c r="DK142" s="104"/>
      <c r="DL142" s="103"/>
      <c r="DM142" s="110">
        <f t="shared" ref="DM142:DM150" si="38">IFERROR(DG142*DI142,"")</f>
        <v>8992</v>
      </c>
      <c r="DN142" s="104"/>
      <c r="DO142" s="104"/>
      <c r="DP142" s="103"/>
      <c r="DQ142" s="111">
        <v>1</v>
      </c>
      <c r="DR142" s="103"/>
      <c r="DS142" s="112" t="str">
        <f>IFERROR(VLOOKUP(CONCATENATE($H$1,DQ142),Ventas!$D$1:$M$205,5,0),"")</f>
        <v>Toalla 160x80 Fu</v>
      </c>
      <c r="DT142" s="104"/>
      <c r="DU142" s="104"/>
      <c r="DV142" s="104"/>
      <c r="DW142" s="104"/>
      <c r="DX142" s="104"/>
      <c r="DY142" s="104"/>
      <c r="DZ142" s="104"/>
      <c r="EA142" s="104"/>
      <c r="EB142" s="104"/>
      <c r="EC142" s="104"/>
      <c r="ED142" s="104"/>
      <c r="EE142" s="104"/>
      <c r="EF142" s="104"/>
      <c r="EG142" s="104"/>
      <c r="EH142" s="104"/>
      <c r="EI142" s="104"/>
      <c r="EJ142" s="103"/>
      <c r="EK142" s="109">
        <f>IFERROR(VLOOKUP(CONCATENATE($H$1,DQ142),Ventas!$D$1:$M$205,6,0),"")</f>
        <v>1</v>
      </c>
      <c r="EL142" s="103"/>
      <c r="EM142" s="110">
        <f>IFERROR(VLOOKUP(CONCATENATE($H$1,DQ142),Ventas!$D$1:$M$205,8,0),"")</f>
        <v>8992</v>
      </c>
      <c r="EN142" s="104"/>
      <c r="EO142" s="104"/>
      <c r="EP142" s="103"/>
      <c r="EQ142" s="110">
        <f t="shared" ref="EQ142:EQ150" si="39">IFERROR(EK142*EM142,"")</f>
        <v>8992</v>
      </c>
      <c r="ER142" s="104"/>
      <c r="ES142" s="104"/>
      <c r="ET142" s="103"/>
    </row>
    <row r="143" spans="1:150" ht="15.75" customHeight="1" x14ac:dyDescent="0.3">
      <c r="A143" s="111">
        <v>2</v>
      </c>
      <c r="B143" s="103"/>
      <c r="C143" s="112" t="str">
        <f>IFERROR(VLOOKUP(CONCATENATE($H$1,A143),Ventas!$D$1:$M$205,5,0),"")</f>
        <v>Turbante Fu</v>
      </c>
      <c r="D143" s="104"/>
      <c r="E143" s="104"/>
      <c r="F143" s="104"/>
      <c r="G143" s="104"/>
      <c r="H143" s="104"/>
      <c r="I143" s="104"/>
      <c r="J143" s="104"/>
      <c r="K143" s="104"/>
      <c r="L143" s="104"/>
      <c r="M143" s="104"/>
      <c r="N143" s="104"/>
      <c r="O143" s="104"/>
      <c r="P143" s="104"/>
      <c r="Q143" s="104"/>
      <c r="R143" s="104"/>
      <c r="S143" s="104"/>
      <c r="T143" s="103"/>
      <c r="U143" s="109">
        <f>IFERROR(VLOOKUP(CONCATENATE($H$1,A143),Ventas!$D$1:$M$205,6,0),"")</f>
        <v>1</v>
      </c>
      <c r="V143" s="103"/>
      <c r="W143" s="110">
        <f>IFERROR(VLOOKUP(CONCATENATE($H$1,A143),Ventas!$D$1:$M$205,8,0),"")</f>
        <v>4706</v>
      </c>
      <c r="X143" s="104"/>
      <c r="Y143" s="104"/>
      <c r="Z143" s="103"/>
      <c r="AA143" s="110">
        <f t="shared" si="35"/>
        <v>4706</v>
      </c>
      <c r="AB143" s="104"/>
      <c r="AC143" s="104"/>
      <c r="AD143" s="103"/>
      <c r="AE143" s="111">
        <v>2</v>
      </c>
      <c r="AF143" s="103"/>
      <c r="AG143" s="112" t="str">
        <f>IFERROR(VLOOKUP(CONCATENATE($H$1,AE143),Ventas!$D$1:$M$205,5,0),"")</f>
        <v>Turbante Fu</v>
      </c>
      <c r="AH143" s="104"/>
      <c r="AI143" s="104"/>
      <c r="AJ143" s="104"/>
      <c r="AK143" s="104"/>
      <c r="AL143" s="104"/>
      <c r="AM143" s="104"/>
      <c r="AN143" s="104"/>
      <c r="AO143" s="104"/>
      <c r="AP143" s="104"/>
      <c r="AQ143" s="104"/>
      <c r="AR143" s="104"/>
      <c r="AS143" s="104"/>
      <c r="AT143" s="104"/>
      <c r="AU143" s="104"/>
      <c r="AV143" s="104"/>
      <c r="AW143" s="104"/>
      <c r="AX143" s="103"/>
      <c r="AY143" s="109">
        <f>IFERROR(VLOOKUP(CONCATENATE($H$1,AE143),Ventas!$D$1:$M$205,6,0),"")</f>
        <v>1</v>
      </c>
      <c r="AZ143" s="103"/>
      <c r="BA143" s="110">
        <f>IFERROR(VLOOKUP(CONCATENATE($H$1,AE143),Ventas!$D$1:$M$205,8,0),"")</f>
        <v>4706</v>
      </c>
      <c r="BB143" s="104"/>
      <c r="BC143" s="104"/>
      <c r="BD143" s="103"/>
      <c r="BE143" s="110">
        <f t="shared" si="36"/>
        <v>4706</v>
      </c>
      <c r="BF143" s="104"/>
      <c r="BG143" s="104"/>
      <c r="BH143" s="103"/>
      <c r="BI143" s="111">
        <v>2</v>
      </c>
      <c r="BJ143" s="103"/>
      <c r="BK143" s="112" t="str">
        <f>IFERROR(VLOOKUP(CONCATENATE($H$1,BI143),Ventas!$D$1:$M$205,5,0),"")</f>
        <v>Turbante Fu</v>
      </c>
      <c r="BL143" s="104"/>
      <c r="BM143" s="104"/>
      <c r="BN143" s="104"/>
      <c r="BO143" s="104"/>
      <c r="BP143" s="104"/>
      <c r="BQ143" s="104"/>
      <c r="BR143" s="104"/>
      <c r="BS143" s="104"/>
      <c r="BT143" s="104"/>
      <c r="BU143" s="104"/>
      <c r="BV143" s="104"/>
      <c r="BW143" s="104"/>
      <c r="BX143" s="104"/>
      <c r="BY143" s="104"/>
      <c r="BZ143" s="104"/>
      <c r="CA143" s="104"/>
      <c r="CB143" s="103"/>
      <c r="CC143" s="109">
        <f>IFERROR(VLOOKUP(CONCATENATE($H$1,BI143),Ventas!$D$1:$M$205,6,0),"")</f>
        <v>1</v>
      </c>
      <c r="CD143" s="103"/>
      <c r="CE143" s="110">
        <f>IFERROR(VLOOKUP(CONCATENATE($H$1,BI143),Ventas!$D$1:$M$205,8,0),"")</f>
        <v>4706</v>
      </c>
      <c r="CF143" s="104"/>
      <c r="CG143" s="104"/>
      <c r="CH143" s="103"/>
      <c r="CI143" s="110">
        <f t="shared" si="37"/>
        <v>4706</v>
      </c>
      <c r="CJ143" s="104"/>
      <c r="CK143" s="104"/>
      <c r="CL143" s="103"/>
      <c r="CM143" s="111">
        <v>2</v>
      </c>
      <c r="CN143" s="103"/>
      <c r="CO143" s="112" t="str">
        <f>IFERROR(VLOOKUP(CONCATENATE($H$1,CM143),Ventas!$D$1:$M$205,5,0),"")</f>
        <v>Turbante Fu</v>
      </c>
      <c r="CP143" s="104"/>
      <c r="CQ143" s="104"/>
      <c r="CR143" s="104"/>
      <c r="CS143" s="104"/>
      <c r="CT143" s="104"/>
      <c r="CU143" s="104"/>
      <c r="CV143" s="104"/>
      <c r="CW143" s="104"/>
      <c r="CX143" s="104"/>
      <c r="CY143" s="104"/>
      <c r="CZ143" s="104"/>
      <c r="DA143" s="104"/>
      <c r="DB143" s="104"/>
      <c r="DC143" s="104"/>
      <c r="DD143" s="104"/>
      <c r="DE143" s="104"/>
      <c r="DF143" s="103"/>
      <c r="DG143" s="109">
        <f>IFERROR(VLOOKUP(CONCATENATE($H$1,CM143),Ventas!$D$1:$M$205,6,0),"")</f>
        <v>1</v>
      </c>
      <c r="DH143" s="103"/>
      <c r="DI143" s="110">
        <f>IFERROR(VLOOKUP(CONCATENATE($H$1,CM143),Ventas!$D$1:$M$205,8,0),"")</f>
        <v>4706</v>
      </c>
      <c r="DJ143" s="104"/>
      <c r="DK143" s="104"/>
      <c r="DL143" s="103"/>
      <c r="DM143" s="110">
        <f t="shared" si="38"/>
        <v>4706</v>
      </c>
      <c r="DN143" s="104"/>
      <c r="DO143" s="104"/>
      <c r="DP143" s="103"/>
      <c r="DQ143" s="111">
        <v>2</v>
      </c>
      <c r="DR143" s="103"/>
      <c r="DS143" s="112" t="str">
        <f>IFERROR(VLOOKUP(CONCATENATE($H$1,DQ143),Ventas!$D$1:$M$205,5,0),"")</f>
        <v>Turbante Fu</v>
      </c>
      <c r="DT143" s="104"/>
      <c r="DU143" s="104"/>
      <c r="DV143" s="104"/>
      <c r="DW143" s="104"/>
      <c r="DX143" s="104"/>
      <c r="DY143" s="104"/>
      <c r="DZ143" s="104"/>
      <c r="EA143" s="104"/>
      <c r="EB143" s="104"/>
      <c r="EC143" s="104"/>
      <c r="ED143" s="104"/>
      <c r="EE143" s="104"/>
      <c r="EF143" s="104"/>
      <c r="EG143" s="104"/>
      <c r="EH143" s="104"/>
      <c r="EI143" s="104"/>
      <c r="EJ143" s="103"/>
      <c r="EK143" s="109">
        <f>IFERROR(VLOOKUP(CONCATENATE($H$1,DQ143),Ventas!$D$1:$M$205,6,0),"")</f>
        <v>1</v>
      </c>
      <c r="EL143" s="103"/>
      <c r="EM143" s="110">
        <f>IFERROR(VLOOKUP(CONCATENATE($H$1,DQ143),Ventas!$D$1:$M$205,8,0),"")</f>
        <v>4706</v>
      </c>
      <c r="EN143" s="104"/>
      <c r="EO143" s="104"/>
      <c r="EP143" s="103"/>
      <c r="EQ143" s="110">
        <f t="shared" si="39"/>
        <v>4706</v>
      </c>
      <c r="ER143" s="104"/>
      <c r="ES143" s="104"/>
      <c r="ET143" s="103"/>
    </row>
    <row r="144" spans="1:150" ht="15.75" customHeight="1" x14ac:dyDescent="0.3">
      <c r="A144" s="111">
        <v>3</v>
      </c>
      <c r="B144" s="103"/>
      <c r="C144" s="112" t="str">
        <f>IFERROR(VLOOKUP(CONCATENATE($H$1,A144),Ventas!$D$1:$M$205,5,0),"")</f>
        <v>Turbante Ca</v>
      </c>
      <c r="D144" s="104"/>
      <c r="E144" s="104"/>
      <c r="F144" s="104"/>
      <c r="G144" s="104"/>
      <c r="H144" s="104"/>
      <c r="I144" s="104"/>
      <c r="J144" s="104"/>
      <c r="K144" s="104"/>
      <c r="L144" s="104"/>
      <c r="M144" s="104"/>
      <c r="N144" s="104"/>
      <c r="O144" s="104"/>
      <c r="P144" s="104"/>
      <c r="Q144" s="104"/>
      <c r="R144" s="104"/>
      <c r="S144" s="104"/>
      <c r="T144" s="103"/>
      <c r="U144" s="109">
        <f>IFERROR(VLOOKUP(CONCATENATE($H$1,A144),Ventas!$D$1:$M$205,6,0),"")</f>
        <v>1</v>
      </c>
      <c r="V144" s="103"/>
      <c r="W144" s="110">
        <f>IFERROR(VLOOKUP(CONCATENATE($H$1,A144),Ventas!$D$1:$M$205,8,0),"")</f>
        <v>4706</v>
      </c>
      <c r="X144" s="104"/>
      <c r="Y144" s="104"/>
      <c r="Z144" s="103"/>
      <c r="AA144" s="110">
        <f t="shared" si="35"/>
        <v>4706</v>
      </c>
      <c r="AB144" s="104"/>
      <c r="AC144" s="104"/>
      <c r="AD144" s="103"/>
      <c r="AE144" s="111">
        <v>3</v>
      </c>
      <c r="AF144" s="103"/>
      <c r="AG144" s="112" t="str">
        <f>IFERROR(VLOOKUP(CONCATENATE($H$1,AE144),Ventas!$D$1:$M$205,5,0),"")</f>
        <v>Turbante Ca</v>
      </c>
      <c r="AH144" s="104"/>
      <c r="AI144" s="104"/>
      <c r="AJ144" s="104"/>
      <c r="AK144" s="104"/>
      <c r="AL144" s="104"/>
      <c r="AM144" s="104"/>
      <c r="AN144" s="104"/>
      <c r="AO144" s="104"/>
      <c r="AP144" s="104"/>
      <c r="AQ144" s="104"/>
      <c r="AR144" s="104"/>
      <c r="AS144" s="104"/>
      <c r="AT144" s="104"/>
      <c r="AU144" s="104"/>
      <c r="AV144" s="104"/>
      <c r="AW144" s="104"/>
      <c r="AX144" s="103"/>
      <c r="AY144" s="109">
        <f>IFERROR(VLOOKUP(CONCATENATE($H$1,AE144),Ventas!$D$1:$M$205,6,0),"")</f>
        <v>1</v>
      </c>
      <c r="AZ144" s="103"/>
      <c r="BA144" s="110">
        <f>IFERROR(VLOOKUP(CONCATENATE($H$1,AE144),Ventas!$D$1:$M$205,8,0),"")</f>
        <v>4706</v>
      </c>
      <c r="BB144" s="104"/>
      <c r="BC144" s="104"/>
      <c r="BD144" s="103"/>
      <c r="BE144" s="110">
        <f t="shared" si="36"/>
        <v>4706</v>
      </c>
      <c r="BF144" s="104"/>
      <c r="BG144" s="104"/>
      <c r="BH144" s="103"/>
      <c r="BI144" s="111">
        <v>3</v>
      </c>
      <c r="BJ144" s="103"/>
      <c r="BK144" s="112" t="str">
        <f>IFERROR(VLOOKUP(CONCATENATE($H$1,BI144),Ventas!$D$1:$M$205,5,0),"")</f>
        <v>Turbante Ca</v>
      </c>
      <c r="BL144" s="104"/>
      <c r="BM144" s="104"/>
      <c r="BN144" s="104"/>
      <c r="BO144" s="104"/>
      <c r="BP144" s="104"/>
      <c r="BQ144" s="104"/>
      <c r="BR144" s="104"/>
      <c r="BS144" s="104"/>
      <c r="BT144" s="104"/>
      <c r="BU144" s="104"/>
      <c r="BV144" s="104"/>
      <c r="BW144" s="104"/>
      <c r="BX144" s="104"/>
      <c r="BY144" s="104"/>
      <c r="BZ144" s="104"/>
      <c r="CA144" s="104"/>
      <c r="CB144" s="103"/>
      <c r="CC144" s="109">
        <f>IFERROR(VLOOKUP(CONCATENATE($H$1,BI144),Ventas!$D$1:$M$205,6,0),"")</f>
        <v>1</v>
      </c>
      <c r="CD144" s="103"/>
      <c r="CE144" s="110">
        <f>IFERROR(VLOOKUP(CONCATENATE($H$1,BI144),Ventas!$D$1:$M$205,8,0),"")</f>
        <v>4706</v>
      </c>
      <c r="CF144" s="104"/>
      <c r="CG144" s="104"/>
      <c r="CH144" s="103"/>
      <c r="CI144" s="110">
        <f t="shared" si="37"/>
        <v>4706</v>
      </c>
      <c r="CJ144" s="104"/>
      <c r="CK144" s="104"/>
      <c r="CL144" s="103"/>
      <c r="CM144" s="111">
        <v>3</v>
      </c>
      <c r="CN144" s="103"/>
      <c r="CO144" s="112" t="str">
        <f>IFERROR(VLOOKUP(CONCATENATE($H$1,CM144),Ventas!$D$1:$M$205,5,0),"")</f>
        <v>Turbante Ca</v>
      </c>
      <c r="CP144" s="104"/>
      <c r="CQ144" s="104"/>
      <c r="CR144" s="104"/>
      <c r="CS144" s="104"/>
      <c r="CT144" s="104"/>
      <c r="CU144" s="104"/>
      <c r="CV144" s="104"/>
      <c r="CW144" s="104"/>
      <c r="CX144" s="104"/>
      <c r="CY144" s="104"/>
      <c r="CZ144" s="104"/>
      <c r="DA144" s="104"/>
      <c r="DB144" s="104"/>
      <c r="DC144" s="104"/>
      <c r="DD144" s="104"/>
      <c r="DE144" s="104"/>
      <c r="DF144" s="103"/>
      <c r="DG144" s="109">
        <f>IFERROR(VLOOKUP(CONCATENATE($H$1,CM144),Ventas!$D$1:$M$205,6,0),"")</f>
        <v>1</v>
      </c>
      <c r="DH144" s="103"/>
      <c r="DI144" s="110">
        <f>IFERROR(VLOOKUP(CONCATENATE($H$1,CM144),Ventas!$D$1:$M$205,8,0),"")</f>
        <v>4706</v>
      </c>
      <c r="DJ144" s="104"/>
      <c r="DK144" s="104"/>
      <c r="DL144" s="103"/>
      <c r="DM144" s="110">
        <f t="shared" si="38"/>
        <v>4706</v>
      </c>
      <c r="DN144" s="104"/>
      <c r="DO144" s="104"/>
      <c r="DP144" s="103"/>
      <c r="DQ144" s="111">
        <v>3</v>
      </c>
      <c r="DR144" s="103"/>
      <c r="DS144" s="112" t="str">
        <f>IFERROR(VLOOKUP(CONCATENATE($H$1,DQ144),Ventas!$D$1:$M$205,5,0),"")</f>
        <v>Turbante Ca</v>
      </c>
      <c r="DT144" s="104"/>
      <c r="DU144" s="104"/>
      <c r="DV144" s="104"/>
      <c r="DW144" s="104"/>
      <c r="DX144" s="104"/>
      <c r="DY144" s="104"/>
      <c r="DZ144" s="104"/>
      <c r="EA144" s="104"/>
      <c r="EB144" s="104"/>
      <c r="EC144" s="104"/>
      <c r="ED144" s="104"/>
      <c r="EE144" s="104"/>
      <c r="EF144" s="104"/>
      <c r="EG144" s="104"/>
      <c r="EH144" s="104"/>
      <c r="EI144" s="104"/>
      <c r="EJ144" s="103"/>
      <c r="EK144" s="109">
        <f>IFERROR(VLOOKUP(CONCATENATE($H$1,DQ144),Ventas!$D$1:$M$205,6,0),"")</f>
        <v>1</v>
      </c>
      <c r="EL144" s="103"/>
      <c r="EM144" s="110">
        <f>IFERROR(VLOOKUP(CONCATENATE($H$1,DQ144),Ventas!$D$1:$M$205,8,0),"")</f>
        <v>4706</v>
      </c>
      <c r="EN144" s="104"/>
      <c r="EO144" s="104"/>
      <c r="EP144" s="103"/>
      <c r="EQ144" s="110">
        <f t="shared" si="39"/>
        <v>4706</v>
      </c>
      <c r="ER144" s="104"/>
      <c r="ES144" s="104"/>
      <c r="ET144" s="103"/>
    </row>
    <row r="145" spans="1:150" ht="15.75" customHeight="1" x14ac:dyDescent="0.3">
      <c r="A145" s="111">
        <v>4</v>
      </c>
      <c r="B145" s="103"/>
      <c r="C145" s="112" t="str">
        <f>IFERROR(VLOOKUP(CONCATENATE($H$1,A145),Ventas!$D$1:$M$205,5,0),"")</f>
        <v>Turbante Ca</v>
      </c>
      <c r="D145" s="104"/>
      <c r="E145" s="104"/>
      <c r="F145" s="104"/>
      <c r="G145" s="104"/>
      <c r="H145" s="104"/>
      <c r="I145" s="104"/>
      <c r="J145" s="104"/>
      <c r="K145" s="104"/>
      <c r="L145" s="104"/>
      <c r="M145" s="104"/>
      <c r="N145" s="104"/>
      <c r="O145" s="104"/>
      <c r="P145" s="104"/>
      <c r="Q145" s="104"/>
      <c r="R145" s="104"/>
      <c r="S145" s="104"/>
      <c r="T145" s="103"/>
      <c r="U145" s="109">
        <f>IFERROR(VLOOKUP(CONCATENATE($H$1,A145),Ventas!$D$1:$M$205,6,0),"")</f>
        <v>1</v>
      </c>
      <c r="V145" s="103"/>
      <c r="W145" s="110">
        <f>IFERROR(VLOOKUP(CONCATENATE($H$1,A145),Ventas!$D$1:$M$205,8,0),"")</f>
        <v>4706</v>
      </c>
      <c r="X145" s="104"/>
      <c r="Y145" s="104"/>
      <c r="Z145" s="103"/>
      <c r="AA145" s="110">
        <f t="shared" si="35"/>
        <v>4706</v>
      </c>
      <c r="AB145" s="104"/>
      <c r="AC145" s="104"/>
      <c r="AD145" s="103"/>
      <c r="AE145" s="111">
        <v>4</v>
      </c>
      <c r="AF145" s="103"/>
      <c r="AG145" s="112" t="str">
        <f>IFERROR(VLOOKUP(CONCATENATE($H$1,AE145),Ventas!$D$1:$M$205,5,0),"")</f>
        <v>Turbante Ca</v>
      </c>
      <c r="AH145" s="104"/>
      <c r="AI145" s="104"/>
      <c r="AJ145" s="104"/>
      <c r="AK145" s="104"/>
      <c r="AL145" s="104"/>
      <c r="AM145" s="104"/>
      <c r="AN145" s="104"/>
      <c r="AO145" s="104"/>
      <c r="AP145" s="104"/>
      <c r="AQ145" s="104"/>
      <c r="AR145" s="104"/>
      <c r="AS145" s="104"/>
      <c r="AT145" s="104"/>
      <c r="AU145" s="104"/>
      <c r="AV145" s="104"/>
      <c r="AW145" s="104"/>
      <c r="AX145" s="103"/>
      <c r="AY145" s="109">
        <f>IFERROR(VLOOKUP(CONCATENATE($H$1,AE145),Ventas!$D$1:$M$205,6,0),"")</f>
        <v>1</v>
      </c>
      <c r="AZ145" s="103"/>
      <c r="BA145" s="110">
        <f>IFERROR(VLOOKUP(CONCATENATE($H$1,AE145),Ventas!$D$1:$M$205,8,0),"")</f>
        <v>4706</v>
      </c>
      <c r="BB145" s="104"/>
      <c r="BC145" s="104"/>
      <c r="BD145" s="103"/>
      <c r="BE145" s="110">
        <f t="shared" si="36"/>
        <v>4706</v>
      </c>
      <c r="BF145" s="104"/>
      <c r="BG145" s="104"/>
      <c r="BH145" s="103"/>
      <c r="BI145" s="111">
        <v>4</v>
      </c>
      <c r="BJ145" s="103"/>
      <c r="BK145" s="112" t="str">
        <f>IFERROR(VLOOKUP(CONCATENATE($H$1,BI145),Ventas!$D$1:$M$205,5,0),"")</f>
        <v>Turbante Ca</v>
      </c>
      <c r="BL145" s="104"/>
      <c r="BM145" s="104"/>
      <c r="BN145" s="104"/>
      <c r="BO145" s="104"/>
      <c r="BP145" s="104"/>
      <c r="BQ145" s="104"/>
      <c r="BR145" s="104"/>
      <c r="BS145" s="104"/>
      <c r="BT145" s="104"/>
      <c r="BU145" s="104"/>
      <c r="BV145" s="104"/>
      <c r="BW145" s="104"/>
      <c r="BX145" s="104"/>
      <c r="BY145" s="104"/>
      <c r="BZ145" s="104"/>
      <c r="CA145" s="104"/>
      <c r="CB145" s="103"/>
      <c r="CC145" s="109">
        <f>IFERROR(VLOOKUP(CONCATENATE($H$1,BI145),Ventas!$D$1:$M$205,6,0),"")</f>
        <v>1</v>
      </c>
      <c r="CD145" s="103"/>
      <c r="CE145" s="110">
        <f>IFERROR(VLOOKUP(CONCATENATE($H$1,BI145),Ventas!$D$1:$M$205,8,0),"")</f>
        <v>4706</v>
      </c>
      <c r="CF145" s="104"/>
      <c r="CG145" s="104"/>
      <c r="CH145" s="103"/>
      <c r="CI145" s="110">
        <f t="shared" si="37"/>
        <v>4706</v>
      </c>
      <c r="CJ145" s="104"/>
      <c r="CK145" s="104"/>
      <c r="CL145" s="103"/>
      <c r="CM145" s="111">
        <v>4</v>
      </c>
      <c r="CN145" s="103"/>
      <c r="CO145" s="112" t="str">
        <f>IFERROR(VLOOKUP(CONCATENATE($H$1,CM145),Ventas!$D$1:$M$205,5,0),"")</f>
        <v>Turbante Ca</v>
      </c>
      <c r="CP145" s="104"/>
      <c r="CQ145" s="104"/>
      <c r="CR145" s="104"/>
      <c r="CS145" s="104"/>
      <c r="CT145" s="104"/>
      <c r="CU145" s="104"/>
      <c r="CV145" s="104"/>
      <c r="CW145" s="104"/>
      <c r="CX145" s="104"/>
      <c r="CY145" s="104"/>
      <c r="CZ145" s="104"/>
      <c r="DA145" s="104"/>
      <c r="DB145" s="104"/>
      <c r="DC145" s="104"/>
      <c r="DD145" s="104"/>
      <c r="DE145" s="104"/>
      <c r="DF145" s="103"/>
      <c r="DG145" s="109">
        <f>IFERROR(VLOOKUP(CONCATENATE($H$1,CM145),Ventas!$D$1:$M$205,6,0),"")</f>
        <v>1</v>
      </c>
      <c r="DH145" s="103"/>
      <c r="DI145" s="110">
        <f>IFERROR(VLOOKUP(CONCATENATE($H$1,CM145),Ventas!$D$1:$M$205,8,0),"")</f>
        <v>4706</v>
      </c>
      <c r="DJ145" s="104"/>
      <c r="DK145" s="104"/>
      <c r="DL145" s="103"/>
      <c r="DM145" s="110">
        <f t="shared" si="38"/>
        <v>4706</v>
      </c>
      <c r="DN145" s="104"/>
      <c r="DO145" s="104"/>
      <c r="DP145" s="103"/>
      <c r="DQ145" s="111">
        <v>4</v>
      </c>
      <c r="DR145" s="103"/>
      <c r="DS145" s="112" t="str">
        <f>IFERROR(VLOOKUP(CONCATENATE($H$1,DQ145),Ventas!$D$1:$M$205,5,0),"")</f>
        <v>Turbante Ca</v>
      </c>
      <c r="DT145" s="104"/>
      <c r="DU145" s="104"/>
      <c r="DV145" s="104"/>
      <c r="DW145" s="104"/>
      <c r="DX145" s="104"/>
      <c r="DY145" s="104"/>
      <c r="DZ145" s="104"/>
      <c r="EA145" s="104"/>
      <c r="EB145" s="104"/>
      <c r="EC145" s="104"/>
      <c r="ED145" s="104"/>
      <c r="EE145" s="104"/>
      <c r="EF145" s="104"/>
      <c r="EG145" s="104"/>
      <c r="EH145" s="104"/>
      <c r="EI145" s="104"/>
      <c r="EJ145" s="103"/>
      <c r="EK145" s="109">
        <f>IFERROR(VLOOKUP(CONCATENATE($H$1,DQ145),Ventas!$D$1:$M$205,6,0),"")</f>
        <v>1</v>
      </c>
      <c r="EL145" s="103"/>
      <c r="EM145" s="110">
        <f>IFERROR(VLOOKUP(CONCATENATE($H$1,DQ145),Ventas!$D$1:$M$205,8,0),"")</f>
        <v>4706</v>
      </c>
      <c r="EN145" s="104"/>
      <c r="EO145" s="104"/>
      <c r="EP145" s="103"/>
      <c r="EQ145" s="110">
        <f t="shared" si="39"/>
        <v>4706</v>
      </c>
      <c r="ER145" s="104"/>
      <c r="ES145" s="104"/>
      <c r="ET145" s="103"/>
    </row>
    <row r="146" spans="1:150" ht="15.75" customHeight="1" x14ac:dyDescent="0.3">
      <c r="A146" s="111">
        <v>5</v>
      </c>
      <c r="B146" s="103"/>
      <c r="C146" s="112" t="str">
        <f>IFERROR(VLOOKUP(CONCATENATE($H$1,A146),Ventas!$D$1:$M$205,5,0),"")</f>
        <v/>
      </c>
      <c r="D146" s="104"/>
      <c r="E146" s="104"/>
      <c r="F146" s="104"/>
      <c r="G146" s="104"/>
      <c r="H146" s="104"/>
      <c r="I146" s="104"/>
      <c r="J146" s="104"/>
      <c r="K146" s="104"/>
      <c r="L146" s="104"/>
      <c r="M146" s="104"/>
      <c r="N146" s="104"/>
      <c r="O146" s="104"/>
      <c r="P146" s="104"/>
      <c r="Q146" s="104"/>
      <c r="R146" s="104"/>
      <c r="S146" s="104"/>
      <c r="T146" s="103"/>
      <c r="U146" s="109" t="str">
        <f>IFERROR(VLOOKUP(CONCATENATE($H$1,A146),Ventas!$D$1:$M$205,6,0),"")</f>
        <v/>
      </c>
      <c r="V146" s="103"/>
      <c r="W146" s="110" t="str">
        <f>IFERROR(VLOOKUP(CONCATENATE($H$1,A146),Ventas!$D$1:$M$205,8,0),"")</f>
        <v/>
      </c>
      <c r="X146" s="104"/>
      <c r="Y146" s="104"/>
      <c r="Z146" s="103"/>
      <c r="AA146" s="110" t="str">
        <f t="shared" si="35"/>
        <v/>
      </c>
      <c r="AB146" s="104"/>
      <c r="AC146" s="104"/>
      <c r="AD146" s="103"/>
      <c r="AE146" s="111">
        <v>5</v>
      </c>
      <c r="AF146" s="103"/>
      <c r="AG146" s="112" t="str">
        <f>IFERROR(VLOOKUP(CONCATENATE($H$1,AE146),Ventas!$D$1:$M$205,5,0),"")</f>
        <v/>
      </c>
      <c r="AH146" s="104"/>
      <c r="AI146" s="104"/>
      <c r="AJ146" s="104"/>
      <c r="AK146" s="104"/>
      <c r="AL146" s="104"/>
      <c r="AM146" s="104"/>
      <c r="AN146" s="104"/>
      <c r="AO146" s="104"/>
      <c r="AP146" s="104"/>
      <c r="AQ146" s="104"/>
      <c r="AR146" s="104"/>
      <c r="AS146" s="104"/>
      <c r="AT146" s="104"/>
      <c r="AU146" s="104"/>
      <c r="AV146" s="104"/>
      <c r="AW146" s="104"/>
      <c r="AX146" s="103"/>
      <c r="AY146" s="109" t="str">
        <f>IFERROR(VLOOKUP(CONCATENATE($H$1,AE146),Ventas!$D$1:$M$205,6,0),"")</f>
        <v/>
      </c>
      <c r="AZ146" s="103"/>
      <c r="BA146" s="110" t="str">
        <f>IFERROR(VLOOKUP(CONCATENATE($H$1,AE146),Ventas!$D$1:$M$205,8,0),"")</f>
        <v/>
      </c>
      <c r="BB146" s="104"/>
      <c r="BC146" s="104"/>
      <c r="BD146" s="103"/>
      <c r="BE146" s="110" t="str">
        <f t="shared" si="36"/>
        <v/>
      </c>
      <c r="BF146" s="104"/>
      <c r="BG146" s="104"/>
      <c r="BH146" s="103"/>
      <c r="BI146" s="111">
        <v>5</v>
      </c>
      <c r="BJ146" s="103"/>
      <c r="BK146" s="112" t="str">
        <f>IFERROR(VLOOKUP(CONCATENATE($H$1,BI146),Ventas!$D$1:$M$205,5,0),"")</f>
        <v/>
      </c>
      <c r="BL146" s="104"/>
      <c r="BM146" s="104"/>
      <c r="BN146" s="104"/>
      <c r="BO146" s="104"/>
      <c r="BP146" s="104"/>
      <c r="BQ146" s="104"/>
      <c r="BR146" s="104"/>
      <c r="BS146" s="104"/>
      <c r="BT146" s="104"/>
      <c r="BU146" s="104"/>
      <c r="BV146" s="104"/>
      <c r="BW146" s="104"/>
      <c r="BX146" s="104"/>
      <c r="BY146" s="104"/>
      <c r="BZ146" s="104"/>
      <c r="CA146" s="104"/>
      <c r="CB146" s="103"/>
      <c r="CC146" s="109" t="str">
        <f>IFERROR(VLOOKUP(CONCATENATE($H$1,BI146),Ventas!$D$1:$M$205,6,0),"")</f>
        <v/>
      </c>
      <c r="CD146" s="103"/>
      <c r="CE146" s="110" t="str">
        <f>IFERROR(VLOOKUP(CONCATENATE($H$1,BI146),Ventas!$D$1:$M$205,8,0),"")</f>
        <v/>
      </c>
      <c r="CF146" s="104"/>
      <c r="CG146" s="104"/>
      <c r="CH146" s="103"/>
      <c r="CI146" s="110" t="str">
        <f t="shared" si="37"/>
        <v/>
      </c>
      <c r="CJ146" s="104"/>
      <c r="CK146" s="104"/>
      <c r="CL146" s="103"/>
      <c r="CM146" s="111">
        <v>5</v>
      </c>
      <c r="CN146" s="103"/>
      <c r="CO146" s="112" t="str">
        <f>IFERROR(VLOOKUP(CONCATENATE($H$1,CM146),Ventas!$D$1:$M$205,5,0),"")</f>
        <v/>
      </c>
      <c r="CP146" s="104"/>
      <c r="CQ146" s="104"/>
      <c r="CR146" s="104"/>
      <c r="CS146" s="104"/>
      <c r="CT146" s="104"/>
      <c r="CU146" s="104"/>
      <c r="CV146" s="104"/>
      <c r="CW146" s="104"/>
      <c r="CX146" s="104"/>
      <c r="CY146" s="104"/>
      <c r="CZ146" s="104"/>
      <c r="DA146" s="104"/>
      <c r="DB146" s="104"/>
      <c r="DC146" s="104"/>
      <c r="DD146" s="104"/>
      <c r="DE146" s="104"/>
      <c r="DF146" s="103"/>
      <c r="DG146" s="109" t="str">
        <f>IFERROR(VLOOKUP(CONCATENATE($H$1,CM146),Ventas!$D$1:$M$205,6,0),"")</f>
        <v/>
      </c>
      <c r="DH146" s="103"/>
      <c r="DI146" s="110" t="str">
        <f>IFERROR(VLOOKUP(CONCATENATE($H$1,CM146),Ventas!$D$1:$M$205,8,0),"")</f>
        <v/>
      </c>
      <c r="DJ146" s="104"/>
      <c r="DK146" s="104"/>
      <c r="DL146" s="103"/>
      <c r="DM146" s="110" t="str">
        <f t="shared" si="38"/>
        <v/>
      </c>
      <c r="DN146" s="104"/>
      <c r="DO146" s="104"/>
      <c r="DP146" s="103"/>
      <c r="DQ146" s="111">
        <v>5</v>
      </c>
      <c r="DR146" s="103"/>
      <c r="DS146" s="112" t="str">
        <f>IFERROR(VLOOKUP(CONCATENATE($H$1,DQ146),Ventas!$D$1:$M$205,5,0),"")</f>
        <v/>
      </c>
      <c r="DT146" s="104"/>
      <c r="DU146" s="104"/>
      <c r="DV146" s="104"/>
      <c r="DW146" s="104"/>
      <c r="DX146" s="104"/>
      <c r="DY146" s="104"/>
      <c r="DZ146" s="104"/>
      <c r="EA146" s="104"/>
      <c r="EB146" s="104"/>
      <c r="EC146" s="104"/>
      <c r="ED146" s="104"/>
      <c r="EE146" s="104"/>
      <c r="EF146" s="104"/>
      <c r="EG146" s="104"/>
      <c r="EH146" s="104"/>
      <c r="EI146" s="104"/>
      <c r="EJ146" s="103"/>
      <c r="EK146" s="109" t="str">
        <f>IFERROR(VLOOKUP(CONCATENATE($H$1,DQ146),Ventas!$D$1:$M$205,6,0),"")</f>
        <v/>
      </c>
      <c r="EL146" s="103"/>
      <c r="EM146" s="110" t="str">
        <f>IFERROR(VLOOKUP(CONCATENATE($H$1,DQ146),Ventas!$D$1:$M$205,8,0),"")</f>
        <v/>
      </c>
      <c r="EN146" s="104"/>
      <c r="EO146" s="104"/>
      <c r="EP146" s="103"/>
      <c r="EQ146" s="110" t="str">
        <f t="shared" si="39"/>
        <v/>
      </c>
      <c r="ER146" s="104"/>
      <c r="ES146" s="104"/>
      <c r="ET146" s="103"/>
    </row>
    <row r="147" spans="1:150" ht="15.75" customHeight="1" x14ac:dyDescent="0.3">
      <c r="A147" s="111">
        <v>6</v>
      </c>
      <c r="B147" s="103"/>
      <c r="C147" s="112" t="str">
        <f>IFERROR(VLOOKUP(CONCATENATE($H$1,A147),Ventas!$D$1:$M$205,5,0),"")</f>
        <v/>
      </c>
      <c r="D147" s="104"/>
      <c r="E147" s="104"/>
      <c r="F147" s="104"/>
      <c r="G147" s="104"/>
      <c r="H147" s="104"/>
      <c r="I147" s="104"/>
      <c r="J147" s="104"/>
      <c r="K147" s="104"/>
      <c r="L147" s="104"/>
      <c r="M147" s="104"/>
      <c r="N147" s="104"/>
      <c r="O147" s="104"/>
      <c r="P147" s="104"/>
      <c r="Q147" s="104"/>
      <c r="R147" s="104"/>
      <c r="S147" s="104"/>
      <c r="T147" s="103"/>
      <c r="U147" s="109" t="str">
        <f>IFERROR(VLOOKUP(CONCATENATE($H$1,A147),Ventas!$D$1:$M$205,6,0),"")</f>
        <v/>
      </c>
      <c r="V147" s="103"/>
      <c r="W147" s="110" t="str">
        <f>IFERROR(VLOOKUP(CONCATENATE($H$1,A147),Ventas!$D$1:$M$205,8,0),"")</f>
        <v/>
      </c>
      <c r="X147" s="104"/>
      <c r="Y147" s="104"/>
      <c r="Z147" s="103"/>
      <c r="AA147" s="110" t="str">
        <f t="shared" si="35"/>
        <v/>
      </c>
      <c r="AB147" s="104"/>
      <c r="AC147" s="104"/>
      <c r="AD147" s="103"/>
      <c r="AE147" s="111">
        <v>6</v>
      </c>
      <c r="AF147" s="103"/>
      <c r="AG147" s="112" t="str">
        <f>IFERROR(VLOOKUP(CONCATENATE($H$1,AE147),Ventas!$D$1:$M$205,5,0),"")</f>
        <v/>
      </c>
      <c r="AH147" s="104"/>
      <c r="AI147" s="104"/>
      <c r="AJ147" s="104"/>
      <c r="AK147" s="104"/>
      <c r="AL147" s="104"/>
      <c r="AM147" s="104"/>
      <c r="AN147" s="104"/>
      <c r="AO147" s="104"/>
      <c r="AP147" s="104"/>
      <c r="AQ147" s="104"/>
      <c r="AR147" s="104"/>
      <c r="AS147" s="104"/>
      <c r="AT147" s="104"/>
      <c r="AU147" s="104"/>
      <c r="AV147" s="104"/>
      <c r="AW147" s="104"/>
      <c r="AX147" s="103"/>
      <c r="AY147" s="109" t="str">
        <f>IFERROR(VLOOKUP(CONCATENATE($H$1,AE147),Ventas!$D$1:$M$205,6,0),"")</f>
        <v/>
      </c>
      <c r="AZ147" s="103"/>
      <c r="BA147" s="110" t="str">
        <f>IFERROR(VLOOKUP(CONCATENATE($H$1,AE147),Ventas!$D$1:$M$205,8,0),"")</f>
        <v/>
      </c>
      <c r="BB147" s="104"/>
      <c r="BC147" s="104"/>
      <c r="BD147" s="103"/>
      <c r="BE147" s="110" t="str">
        <f t="shared" si="36"/>
        <v/>
      </c>
      <c r="BF147" s="104"/>
      <c r="BG147" s="104"/>
      <c r="BH147" s="103"/>
      <c r="BI147" s="111">
        <v>6</v>
      </c>
      <c r="BJ147" s="103"/>
      <c r="BK147" s="112" t="str">
        <f>IFERROR(VLOOKUP(CONCATENATE($H$1,BI147),Ventas!$D$1:$M$205,5,0),"")</f>
        <v/>
      </c>
      <c r="BL147" s="104"/>
      <c r="BM147" s="104"/>
      <c r="BN147" s="104"/>
      <c r="BO147" s="104"/>
      <c r="BP147" s="104"/>
      <c r="BQ147" s="104"/>
      <c r="BR147" s="104"/>
      <c r="BS147" s="104"/>
      <c r="BT147" s="104"/>
      <c r="BU147" s="104"/>
      <c r="BV147" s="104"/>
      <c r="BW147" s="104"/>
      <c r="BX147" s="104"/>
      <c r="BY147" s="104"/>
      <c r="BZ147" s="104"/>
      <c r="CA147" s="104"/>
      <c r="CB147" s="103"/>
      <c r="CC147" s="109" t="str">
        <f>IFERROR(VLOOKUP(CONCATENATE($H$1,BI147),Ventas!$D$1:$M$205,6,0),"")</f>
        <v/>
      </c>
      <c r="CD147" s="103"/>
      <c r="CE147" s="110" t="str">
        <f>IFERROR(VLOOKUP(CONCATENATE($H$1,BI147),Ventas!$D$1:$M$205,8,0),"")</f>
        <v/>
      </c>
      <c r="CF147" s="104"/>
      <c r="CG147" s="104"/>
      <c r="CH147" s="103"/>
      <c r="CI147" s="110" t="str">
        <f t="shared" si="37"/>
        <v/>
      </c>
      <c r="CJ147" s="104"/>
      <c r="CK147" s="104"/>
      <c r="CL147" s="103"/>
      <c r="CM147" s="111">
        <v>6</v>
      </c>
      <c r="CN147" s="103"/>
      <c r="CO147" s="112" t="str">
        <f>IFERROR(VLOOKUP(CONCATENATE($H$1,CM147),Ventas!$D$1:$M$205,5,0),"")</f>
        <v/>
      </c>
      <c r="CP147" s="104"/>
      <c r="CQ147" s="104"/>
      <c r="CR147" s="104"/>
      <c r="CS147" s="104"/>
      <c r="CT147" s="104"/>
      <c r="CU147" s="104"/>
      <c r="CV147" s="104"/>
      <c r="CW147" s="104"/>
      <c r="CX147" s="104"/>
      <c r="CY147" s="104"/>
      <c r="CZ147" s="104"/>
      <c r="DA147" s="104"/>
      <c r="DB147" s="104"/>
      <c r="DC147" s="104"/>
      <c r="DD147" s="104"/>
      <c r="DE147" s="104"/>
      <c r="DF147" s="103"/>
      <c r="DG147" s="109" t="str">
        <f>IFERROR(VLOOKUP(CONCATENATE($H$1,CM147),Ventas!$D$1:$M$205,6,0),"")</f>
        <v/>
      </c>
      <c r="DH147" s="103"/>
      <c r="DI147" s="110" t="str">
        <f>IFERROR(VLOOKUP(CONCATENATE($H$1,CM147),Ventas!$D$1:$M$205,8,0),"")</f>
        <v/>
      </c>
      <c r="DJ147" s="104"/>
      <c r="DK147" s="104"/>
      <c r="DL147" s="103"/>
      <c r="DM147" s="110" t="str">
        <f t="shared" si="38"/>
        <v/>
      </c>
      <c r="DN147" s="104"/>
      <c r="DO147" s="104"/>
      <c r="DP147" s="103"/>
      <c r="DQ147" s="111">
        <v>6</v>
      </c>
      <c r="DR147" s="103"/>
      <c r="DS147" s="112" t="str">
        <f>IFERROR(VLOOKUP(CONCATENATE($H$1,DQ147),Ventas!$D$1:$M$205,5,0),"")</f>
        <v/>
      </c>
      <c r="DT147" s="104"/>
      <c r="DU147" s="104"/>
      <c r="DV147" s="104"/>
      <c r="DW147" s="104"/>
      <c r="DX147" s="104"/>
      <c r="DY147" s="104"/>
      <c r="DZ147" s="104"/>
      <c r="EA147" s="104"/>
      <c r="EB147" s="104"/>
      <c r="EC147" s="104"/>
      <c r="ED147" s="104"/>
      <c r="EE147" s="104"/>
      <c r="EF147" s="104"/>
      <c r="EG147" s="104"/>
      <c r="EH147" s="104"/>
      <c r="EI147" s="104"/>
      <c r="EJ147" s="103"/>
      <c r="EK147" s="109" t="str">
        <f>IFERROR(VLOOKUP(CONCATENATE($H$1,DQ147),Ventas!$D$1:$M$205,6,0),"")</f>
        <v/>
      </c>
      <c r="EL147" s="103"/>
      <c r="EM147" s="110" t="str">
        <f>IFERROR(VLOOKUP(CONCATENATE($H$1,DQ147),Ventas!$D$1:$M$205,8,0),"")</f>
        <v/>
      </c>
      <c r="EN147" s="104"/>
      <c r="EO147" s="104"/>
      <c r="EP147" s="103"/>
      <c r="EQ147" s="110" t="str">
        <f t="shared" si="39"/>
        <v/>
      </c>
      <c r="ER147" s="104"/>
      <c r="ES147" s="104"/>
      <c r="ET147" s="103"/>
    </row>
    <row r="148" spans="1:150" ht="15.75" customHeight="1" x14ac:dyDescent="0.3">
      <c r="A148" s="111">
        <v>7</v>
      </c>
      <c r="B148" s="103"/>
      <c r="C148" s="112" t="str">
        <f>IFERROR(VLOOKUP(CONCATENATE($H$1,A148),Ventas!$D$1:$M$205,5,0),"")</f>
        <v/>
      </c>
      <c r="D148" s="104"/>
      <c r="E148" s="104"/>
      <c r="F148" s="104"/>
      <c r="G148" s="104"/>
      <c r="H148" s="104"/>
      <c r="I148" s="104"/>
      <c r="J148" s="104"/>
      <c r="K148" s="104"/>
      <c r="L148" s="104"/>
      <c r="M148" s="104"/>
      <c r="N148" s="104"/>
      <c r="O148" s="104"/>
      <c r="P148" s="104"/>
      <c r="Q148" s="104"/>
      <c r="R148" s="104"/>
      <c r="S148" s="104"/>
      <c r="T148" s="103"/>
      <c r="U148" s="109" t="str">
        <f>IFERROR(VLOOKUP(CONCATENATE($H$1,A148),Ventas!$D$1:$M$205,6,0),"")</f>
        <v/>
      </c>
      <c r="V148" s="103"/>
      <c r="W148" s="110" t="str">
        <f>IFERROR(VLOOKUP(CONCATENATE($H$1,A148),Ventas!$D$1:$M$205,8,0),"")</f>
        <v/>
      </c>
      <c r="X148" s="104"/>
      <c r="Y148" s="104"/>
      <c r="Z148" s="103"/>
      <c r="AA148" s="110" t="str">
        <f t="shared" si="35"/>
        <v/>
      </c>
      <c r="AB148" s="104"/>
      <c r="AC148" s="104"/>
      <c r="AD148" s="103"/>
      <c r="AE148" s="111">
        <v>7</v>
      </c>
      <c r="AF148" s="103"/>
      <c r="AG148" s="112" t="str">
        <f>IFERROR(VLOOKUP(CONCATENATE($H$1,AE148),Ventas!$D$1:$M$205,5,0),"")</f>
        <v/>
      </c>
      <c r="AH148" s="104"/>
      <c r="AI148" s="104"/>
      <c r="AJ148" s="104"/>
      <c r="AK148" s="104"/>
      <c r="AL148" s="104"/>
      <c r="AM148" s="104"/>
      <c r="AN148" s="104"/>
      <c r="AO148" s="104"/>
      <c r="AP148" s="104"/>
      <c r="AQ148" s="104"/>
      <c r="AR148" s="104"/>
      <c r="AS148" s="104"/>
      <c r="AT148" s="104"/>
      <c r="AU148" s="104"/>
      <c r="AV148" s="104"/>
      <c r="AW148" s="104"/>
      <c r="AX148" s="103"/>
      <c r="AY148" s="109" t="str">
        <f>IFERROR(VLOOKUP(CONCATENATE($H$1,AE148),Ventas!$D$1:$M$205,6,0),"")</f>
        <v/>
      </c>
      <c r="AZ148" s="103"/>
      <c r="BA148" s="110" t="str">
        <f>IFERROR(VLOOKUP(CONCATENATE($H$1,AE148),Ventas!$D$1:$M$205,8,0),"")</f>
        <v/>
      </c>
      <c r="BB148" s="104"/>
      <c r="BC148" s="104"/>
      <c r="BD148" s="103"/>
      <c r="BE148" s="110" t="str">
        <f t="shared" si="36"/>
        <v/>
      </c>
      <c r="BF148" s="104"/>
      <c r="BG148" s="104"/>
      <c r="BH148" s="103"/>
      <c r="BI148" s="111">
        <v>7</v>
      </c>
      <c r="BJ148" s="103"/>
      <c r="BK148" s="112" t="str">
        <f>IFERROR(VLOOKUP(CONCATENATE($H$1,BI148),Ventas!$D$1:$M$205,5,0),"")</f>
        <v/>
      </c>
      <c r="BL148" s="104"/>
      <c r="BM148" s="104"/>
      <c r="BN148" s="104"/>
      <c r="BO148" s="104"/>
      <c r="BP148" s="104"/>
      <c r="BQ148" s="104"/>
      <c r="BR148" s="104"/>
      <c r="BS148" s="104"/>
      <c r="BT148" s="104"/>
      <c r="BU148" s="104"/>
      <c r="BV148" s="104"/>
      <c r="BW148" s="104"/>
      <c r="BX148" s="104"/>
      <c r="BY148" s="104"/>
      <c r="BZ148" s="104"/>
      <c r="CA148" s="104"/>
      <c r="CB148" s="103"/>
      <c r="CC148" s="109" t="str">
        <f>IFERROR(VLOOKUP(CONCATENATE($H$1,BI148),Ventas!$D$1:$M$205,6,0),"")</f>
        <v/>
      </c>
      <c r="CD148" s="103"/>
      <c r="CE148" s="110" t="str">
        <f>IFERROR(VLOOKUP(CONCATENATE($H$1,BI148),Ventas!$D$1:$M$205,8,0),"")</f>
        <v/>
      </c>
      <c r="CF148" s="104"/>
      <c r="CG148" s="104"/>
      <c r="CH148" s="103"/>
      <c r="CI148" s="110" t="str">
        <f t="shared" si="37"/>
        <v/>
      </c>
      <c r="CJ148" s="104"/>
      <c r="CK148" s="104"/>
      <c r="CL148" s="103"/>
      <c r="CM148" s="111">
        <v>7</v>
      </c>
      <c r="CN148" s="103"/>
      <c r="CO148" s="112" t="str">
        <f>IFERROR(VLOOKUP(CONCATENATE($H$1,CM148),Ventas!$D$1:$M$205,5,0),"")</f>
        <v/>
      </c>
      <c r="CP148" s="104"/>
      <c r="CQ148" s="104"/>
      <c r="CR148" s="104"/>
      <c r="CS148" s="104"/>
      <c r="CT148" s="104"/>
      <c r="CU148" s="104"/>
      <c r="CV148" s="104"/>
      <c r="CW148" s="104"/>
      <c r="CX148" s="104"/>
      <c r="CY148" s="104"/>
      <c r="CZ148" s="104"/>
      <c r="DA148" s="104"/>
      <c r="DB148" s="104"/>
      <c r="DC148" s="104"/>
      <c r="DD148" s="104"/>
      <c r="DE148" s="104"/>
      <c r="DF148" s="103"/>
      <c r="DG148" s="109" t="str">
        <f>IFERROR(VLOOKUP(CONCATENATE($H$1,CM148),Ventas!$D$1:$M$205,6,0),"")</f>
        <v/>
      </c>
      <c r="DH148" s="103"/>
      <c r="DI148" s="110" t="str">
        <f>IFERROR(VLOOKUP(CONCATENATE($H$1,CM148),Ventas!$D$1:$M$205,8,0),"")</f>
        <v/>
      </c>
      <c r="DJ148" s="104"/>
      <c r="DK148" s="104"/>
      <c r="DL148" s="103"/>
      <c r="DM148" s="110" t="str">
        <f t="shared" si="38"/>
        <v/>
      </c>
      <c r="DN148" s="104"/>
      <c r="DO148" s="104"/>
      <c r="DP148" s="103"/>
      <c r="DQ148" s="111">
        <v>7</v>
      </c>
      <c r="DR148" s="103"/>
      <c r="DS148" s="112" t="str">
        <f>IFERROR(VLOOKUP(CONCATENATE($H$1,DQ148),Ventas!$D$1:$M$205,5,0),"")</f>
        <v/>
      </c>
      <c r="DT148" s="104"/>
      <c r="DU148" s="104"/>
      <c r="DV148" s="104"/>
      <c r="DW148" s="104"/>
      <c r="DX148" s="104"/>
      <c r="DY148" s="104"/>
      <c r="DZ148" s="104"/>
      <c r="EA148" s="104"/>
      <c r="EB148" s="104"/>
      <c r="EC148" s="104"/>
      <c r="ED148" s="104"/>
      <c r="EE148" s="104"/>
      <c r="EF148" s="104"/>
      <c r="EG148" s="104"/>
      <c r="EH148" s="104"/>
      <c r="EI148" s="104"/>
      <c r="EJ148" s="103"/>
      <c r="EK148" s="109" t="str">
        <f>IFERROR(VLOOKUP(CONCATENATE($H$1,DQ148),Ventas!$D$1:$M$205,6,0),"")</f>
        <v/>
      </c>
      <c r="EL148" s="103"/>
      <c r="EM148" s="110" t="str">
        <f>IFERROR(VLOOKUP(CONCATENATE($H$1,DQ148),Ventas!$D$1:$M$205,8,0),"")</f>
        <v/>
      </c>
      <c r="EN148" s="104"/>
      <c r="EO148" s="104"/>
      <c r="EP148" s="103"/>
      <c r="EQ148" s="110" t="str">
        <f t="shared" si="39"/>
        <v/>
      </c>
      <c r="ER148" s="104"/>
      <c r="ES148" s="104"/>
      <c r="ET148" s="103"/>
    </row>
    <row r="149" spans="1:150" ht="15.75" customHeight="1" x14ac:dyDescent="0.3">
      <c r="A149" s="111">
        <v>8</v>
      </c>
      <c r="B149" s="103"/>
      <c r="C149" s="112" t="str">
        <f>IFERROR(VLOOKUP(CONCATENATE($H$1,A149),Ventas!$D$1:$M$205,5,0),"")</f>
        <v/>
      </c>
      <c r="D149" s="104"/>
      <c r="E149" s="104"/>
      <c r="F149" s="104"/>
      <c r="G149" s="104"/>
      <c r="H149" s="104"/>
      <c r="I149" s="104"/>
      <c r="J149" s="104"/>
      <c r="K149" s="104"/>
      <c r="L149" s="104"/>
      <c r="M149" s="104"/>
      <c r="N149" s="104"/>
      <c r="O149" s="104"/>
      <c r="P149" s="104"/>
      <c r="Q149" s="104"/>
      <c r="R149" s="104"/>
      <c r="S149" s="104"/>
      <c r="T149" s="103"/>
      <c r="U149" s="109" t="str">
        <f>IFERROR(VLOOKUP(CONCATENATE($H$1,A149),Ventas!$D$1:$M$205,6,0),"")</f>
        <v/>
      </c>
      <c r="V149" s="103"/>
      <c r="W149" s="110" t="str">
        <f>IFERROR(VLOOKUP(CONCATENATE($H$1,A149),Ventas!$D$1:$M$205,8,0),"")</f>
        <v/>
      </c>
      <c r="X149" s="104"/>
      <c r="Y149" s="104"/>
      <c r="Z149" s="103"/>
      <c r="AA149" s="110" t="str">
        <f t="shared" si="35"/>
        <v/>
      </c>
      <c r="AB149" s="104"/>
      <c r="AC149" s="104"/>
      <c r="AD149" s="103"/>
      <c r="AE149" s="111">
        <v>8</v>
      </c>
      <c r="AF149" s="103"/>
      <c r="AG149" s="112" t="str">
        <f>IFERROR(VLOOKUP(CONCATENATE($H$1,AE149),Ventas!$D$1:$M$205,5,0),"")</f>
        <v/>
      </c>
      <c r="AH149" s="104"/>
      <c r="AI149" s="104"/>
      <c r="AJ149" s="104"/>
      <c r="AK149" s="104"/>
      <c r="AL149" s="104"/>
      <c r="AM149" s="104"/>
      <c r="AN149" s="104"/>
      <c r="AO149" s="104"/>
      <c r="AP149" s="104"/>
      <c r="AQ149" s="104"/>
      <c r="AR149" s="104"/>
      <c r="AS149" s="104"/>
      <c r="AT149" s="104"/>
      <c r="AU149" s="104"/>
      <c r="AV149" s="104"/>
      <c r="AW149" s="104"/>
      <c r="AX149" s="103"/>
      <c r="AY149" s="109" t="str">
        <f>IFERROR(VLOOKUP(CONCATENATE($H$1,AE149),Ventas!$D$1:$M$205,6,0),"")</f>
        <v/>
      </c>
      <c r="AZ149" s="103"/>
      <c r="BA149" s="110" t="str">
        <f>IFERROR(VLOOKUP(CONCATENATE($H$1,AE149),Ventas!$D$1:$M$205,8,0),"")</f>
        <v/>
      </c>
      <c r="BB149" s="104"/>
      <c r="BC149" s="104"/>
      <c r="BD149" s="103"/>
      <c r="BE149" s="110" t="str">
        <f t="shared" si="36"/>
        <v/>
      </c>
      <c r="BF149" s="104"/>
      <c r="BG149" s="104"/>
      <c r="BH149" s="103"/>
      <c r="BI149" s="111">
        <v>8</v>
      </c>
      <c r="BJ149" s="103"/>
      <c r="BK149" s="112" t="str">
        <f>IFERROR(VLOOKUP(CONCATENATE($H$1,BI149),Ventas!$D$1:$M$205,5,0),"")</f>
        <v/>
      </c>
      <c r="BL149" s="104"/>
      <c r="BM149" s="104"/>
      <c r="BN149" s="104"/>
      <c r="BO149" s="104"/>
      <c r="BP149" s="104"/>
      <c r="BQ149" s="104"/>
      <c r="BR149" s="104"/>
      <c r="BS149" s="104"/>
      <c r="BT149" s="104"/>
      <c r="BU149" s="104"/>
      <c r="BV149" s="104"/>
      <c r="BW149" s="104"/>
      <c r="BX149" s="104"/>
      <c r="BY149" s="104"/>
      <c r="BZ149" s="104"/>
      <c r="CA149" s="104"/>
      <c r="CB149" s="103"/>
      <c r="CC149" s="109" t="str">
        <f>IFERROR(VLOOKUP(CONCATENATE($H$1,BI149),Ventas!$D$1:$M$205,6,0),"")</f>
        <v/>
      </c>
      <c r="CD149" s="103"/>
      <c r="CE149" s="110" t="str">
        <f>IFERROR(VLOOKUP(CONCATENATE($H$1,BI149),Ventas!$D$1:$M$205,8,0),"")</f>
        <v/>
      </c>
      <c r="CF149" s="104"/>
      <c r="CG149" s="104"/>
      <c r="CH149" s="103"/>
      <c r="CI149" s="110" t="str">
        <f t="shared" si="37"/>
        <v/>
      </c>
      <c r="CJ149" s="104"/>
      <c r="CK149" s="104"/>
      <c r="CL149" s="103"/>
      <c r="CM149" s="111">
        <v>8</v>
      </c>
      <c r="CN149" s="103"/>
      <c r="CO149" s="112" t="str">
        <f>IFERROR(VLOOKUP(CONCATENATE($H$1,CM149),Ventas!$D$1:$M$205,5,0),"")</f>
        <v/>
      </c>
      <c r="CP149" s="104"/>
      <c r="CQ149" s="104"/>
      <c r="CR149" s="104"/>
      <c r="CS149" s="104"/>
      <c r="CT149" s="104"/>
      <c r="CU149" s="104"/>
      <c r="CV149" s="104"/>
      <c r="CW149" s="104"/>
      <c r="CX149" s="104"/>
      <c r="CY149" s="104"/>
      <c r="CZ149" s="104"/>
      <c r="DA149" s="104"/>
      <c r="DB149" s="104"/>
      <c r="DC149" s="104"/>
      <c r="DD149" s="104"/>
      <c r="DE149" s="104"/>
      <c r="DF149" s="103"/>
      <c r="DG149" s="109" t="str">
        <f>IFERROR(VLOOKUP(CONCATENATE($H$1,CM149),Ventas!$D$1:$M$205,6,0),"")</f>
        <v/>
      </c>
      <c r="DH149" s="103"/>
      <c r="DI149" s="110" t="str">
        <f>IFERROR(VLOOKUP(CONCATENATE($H$1,CM149),Ventas!$D$1:$M$205,8,0),"")</f>
        <v/>
      </c>
      <c r="DJ149" s="104"/>
      <c r="DK149" s="104"/>
      <c r="DL149" s="103"/>
      <c r="DM149" s="110" t="str">
        <f t="shared" si="38"/>
        <v/>
      </c>
      <c r="DN149" s="104"/>
      <c r="DO149" s="104"/>
      <c r="DP149" s="103"/>
      <c r="DQ149" s="111">
        <v>8</v>
      </c>
      <c r="DR149" s="103"/>
      <c r="DS149" s="112" t="str">
        <f>IFERROR(VLOOKUP(CONCATENATE($H$1,DQ149),Ventas!$D$1:$M$205,5,0),"")</f>
        <v/>
      </c>
      <c r="DT149" s="104"/>
      <c r="DU149" s="104"/>
      <c r="DV149" s="104"/>
      <c r="DW149" s="104"/>
      <c r="DX149" s="104"/>
      <c r="DY149" s="104"/>
      <c r="DZ149" s="104"/>
      <c r="EA149" s="104"/>
      <c r="EB149" s="104"/>
      <c r="EC149" s="104"/>
      <c r="ED149" s="104"/>
      <c r="EE149" s="104"/>
      <c r="EF149" s="104"/>
      <c r="EG149" s="104"/>
      <c r="EH149" s="104"/>
      <c r="EI149" s="104"/>
      <c r="EJ149" s="103"/>
      <c r="EK149" s="109" t="str">
        <f>IFERROR(VLOOKUP(CONCATENATE($H$1,DQ149),Ventas!$D$1:$M$205,6,0),"")</f>
        <v/>
      </c>
      <c r="EL149" s="103"/>
      <c r="EM149" s="110" t="str">
        <f>IFERROR(VLOOKUP(CONCATENATE($H$1,DQ149),Ventas!$D$1:$M$205,8,0),"")</f>
        <v/>
      </c>
      <c r="EN149" s="104"/>
      <c r="EO149" s="104"/>
      <c r="EP149" s="103"/>
      <c r="EQ149" s="110" t="str">
        <f t="shared" si="39"/>
        <v/>
      </c>
      <c r="ER149" s="104"/>
      <c r="ES149" s="104"/>
      <c r="ET149" s="103"/>
    </row>
    <row r="150" spans="1:150" ht="15.75" customHeight="1" x14ac:dyDescent="0.3">
      <c r="A150" s="111">
        <v>9</v>
      </c>
      <c r="B150" s="103"/>
      <c r="C150" s="112" t="str">
        <f>IFERROR(VLOOKUP(CONCATENATE($H$1,A150),Ventas!$D$1:$M$205,5,0),"")</f>
        <v/>
      </c>
      <c r="D150" s="104"/>
      <c r="E150" s="104"/>
      <c r="F150" s="104"/>
      <c r="G150" s="104"/>
      <c r="H150" s="104"/>
      <c r="I150" s="104"/>
      <c r="J150" s="104"/>
      <c r="K150" s="104"/>
      <c r="L150" s="104"/>
      <c r="M150" s="104"/>
      <c r="N150" s="104"/>
      <c r="O150" s="104"/>
      <c r="P150" s="104"/>
      <c r="Q150" s="104"/>
      <c r="R150" s="104"/>
      <c r="S150" s="104"/>
      <c r="T150" s="103"/>
      <c r="U150" s="109" t="str">
        <f>IFERROR(VLOOKUP(CONCATENATE($H$1,A150),Ventas!$D$1:$M$205,6,0),"")</f>
        <v/>
      </c>
      <c r="V150" s="103"/>
      <c r="W150" s="110" t="str">
        <f>IFERROR(VLOOKUP(CONCATENATE($H$1,A150),Ventas!$D$1:$M$205,8,0),"")</f>
        <v/>
      </c>
      <c r="X150" s="104"/>
      <c r="Y150" s="104"/>
      <c r="Z150" s="103"/>
      <c r="AA150" s="110" t="str">
        <f t="shared" si="35"/>
        <v/>
      </c>
      <c r="AB150" s="104"/>
      <c r="AC150" s="104"/>
      <c r="AD150" s="103"/>
      <c r="AE150" s="111">
        <v>9</v>
      </c>
      <c r="AF150" s="103"/>
      <c r="AG150" s="112" t="str">
        <f>IFERROR(VLOOKUP(CONCATENATE($H$1,AE150),Ventas!$D$1:$M$205,5,0),"")</f>
        <v/>
      </c>
      <c r="AH150" s="104"/>
      <c r="AI150" s="104"/>
      <c r="AJ150" s="104"/>
      <c r="AK150" s="104"/>
      <c r="AL150" s="104"/>
      <c r="AM150" s="104"/>
      <c r="AN150" s="104"/>
      <c r="AO150" s="104"/>
      <c r="AP150" s="104"/>
      <c r="AQ150" s="104"/>
      <c r="AR150" s="104"/>
      <c r="AS150" s="104"/>
      <c r="AT150" s="104"/>
      <c r="AU150" s="104"/>
      <c r="AV150" s="104"/>
      <c r="AW150" s="104"/>
      <c r="AX150" s="103"/>
      <c r="AY150" s="109" t="str">
        <f>IFERROR(VLOOKUP(CONCATENATE($H$1,AE150),Ventas!$D$1:$M$205,6,0),"")</f>
        <v/>
      </c>
      <c r="AZ150" s="103"/>
      <c r="BA150" s="110" t="str">
        <f>IFERROR(VLOOKUP(CONCATENATE($H$1,AE150),Ventas!$D$1:$M$205,8,0),"")</f>
        <v/>
      </c>
      <c r="BB150" s="104"/>
      <c r="BC150" s="104"/>
      <c r="BD150" s="103"/>
      <c r="BE150" s="110" t="str">
        <f t="shared" si="36"/>
        <v/>
      </c>
      <c r="BF150" s="104"/>
      <c r="BG150" s="104"/>
      <c r="BH150" s="103"/>
      <c r="BI150" s="111">
        <v>9</v>
      </c>
      <c r="BJ150" s="103"/>
      <c r="BK150" s="112" t="str">
        <f>IFERROR(VLOOKUP(CONCATENATE($H$1,BI150),Ventas!$D$1:$M$205,5,0),"")</f>
        <v/>
      </c>
      <c r="BL150" s="104"/>
      <c r="BM150" s="104"/>
      <c r="BN150" s="104"/>
      <c r="BO150" s="104"/>
      <c r="BP150" s="104"/>
      <c r="BQ150" s="104"/>
      <c r="BR150" s="104"/>
      <c r="BS150" s="104"/>
      <c r="BT150" s="104"/>
      <c r="BU150" s="104"/>
      <c r="BV150" s="104"/>
      <c r="BW150" s="104"/>
      <c r="BX150" s="104"/>
      <c r="BY150" s="104"/>
      <c r="BZ150" s="104"/>
      <c r="CA150" s="104"/>
      <c r="CB150" s="103"/>
      <c r="CC150" s="109" t="str">
        <f>IFERROR(VLOOKUP(CONCATENATE($H$1,BI150),Ventas!$D$1:$M$205,6,0),"")</f>
        <v/>
      </c>
      <c r="CD150" s="103"/>
      <c r="CE150" s="110" t="str">
        <f>IFERROR(VLOOKUP(CONCATENATE($H$1,BI150),Ventas!$D$1:$M$205,8,0),"")</f>
        <v/>
      </c>
      <c r="CF150" s="104"/>
      <c r="CG150" s="104"/>
      <c r="CH150" s="103"/>
      <c r="CI150" s="110" t="str">
        <f t="shared" si="37"/>
        <v/>
      </c>
      <c r="CJ150" s="104"/>
      <c r="CK150" s="104"/>
      <c r="CL150" s="103"/>
      <c r="CM150" s="111">
        <v>9</v>
      </c>
      <c r="CN150" s="103"/>
      <c r="CO150" s="112" t="str">
        <f>IFERROR(VLOOKUP(CONCATENATE($H$1,CM150),Ventas!$D$1:$M$205,5,0),"")</f>
        <v/>
      </c>
      <c r="CP150" s="104"/>
      <c r="CQ150" s="104"/>
      <c r="CR150" s="104"/>
      <c r="CS150" s="104"/>
      <c r="CT150" s="104"/>
      <c r="CU150" s="104"/>
      <c r="CV150" s="104"/>
      <c r="CW150" s="104"/>
      <c r="CX150" s="104"/>
      <c r="CY150" s="104"/>
      <c r="CZ150" s="104"/>
      <c r="DA150" s="104"/>
      <c r="DB150" s="104"/>
      <c r="DC150" s="104"/>
      <c r="DD150" s="104"/>
      <c r="DE150" s="104"/>
      <c r="DF150" s="103"/>
      <c r="DG150" s="109" t="str">
        <f>IFERROR(VLOOKUP(CONCATENATE($H$1,CM150),Ventas!$D$1:$M$205,6,0),"")</f>
        <v/>
      </c>
      <c r="DH150" s="103"/>
      <c r="DI150" s="110" t="str">
        <f>IFERROR(VLOOKUP(CONCATENATE($H$1,CM150),Ventas!$D$1:$M$205,8,0),"")</f>
        <v/>
      </c>
      <c r="DJ150" s="104"/>
      <c r="DK150" s="104"/>
      <c r="DL150" s="103"/>
      <c r="DM150" s="110" t="str">
        <f t="shared" si="38"/>
        <v/>
      </c>
      <c r="DN150" s="104"/>
      <c r="DO150" s="104"/>
      <c r="DP150" s="103"/>
      <c r="DQ150" s="111">
        <v>9</v>
      </c>
      <c r="DR150" s="103"/>
      <c r="DS150" s="112" t="str">
        <f>IFERROR(VLOOKUP(CONCATENATE($H$1,DQ150),Ventas!$D$1:$M$205,5,0),"")</f>
        <v/>
      </c>
      <c r="DT150" s="104"/>
      <c r="DU150" s="104"/>
      <c r="DV150" s="104"/>
      <c r="DW150" s="104"/>
      <c r="DX150" s="104"/>
      <c r="DY150" s="104"/>
      <c r="DZ150" s="104"/>
      <c r="EA150" s="104"/>
      <c r="EB150" s="104"/>
      <c r="EC150" s="104"/>
      <c r="ED150" s="104"/>
      <c r="EE150" s="104"/>
      <c r="EF150" s="104"/>
      <c r="EG150" s="104"/>
      <c r="EH150" s="104"/>
      <c r="EI150" s="104"/>
      <c r="EJ150" s="103"/>
      <c r="EK150" s="109" t="str">
        <f>IFERROR(VLOOKUP(CONCATENATE($H$1,DQ150),Ventas!$D$1:$M$205,6,0),"")</f>
        <v/>
      </c>
      <c r="EL150" s="103"/>
      <c r="EM150" s="110" t="str">
        <f>IFERROR(VLOOKUP(CONCATENATE($H$1,DQ150),Ventas!$D$1:$M$205,8,0),"")</f>
        <v/>
      </c>
      <c r="EN150" s="104"/>
      <c r="EO150" s="104"/>
      <c r="EP150" s="103"/>
      <c r="EQ150" s="110" t="str">
        <f t="shared" si="39"/>
        <v/>
      </c>
      <c r="ER150" s="104"/>
      <c r="ES150" s="104"/>
      <c r="ET150" s="103"/>
    </row>
    <row r="151" spans="1:150" ht="15.75" customHeight="1" x14ac:dyDescent="0.3">
      <c r="A151" s="115"/>
      <c r="B151" s="116"/>
      <c r="C151" s="116"/>
      <c r="D151" s="116"/>
      <c r="E151" s="116"/>
      <c r="F151" s="116"/>
      <c r="G151" s="116"/>
      <c r="H151" s="116"/>
      <c r="I151" s="116"/>
      <c r="J151" s="116"/>
      <c r="K151" s="116"/>
      <c r="L151" s="116"/>
      <c r="M151" s="116"/>
      <c r="N151" s="116"/>
      <c r="O151" s="116"/>
      <c r="P151" s="116"/>
      <c r="Q151" s="116"/>
      <c r="R151" s="116"/>
      <c r="S151" s="116"/>
      <c r="T151" s="116"/>
      <c r="U151" s="113" t="s">
        <v>379</v>
      </c>
      <c r="V151" s="104"/>
      <c r="W151" s="104"/>
      <c r="X151" s="104"/>
      <c r="Y151" s="104"/>
      <c r="Z151" s="103"/>
      <c r="AA151" s="114">
        <f>SUM(AA142:AD150)</f>
        <v>23110</v>
      </c>
      <c r="AB151" s="104"/>
      <c r="AC151" s="104"/>
      <c r="AD151" s="103"/>
      <c r="AE151" s="115"/>
      <c r="AF151" s="116"/>
      <c r="AG151" s="116"/>
      <c r="AH151" s="116"/>
      <c r="AI151" s="116"/>
      <c r="AJ151" s="116"/>
      <c r="AK151" s="116"/>
      <c r="AL151" s="116"/>
      <c r="AM151" s="116"/>
      <c r="AN151" s="116"/>
      <c r="AO151" s="116"/>
      <c r="AP151" s="116"/>
      <c r="AQ151" s="116"/>
      <c r="AR151" s="116"/>
      <c r="AS151" s="116"/>
      <c r="AT151" s="116"/>
      <c r="AU151" s="116"/>
      <c r="AV151" s="116"/>
      <c r="AW151" s="116"/>
      <c r="AX151" s="116"/>
      <c r="AY151" s="113" t="s">
        <v>379</v>
      </c>
      <c r="AZ151" s="104"/>
      <c r="BA151" s="104"/>
      <c r="BB151" s="104"/>
      <c r="BC151" s="104"/>
      <c r="BD151" s="103"/>
      <c r="BE151" s="114">
        <f>SUM(BE142:BH150)</f>
        <v>23110</v>
      </c>
      <c r="BF151" s="104"/>
      <c r="BG151" s="104"/>
      <c r="BH151" s="103"/>
      <c r="BI151" s="115"/>
      <c r="BJ151" s="116"/>
      <c r="BK151" s="116"/>
      <c r="BL151" s="116"/>
      <c r="BM151" s="116"/>
      <c r="BN151" s="116"/>
      <c r="BO151" s="116"/>
      <c r="BP151" s="116"/>
      <c r="BQ151" s="116"/>
      <c r="BR151" s="116"/>
      <c r="BS151" s="116"/>
      <c r="BT151" s="116"/>
      <c r="BU151" s="116"/>
      <c r="BV151" s="116"/>
      <c r="BW151" s="116"/>
      <c r="BX151" s="116"/>
      <c r="BY151" s="116"/>
      <c r="BZ151" s="116"/>
      <c r="CA151" s="116"/>
      <c r="CB151" s="116"/>
      <c r="CC151" s="113" t="s">
        <v>379</v>
      </c>
      <c r="CD151" s="104"/>
      <c r="CE151" s="104"/>
      <c r="CF151" s="104"/>
      <c r="CG151" s="104"/>
      <c r="CH151" s="103"/>
      <c r="CI151" s="114">
        <f>SUM(CI142:CL150)</f>
        <v>23110</v>
      </c>
      <c r="CJ151" s="104"/>
      <c r="CK151" s="104"/>
      <c r="CL151" s="103"/>
      <c r="CM151" s="115"/>
      <c r="CN151" s="116"/>
      <c r="CO151" s="116"/>
      <c r="CP151" s="116"/>
      <c r="CQ151" s="116"/>
      <c r="CR151" s="116"/>
      <c r="CS151" s="116"/>
      <c r="CT151" s="116"/>
      <c r="CU151" s="116"/>
      <c r="CV151" s="116"/>
      <c r="CW151" s="116"/>
      <c r="CX151" s="116"/>
      <c r="CY151" s="116"/>
      <c r="CZ151" s="116"/>
      <c r="DA151" s="116"/>
      <c r="DB151" s="116"/>
      <c r="DC151" s="116"/>
      <c r="DD151" s="116"/>
      <c r="DE151" s="116"/>
      <c r="DF151" s="116"/>
      <c r="DG151" s="113" t="s">
        <v>379</v>
      </c>
      <c r="DH151" s="104"/>
      <c r="DI151" s="104"/>
      <c r="DJ151" s="104"/>
      <c r="DK151" s="104"/>
      <c r="DL151" s="103"/>
      <c r="DM151" s="114">
        <f>SUM(DM142:DP150)</f>
        <v>23110</v>
      </c>
      <c r="DN151" s="104"/>
      <c r="DO151" s="104"/>
      <c r="DP151" s="103"/>
      <c r="DQ151" s="115"/>
      <c r="DR151" s="116"/>
      <c r="DS151" s="116"/>
      <c r="DT151" s="116"/>
      <c r="DU151" s="116"/>
      <c r="DV151" s="116"/>
      <c r="DW151" s="116"/>
      <c r="DX151" s="116"/>
      <c r="DY151" s="116"/>
      <c r="DZ151" s="116"/>
      <c r="EA151" s="116"/>
      <c r="EB151" s="116"/>
      <c r="EC151" s="116"/>
      <c r="ED151" s="116"/>
      <c r="EE151" s="116"/>
      <c r="EF151" s="116"/>
      <c r="EG151" s="116"/>
      <c r="EH151" s="116"/>
      <c r="EI151" s="116"/>
      <c r="EJ151" s="116"/>
      <c r="EK151" s="113" t="s">
        <v>379</v>
      </c>
      <c r="EL151" s="104"/>
      <c r="EM151" s="104"/>
      <c r="EN151" s="104"/>
      <c r="EO151" s="104"/>
      <c r="EP151" s="103"/>
      <c r="EQ151" s="114">
        <f>SUM(EQ142:ET150)</f>
        <v>23110</v>
      </c>
      <c r="ER151" s="104"/>
      <c r="ES151" s="104"/>
      <c r="ET151" s="103"/>
    </row>
    <row r="152" spans="1:150" ht="15.75" customHeight="1" x14ac:dyDescent="0.3">
      <c r="A152" s="117" t="s">
        <v>380</v>
      </c>
      <c r="B152" s="99"/>
      <c r="C152" s="98"/>
      <c r="D152" s="99"/>
      <c r="E152" s="99"/>
      <c r="F152" s="99"/>
      <c r="G152" s="99"/>
      <c r="H152" s="99"/>
      <c r="I152" s="99"/>
      <c r="J152" s="99"/>
      <c r="K152" s="99"/>
      <c r="L152" s="99"/>
      <c r="M152" s="99"/>
      <c r="N152" s="99"/>
      <c r="O152" s="99"/>
      <c r="P152" s="99"/>
      <c r="Q152" s="99"/>
      <c r="R152" s="99"/>
      <c r="S152" s="99"/>
      <c r="T152" s="2"/>
      <c r="U152" s="2"/>
      <c r="V152" s="2"/>
      <c r="W152" s="2"/>
      <c r="X152" s="2"/>
      <c r="Y152" s="2"/>
      <c r="Z152" s="2"/>
      <c r="AA152" s="2"/>
      <c r="AB152" s="2"/>
      <c r="AC152" s="2"/>
      <c r="AD152" s="2"/>
      <c r="AE152" s="117" t="s">
        <v>380</v>
      </c>
      <c r="AF152" s="99"/>
      <c r="AG152" s="98"/>
      <c r="AH152" s="99"/>
      <c r="AI152" s="99"/>
      <c r="AJ152" s="99"/>
      <c r="AK152" s="99"/>
      <c r="AL152" s="99"/>
      <c r="AM152" s="99"/>
      <c r="AN152" s="99"/>
      <c r="AO152" s="99"/>
      <c r="AP152" s="99"/>
      <c r="AQ152" s="99"/>
      <c r="AR152" s="99"/>
      <c r="AS152" s="99"/>
      <c r="AT152" s="99"/>
      <c r="AU152" s="99"/>
      <c r="AV152" s="99"/>
      <c r="AW152" s="99"/>
      <c r="AX152" s="2"/>
      <c r="AY152" s="2"/>
      <c r="AZ152" s="2"/>
      <c r="BA152" s="2"/>
      <c r="BB152" s="2"/>
      <c r="BC152" s="2"/>
      <c r="BD152" s="2"/>
      <c r="BE152" s="2"/>
      <c r="BF152" s="2"/>
      <c r="BG152" s="2"/>
      <c r="BH152" s="2"/>
      <c r="BI152" s="117" t="s">
        <v>380</v>
      </c>
      <c r="BJ152" s="99"/>
      <c r="BK152" s="98"/>
      <c r="BL152" s="99"/>
      <c r="BM152" s="99"/>
      <c r="BN152" s="99"/>
      <c r="BO152" s="99"/>
      <c r="BP152" s="99"/>
      <c r="BQ152" s="99"/>
      <c r="BR152" s="99"/>
      <c r="BS152" s="99"/>
      <c r="BT152" s="99"/>
      <c r="BU152" s="99"/>
      <c r="BV152" s="99"/>
      <c r="BW152" s="99"/>
      <c r="BX152" s="99"/>
      <c r="BY152" s="99"/>
      <c r="BZ152" s="99"/>
      <c r="CA152" s="99"/>
      <c r="CB152" s="2"/>
      <c r="CC152" s="2"/>
      <c r="CD152" s="2"/>
      <c r="CE152" s="2"/>
      <c r="CF152" s="2"/>
      <c r="CG152" s="2"/>
      <c r="CH152" s="2"/>
      <c r="CI152" s="2"/>
      <c r="CJ152" s="2"/>
      <c r="CK152" s="2"/>
      <c r="CL152" s="2"/>
      <c r="CM152" s="117" t="s">
        <v>380</v>
      </c>
      <c r="CN152" s="99"/>
      <c r="CO152" s="98"/>
      <c r="CP152" s="99"/>
      <c r="CQ152" s="99"/>
      <c r="CR152" s="99"/>
      <c r="CS152" s="99"/>
      <c r="CT152" s="99"/>
      <c r="CU152" s="99"/>
      <c r="CV152" s="99"/>
      <c r="CW152" s="99"/>
      <c r="CX152" s="99"/>
      <c r="CY152" s="99"/>
      <c r="CZ152" s="99"/>
      <c r="DA152" s="99"/>
      <c r="DB152" s="99"/>
      <c r="DC152" s="99"/>
      <c r="DD152" s="99"/>
      <c r="DE152" s="99"/>
      <c r="DF152" s="2"/>
      <c r="DG152" s="2"/>
      <c r="DH152" s="2"/>
      <c r="DI152" s="2"/>
      <c r="DJ152" s="2"/>
      <c r="DK152" s="2"/>
      <c r="DL152" s="2"/>
      <c r="DM152" s="2"/>
      <c r="DN152" s="2"/>
      <c r="DO152" s="2"/>
      <c r="DP152" s="2"/>
      <c r="DQ152" s="117" t="s">
        <v>380</v>
      </c>
      <c r="DR152" s="99"/>
      <c r="DS152" s="98"/>
      <c r="DT152" s="99"/>
      <c r="DU152" s="99"/>
      <c r="DV152" s="99"/>
      <c r="DW152" s="99"/>
      <c r="DX152" s="99"/>
      <c r="DY152" s="99"/>
      <c r="DZ152" s="99"/>
      <c r="EA152" s="99"/>
      <c r="EB152" s="99"/>
      <c r="EC152" s="99"/>
      <c r="ED152" s="99"/>
      <c r="EE152" s="99"/>
      <c r="EF152" s="99"/>
      <c r="EG152" s="99"/>
      <c r="EH152" s="99"/>
      <c r="EI152" s="99"/>
      <c r="EJ152" s="2"/>
      <c r="EK152" s="2"/>
      <c r="EL152" s="2"/>
      <c r="EM152" s="2"/>
      <c r="EN152" s="2"/>
      <c r="EO152" s="2"/>
      <c r="EP152" s="2"/>
      <c r="EQ152" s="2"/>
      <c r="ER152" s="2"/>
      <c r="ES152" s="2"/>
      <c r="ET152" s="2"/>
    </row>
    <row r="153" spans="1:150" ht="15.75" customHeight="1" x14ac:dyDescent="0.3">
      <c r="A153" s="98" t="s">
        <v>371</v>
      </c>
      <c r="B153" s="99"/>
      <c r="C153" s="99"/>
      <c r="D153" s="99"/>
      <c r="E153" s="99"/>
      <c r="F153" s="99"/>
      <c r="G153" s="25" t="s">
        <v>372</v>
      </c>
      <c r="H153" s="108">
        <f>H134+5</f>
        <v>41</v>
      </c>
      <c r="I153" s="99"/>
      <c r="J153" s="99"/>
      <c r="K153" s="99"/>
      <c r="L153" s="99"/>
      <c r="M153" s="99"/>
      <c r="N153" s="99"/>
      <c r="O153" s="99"/>
      <c r="P153" s="99"/>
      <c r="Q153" s="99"/>
      <c r="R153" s="99"/>
      <c r="S153" s="98" t="s">
        <v>373</v>
      </c>
      <c r="T153" s="99"/>
      <c r="U153" s="99"/>
      <c r="V153" s="99"/>
      <c r="W153" s="99"/>
      <c r="X153" s="99"/>
      <c r="Y153" s="107" t="e">
        <f>VLOOKUP(Despacho!H153,Ventas!$A$1:$U$205,5,0)</f>
        <v>#N/A</v>
      </c>
      <c r="Z153" s="99"/>
      <c r="AA153" s="99"/>
      <c r="AB153" s="99"/>
      <c r="AC153" s="2"/>
      <c r="AD153" s="2"/>
      <c r="AE153" s="98" t="s">
        <v>371</v>
      </c>
      <c r="AF153" s="99"/>
      <c r="AG153" s="99"/>
      <c r="AH153" s="99"/>
      <c r="AI153" s="99"/>
      <c r="AJ153" s="99"/>
      <c r="AK153" s="25" t="s">
        <v>372</v>
      </c>
      <c r="AL153" s="108">
        <f>AL134+5</f>
        <v>42</v>
      </c>
      <c r="AM153" s="99"/>
      <c r="AN153" s="99"/>
      <c r="AO153" s="99"/>
      <c r="AP153" s="99"/>
      <c r="AQ153" s="99"/>
      <c r="AR153" s="99"/>
      <c r="AS153" s="99"/>
      <c r="AT153" s="99"/>
      <c r="AU153" s="99"/>
      <c r="AV153" s="99"/>
      <c r="AW153" s="98" t="s">
        <v>373</v>
      </c>
      <c r="AX153" s="99"/>
      <c r="AY153" s="99"/>
      <c r="AZ153" s="99"/>
      <c r="BA153" s="99"/>
      <c r="BB153" s="99"/>
      <c r="BC153" s="107" t="e">
        <f>VLOOKUP(Despacho!AL153,Ventas!$A$1:$U$205,5,0)</f>
        <v>#N/A</v>
      </c>
      <c r="BD153" s="99"/>
      <c r="BE153" s="99"/>
      <c r="BF153" s="99"/>
      <c r="BG153" s="2"/>
      <c r="BH153" s="2"/>
      <c r="BI153" s="98" t="s">
        <v>371</v>
      </c>
      <c r="BJ153" s="99"/>
      <c r="BK153" s="99"/>
      <c r="BL153" s="99"/>
      <c r="BM153" s="99"/>
      <c r="BN153" s="99"/>
      <c r="BO153" s="25" t="s">
        <v>372</v>
      </c>
      <c r="BP153" s="108">
        <f>BP134+5</f>
        <v>43</v>
      </c>
      <c r="BQ153" s="99"/>
      <c r="BR153" s="99"/>
      <c r="BS153" s="99"/>
      <c r="BT153" s="99"/>
      <c r="BU153" s="99"/>
      <c r="BV153" s="99"/>
      <c r="BW153" s="99"/>
      <c r="BX153" s="99"/>
      <c r="BY153" s="99"/>
      <c r="BZ153" s="99"/>
      <c r="CA153" s="98" t="s">
        <v>373</v>
      </c>
      <c r="CB153" s="99"/>
      <c r="CC153" s="99"/>
      <c r="CD153" s="99"/>
      <c r="CE153" s="99"/>
      <c r="CF153" s="99"/>
      <c r="CG153" s="107" t="e">
        <f>VLOOKUP(Despacho!BP153,Ventas!$A$1:$U$205,5,0)</f>
        <v>#N/A</v>
      </c>
      <c r="CH153" s="99"/>
      <c r="CI153" s="99"/>
      <c r="CJ153" s="99"/>
      <c r="CK153" s="2"/>
      <c r="CL153" s="2"/>
      <c r="CM153" s="98" t="s">
        <v>371</v>
      </c>
      <c r="CN153" s="99"/>
      <c r="CO153" s="99"/>
      <c r="CP153" s="99"/>
      <c r="CQ153" s="99"/>
      <c r="CR153" s="99"/>
      <c r="CS153" s="25" t="s">
        <v>372</v>
      </c>
      <c r="CT153" s="108">
        <f>CT134+5</f>
        <v>44</v>
      </c>
      <c r="CU153" s="99"/>
      <c r="CV153" s="99"/>
      <c r="CW153" s="99"/>
      <c r="CX153" s="99"/>
      <c r="CY153" s="99"/>
      <c r="CZ153" s="99"/>
      <c r="DA153" s="99"/>
      <c r="DB153" s="99"/>
      <c r="DC153" s="99"/>
      <c r="DD153" s="99"/>
      <c r="DE153" s="98" t="s">
        <v>373</v>
      </c>
      <c r="DF153" s="99"/>
      <c r="DG153" s="99"/>
      <c r="DH153" s="99"/>
      <c r="DI153" s="99"/>
      <c r="DJ153" s="99"/>
      <c r="DK153" s="107" t="e">
        <f>VLOOKUP(Despacho!CT153,Ventas!$A$1:$U$205,5,0)</f>
        <v>#N/A</v>
      </c>
      <c r="DL153" s="99"/>
      <c r="DM153" s="99"/>
      <c r="DN153" s="99"/>
      <c r="DO153" s="2"/>
      <c r="DP153" s="2"/>
      <c r="DQ153" s="98" t="s">
        <v>371</v>
      </c>
      <c r="DR153" s="99"/>
      <c r="DS153" s="99"/>
      <c r="DT153" s="99"/>
      <c r="DU153" s="99"/>
      <c r="DV153" s="99"/>
      <c r="DW153" s="25" t="s">
        <v>372</v>
      </c>
      <c r="DX153" s="108">
        <f>DX134+5</f>
        <v>45</v>
      </c>
      <c r="DY153" s="99"/>
      <c r="DZ153" s="99"/>
      <c r="EA153" s="99"/>
      <c r="EB153" s="99"/>
      <c r="EC153" s="99"/>
      <c r="ED153" s="99"/>
      <c r="EE153" s="99"/>
      <c r="EF153" s="99"/>
      <c r="EG153" s="99"/>
      <c r="EH153" s="99"/>
      <c r="EI153" s="98" t="s">
        <v>373</v>
      </c>
      <c r="EJ153" s="99"/>
      <c r="EK153" s="99"/>
      <c r="EL153" s="99"/>
      <c r="EM153" s="99"/>
      <c r="EN153" s="99"/>
      <c r="EO153" s="107" t="e">
        <f>VLOOKUP(Despacho!DX153,Ventas!$A$1:$U$205,5,0)</f>
        <v>#N/A</v>
      </c>
      <c r="EP153" s="99"/>
      <c r="EQ153" s="99"/>
      <c r="ER153" s="99"/>
      <c r="ES153" s="2"/>
      <c r="ET153" s="2"/>
    </row>
    <row r="154" spans="1:150" ht="15.75" customHeight="1" x14ac:dyDescent="0.3">
      <c r="A154" s="98" t="s">
        <v>272</v>
      </c>
      <c r="B154" s="99"/>
      <c r="C154" s="99"/>
      <c r="D154" s="99"/>
      <c r="E154" s="99"/>
      <c r="F154" s="99"/>
      <c r="G154" s="25" t="s">
        <v>372</v>
      </c>
      <c r="H154" s="98" t="e">
        <f>VLOOKUP(Despacho!H153,Ventas!$A$1:$U$205,6,0)</f>
        <v>#N/A</v>
      </c>
      <c r="I154" s="99"/>
      <c r="J154" s="99"/>
      <c r="K154" s="99"/>
      <c r="L154" s="99"/>
      <c r="M154" s="99"/>
      <c r="N154" s="99"/>
      <c r="O154" s="99"/>
      <c r="P154" s="99"/>
      <c r="Q154" s="99"/>
      <c r="R154" s="99"/>
      <c r="S154" s="99"/>
      <c r="T154" s="99"/>
      <c r="U154" s="99"/>
      <c r="V154" s="99"/>
      <c r="W154" s="99"/>
      <c r="X154" s="99"/>
      <c r="Y154" s="2"/>
      <c r="Z154" s="2"/>
      <c r="AA154" s="2"/>
      <c r="AB154" s="2"/>
      <c r="AC154" s="2"/>
      <c r="AD154" s="2"/>
      <c r="AE154" s="98" t="s">
        <v>272</v>
      </c>
      <c r="AF154" s="99"/>
      <c r="AG154" s="99"/>
      <c r="AH154" s="99"/>
      <c r="AI154" s="99"/>
      <c r="AJ154" s="99"/>
      <c r="AK154" s="25" t="s">
        <v>372</v>
      </c>
      <c r="AL154" s="98" t="e">
        <f>VLOOKUP(Despacho!AL153,Ventas!$A$1:$U$205,6,0)</f>
        <v>#N/A</v>
      </c>
      <c r="AM154" s="99"/>
      <c r="AN154" s="99"/>
      <c r="AO154" s="99"/>
      <c r="AP154" s="99"/>
      <c r="AQ154" s="99"/>
      <c r="AR154" s="99"/>
      <c r="AS154" s="99"/>
      <c r="AT154" s="99"/>
      <c r="AU154" s="99"/>
      <c r="AV154" s="99"/>
      <c r="AW154" s="99"/>
      <c r="AX154" s="99"/>
      <c r="AY154" s="99"/>
      <c r="AZ154" s="99"/>
      <c r="BA154" s="99"/>
      <c r="BB154" s="99"/>
      <c r="BC154" s="2"/>
      <c r="BD154" s="2"/>
      <c r="BE154" s="2"/>
      <c r="BF154" s="2"/>
      <c r="BG154" s="2"/>
      <c r="BH154" s="2"/>
      <c r="BI154" s="98" t="s">
        <v>272</v>
      </c>
      <c r="BJ154" s="99"/>
      <c r="BK154" s="99"/>
      <c r="BL154" s="99"/>
      <c r="BM154" s="99"/>
      <c r="BN154" s="99"/>
      <c r="BO154" s="25" t="s">
        <v>372</v>
      </c>
      <c r="BP154" s="98" t="e">
        <f>VLOOKUP(Despacho!BP153,Ventas!$A$1:$U$205,6,0)</f>
        <v>#N/A</v>
      </c>
      <c r="BQ154" s="99"/>
      <c r="BR154" s="99"/>
      <c r="BS154" s="99"/>
      <c r="BT154" s="99"/>
      <c r="BU154" s="99"/>
      <c r="BV154" s="99"/>
      <c r="BW154" s="99"/>
      <c r="BX154" s="99"/>
      <c r="BY154" s="99"/>
      <c r="BZ154" s="99"/>
      <c r="CA154" s="99"/>
      <c r="CB154" s="99"/>
      <c r="CC154" s="99"/>
      <c r="CD154" s="99"/>
      <c r="CE154" s="99"/>
      <c r="CF154" s="99"/>
      <c r="CG154" s="2"/>
      <c r="CH154" s="2"/>
      <c r="CI154" s="2"/>
      <c r="CJ154" s="2"/>
      <c r="CK154" s="2"/>
      <c r="CL154" s="2"/>
      <c r="CM154" s="98" t="s">
        <v>272</v>
      </c>
      <c r="CN154" s="99"/>
      <c r="CO154" s="99"/>
      <c r="CP154" s="99"/>
      <c r="CQ154" s="99"/>
      <c r="CR154" s="99"/>
      <c r="CS154" s="25" t="s">
        <v>372</v>
      </c>
      <c r="CT154" s="98" t="e">
        <f>VLOOKUP(Despacho!CT153,Ventas!$A$1:$U$205,6,0)</f>
        <v>#N/A</v>
      </c>
      <c r="CU154" s="99"/>
      <c r="CV154" s="99"/>
      <c r="CW154" s="99"/>
      <c r="CX154" s="99"/>
      <c r="CY154" s="99"/>
      <c r="CZ154" s="99"/>
      <c r="DA154" s="99"/>
      <c r="DB154" s="99"/>
      <c r="DC154" s="99"/>
      <c r="DD154" s="99"/>
      <c r="DE154" s="99"/>
      <c r="DF154" s="99"/>
      <c r="DG154" s="99"/>
      <c r="DH154" s="99"/>
      <c r="DI154" s="99"/>
      <c r="DJ154" s="99"/>
      <c r="DK154" s="2"/>
      <c r="DL154" s="2"/>
      <c r="DM154" s="2"/>
      <c r="DN154" s="2"/>
      <c r="DO154" s="2"/>
      <c r="DP154" s="2"/>
      <c r="DQ154" s="98" t="s">
        <v>272</v>
      </c>
      <c r="DR154" s="99"/>
      <c r="DS154" s="99"/>
      <c r="DT154" s="99"/>
      <c r="DU154" s="99"/>
      <c r="DV154" s="99"/>
      <c r="DW154" s="25" t="s">
        <v>372</v>
      </c>
      <c r="DX154" s="98" t="e">
        <f>VLOOKUP(Despacho!DX153,Ventas!$A$1:$U$205,6,0)</f>
        <v>#N/A</v>
      </c>
      <c r="DY154" s="99"/>
      <c r="DZ154" s="99"/>
      <c r="EA154" s="99"/>
      <c r="EB154" s="99"/>
      <c r="EC154" s="99"/>
      <c r="ED154" s="99"/>
      <c r="EE154" s="99"/>
      <c r="EF154" s="99"/>
      <c r="EG154" s="99"/>
      <c r="EH154" s="99"/>
      <c r="EI154" s="99"/>
      <c r="EJ154" s="99"/>
      <c r="EK154" s="99"/>
      <c r="EL154" s="99"/>
      <c r="EM154" s="99"/>
      <c r="EN154" s="99"/>
      <c r="EO154" s="2"/>
      <c r="EP154" s="2"/>
      <c r="EQ154" s="2"/>
      <c r="ER154" s="2"/>
      <c r="ES154" s="2"/>
      <c r="ET154" s="2"/>
    </row>
    <row r="155" spans="1:150" ht="15.75" customHeight="1" x14ac:dyDescent="0.3">
      <c r="A155" s="98" t="s">
        <v>374</v>
      </c>
      <c r="B155" s="99"/>
      <c r="C155" s="99"/>
      <c r="D155" s="99"/>
      <c r="E155" s="99"/>
      <c r="F155" s="99"/>
      <c r="G155" s="25" t="s">
        <v>372</v>
      </c>
      <c r="H155" s="105" t="e">
        <f>VLOOKUP(Despacho!H153,Ventas!$A$1:$U$205,15,0)</f>
        <v>#N/A</v>
      </c>
      <c r="I155" s="99"/>
      <c r="J155" s="99"/>
      <c r="K155" s="99"/>
      <c r="L155" s="99"/>
      <c r="M155" s="99"/>
      <c r="N155" s="81"/>
      <c r="O155" s="81"/>
      <c r="P155" s="81"/>
      <c r="Q155" s="81"/>
      <c r="R155" s="81"/>
      <c r="S155" s="25"/>
      <c r="T155" s="25"/>
      <c r="U155" s="25"/>
      <c r="V155" s="25"/>
      <c r="W155" s="25"/>
      <c r="X155" s="25"/>
      <c r="Y155" s="82"/>
      <c r="Z155" s="82"/>
      <c r="AA155" s="82"/>
      <c r="AB155" s="82"/>
      <c r="AC155" s="2"/>
      <c r="AD155" s="2"/>
      <c r="AE155" s="98" t="s">
        <v>374</v>
      </c>
      <c r="AF155" s="99"/>
      <c r="AG155" s="99"/>
      <c r="AH155" s="99"/>
      <c r="AI155" s="99"/>
      <c r="AJ155" s="99"/>
      <c r="AK155" s="25" t="s">
        <v>372</v>
      </c>
      <c r="AL155" s="105" t="e">
        <f>VLOOKUP(Despacho!AL153,Ventas!$A$1:$U$205,15,0)</f>
        <v>#N/A</v>
      </c>
      <c r="AM155" s="99"/>
      <c r="AN155" s="99"/>
      <c r="AO155" s="99"/>
      <c r="AP155" s="99"/>
      <c r="AQ155" s="99"/>
      <c r="AR155" s="81"/>
      <c r="AS155" s="81"/>
      <c r="AT155" s="81"/>
      <c r="AU155" s="81"/>
      <c r="AV155" s="81"/>
      <c r="AW155" s="25"/>
      <c r="AX155" s="25"/>
      <c r="AY155" s="25"/>
      <c r="AZ155" s="25"/>
      <c r="BA155" s="25"/>
      <c r="BB155" s="25"/>
      <c r="BC155" s="82"/>
      <c r="BD155" s="82"/>
      <c r="BE155" s="82"/>
      <c r="BF155" s="82"/>
      <c r="BG155" s="2"/>
      <c r="BH155" s="2"/>
      <c r="BI155" s="98" t="s">
        <v>374</v>
      </c>
      <c r="BJ155" s="99"/>
      <c r="BK155" s="99"/>
      <c r="BL155" s="99"/>
      <c r="BM155" s="99"/>
      <c r="BN155" s="99"/>
      <c r="BO155" s="25" t="s">
        <v>372</v>
      </c>
      <c r="BP155" s="105" t="e">
        <f>VLOOKUP(Despacho!BP153,Ventas!$A$1:$U$205,15,0)</f>
        <v>#N/A</v>
      </c>
      <c r="BQ155" s="99"/>
      <c r="BR155" s="99"/>
      <c r="BS155" s="99"/>
      <c r="BT155" s="99"/>
      <c r="BU155" s="99"/>
      <c r="BV155" s="81"/>
      <c r="BW155" s="81"/>
      <c r="BX155" s="81"/>
      <c r="BY155" s="81"/>
      <c r="BZ155" s="81"/>
      <c r="CA155" s="25"/>
      <c r="CB155" s="25"/>
      <c r="CC155" s="25"/>
      <c r="CD155" s="25"/>
      <c r="CE155" s="25"/>
      <c r="CF155" s="25"/>
      <c r="CG155" s="82"/>
      <c r="CH155" s="82"/>
      <c r="CI155" s="82"/>
      <c r="CJ155" s="82"/>
      <c r="CK155" s="2"/>
      <c r="CL155" s="2"/>
      <c r="CM155" s="98" t="s">
        <v>374</v>
      </c>
      <c r="CN155" s="99"/>
      <c r="CO155" s="99"/>
      <c r="CP155" s="99"/>
      <c r="CQ155" s="99"/>
      <c r="CR155" s="99"/>
      <c r="CS155" s="25" t="s">
        <v>372</v>
      </c>
      <c r="CT155" s="105" t="e">
        <f>VLOOKUP(Despacho!CT153,Ventas!$A$1:$U$205,15,0)</f>
        <v>#N/A</v>
      </c>
      <c r="CU155" s="99"/>
      <c r="CV155" s="99"/>
      <c r="CW155" s="99"/>
      <c r="CX155" s="99"/>
      <c r="CY155" s="99"/>
      <c r="CZ155" s="81"/>
      <c r="DA155" s="81"/>
      <c r="DB155" s="81"/>
      <c r="DC155" s="81"/>
      <c r="DD155" s="81"/>
      <c r="DE155" s="25"/>
      <c r="DF155" s="25"/>
      <c r="DG155" s="25"/>
      <c r="DH155" s="25"/>
      <c r="DI155" s="25"/>
      <c r="DJ155" s="25"/>
      <c r="DK155" s="82"/>
      <c r="DL155" s="82"/>
      <c r="DM155" s="82"/>
      <c r="DN155" s="82"/>
      <c r="DO155" s="2"/>
      <c r="DP155" s="2"/>
      <c r="DQ155" s="98" t="s">
        <v>374</v>
      </c>
      <c r="DR155" s="99"/>
      <c r="DS155" s="99"/>
      <c r="DT155" s="99"/>
      <c r="DU155" s="99"/>
      <c r="DV155" s="99"/>
      <c r="DW155" s="25" t="s">
        <v>372</v>
      </c>
      <c r="DX155" s="105" t="e">
        <f>VLOOKUP(Despacho!DX153,Ventas!$A$1:$U$205,15,0)</f>
        <v>#N/A</v>
      </c>
      <c r="DY155" s="99"/>
      <c r="DZ155" s="99"/>
      <c r="EA155" s="99"/>
      <c r="EB155" s="99"/>
      <c r="EC155" s="99"/>
      <c r="ED155" s="81"/>
      <c r="EE155" s="81"/>
      <c r="EF155" s="81"/>
      <c r="EG155" s="81"/>
      <c r="EH155" s="81"/>
      <c r="EI155" s="25"/>
      <c r="EJ155" s="25"/>
      <c r="EK155" s="25"/>
      <c r="EL155" s="25"/>
      <c r="EM155" s="25"/>
      <c r="EN155" s="25"/>
      <c r="EO155" s="82"/>
      <c r="EP155" s="82"/>
      <c r="EQ155" s="82"/>
      <c r="ER155" s="82"/>
      <c r="ES155" s="2"/>
      <c r="ET155" s="2"/>
    </row>
    <row r="156" spans="1:150" ht="15.75" customHeight="1" x14ac:dyDescent="0.3">
      <c r="A156" s="98" t="s">
        <v>375</v>
      </c>
      <c r="B156" s="99"/>
      <c r="C156" s="99"/>
      <c r="D156" s="99"/>
      <c r="E156" s="99"/>
      <c r="F156" s="99"/>
      <c r="G156" s="25"/>
      <c r="H156" s="106" t="e">
        <f>VLOOKUP(Despacho!H153,Ventas!$A$1:$U$205,16,0)</f>
        <v>#N/A</v>
      </c>
      <c r="I156" s="99"/>
      <c r="J156" s="99"/>
      <c r="K156" s="99"/>
      <c r="L156" s="99"/>
      <c r="M156" s="99"/>
      <c r="N156" s="81"/>
      <c r="O156" s="81"/>
      <c r="P156" s="81"/>
      <c r="Q156" s="81"/>
      <c r="R156" s="81"/>
      <c r="S156" s="25"/>
      <c r="T156" s="25"/>
      <c r="U156" s="25"/>
      <c r="V156" s="25"/>
      <c r="W156" s="25"/>
      <c r="X156" s="25"/>
      <c r="Y156" s="82"/>
      <c r="Z156" s="82"/>
      <c r="AA156" s="82"/>
      <c r="AB156" s="82"/>
      <c r="AC156" s="2"/>
      <c r="AD156" s="2"/>
      <c r="AE156" s="98" t="s">
        <v>375</v>
      </c>
      <c r="AF156" s="99"/>
      <c r="AG156" s="99"/>
      <c r="AH156" s="99"/>
      <c r="AI156" s="99"/>
      <c r="AJ156" s="99"/>
      <c r="AK156" s="25"/>
      <c r="AL156" s="106" t="e">
        <f>VLOOKUP(Despacho!AL153,Ventas!$A$1:$U$205,16,0)</f>
        <v>#N/A</v>
      </c>
      <c r="AM156" s="99"/>
      <c r="AN156" s="99"/>
      <c r="AO156" s="99"/>
      <c r="AP156" s="99"/>
      <c r="AQ156" s="99"/>
      <c r="AR156" s="81"/>
      <c r="AS156" s="81"/>
      <c r="AT156" s="81"/>
      <c r="AU156" s="81"/>
      <c r="AV156" s="81"/>
      <c r="AW156" s="25"/>
      <c r="AX156" s="25"/>
      <c r="AY156" s="25"/>
      <c r="AZ156" s="25"/>
      <c r="BA156" s="25"/>
      <c r="BB156" s="25"/>
      <c r="BC156" s="82"/>
      <c r="BD156" s="82"/>
      <c r="BE156" s="82"/>
      <c r="BF156" s="82"/>
      <c r="BG156" s="2"/>
      <c r="BH156" s="2"/>
      <c r="BI156" s="98" t="s">
        <v>375</v>
      </c>
      <c r="BJ156" s="99"/>
      <c r="BK156" s="99"/>
      <c r="BL156" s="99"/>
      <c r="BM156" s="99"/>
      <c r="BN156" s="99"/>
      <c r="BO156" s="25"/>
      <c r="BP156" s="106" t="e">
        <f>VLOOKUP(Despacho!BP153,Ventas!$A$1:$U$205,16,0)</f>
        <v>#N/A</v>
      </c>
      <c r="BQ156" s="99"/>
      <c r="BR156" s="99"/>
      <c r="BS156" s="99"/>
      <c r="BT156" s="99"/>
      <c r="BU156" s="99"/>
      <c r="BV156" s="81"/>
      <c r="BW156" s="81"/>
      <c r="BX156" s="81"/>
      <c r="BY156" s="81"/>
      <c r="BZ156" s="81"/>
      <c r="CA156" s="25"/>
      <c r="CB156" s="25"/>
      <c r="CC156" s="25"/>
      <c r="CD156" s="25"/>
      <c r="CE156" s="25"/>
      <c r="CF156" s="25"/>
      <c r="CG156" s="82"/>
      <c r="CH156" s="82"/>
      <c r="CI156" s="82"/>
      <c r="CJ156" s="82"/>
      <c r="CK156" s="2"/>
      <c r="CL156" s="2"/>
      <c r="CM156" s="98" t="s">
        <v>375</v>
      </c>
      <c r="CN156" s="99"/>
      <c r="CO156" s="99"/>
      <c r="CP156" s="99"/>
      <c r="CQ156" s="99"/>
      <c r="CR156" s="99"/>
      <c r="CS156" s="25"/>
      <c r="CT156" s="106" t="e">
        <f>VLOOKUP(Despacho!CT153,Ventas!$A$1:$U$205,16,0)</f>
        <v>#N/A</v>
      </c>
      <c r="CU156" s="99"/>
      <c r="CV156" s="99"/>
      <c r="CW156" s="99"/>
      <c r="CX156" s="99"/>
      <c r="CY156" s="99"/>
      <c r="CZ156" s="81"/>
      <c r="DA156" s="81"/>
      <c r="DB156" s="81"/>
      <c r="DC156" s="81"/>
      <c r="DD156" s="81"/>
      <c r="DE156" s="25"/>
      <c r="DF156" s="25"/>
      <c r="DG156" s="25"/>
      <c r="DH156" s="25"/>
      <c r="DI156" s="25"/>
      <c r="DJ156" s="25"/>
      <c r="DK156" s="82"/>
      <c r="DL156" s="82"/>
      <c r="DM156" s="82"/>
      <c r="DN156" s="82"/>
      <c r="DO156" s="2"/>
      <c r="DP156" s="2"/>
      <c r="DQ156" s="98" t="s">
        <v>375</v>
      </c>
      <c r="DR156" s="99"/>
      <c r="DS156" s="99"/>
      <c r="DT156" s="99"/>
      <c r="DU156" s="99"/>
      <c r="DV156" s="99"/>
      <c r="DW156" s="25"/>
      <c r="DX156" s="106" t="e">
        <f>VLOOKUP(Despacho!DX153,Ventas!$A$1:$U$205,16,0)</f>
        <v>#N/A</v>
      </c>
      <c r="DY156" s="99"/>
      <c r="DZ156" s="99"/>
      <c r="EA156" s="99"/>
      <c r="EB156" s="99"/>
      <c r="EC156" s="99"/>
      <c r="ED156" s="81"/>
      <c r="EE156" s="81"/>
      <c r="EF156" s="81"/>
      <c r="EG156" s="81"/>
      <c r="EH156" s="81"/>
      <c r="EI156" s="25"/>
      <c r="EJ156" s="25"/>
      <c r="EK156" s="25"/>
      <c r="EL156" s="25"/>
      <c r="EM156" s="25"/>
      <c r="EN156" s="25"/>
      <c r="EO156" s="82"/>
      <c r="EP156" s="82"/>
      <c r="EQ156" s="82"/>
      <c r="ER156" s="82"/>
      <c r="ES156" s="2"/>
      <c r="ET156" s="2"/>
    </row>
    <row r="157" spans="1:150" ht="15.75" customHeight="1" x14ac:dyDescent="0.3">
      <c r="A157" s="98" t="s">
        <v>152</v>
      </c>
      <c r="B157" s="99"/>
      <c r="C157" s="99"/>
      <c r="D157" s="99"/>
      <c r="E157" s="99"/>
      <c r="F157" s="99"/>
      <c r="G157" s="25" t="s">
        <v>372</v>
      </c>
      <c r="H157" s="101" t="e">
        <f>VLOOKUP(Y153,Clientes!$A$1:$E$504,3,0)</f>
        <v>#N/A</v>
      </c>
      <c r="I157" s="99"/>
      <c r="J157" s="99"/>
      <c r="K157" s="99"/>
      <c r="L157" s="99"/>
      <c r="M157" s="99"/>
      <c r="N157" s="99"/>
      <c r="O157" s="99"/>
      <c r="P157" s="99"/>
      <c r="Q157" s="99"/>
      <c r="R157" s="99"/>
      <c r="S157" s="99"/>
      <c r="T157" s="99"/>
      <c r="U157" s="99"/>
      <c r="V157" s="99"/>
      <c r="W157" s="99"/>
      <c r="X157" s="99"/>
      <c r="Y157" s="98" t="s">
        <v>279</v>
      </c>
      <c r="Z157" s="99"/>
      <c r="AA157" s="100" t="e">
        <f>VLOOKUP(Y153,Clientes!$A$1:$E$48,4,0)</f>
        <v>#N/A</v>
      </c>
      <c r="AB157" s="99"/>
      <c r="AC157" s="2"/>
      <c r="AD157" s="2"/>
      <c r="AE157" s="98" t="s">
        <v>152</v>
      </c>
      <c r="AF157" s="99"/>
      <c r="AG157" s="99"/>
      <c r="AH157" s="99"/>
      <c r="AI157" s="99"/>
      <c r="AJ157" s="99"/>
      <c r="AK157" s="25" t="s">
        <v>372</v>
      </c>
      <c r="AL157" s="101" t="e">
        <f>VLOOKUP(BC153,Clientes!$A$1:$E$504,3,0)</f>
        <v>#N/A</v>
      </c>
      <c r="AM157" s="99"/>
      <c r="AN157" s="99"/>
      <c r="AO157" s="99"/>
      <c r="AP157" s="99"/>
      <c r="AQ157" s="99"/>
      <c r="AR157" s="99"/>
      <c r="AS157" s="99"/>
      <c r="AT157" s="99"/>
      <c r="AU157" s="99"/>
      <c r="AV157" s="99"/>
      <c r="AW157" s="99"/>
      <c r="AX157" s="99"/>
      <c r="AY157" s="99"/>
      <c r="AZ157" s="99"/>
      <c r="BA157" s="99"/>
      <c r="BB157" s="99"/>
      <c r="BC157" s="98" t="s">
        <v>279</v>
      </c>
      <c r="BD157" s="99"/>
      <c r="BE157" s="100" t="e">
        <f>VLOOKUP(BC153,Clientes!$A$1:$E$48,4,0)</f>
        <v>#N/A</v>
      </c>
      <c r="BF157" s="99"/>
      <c r="BG157" s="2"/>
      <c r="BH157" s="2"/>
      <c r="BI157" s="98" t="s">
        <v>152</v>
      </c>
      <c r="BJ157" s="99"/>
      <c r="BK157" s="99"/>
      <c r="BL157" s="99"/>
      <c r="BM157" s="99"/>
      <c r="BN157" s="99"/>
      <c r="BO157" s="25" t="s">
        <v>372</v>
      </c>
      <c r="BP157" s="101" t="e">
        <f>VLOOKUP(CG153,Clientes!$A$1:$E$504,3,0)</f>
        <v>#N/A</v>
      </c>
      <c r="BQ157" s="99"/>
      <c r="BR157" s="99"/>
      <c r="BS157" s="99"/>
      <c r="BT157" s="99"/>
      <c r="BU157" s="99"/>
      <c r="BV157" s="99"/>
      <c r="BW157" s="99"/>
      <c r="BX157" s="99"/>
      <c r="BY157" s="99"/>
      <c r="BZ157" s="99"/>
      <c r="CA157" s="99"/>
      <c r="CB157" s="99"/>
      <c r="CC157" s="99"/>
      <c r="CD157" s="99"/>
      <c r="CE157" s="99"/>
      <c r="CF157" s="99"/>
      <c r="CG157" s="98" t="s">
        <v>279</v>
      </c>
      <c r="CH157" s="99"/>
      <c r="CI157" s="100" t="e">
        <f>VLOOKUP(CG153,Clientes!$A$1:$E$48,4,0)</f>
        <v>#N/A</v>
      </c>
      <c r="CJ157" s="99"/>
      <c r="CK157" s="2"/>
      <c r="CL157" s="2"/>
      <c r="CM157" s="98" t="s">
        <v>152</v>
      </c>
      <c r="CN157" s="99"/>
      <c r="CO157" s="99"/>
      <c r="CP157" s="99"/>
      <c r="CQ157" s="99"/>
      <c r="CR157" s="99"/>
      <c r="CS157" s="25" t="s">
        <v>372</v>
      </c>
      <c r="CT157" s="101" t="e">
        <f>VLOOKUP(DK153,Clientes!$A$1:$E$504,3,0)</f>
        <v>#N/A</v>
      </c>
      <c r="CU157" s="99"/>
      <c r="CV157" s="99"/>
      <c r="CW157" s="99"/>
      <c r="CX157" s="99"/>
      <c r="CY157" s="99"/>
      <c r="CZ157" s="99"/>
      <c r="DA157" s="99"/>
      <c r="DB157" s="99"/>
      <c r="DC157" s="99"/>
      <c r="DD157" s="99"/>
      <c r="DE157" s="99"/>
      <c r="DF157" s="99"/>
      <c r="DG157" s="99"/>
      <c r="DH157" s="99"/>
      <c r="DI157" s="99"/>
      <c r="DJ157" s="99"/>
      <c r="DK157" s="98" t="s">
        <v>279</v>
      </c>
      <c r="DL157" s="99"/>
      <c r="DM157" s="100" t="e">
        <f>VLOOKUP(DK153,Clientes!$A$1:$E$48,4,0)</f>
        <v>#N/A</v>
      </c>
      <c r="DN157" s="99"/>
      <c r="DO157" s="2"/>
      <c r="DP157" s="2"/>
      <c r="DQ157" s="98" t="s">
        <v>152</v>
      </c>
      <c r="DR157" s="99"/>
      <c r="DS157" s="99"/>
      <c r="DT157" s="99"/>
      <c r="DU157" s="99"/>
      <c r="DV157" s="99"/>
      <c r="DW157" s="25" t="s">
        <v>372</v>
      </c>
      <c r="DX157" s="101" t="e">
        <f>VLOOKUP(EO153,Clientes!$A$1:$E$504,3,0)</f>
        <v>#N/A</v>
      </c>
      <c r="DY157" s="99"/>
      <c r="DZ157" s="99"/>
      <c r="EA157" s="99"/>
      <c r="EB157" s="99"/>
      <c r="EC157" s="99"/>
      <c r="ED157" s="99"/>
      <c r="EE157" s="99"/>
      <c r="EF157" s="99"/>
      <c r="EG157" s="99"/>
      <c r="EH157" s="99"/>
      <c r="EI157" s="99"/>
      <c r="EJ157" s="99"/>
      <c r="EK157" s="99"/>
      <c r="EL157" s="99"/>
      <c r="EM157" s="99"/>
      <c r="EN157" s="99"/>
      <c r="EO157" s="98" t="s">
        <v>279</v>
      </c>
      <c r="EP157" s="99"/>
      <c r="EQ157" s="100" t="e">
        <f>VLOOKUP(EO153,Clientes!$A$1:$E$48,4,0)</f>
        <v>#N/A</v>
      </c>
      <c r="ER157" s="99"/>
      <c r="ES157" s="2"/>
      <c r="ET157" s="2"/>
    </row>
    <row r="158" spans="1:150"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row>
    <row r="159" spans="1:150"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row>
    <row r="160" spans="1:150" ht="15.75" customHeight="1" x14ac:dyDescent="0.3">
      <c r="A160" s="102" t="s">
        <v>225</v>
      </c>
      <c r="B160" s="103"/>
      <c r="C160" s="102" t="s">
        <v>376</v>
      </c>
      <c r="D160" s="104"/>
      <c r="E160" s="104"/>
      <c r="F160" s="104"/>
      <c r="G160" s="104"/>
      <c r="H160" s="104"/>
      <c r="I160" s="104"/>
      <c r="J160" s="104"/>
      <c r="K160" s="104"/>
      <c r="L160" s="104"/>
      <c r="M160" s="104"/>
      <c r="N160" s="104"/>
      <c r="O160" s="104"/>
      <c r="P160" s="104"/>
      <c r="Q160" s="104"/>
      <c r="R160" s="104"/>
      <c r="S160" s="104"/>
      <c r="T160" s="103"/>
      <c r="U160" s="102" t="s">
        <v>245</v>
      </c>
      <c r="V160" s="103"/>
      <c r="W160" s="102" t="s">
        <v>377</v>
      </c>
      <c r="X160" s="104"/>
      <c r="Y160" s="104"/>
      <c r="Z160" s="103"/>
      <c r="AA160" s="102" t="s">
        <v>378</v>
      </c>
      <c r="AB160" s="104"/>
      <c r="AC160" s="104"/>
      <c r="AD160" s="103"/>
      <c r="AE160" s="102" t="s">
        <v>225</v>
      </c>
      <c r="AF160" s="103"/>
      <c r="AG160" s="102" t="s">
        <v>376</v>
      </c>
      <c r="AH160" s="104"/>
      <c r="AI160" s="104"/>
      <c r="AJ160" s="104"/>
      <c r="AK160" s="104"/>
      <c r="AL160" s="104"/>
      <c r="AM160" s="104"/>
      <c r="AN160" s="104"/>
      <c r="AO160" s="104"/>
      <c r="AP160" s="104"/>
      <c r="AQ160" s="104"/>
      <c r="AR160" s="104"/>
      <c r="AS160" s="104"/>
      <c r="AT160" s="104"/>
      <c r="AU160" s="104"/>
      <c r="AV160" s="104"/>
      <c r="AW160" s="104"/>
      <c r="AX160" s="103"/>
      <c r="AY160" s="102" t="s">
        <v>245</v>
      </c>
      <c r="AZ160" s="103"/>
      <c r="BA160" s="102" t="s">
        <v>377</v>
      </c>
      <c r="BB160" s="104"/>
      <c r="BC160" s="104"/>
      <c r="BD160" s="103"/>
      <c r="BE160" s="102" t="s">
        <v>378</v>
      </c>
      <c r="BF160" s="104"/>
      <c r="BG160" s="104"/>
      <c r="BH160" s="103"/>
      <c r="BI160" s="102" t="s">
        <v>225</v>
      </c>
      <c r="BJ160" s="103"/>
      <c r="BK160" s="102" t="s">
        <v>376</v>
      </c>
      <c r="BL160" s="104"/>
      <c r="BM160" s="104"/>
      <c r="BN160" s="104"/>
      <c r="BO160" s="104"/>
      <c r="BP160" s="104"/>
      <c r="BQ160" s="104"/>
      <c r="BR160" s="104"/>
      <c r="BS160" s="104"/>
      <c r="BT160" s="104"/>
      <c r="BU160" s="104"/>
      <c r="BV160" s="104"/>
      <c r="BW160" s="104"/>
      <c r="BX160" s="104"/>
      <c r="BY160" s="104"/>
      <c r="BZ160" s="104"/>
      <c r="CA160" s="104"/>
      <c r="CB160" s="103"/>
      <c r="CC160" s="102" t="s">
        <v>245</v>
      </c>
      <c r="CD160" s="103"/>
      <c r="CE160" s="102" t="s">
        <v>377</v>
      </c>
      <c r="CF160" s="104"/>
      <c r="CG160" s="104"/>
      <c r="CH160" s="103"/>
      <c r="CI160" s="102" t="s">
        <v>378</v>
      </c>
      <c r="CJ160" s="104"/>
      <c r="CK160" s="104"/>
      <c r="CL160" s="103"/>
      <c r="CM160" s="102" t="s">
        <v>225</v>
      </c>
      <c r="CN160" s="103"/>
      <c r="CO160" s="102" t="s">
        <v>376</v>
      </c>
      <c r="CP160" s="104"/>
      <c r="CQ160" s="104"/>
      <c r="CR160" s="104"/>
      <c r="CS160" s="104"/>
      <c r="CT160" s="104"/>
      <c r="CU160" s="104"/>
      <c r="CV160" s="104"/>
      <c r="CW160" s="104"/>
      <c r="CX160" s="104"/>
      <c r="CY160" s="104"/>
      <c r="CZ160" s="104"/>
      <c r="DA160" s="104"/>
      <c r="DB160" s="104"/>
      <c r="DC160" s="104"/>
      <c r="DD160" s="104"/>
      <c r="DE160" s="104"/>
      <c r="DF160" s="103"/>
      <c r="DG160" s="102" t="s">
        <v>245</v>
      </c>
      <c r="DH160" s="103"/>
      <c r="DI160" s="102" t="s">
        <v>377</v>
      </c>
      <c r="DJ160" s="104"/>
      <c r="DK160" s="104"/>
      <c r="DL160" s="103"/>
      <c r="DM160" s="102" t="s">
        <v>378</v>
      </c>
      <c r="DN160" s="104"/>
      <c r="DO160" s="104"/>
      <c r="DP160" s="103"/>
      <c r="DQ160" s="102" t="s">
        <v>225</v>
      </c>
      <c r="DR160" s="103"/>
      <c r="DS160" s="102" t="s">
        <v>376</v>
      </c>
      <c r="DT160" s="104"/>
      <c r="DU160" s="104"/>
      <c r="DV160" s="104"/>
      <c r="DW160" s="104"/>
      <c r="DX160" s="104"/>
      <c r="DY160" s="104"/>
      <c r="DZ160" s="104"/>
      <c r="EA160" s="104"/>
      <c r="EB160" s="104"/>
      <c r="EC160" s="104"/>
      <c r="ED160" s="104"/>
      <c r="EE160" s="104"/>
      <c r="EF160" s="104"/>
      <c r="EG160" s="104"/>
      <c r="EH160" s="104"/>
      <c r="EI160" s="104"/>
      <c r="EJ160" s="103"/>
      <c r="EK160" s="102" t="s">
        <v>245</v>
      </c>
      <c r="EL160" s="103"/>
      <c r="EM160" s="102" t="s">
        <v>377</v>
      </c>
      <c r="EN160" s="104"/>
      <c r="EO160" s="104"/>
      <c r="EP160" s="103"/>
      <c r="EQ160" s="102" t="s">
        <v>378</v>
      </c>
      <c r="ER160" s="104"/>
      <c r="ES160" s="104"/>
      <c r="ET160" s="103"/>
    </row>
    <row r="161" spans="1:150" ht="15.75" customHeight="1" x14ac:dyDescent="0.3">
      <c r="A161" s="111">
        <v>1</v>
      </c>
      <c r="B161" s="103"/>
      <c r="C161" s="112" t="str">
        <f>IFERROR(VLOOKUP(CONCATENATE($H$1,A161),Ventas!$D$1:$M$205,5,0),"")</f>
        <v>Toalla 160x80 Fu</v>
      </c>
      <c r="D161" s="104"/>
      <c r="E161" s="104"/>
      <c r="F161" s="104"/>
      <c r="G161" s="104"/>
      <c r="H161" s="104"/>
      <c r="I161" s="104"/>
      <c r="J161" s="104"/>
      <c r="K161" s="104"/>
      <c r="L161" s="104"/>
      <c r="M161" s="104"/>
      <c r="N161" s="104"/>
      <c r="O161" s="104"/>
      <c r="P161" s="104"/>
      <c r="Q161" s="104"/>
      <c r="R161" s="104"/>
      <c r="S161" s="104"/>
      <c r="T161" s="103"/>
      <c r="U161" s="109">
        <f>IFERROR(VLOOKUP(CONCATENATE($H$1,A161),Ventas!$D$1:$M$205,6,0),"")</f>
        <v>1</v>
      </c>
      <c r="V161" s="103"/>
      <c r="W161" s="110">
        <f>IFERROR(VLOOKUP(CONCATENATE($H$1,A161),Ventas!$D$1:$M$205,8,0),"")</f>
        <v>8992</v>
      </c>
      <c r="X161" s="104"/>
      <c r="Y161" s="104"/>
      <c r="Z161" s="103"/>
      <c r="AA161" s="110">
        <f t="shared" ref="AA161:AA169" si="40">IFERROR(U161*W161,"")</f>
        <v>8992</v>
      </c>
      <c r="AB161" s="104"/>
      <c r="AC161" s="104"/>
      <c r="AD161" s="103"/>
      <c r="AE161" s="111">
        <v>1</v>
      </c>
      <c r="AF161" s="103"/>
      <c r="AG161" s="112" t="str">
        <f>IFERROR(VLOOKUP(CONCATENATE($H$1,AE161),Ventas!$D$1:$M$205,5,0),"")</f>
        <v>Toalla 160x80 Fu</v>
      </c>
      <c r="AH161" s="104"/>
      <c r="AI161" s="104"/>
      <c r="AJ161" s="104"/>
      <c r="AK161" s="104"/>
      <c r="AL161" s="104"/>
      <c r="AM161" s="104"/>
      <c r="AN161" s="104"/>
      <c r="AO161" s="104"/>
      <c r="AP161" s="104"/>
      <c r="AQ161" s="104"/>
      <c r="AR161" s="104"/>
      <c r="AS161" s="104"/>
      <c r="AT161" s="104"/>
      <c r="AU161" s="104"/>
      <c r="AV161" s="104"/>
      <c r="AW161" s="104"/>
      <c r="AX161" s="103"/>
      <c r="AY161" s="109">
        <f>IFERROR(VLOOKUP(CONCATENATE($H$1,AE161),Ventas!$D$1:$M$205,6,0),"")</f>
        <v>1</v>
      </c>
      <c r="AZ161" s="103"/>
      <c r="BA161" s="110">
        <f>IFERROR(VLOOKUP(CONCATENATE($H$1,AE161),Ventas!$D$1:$M$205,8,0),"")</f>
        <v>8992</v>
      </c>
      <c r="BB161" s="104"/>
      <c r="BC161" s="104"/>
      <c r="BD161" s="103"/>
      <c r="BE161" s="110">
        <f t="shared" ref="BE161:BE169" si="41">IFERROR(AY161*BA161,"")</f>
        <v>8992</v>
      </c>
      <c r="BF161" s="104"/>
      <c r="BG161" s="104"/>
      <c r="BH161" s="103"/>
      <c r="BI161" s="111">
        <v>1</v>
      </c>
      <c r="BJ161" s="103"/>
      <c r="BK161" s="112" t="str">
        <f>IFERROR(VLOOKUP(CONCATENATE($H$1,BI161),Ventas!$D$1:$M$205,5,0),"")</f>
        <v>Toalla 160x80 Fu</v>
      </c>
      <c r="BL161" s="104"/>
      <c r="BM161" s="104"/>
      <c r="BN161" s="104"/>
      <c r="BO161" s="104"/>
      <c r="BP161" s="104"/>
      <c r="BQ161" s="104"/>
      <c r="BR161" s="104"/>
      <c r="BS161" s="104"/>
      <c r="BT161" s="104"/>
      <c r="BU161" s="104"/>
      <c r="BV161" s="104"/>
      <c r="BW161" s="104"/>
      <c r="BX161" s="104"/>
      <c r="BY161" s="104"/>
      <c r="BZ161" s="104"/>
      <c r="CA161" s="104"/>
      <c r="CB161" s="103"/>
      <c r="CC161" s="109">
        <f>IFERROR(VLOOKUP(CONCATENATE($H$1,BI161),Ventas!$D$1:$M$205,6,0),"")</f>
        <v>1</v>
      </c>
      <c r="CD161" s="103"/>
      <c r="CE161" s="110">
        <f>IFERROR(VLOOKUP(CONCATENATE($H$1,BI161),Ventas!$D$1:$M$205,8,0),"")</f>
        <v>8992</v>
      </c>
      <c r="CF161" s="104"/>
      <c r="CG161" s="104"/>
      <c r="CH161" s="103"/>
      <c r="CI161" s="110">
        <f t="shared" ref="CI161:CI169" si="42">IFERROR(CC161*CE161,"")</f>
        <v>8992</v>
      </c>
      <c r="CJ161" s="104"/>
      <c r="CK161" s="104"/>
      <c r="CL161" s="103"/>
      <c r="CM161" s="111">
        <v>1</v>
      </c>
      <c r="CN161" s="103"/>
      <c r="CO161" s="112" t="str">
        <f>IFERROR(VLOOKUP(CONCATENATE($H$1,CM161),Ventas!$D$1:$M$205,5,0),"")</f>
        <v>Toalla 160x80 Fu</v>
      </c>
      <c r="CP161" s="104"/>
      <c r="CQ161" s="104"/>
      <c r="CR161" s="104"/>
      <c r="CS161" s="104"/>
      <c r="CT161" s="104"/>
      <c r="CU161" s="104"/>
      <c r="CV161" s="104"/>
      <c r="CW161" s="104"/>
      <c r="CX161" s="104"/>
      <c r="CY161" s="104"/>
      <c r="CZ161" s="104"/>
      <c r="DA161" s="104"/>
      <c r="DB161" s="104"/>
      <c r="DC161" s="104"/>
      <c r="DD161" s="104"/>
      <c r="DE161" s="104"/>
      <c r="DF161" s="103"/>
      <c r="DG161" s="109">
        <f>IFERROR(VLOOKUP(CONCATENATE($H$1,CM161),Ventas!$D$1:$M$205,6,0),"")</f>
        <v>1</v>
      </c>
      <c r="DH161" s="103"/>
      <c r="DI161" s="110">
        <f>IFERROR(VLOOKUP(CONCATENATE($H$1,CM161),Ventas!$D$1:$M$205,8,0),"")</f>
        <v>8992</v>
      </c>
      <c r="DJ161" s="104"/>
      <c r="DK161" s="104"/>
      <c r="DL161" s="103"/>
      <c r="DM161" s="110">
        <f t="shared" ref="DM161:DM169" si="43">IFERROR(DG161*DI161,"")</f>
        <v>8992</v>
      </c>
      <c r="DN161" s="104"/>
      <c r="DO161" s="104"/>
      <c r="DP161" s="103"/>
      <c r="DQ161" s="111">
        <v>1</v>
      </c>
      <c r="DR161" s="103"/>
      <c r="DS161" s="112" t="str">
        <f>IFERROR(VLOOKUP(CONCATENATE($H$1,DQ161),Ventas!$D$1:$M$205,5,0),"")</f>
        <v>Toalla 160x80 Fu</v>
      </c>
      <c r="DT161" s="104"/>
      <c r="DU161" s="104"/>
      <c r="DV161" s="104"/>
      <c r="DW161" s="104"/>
      <c r="DX161" s="104"/>
      <c r="DY161" s="104"/>
      <c r="DZ161" s="104"/>
      <c r="EA161" s="104"/>
      <c r="EB161" s="104"/>
      <c r="EC161" s="104"/>
      <c r="ED161" s="104"/>
      <c r="EE161" s="104"/>
      <c r="EF161" s="104"/>
      <c r="EG161" s="104"/>
      <c r="EH161" s="104"/>
      <c r="EI161" s="104"/>
      <c r="EJ161" s="103"/>
      <c r="EK161" s="109">
        <f>IFERROR(VLOOKUP(CONCATENATE($H$1,DQ161),Ventas!$D$1:$M$205,6,0),"")</f>
        <v>1</v>
      </c>
      <c r="EL161" s="103"/>
      <c r="EM161" s="110">
        <f>IFERROR(VLOOKUP(CONCATENATE($H$1,DQ161),Ventas!$D$1:$M$205,8,0),"")</f>
        <v>8992</v>
      </c>
      <c r="EN161" s="104"/>
      <c r="EO161" s="104"/>
      <c r="EP161" s="103"/>
      <c r="EQ161" s="110">
        <f t="shared" ref="EQ161:EQ169" si="44">IFERROR(EK161*EM161,"")</f>
        <v>8992</v>
      </c>
      <c r="ER161" s="104"/>
      <c r="ES161" s="104"/>
      <c r="ET161" s="103"/>
    </row>
    <row r="162" spans="1:150" ht="15.75" customHeight="1" x14ac:dyDescent="0.3">
      <c r="A162" s="111">
        <v>2</v>
      </c>
      <c r="B162" s="103"/>
      <c r="C162" s="112" t="str">
        <f>IFERROR(VLOOKUP(CONCATENATE($H$1,A162),Ventas!$D$1:$M$205,5,0),"")</f>
        <v>Turbante Fu</v>
      </c>
      <c r="D162" s="104"/>
      <c r="E162" s="104"/>
      <c r="F162" s="104"/>
      <c r="G162" s="104"/>
      <c r="H162" s="104"/>
      <c r="I162" s="104"/>
      <c r="J162" s="104"/>
      <c r="K162" s="104"/>
      <c r="L162" s="104"/>
      <c r="M162" s="104"/>
      <c r="N162" s="104"/>
      <c r="O162" s="104"/>
      <c r="P162" s="104"/>
      <c r="Q162" s="104"/>
      <c r="R162" s="104"/>
      <c r="S162" s="104"/>
      <c r="T162" s="103"/>
      <c r="U162" s="109">
        <f>IFERROR(VLOOKUP(CONCATENATE($H$1,A162),Ventas!$D$1:$M$205,6,0),"")</f>
        <v>1</v>
      </c>
      <c r="V162" s="103"/>
      <c r="W162" s="110">
        <f>IFERROR(VLOOKUP(CONCATENATE($H$1,A162),Ventas!$D$1:$M$205,8,0),"")</f>
        <v>4706</v>
      </c>
      <c r="X162" s="104"/>
      <c r="Y162" s="104"/>
      <c r="Z162" s="103"/>
      <c r="AA162" s="110">
        <f t="shared" si="40"/>
        <v>4706</v>
      </c>
      <c r="AB162" s="104"/>
      <c r="AC162" s="104"/>
      <c r="AD162" s="103"/>
      <c r="AE162" s="111">
        <v>2</v>
      </c>
      <c r="AF162" s="103"/>
      <c r="AG162" s="112" t="str">
        <f>IFERROR(VLOOKUP(CONCATENATE($H$1,AE162),Ventas!$D$1:$M$205,5,0),"")</f>
        <v>Turbante Fu</v>
      </c>
      <c r="AH162" s="104"/>
      <c r="AI162" s="104"/>
      <c r="AJ162" s="104"/>
      <c r="AK162" s="104"/>
      <c r="AL162" s="104"/>
      <c r="AM162" s="104"/>
      <c r="AN162" s="104"/>
      <c r="AO162" s="104"/>
      <c r="AP162" s="104"/>
      <c r="AQ162" s="104"/>
      <c r="AR162" s="104"/>
      <c r="AS162" s="104"/>
      <c r="AT162" s="104"/>
      <c r="AU162" s="104"/>
      <c r="AV162" s="104"/>
      <c r="AW162" s="104"/>
      <c r="AX162" s="103"/>
      <c r="AY162" s="109">
        <f>IFERROR(VLOOKUP(CONCATENATE($H$1,AE162),Ventas!$D$1:$M$205,6,0),"")</f>
        <v>1</v>
      </c>
      <c r="AZ162" s="103"/>
      <c r="BA162" s="110">
        <f>IFERROR(VLOOKUP(CONCATENATE($H$1,AE162),Ventas!$D$1:$M$205,8,0),"")</f>
        <v>4706</v>
      </c>
      <c r="BB162" s="104"/>
      <c r="BC162" s="104"/>
      <c r="BD162" s="103"/>
      <c r="BE162" s="110">
        <f t="shared" si="41"/>
        <v>4706</v>
      </c>
      <c r="BF162" s="104"/>
      <c r="BG162" s="104"/>
      <c r="BH162" s="103"/>
      <c r="BI162" s="111">
        <v>2</v>
      </c>
      <c r="BJ162" s="103"/>
      <c r="BK162" s="112" t="str">
        <f>IFERROR(VLOOKUP(CONCATENATE($H$1,BI162),Ventas!$D$1:$M$205,5,0),"")</f>
        <v>Turbante Fu</v>
      </c>
      <c r="BL162" s="104"/>
      <c r="BM162" s="104"/>
      <c r="BN162" s="104"/>
      <c r="BO162" s="104"/>
      <c r="BP162" s="104"/>
      <c r="BQ162" s="104"/>
      <c r="BR162" s="104"/>
      <c r="BS162" s="104"/>
      <c r="BT162" s="104"/>
      <c r="BU162" s="104"/>
      <c r="BV162" s="104"/>
      <c r="BW162" s="104"/>
      <c r="BX162" s="104"/>
      <c r="BY162" s="104"/>
      <c r="BZ162" s="104"/>
      <c r="CA162" s="104"/>
      <c r="CB162" s="103"/>
      <c r="CC162" s="109">
        <f>IFERROR(VLOOKUP(CONCATENATE($H$1,BI162),Ventas!$D$1:$M$205,6,0),"")</f>
        <v>1</v>
      </c>
      <c r="CD162" s="103"/>
      <c r="CE162" s="110">
        <f>IFERROR(VLOOKUP(CONCATENATE($H$1,BI162),Ventas!$D$1:$M$205,8,0),"")</f>
        <v>4706</v>
      </c>
      <c r="CF162" s="104"/>
      <c r="CG162" s="104"/>
      <c r="CH162" s="103"/>
      <c r="CI162" s="110">
        <f t="shared" si="42"/>
        <v>4706</v>
      </c>
      <c r="CJ162" s="104"/>
      <c r="CK162" s="104"/>
      <c r="CL162" s="103"/>
      <c r="CM162" s="111">
        <v>2</v>
      </c>
      <c r="CN162" s="103"/>
      <c r="CO162" s="112" t="str">
        <f>IFERROR(VLOOKUP(CONCATENATE($H$1,CM162),Ventas!$D$1:$M$205,5,0),"")</f>
        <v>Turbante Fu</v>
      </c>
      <c r="CP162" s="104"/>
      <c r="CQ162" s="104"/>
      <c r="CR162" s="104"/>
      <c r="CS162" s="104"/>
      <c r="CT162" s="104"/>
      <c r="CU162" s="104"/>
      <c r="CV162" s="104"/>
      <c r="CW162" s="104"/>
      <c r="CX162" s="104"/>
      <c r="CY162" s="104"/>
      <c r="CZ162" s="104"/>
      <c r="DA162" s="104"/>
      <c r="DB162" s="104"/>
      <c r="DC162" s="104"/>
      <c r="DD162" s="104"/>
      <c r="DE162" s="104"/>
      <c r="DF162" s="103"/>
      <c r="DG162" s="109">
        <f>IFERROR(VLOOKUP(CONCATENATE($H$1,CM162),Ventas!$D$1:$M$205,6,0),"")</f>
        <v>1</v>
      </c>
      <c r="DH162" s="103"/>
      <c r="DI162" s="110">
        <f>IFERROR(VLOOKUP(CONCATENATE($H$1,CM162),Ventas!$D$1:$M$205,8,0),"")</f>
        <v>4706</v>
      </c>
      <c r="DJ162" s="104"/>
      <c r="DK162" s="104"/>
      <c r="DL162" s="103"/>
      <c r="DM162" s="110">
        <f t="shared" si="43"/>
        <v>4706</v>
      </c>
      <c r="DN162" s="104"/>
      <c r="DO162" s="104"/>
      <c r="DP162" s="103"/>
      <c r="DQ162" s="111">
        <v>2</v>
      </c>
      <c r="DR162" s="103"/>
      <c r="DS162" s="112" t="str">
        <f>IFERROR(VLOOKUP(CONCATENATE($H$1,DQ162),Ventas!$D$1:$M$205,5,0),"")</f>
        <v>Turbante Fu</v>
      </c>
      <c r="DT162" s="104"/>
      <c r="DU162" s="104"/>
      <c r="DV162" s="104"/>
      <c r="DW162" s="104"/>
      <c r="DX162" s="104"/>
      <c r="DY162" s="104"/>
      <c r="DZ162" s="104"/>
      <c r="EA162" s="104"/>
      <c r="EB162" s="104"/>
      <c r="EC162" s="104"/>
      <c r="ED162" s="104"/>
      <c r="EE162" s="104"/>
      <c r="EF162" s="104"/>
      <c r="EG162" s="104"/>
      <c r="EH162" s="104"/>
      <c r="EI162" s="104"/>
      <c r="EJ162" s="103"/>
      <c r="EK162" s="109">
        <f>IFERROR(VLOOKUP(CONCATENATE($H$1,DQ162),Ventas!$D$1:$M$205,6,0),"")</f>
        <v>1</v>
      </c>
      <c r="EL162" s="103"/>
      <c r="EM162" s="110">
        <f>IFERROR(VLOOKUP(CONCATENATE($H$1,DQ162),Ventas!$D$1:$M$205,8,0),"")</f>
        <v>4706</v>
      </c>
      <c r="EN162" s="104"/>
      <c r="EO162" s="104"/>
      <c r="EP162" s="103"/>
      <c r="EQ162" s="110">
        <f t="shared" si="44"/>
        <v>4706</v>
      </c>
      <c r="ER162" s="104"/>
      <c r="ES162" s="104"/>
      <c r="ET162" s="103"/>
    </row>
    <row r="163" spans="1:150" ht="15.75" customHeight="1" x14ac:dyDescent="0.3">
      <c r="A163" s="111">
        <v>3</v>
      </c>
      <c r="B163" s="103"/>
      <c r="C163" s="112" t="str">
        <f>IFERROR(VLOOKUP(CONCATENATE($H$1,A163),Ventas!$D$1:$M$205,5,0),"")</f>
        <v>Turbante Ca</v>
      </c>
      <c r="D163" s="104"/>
      <c r="E163" s="104"/>
      <c r="F163" s="104"/>
      <c r="G163" s="104"/>
      <c r="H163" s="104"/>
      <c r="I163" s="104"/>
      <c r="J163" s="104"/>
      <c r="K163" s="104"/>
      <c r="L163" s="104"/>
      <c r="M163" s="104"/>
      <c r="N163" s="104"/>
      <c r="O163" s="104"/>
      <c r="P163" s="104"/>
      <c r="Q163" s="104"/>
      <c r="R163" s="104"/>
      <c r="S163" s="104"/>
      <c r="T163" s="103"/>
      <c r="U163" s="109">
        <f>IFERROR(VLOOKUP(CONCATENATE($H$1,A163),Ventas!$D$1:$M$205,6,0),"")</f>
        <v>1</v>
      </c>
      <c r="V163" s="103"/>
      <c r="W163" s="110">
        <f>IFERROR(VLOOKUP(CONCATENATE($H$1,A163),Ventas!$D$1:$M$205,8,0),"")</f>
        <v>4706</v>
      </c>
      <c r="X163" s="104"/>
      <c r="Y163" s="104"/>
      <c r="Z163" s="103"/>
      <c r="AA163" s="110">
        <f t="shared" si="40"/>
        <v>4706</v>
      </c>
      <c r="AB163" s="104"/>
      <c r="AC163" s="104"/>
      <c r="AD163" s="103"/>
      <c r="AE163" s="111">
        <v>3</v>
      </c>
      <c r="AF163" s="103"/>
      <c r="AG163" s="112" t="str">
        <f>IFERROR(VLOOKUP(CONCATENATE($H$1,AE163),Ventas!$D$1:$M$205,5,0),"")</f>
        <v>Turbante Ca</v>
      </c>
      <c r="AH163" s="104"/>
      <c r="AI163" s="104"/>
      <c r="AJ163" s="104"/>
      <c r="AK163" s="104"/>
      <c r="AL163" s="104"/>
      <c r="AM163" s="104"/>
      <c r="AN163" s="104"/>
      <c r="AO163" s="104"/>
      <c r="AP163" s="104"/>
      <c r="AQ163" s="104"/>
      <c r="AR163" s="104"/>
      <c r="AS163" s="104"/>
      <c r="AT163" s="104"/>
      <c r="AU163" s="104"/>
      <c r="AV163" s="104"/>
      <c r="AW163" s="104"/>
      <c r="AX163" s="103"/>
      <c r="AY163" s="109">
        <f>IFERROR(VLOOKUP(CONCATENATE($H$1,AE163),Ventas!$D$1:$M$205,6,0),"")</f>
        <v>1</v>
      </c>
      <c r="AZ163" s="103"/>
      <c r="BA163" s="110">
        <f>IFERROR(VLOOKUP(CONCATENATE($H$1,AE163),Ventas!$D$1:$M$205,8,0),"")</f>
        <v>4706</v>
      </c>
      <c r="BB163" s="104"/>
      <c r="BC163" s="104"/>
      <c r="BD163" s="103"/>
      <c r="BE163" s="110">
        <f t="shared" si="41"/>
        <v>4706</v>
      </c>
      <c r="BF163" s="104"/>
      <c r="BG163" s="104"/>
      <c r="BH163" s="103"/>
      <c r="BI163" s="111">
        <v>3</v>
      </c>
      <c r="BJ163" s="103"/>
      <c r="BK163" s="112" t="str">
        <f>IFERROR(VLOOKUP(CONCATENATE($H$1,BI163),Ventas!$D$1:$M$205,5,0),"")</f>
        <v>Turbante Ca</v>
      </c>
      <c r="BL163" s="104"/>
      <c r="BM163" s="104"/>
      <c r="BN163" s="104"/>
      <c r="BO163" s="104"/>
      <c r="BP163" s="104"/>
      <c r="BQ163" s="104"/>
      <c r="BR163" s="104"/>
      <c r="BS163" s="104"/>
      <c r="BT163" s="104"/>
      <c r="BU163" s="104"/>
      <c r="BV163" s="104"/>
      <c r="BW163" s="104"/>
      <c r="BX163" s="104"/>
      <c r="BY163" s="104"/>
      <c r="BZ163" s="104"/>
      <c r="CA163" s="104"/>
      <c r="CB163" s="103"/>
      <c r="CC163" s="109">
        <f>IFERROR(VLOOKUP(CONCATENATE($H$1,BI163),Ventas!$D$1:$M$205,6,0),"")</f>
        <v>1</v>
      </c>
      <c r="CD163" s="103"/>
      <c r="CE163" s="110">
        <f>IFERROR(VLOOKUP(CONCATENATE($H$1,BI163),Ventas!$D$1:$M$205,8,0),"")</f>
        <v>4706</v>
      </c>
      <c r="CF163" s="104"/>
      <c r="CG163" s="104"/>
      <c r="CH163" s="103"/>
      <c r="CI163" s="110">
        <f t="shared" si="42"/>
        <v>4706</v>
      </c>
      <c r="CJ163" s="104"/>
      <c r="CK163" s="104"/>
      <c r="CL163" s="103"/>
      <c r="CM163" s="111">
        <v>3</v>
      </c>
      <c r="CN163" s="103"/>
      <c r="CO163" s="112" t="str">
        <f>IFERROR(VLOOKUP(CONCATENATE($H$1,CM163),Ventas!$D$1:$M$205,5,0),"")</f>
        <v>Turbante Ca</v>
      </c>
      <c r="CP163" s="104"/>
      <c r="CQ163" s="104"/>
      <c r="CR163" s="104"/>
      <c r="CS163" s="104"/>
      <c r="CT163" s="104"/>
      <c r="CU163" s="104"/>
      <c r="CV163" s="104"/>
      <c r="CW163" s="104"/>
      <c r="CX163" s="104"/>
      <c r="CY163" s="104"/>
      <c r="CZ163" s="104"/>
      <c r="DA163" s="104"/>
      <c r="DB163" s="104"/>
      <c r="DC163" s="104"/>
      <c r="DD163" s="104"/>
      <c r="DE163" s="104"/>
      <c r="DF163" s="103"/>
      <c r="DG163" s="109">
        <f>IFERROR(VLOOKUP(CONCATENATE($H$1,CM163),Ventas!$D$1:$M$205,6,0),"")</f>
        <v>1</v>
      </c>
      <c r="DH163" s="103"/>
      <c r="DI163" s="110">
        <f>IFERROR(VLOOKUP(CONCATENATE($H$1,CM163),Ventas!$D$1:$M$205,8,0),"")</f>
        <v>4706</v>
      </c>
      <c r="DJ163" s="104"/>
      <c r="DK163" s="104"/>
      <c r="DL163" s="103"/>
      <c r="DM163" s="110">
        <f t="shared" si="43"/>
        <v>4706</v>
      </c>
      <c r="DN163" s="104"/>
      <c r="DO163" s="104"/>
      <c r="DP163" s="103"/>
      <c r="DQ163" s="111">
        <v>3</v>
      </c>
      <c r="DR163" s="103"/>
      <c r="DS163" s="112" t="str">
        <f>IFERROR(VLOOKUP(CONCATENATE($H$1,DQ163),Ventas!$D$1:$M$205,5,0),"")</f>
        <v>Turbante Ca</v>
      </c>
      <c r="DT163" s="104"/>
      <c r="DU163" s="104"/>
      <c r="DV163" s="104"/>
      <c r="DW163" s="104"/>
      <c r="DX163" s="104"/>
      <c r="DY163" s="104"/>
      <c r="DZ163" s="104"/>
      <c r="EA163" s="104"/>
      <c r="EB163" s="104"/>
      <c r="EC163" s="104"/>
      <c r="ED163" s="104"/>
      <c r="EE163" s="104"/>
      <c r="EF163" s="104"/>
      <c r="EG163" s="104"/>
      <c r="EH163" s="104"/>
      <c r="EI163" s="104"/>
      <c r="EJ163" s="103"/>
      <c r="EK163" s="109">
        <f>IFERROR(VLOOKUP(CONCATENATE($H$1,DQ163),Ventas!$D$1:$M$205,6,0),"")</f>
        <v>1</v>
      </c>
      <c r="EL163" s="103"/>
      <c r="EM163" s="110">
        <f>IFERROR(VLOOKUP(CONCATENATE($H$1,DQ163),Ventas!$D$1:$M$205,8,0),"")</f>
        <v>4706</v>
      </c>
      <c r="EN163" s="104"/>
      <c r="EO163" s="104"/>
      <c r="EP163" s="103"/>
      <c r="EQ163" s="110">
        <f t="shared" si="44"/>
        <v>4706</v>
      </c>
      <c r="ER163" s="104"/>
      <c r="ES163" s="104"/>
      <c r="ET163" s="103"/>
    </row>
    <row r="164" spans="1:150" ht="15.75" customHeight="1" x14ac:dyDescent="0.3">
      <c r="A164" s="111">
        <v>4</v>
      </c>
      <c r="B164" s="103"/>
      <c r="C164" s="112" t="str">
        <f>IFERROR(VLOOKUP(CONCATENATE($H$1,A164),Ventas!$D$1:$M$205,5,0),"")</f>
        <v>Turbante Ca</v>
      </c>
      <c r="D164" s="104"/>
      <c r="E164" s="104"/>
      <c r="F164" s="104"/>
      <c r="G164" s="104"/>
      <c r="H164" s="104"/>
      <c r="I164" s="104"/>
      <c r="J164" s="104"/>
      <c r="K164" s="104"/>
      <c r="L164" s="104"/>
      <c r="M164" s="104"/>
      <c r="N164" s="104"/>
      <c r="O164" s="104"/>
      <c r="P164" s="104"/>
      <c r="Q164" s="104"/>
      <c r="R164" s="104"/>
      <c r="S164" s="104"/>
      <c r="T164" s="103"/>
      <c r="U164" s="109">
        <f>IFERROR(VLOOKUP(CONCATENATE($H$1,A164),Ventas!$D$1:$M$205,6,0),"")</f>
        <v>1</v>
      </c>
      <c r="V164" s="103"/>
      <c r="W164" s="110">
        <f>IFERROR(VLOOKUP(CONCATENATE($H$1,A164),Ventas!$D$1:$M$205,8,0),"")</f>
        <v>4706</v>
      </c>
      <c r="X164" s="104"/>
      <c r="Y164" s="104"/>
      <c r="Z164" s="103"/>
      <c r="AA164" s="110">
        <f t="shared" si="40"/>
        <v>4706</v>
      </c>
      <c r="AB164" s="104"/>
      <c r="AC164" s="104"/>
      <c r="AD164" s="103"/>
      <c r="AE164" s="111">
        <v>4</v>
      </c>
      <c r="AF164" s="103"/>
      <c r="AG164" s="112" t="str">
        <f>IFERROR(VLOOKUP(CONCATENATE($H$1,AE164),Ventas!$D$1:$M$205,5,0),"")</f>
        <v>Turbante Ca</v>
      </c>
      <c r="AH164" s="104"/>
      <c r="AI164" s="104"/>
      <c r="AJ164" s="104"/>
      <c r="AK164" s="104"/>
      <c r="AL164" s="104"/>
      <c r="AM164" s="104"/>
      <c r="AN164" s="104"/>
      <c r="AO164" s="104"/>
      <c r="AP164" s="104"/>
      <c r="AQ164" s="104"/>
      <c r="AR164" s="104"/>
      <c r="AS164" s="104"/>
      <c r="AT164" s="104"/>
      <c r="AU164" s="104"/>
      <c r="AV164" s="104"/>
      <c r="AW164" s="104"/>
      <c r="AX164" s="103"/>
      <c r="AY164" s="109">
        <f>IFERROR(VLOOKUP(CONCATENATE($H$1,AE164),Ventas!$D$1:$M$205,6,0),"")</f>
        <v>1</v>
      </c>
      <c r="AZ164" s="103"/>
      <c r="BA164" s="110">
        <f>IFERROR(VLOOKUP(CONCATENATE($H$1,AE164),Ventas!$D$1:$M$205,8,0),"")</f>
        <v>4706</v>
      </c>
      <c r="BB164" s="104"/>
      <c r="BC164" s="104"/>
      <c r="BD164" s="103"/>
      <c r="BE164" s="110">
        <f t="shared" si="41"/>
        <v>4706</v>
      </c>
      <c r="BF164" s="104"/>
      <c r="BG164" s="104"/>
      <c r="BH164" s="103"/>
      <c r="BI164" s="111">
        <v>4</v>
      </c>
      <c r="BJ164" s="103"/>
      <c r="BK164" s="112" t="str">
        <f>IFERROR(VLOOKUP(CONCATENATE($H$1,BI164),Ventas!$D$1:$M$205,5,0),"")</f>
        <v>Turbante Ca</v>
      </c>
      <c r="BL164" s="104"/>
      <c r="BM164" s="104"/>
      <c r="BN164" s="104"/>
      <c r="BO164" s="104"/>
      <c r="BP164" s="104"/>
      <c r="BQ164" s="104"/>
      <c r="BR164" s="104"/>
      <c r="BS164" s="104"/>
      <c r="BT164" s="104"/>
      <c r="BU164" s="104"/>
      <c r="BV164" s="104"/>
      <c r="BW164" s="104"/>
      <c r="BX164" s="104"/>
      <c r="BY164" s="104"/>
      <c r="BZ164" s="104"/>
      <c r="CA164" s="104"/>
      <c r="CB164" s="103"/>
      <c r="CC164" s="109">
        <f>IFERROR(VLOOKUP(CONCATENATE($H$1,BI164),Ventas!$D$1:$M$205,6,0),"")</f>
        <v>1</v>
      </c>
      <c r="CD164" s="103"/>
      <c r="CE164" s="110">
        <f>IFERROR(VLOOKUP(CONCATENATE($H$1,BI164),Ventas!$D$1:$M$205,8,0),"")</f>
        <v>4706</v>
      </c>
      <c r="CF164" s="104"/>
      <c r="CG164" s="104"/>
      <c r="CH164" s="103"/>
      <c r="CI164" s="110">
        <f t="shared" si="42"/>
        <v>4706</v>
      </c>
      <c r="CJ164" s="104"/>
      <c r="CK164" s="104"/>
      <c r="CL164" s="103"/>
      <c r="CM164" s="111">
        <v>4</v>
      </c>
      <c r="CN164" s="103"/>
      <c r="CO164" s="112" t="str">
        <f>IFERROR(VLOOKUP(CONCATENATE($H$1,CM164),Ventas!$D$1:$M$205,5,0),"")</f>
        <v>Turbante Ca</v>
      </c>
      <c r="CP164" s="104"/>
      <c r="CQ164" s="104"/>
      <c r="CR164" s="104"/>
      <c r="CS164" s="104"/>
      <c r="CT164" s="104"/>
      <c r="CU164" s="104"/>
      <c r="CV164" s="104"/>
      <c r="CW164" s="104"/>
      <c r="CX164" s="104"/>
      <c r="CY164" s="104"/>
      <c r="CZ164" s="104"/>
      <c r="DA164" s="104"/>
      <c r="DB164" s="104"/>
      <c r="DC164" s="104"/>
      <c r="DD164" s="104"/>
      <c r="DE164" s="104"/>
      <c r="DF164" s="103"/>
      <c r="DG164" s="109">
        <f>IFERROR(VLOOKUP(CONCATENATE($H$1,CM164),Ventas!$D$1:$M$205,6,0),"")</f>
        <v>1</v>
      </c>
      <c r="DH164" s="103"/>
      <c r="DI164" s="110">
        <f>IFERROR(VLOOKUP(CONCATENATE($H$1,CM164),Ventas!$D$1:$M$205,8,0),"")</f>
        <v>4706</v>
      </c>
      <c r="DJ164" s="104"/>
      <c r="DK164" s="104"/>
      <c r="DL164" s="103"/>
      <c r="DM164" s="110">
        <f t="shared" si="43"/>
        <v>4706</v>
      </c>
      <c r="DN164" s="104"/>
      <c r="DO164" s="104"/>
      <c r="DP164" s="103"/>
      <c r="DQ164" s="111">
        <v>4</v>
      </c>
      <c r="DR164" s="103"/>
      <c r="DS164" s="112" t="str">
        <f>IFERROR(VLOOKUP(CONCATENATE($H$1,DQ164),Ventas!$D$1:$M$205,5,0),"")</f>
        <v>Turbante Ca</v>
      </c>
      <c r="DT164" s="104"/>
      <c r="DU164" s="104"/>
      <c r="DV164" s="104"/>
      <c r="DW164" s="104"/>
      <c r="DX164" s="104"/>
      <c r="DY164" s="104"/>
      <c r="DZ164" s="104"/>
      <c r="EA164" s="104"/>
      <c r="EB164" s="104"/>
      <c r="EC164" s="104"/>
      <c r="ED164" s="104"/>
      <c r="EE164" s="104"/>
      <c r="EF164" s="104"/>
      <c r="EG164" s="104"/>
      <c r="EH164" s="104"/>
      <c r="EI164" s="104"/>
      <c r="EJ164" s="103"/>
      <c r="EK164" s="109">
        <f>IFERROR(VLOOKUP(CONCATENATE($H$1,DQ164),Ventas!$D$1:$M$205,6,0),"")</f>
        <v>1</v>
      </c>
      <c r="EL164" s="103"/>
      <c r="EM164" s="110">
        <f>IFERROR(VLOOKUP(CONCATENATE($H$1,DQ164),Ventas!$D$1:$M$205,8,0),"")</f>
        <v>4706</v>
      </c>
      <c r="EN164" s="104"/>
      <c r="EO164" s="104"/>
      <c r="EP164" s="103"/>
      <c r="EQ164" s="110">
        <f t="shared" si="44"/>
        <v>4706</v>
      </c>
      <c r="ER164" s="104"/>
      <c r="ES164" s="104"/>
      <c r="ET164" s="103"/>
    </row>
    <row r="165" spans="1:150" ht="15.75" customHeight="1" x14ac:dyDescent="0.3">
      <c r="A165" s="111">
        <v>5</v>
      </c>
      <c r="B165" s="103"/>
      <c r="C165" s="112" t="str">
        <f>IFERROR(VLOOKUP(CONCATENATE($H$1,A165),Ventas!$D$1:$M$205,5,0),"")</f>
        <v/>
      </c>
      <c r="D165" s="104"/>
      <c r="E165" s="104"/>
      <c r="F165" s="104"/>
      <c r="G165" s="104"/>
      <c r="H165" s="104"/>
      <c r="I165" s="104"/>
      <c r="J165" s="104"/>
      <c r="K165" s="104"/>
      <c r="L165" s="104"/>
      <c r="M165" s="104"/>
      <c r="N165" s="104"/>
      <c r="O165" s="104"/>
      <c r="P165" s="104"/>
      <c r="Q165" s="104"/>
      <c r="R165" s="104"/>
      <c r="S165" s="104"/>
      <c r="T165" s="103"/>
      <c r="U165" s="109" t="str">
        <f>IFERROR(VLOOKUP(CONCATENATE($H$1,A165),Ventas!$D$1:$M$205,6,0),"")</f>
        <v/>
      </c>
      <c r="V165" s="103"/>
      <c r="W165" s="110" t="str">
        <f>IFERROR(VLOOKUP(CONCATENATE($H$1,A165),Ventas!$D$1:$M$205,8,0),"")</f>
        <v/>
      </c>
      <c r="X165" s="104"/>
      <c r="Y165" s="104"/>
      <c r="Z165" s="103"/>
      <c r="AA165" s="110" t="str">
        <f t="shared" si="40"/>
        <v/>
      </c>
      <c r="AB165" s="104"/>
      <c r="AC165" s="104"/>
      <c r="AD165" s="103"/>
      <c r="AE165" s="111">
        <v>5</v>
      </c>
      <c r="AF165" s="103"/>
      <c r="AG165" s="112" t="str">
        <f>IFERROR(VLOOKUP(CONCATENATE($H$1,AE165),Ventas!$D$1:$M$205,5,0),"")</f>
        <v/>
      </c>
      <c r="AH165" s="104"/>
      <c r="AI165" s="104"/>
      <c r="AJ165" s="104"/>
      <c r="AK165" s="104"/>
      <c r="AL165" s="104"/>
      <c r="AM165" s="104"/>
      <c r="AN165" s="104"/>
      <c r="AO165" s="104"/>
      <c r="AP165" s="104"/>
      <c r="AQ165" s="104"/>
      <c r="AR165" s="104"/>
      <c r="AS165" s="104"/>
      <c r="AT165" s="104"/>
      <c r="AU165" s="104"/>
      <c r="AV165" s="104"/>
      <c r="AW165" s="104"/>
      <c r="AX165" s="103"/>
      <c r="AY165" s="109" t="str">
        <f>IFERROR(VLOOKUP(CONCATENATE($H$1,AE165),Ventas!$D$1:$M$205,6,0),"")</f>
        <v/>
      </c>
      <c r="AZ165" s="103"/>
      <c r="BA165" s="110" t="str">
        <f>IFERROR(VLOOKUP(CONCATENATE($H$1,AE165),Ventas!$D$1:$M$205,8,0),"")</f>
        <v/>
      </c>
      <c r="BB165" s="104"/>
      <c r="BC165" s="104"/>
      <c r="BD165" s="103"/>
      <c r="BE165" s="110" t="str">
        <f t="shared" si="41"/>
        <v/>
      </c>
      <c r="BF165" s="104"/>
      <c r="BG165" s="104"/>
      <c r="BH165" s="103"/>
      <c r="BI165" s="111">
        <v>5</v>
      </c>
      <c r="BJ165" s="103"/>
      <c r="BK165" s="112" t="str">
        <f>IFERROR(VLOOKUP(CONCATENATE($H$1,BI165),Ventas!$D$1:$M$205,5,0),"")</f>
        <v/>
      </c>
      <c r="BL165" s="104"/>
      <c r="BM165" s="104"/>
      <c r="BN165" s="104"/>
      <c r="BO165" s="104"/>
      <c r="BP165" s="104"/>
      <c r="BQ165" s="104"/>
      <c r="BR165" s="104"/>
      <c r="BS165" s="104"/>
      <c r="BT165" s="104"/>
      <c r="BU165" s="104"/>
      <c r="BV165" s="104"/>
      <c r="BW165" s="104"/>
      <c r="BX165" s="104"/>
      <c r="BY165" s="104"/>
      <c r="BZ165" s="104"/>
      <c r="CA165" s="104"/>
      <c r="CB165" s="103"/>
      <c r="CC165" s="109" t="str">
        <f>IFERROR(VLOOKUP(CONCATENATE($H$1,BI165),Ventas!$D$1:$M$205,6,0),"")</f>
        <v/>
      </c>
      <c r="CD165" s="103"/>
      <c r="CE165" s="110" t="str">
        <f>IFERROR(VLOOKUP(CONCATENATE($H$1,BI165),Ventas!$D$1:$M$205,8,0),"")</f>
        <v/>
      </c>
      <c r="CF165" s="104"/>
      <c r="CG165" s="104"/>
      <c r="CH165" s="103"/>
      <c r="CI165" s="110" t="str">
        <f t="shared" si="42"/>
        <v/>
      </c>
      <c r="CJ165" s="104"/>
      <c r="CK165" s="104"/>
      <c r="CL165" s="103"/>
      <c r="CM165" s="111">
        <v>5</v>
      </c>
      <c r="CN165" s="103"/>
      <c r="CO165" s="112" t="str">
        <f>IFERROR(VLOOKUP(CONCATENATE($H$1,CM165),Ventas!$D$1:$M$205,5,0),"")</f>
        <v/>
      </c>
      <c r="CP165" s="104"/>
      <c r="CQ165" s="104"/>
      <c r="CR165" s="104"/>
      <c r="CS165" s="104"/>
      <c r="CT165" s="104"/>
      <c r="CU165" s="104"/>
      <c r="CV165" s="104"/>
      <c r="CW165" s="104"/>
      <c r="CX165" s="104"/>
      <c r="CY165" s="104"/>
      <c r="CZ165" s="104"/>
      <c r="DA165" s="104"/>
      <c r="DB165" s="104"/>
      <c r="DC165" s="104"/>
      <c r="DD165" s="104"/>
      <c r="DE165" s="104"/>
      <c r="DF165" s="103"/>
      <c r="DG165" s="109" t="str">
        <f>IFERROR(VLOOKUP(CONCATENATE($H$1,CM165),Ventas!$D$1:$M$205,6,0),"")</f>
        <v/>
      </c>
      <c r="DH165" s="103"/>
      <c r="DI165" s="110" t="str">
        <f>IFERROR(VLOOKUP(CONCATENATE($H$1,CM165),Ventas!$D$1:$M$205,8,0),"")</f>
        <v/>
      </c>
      <c r="DJ165" s="104"/>
      <c r="DK165" s="104"/>
      <c r="DL165" s="103"/>
      <c r="DM165" s="110" t="str">
        <f t="shared" si="43"/>
        <v/>
      </c>
      <c r="DN165" s="104"/>
      <c r="DO165" s="104"/>
      <c r="DP165" s="103"/>
      <c r="DQ165" s="111">
        <v>5</v>
      </c>
      <c r="DR165" s="103"/>
      <c r="DS165" s="112" t="str">
        <f>IFERROR(VLOOKUP(CONCATENATE($H$1,DQ165),Ventas!$D$1:$M$205,5,0),"")</f>
        <v/>
      </c>
      <c r="DT165" s="104"/>
      <c r="DU165" s="104"/>
      <c r="DV165" s="104"/>
      <c r="DW165" s="104"/>
      <c r="DX165" s="104"/>
      <c r="DY165" s="104"/>
      <c r="DZ165" s="104"/>
      <c r="EA165" s="104"/>
      <c r="EB165" s="104"/>
      <c r="EC165" s="104"/>
      <c r="ED165" s="104"/>
      <c r="EE165" s="104"/>
      <c r="EF165" s="104"/>
      <c r="EG165" s="104"/>
      <c r="EH165" s="104"/>
      <c r="EI165" s="104"/>
      <c r="EJ165" s="103"/>
      <c r="EK165" s="109" t="str">
        <f>IFERROR(VLOOKUP(CONCATENATE($H$1,DQ165),Ventas!$D$1:$M$205,6,0),"")</f>
        <v/>
      </c>
      <c r="EL165" s="103"/>
      <c r="EM165" s="110" t="str">
        <f>IFERROR(VLOOKUP(CONCATENATE($H$1,DQ165),Ventas!$D$1:$M$205,8,0),"")</f>
        <v/>
      </c>
      <c r="EN165" s="104"/>
      <c r="EO165" s="104"/>
      <c r="EP165" s="103"/>
      <c r="EQ165" s="110" t="str">
        <f t="shared" si="44"/>
        <v/>
      </c>
      <c r="ER165" s="104"/>
      <c r="ES165" s="104"/>
      <c r="ET165" s="103"/>
    </row>
    <row r="166" spans="1:150" ht="15.75" customHeight="1" x14ac:dyDescent="0.3">
      <c r="A166" s="111">
        <v>6</v>
      </c>
      <c r="B166" s="103"/>
      <c r="C166" s="112" t="str">
        <f>IFERROR(VLOOKUP(CONCATENATE($H$1,A166),Ventas!$D$1:$M$205,5,0),"")</f>
        <v/>
      </c>
      <c r="D166" s="104"/>
      <c r="E166" s="104"/>
      <c r="F166" s="104"/>
      <c r="G166" s="104"/>
      <c r="H166" s="104"/>
      <c r="I166" s="104"/>
      <c r="J166" s="104"/>
      <c r="K166" s="104"/>
      <c r="L166" s="104"/>
      <c r="M166" s="104"/>
      <c r="N166" s="104"/>
      <c r="O166" s="104"/>
      <c r="P166" s="104"/>
      <c r="Q166" s="104"/>
      <c r="R166" s="104"/>
      <c r="S166" s="104"/>
      <c r="T166" s="103"/>
      <c r="U166" s="109" t="str">
        <f>IFERROR(VLOOKUP(CONCATENATE($H$1,A166),Ventas!$D$1:$M$205,6,0),"")</f>
        <v/>
      </c>
      <c r="V166" s="103"/>
      <c r="W166" s="110" t="str">
        <f>IFERROR(VLOOKUP(CONCATENATE($H$1,A166),Ventas!$D$1:$M$205,8,0),"")</f>
        <v/>
      </c>
      <c r="X166" s="104"/>
      <c r="Y166" s="104"/>
      <c r="Z166" s="103"/>
      <c r="AA166" s="110" t="str">
        <f t="shared" si="40"/>
        <v/>
      </c>
      <c r="AB166" s="104"/>
      <c r="AC166" s="104"/>
      <c r="AD166" s="103"/>
      <c r="AE166" s="111">
        <v>6</v>
      </c>
      <c r="AF166" s="103"/>
      <c r="AG166" s="112" t="str">
        <f>IFERROR(VLOOKUP(CONCATENATE($H$1,AE166),Ventas!$D$1:$M$205,5,0),"")</f>
        <v/>
      </c>
      <c r="AH166" s="104"/>
      <c r="AI166" s="104"/>
      <c r="AJ166" s="104"/>
      <c r="AK166" s="104"/>
      <c r="AL166" s="104"/>
      <c r="AM166" s="104"/>
      <c r="AN166" s="104"/>
      <c r="AO166" s="104"/>
      <c r="AP166" s="104"/>
      <c r="AQ166" s="104"/>
      <c r="AR166" s="104"/>
      <c r="AS166" s="104"/>
      <c r="AT166" s="104"/>
      <c r="AU166" s="104"/>
      <c r="AV166" s="104"/>
      <c r="AW166" s="104"/>
      <c r="AX166" s="103"/>
      <c r="AY166" s="109" t="str">
        <f>IFERROR(VLOOKUP(CONCATENATE($H$1,AE166),Ventas!$D$1:$M$205,6,0),"")</f>
        <v/>
      </c>
      <c r="AZ166" s="103"/>
      <c r="BA166" s="110" t="str">
        <f>IFERROR(VLOOKUP(CONCATENATE($H$1,AE166),Ventas!$D$1:$M$205,8,0),"")</f>
        <v/>
      </c>
      <c r="BB166" s="104"/>
      <c r="BC166" s="104"/>
      <c r="BD166" s="103"/>
      <c r="BE166" s="110" t="str">
        <f t="shared" si="41"/>
        <v/>
      </c>
      <c r="BF166" s="104"/>
      <c r="BG166" s="104"/>
      <c r="BH166" s="103"/>
      <c r="BI166" s="111">
        <v>6</v>
      </c>
      <c r="BJ166" s="103"/>
      <c r="BK166" s="112" t="str">
        <f>IFERROR(VLOOKUP(CONCATENATE($H$1,BI166),Ventas!$D$1:$M$205,5,0),"")</f>
        <v/>
      </c>
      <c r="BL166" s="104"/>
      <c r="BM166" s="104"/>
      <c r="BN166" s="104"/>
      <c r="BO166" s="104"/>
      <c r="BP166" s="104"/>
      <c r="BQ166" s="104"/>
      <c r="BR166" s="104"/>
      <c r="BS166" s="104"/>
      <c r="BT166" s="104"/>
      <c r="BU166" s="104"/>
      <c r="BV166" s="104"/>
      <c r="BW166" s="104"/>
      <c r="BX166" s="104"/>
      <c r="BY166" s="104"/>
      <c r="BZ166" s="104"/>
      <c r="CA166" s="104"/>
      <c r="CB166" s="103"/>
      <c r="CC166" s="109" t="str">
        <f>IFERROR(VLOOKUP(CONCATENATE($H$1,BI166),Ventas!$D$1:$M$205,6,0),"")</f>
        <v/>
      </c>
      <c r="CD166" s="103"/>
      <c r="CE166" s="110" t="str">
        <f>IFERROR(VLOOKUP(CONCATENATE($H$1,BI166),Ventas!$D$1:$M$205,8,0),"")</f>
        <v/>
      </c>
      <c r="CF166" s="104"/>
      <c r="CG166" s="104"/>
      <c r="CH166" s="103"/>
      <c r="CI166" s="110" t="str">
        <f t="shared" si="42"/>
        <v/>
      </c>
      <c r="CJ166" s="104"/>
      <c r="CK166" s="104"/>
      <c r="CL166" s="103"/>
      <c r="CM166" s="111">
        <v>6</v>
      </c>
      <c r="CN166" s="103"/>
      <c r="CO166" s="112" t="str">
        <f>IFERROR(VLOOKUP(CONCATENATE($H$1,CM166),Ventas!$D$1:$M$205,5,0),"")</f>
        <v/>
      </c>
      <c r="CP166" s="104"/>
      <c r="CQ166" s="104"/>
      <c r="CR166" s="104"/>
      <c r="CS166" s="104"/>
      <c r="CT166" s="104"/>
      <c r="CU166" s="104"/>
      <c r="CV166" s="104"/>
      <c r="CW166" s="104"/>
      <c r="CX166" s="104"/>
      <c r="CY166" s="104"/>
      <c r="CZ166" s="104"/>
      <c r="DA166" s="104"/>
      <c r="DB166" s="104"/>
      <c r="DC166" s="104"/>
      <c r="DD166" s="104"/>
      <c r="DE166" s="104"/>
      <c r="DF166" s="103"/>
      <c r="DG166" s="109" t="str">
        <f>IFERROR(VLOOKUP(CONCATENATE($H$1,CM166),Ventas!$D$1:$M$205,6,0),"")</f>
        <v/>
      </c>
      <c r="DH166" s="103"/>
      <c r="DI166" s="110" t="str">
        <f>IFERROR(VLOOKUP(CONCATENATE($H$1,CM166),Ventas!$D$1:$M$205,8,0),"")</f>
        <v/>
      </c>
      <c r="DJ166" s="104"/>
      <c r="DK166" s="104"/>
      <c r="DL166" s="103"/>
      <c r="DM166" s="110" t="str">
        <f t="shared" si="43"/>
        <v/>
      </c>
      <c r="DN166" s="104"/>
      <c r="DO166" s="104"/>
      <c r="DP166" s="103"/>
      <c r="DQ166" s="111">
        <v>6</v>
      </c>
      <c r="DR166" s="103"/>
      <c r="DS166" s="112" t="str">
        <f>IFERROR(VLOOKUP(CONCATENATE($H$1,DQ166),Ventas!$D$1:$M$205,5,0),"")</f>
        <v/>
      </c>
      <c r="DT166" s="104"/>
      <c r="DU166" s="104"/>
      <c r="DV166" s="104"/>
      <c r="DW166" s="104"/>
      <c r="DX166" s="104"/>
      <c r="DY166" s="104"/>
      <c r="DZ166" s="104"/>
      <c r="EA166" s="104"/>
      <c r="EB166" s="104"/>
      <c r="EC166" s="104"/>
      <c r="ED166" s="104"/>
      <c r="EE166" s="104"/>
      <c r="EF166" s="104"/>
      <c r="EG166" s="104"/>
      <c r="EH166" s="104"/>
      <c r="EI166" s="104"/>
      <c r="EJ166" s="103"/>
      <c r="EK166" s="109" t="str">
        <f>IFERROR(VLOOKUP(CONCATENATE($H$1,DQ166),Ventas!$D$1:$M$205,6,0),"")</f>
        <v/>
      </c>
      <c r="EL166" s="103"/>
      <c r="EM166" s="110" t="str">
        <f>IFERROR(VLOOKUP(CONCATENATE($H$1,DQ166),Ventas!$D$1:$M$205,8,0),"")</f>
        <v/>
      </c>
      <c r="EN166" s="104"/>
      <c r="EO166" s="104"/>
      <c r="EP166" s="103"/>
      <c r="EQ166" s="110" t="str">
        <f t="shared" si="44"/>
        <v/>
      </c>
      <c r="ER166" s="104"/>
      <c r="ES166" s="104"/>
      <c r="ET166" s="103"/>
    </row>
    <row r="167" spans="1:150" ht="15.75" customHeight="1" x14ac:dyDescent="0.3">
      <c r="A167" s="111">
        <v>7</v>
      </c>
      <c r="B167" s="103"/>
      <c r="C167" s="112" t="str">
        <f>IFERROR(VLOOKUP(CONCATENATE($H$1,A167),Ventas!$D$1:$M$205,5,0),"")</f>
        <v/>
      </c>
      <c r="D167" s="104"/>
      <c r="E167" s="104"/>
      <c r="F167" s="104"/>
      <c r="G167" s="104"/>
      <c r="H167" s="104"/>
      <c r="I167" s="104"/>
      <c r="J167" s="104"/>
      <c r="K167" s="104"/>
      <c r="L167" s="104"/>
      <c r="M167" s="104"/>
      <c r="N167" s="104"/>
      <c r="O167" s="104"/>
      <c r="P167" s="104"/>
      <c r="Q167" s="104"/>
      <c r="R167" s="104"/>
      <c r="S167" s="104"/>
      <c r="T167" s="103"/>
      <c r="U167" s="109" t="str">
        <f>IFERROR(VLOOKUP(CONCATENATE($H$1,A167),Ventas!$D$1:$M$205,6,0),"")</f>
        <v/>
      </c>
      <c r="V167" s="103"/>
      <c r="W167" s="110" t="str">
        <f>IFERROR(VLOOKUP(CONCATENATE($H$1,A167),Ventas!$D$1:$M$205,8,0),"")</f>
        <v/>
      </c>
      <c r="X167" s="104"/>
      <c r="Y167" s="104"/>
      <c r="Z167" s="103"/>
      <c r="AA167" s="110" t="str">
        <f t="shared" si="40"/>
        <v/>
      </c>
      <c r="AB167" s="104"/>
      <c r="AC167" s="104"/>
      <c r="AD167" s="103"/>
      <c r="AE167" s="111">
        <v>7</v>
      </c>
      <c r="AF167" s="103"/>
      <c r="AG167" s="112" t="str">
        <f>IFERROR(VLOOKUP(CONCATENATE($H$1,AE167),Ventas!$D$1:$M$205,5,0),"")</f>
        <v/>
      </c>
      <c r="AH167" s="104"/>
      <c r="AI167" s="104"/>
      <c r="AJ167" s="104"/>
      <c r="AK167" s="104"/>
      <c r="AL167" s="104"/>
      <c r="AM167" s="104"/>
      <c r="AN167" s="104"/>
      <c r="AO167" s="104"/>
      <c r="AP167" s="104"/>
      <c r="AQ167" s="104"/>
      <c r="AR167" s="104"/>
      <c r="AS167" s="104"/>
      <c r="AT167" s="104"/>
      <c r="AU167" s="104"/>
      <c r="AV167" s="104"/>
      <c r="AW167" s="104"/>
      <c r="AX167" s="103"/>
      <c r="AY167" s="109" t="str">
        <f>IFERROR(VLOOKUP(CONCATENATE($H$1,AE167),Ventas!$D$1:$M$205,6,0),"")</f>
        <v/>
      </c>
      <c r="AZ167" s="103"/>
      <c r="BA167" s="110" t="str">
        <f>IFERROR(VLOOKUP(CONCATENATE($H$1,AE167),Ventas!$D$1:$M$205,8,0),"")</f>
        <v/>
      </c>
      <c r="BB167" s="104"/>
      <c r="BC167" s="104"/>
      <c r="BD167" s="103"/>
      <c r="BE167" s="110" t="str">
        <f t="shared" si="41"/>
        <v/>
      </c>
      <c r="BF167" s="104"/>
      <c r="BG167" s="104"/>
      <c r="BH167" s="103"/>
      <c r="BI167" s="111">
        <v>7</v>
      </c>
      <c r="BJ167" s="103"/>
      <c r="BK167" s="112" t="str">
        <f>IFERROR(VLOOKUP(CONCATENATE($H$1,BI167),Ventas!$D$1:$M$205,5,0),"")</f>
        <v/>
      </c>
      <c r="BL167" s="104"/>
      <c r="BM167" s="104"/>
      <c r="BN167" s="104"/>
      <c r="BO167" s="104"/>
      <c r="BP167" s="104"/>
      <c r="BQ167" s="104"/>
      <c r="BR167" s="104"/>
      <c r="BS167" s="104"/>
      <c r="BT167" s="104"/>
      <c r="BU167" s="104"/>
      <c r="BV167" s="104"/>
      <c r="BW167" s="104"/>
      <c r="BX167" s="104"/>
      <c r="BY167" s="104"/>
      <c r="BZ167" s="104"/>
      <c r="CA167" s="104"/>
      <c r="CB167" s="103"/>
      <c r="CC167" s="109" t="str">
        <f>IFERROR(VLOOKUP(CONCATENATE($H$1,BI167),Ventas!$D$1:$M$205,6,0),"")</f>
        <v/>
      </c>
      <c r="CD167" s="103"/>
      <c r="CE167" s="110" t="str">
        <f>IFERROR(VLOOKUP(CONCATENATE($H$1,BI167),Ventas!$D$1:$M$205,8,0),"")</f>
        <v/>
      </c>
      <c r="CF167" s="104"/>
      <c r="CG167" s="104"/>
      <c r="CH167" s="103"/>
      <c r="CI167" s="110" t="str">
        <f t="shared" si="42"/>
        <v/>
      </c>
      <c r="CJ167" s="104"/>
      <c r="CK167" s="104"/>
      <c r="CL167" s="103"/>
      <c r="CM167" s="111">
        <v>7</v>
      </c>
      <c r="CN167" s="103"/>
      <c r="CO167" s="112" t="str">
        <f>IFERROR(VLOOKUP(CONCATENATE($H$1,CM167),Ventas!$D$1:$M$205,5,0),"")</f>
        <v/>
      </c>
      <c r="CP167" s="104"/>
      <c r="CQ167" s="104"/>
      <c r="CR167" s="104"/>
      <c r="CS167" s="104"/>
      <c r="CT167" s="104"/>
      <c r="CU167" s="104"/>
      <c r="CV167" s="104"/>
      <c r="CW167" s="104"/>
      <c r="CX167" s="104"/>
      <c r="CY167" s="104"/>
      <c r="CZ167" s="104"/>
      <c r="DA167" s="104"/>
      <c r="DB167" s="104"/>
      <c r="DC167" s="104"/>
      <c r="DD167" s="104"/>
      <c r="DE167" s="104"/>
      <c r="DF167" s="103"/>
      <c r="DG167" s="109" t="str">
        <f>IFERROR(VLOOKUP(CONCATENATE($H$1,CM167),Ventas!$D$1:$M$205,6,0),"")</f>
        <v/>
      </c>
      <c r="DH167" s="103"/>
      <c r="DI167" s="110" t="str">
        <f>IFERROR(VLOOKUP(CONCATENATE($H$1,CM167),Ventas!$D$1:$M$205,8,0),"")</f>
        <v/>
      </c>
      <c r="DJ167" s="104"/>
      <c r="DK167" s="104"/>
      <c r="DL167" s="103"/>
      <c r="DM167" s="110" t="str">
        <f t="shared" si="43"/>
        <v/>
      </c>
      <c r="DN167" s="104"/>
      <c r="DO167" s="104"/>
      <c r="DP167" s="103"/>
      <c r="DQ167" s="111">
        <v>7</v>
      </c>
      <c r="DR167" s="103"/>
      <c r="DS167" s="112" t="str">
        <f>IFERROR(VLOOKUP(CONCATENATE($H$1,DQ167),Ventas!$D$1:$M$205,5,0),"")</f>
        <v/>
      </c>
      <c r="DT167" s="104"/>
      <c r="DU167" s="104"/>
      <c r="DV167" s="104"/>
      <c r="DW167" s="104"/>
      <c r="DX167" s="104"/>
      <c r="DY167" s="104"/>
      <c r="DZ167" s="104"/>
      <c r="EA167" s="104"/>
      <c r="EB167" s="104"/>
      <c r="EC167" s="104"/>
      <c r="ED167" s="104"/>
      <c r="EE167" s="104"/>
      <c r="EF167" s="104"/>
      <c r="EG167" s="104"/>
      <c r="EH167" s="104"/>
      <c r="EI167" s="104"/>
      <c r="EJ167" s="103"/>
      <c r="EK167" s="109" t="str">
        <f>IFERROR(VLOOKUP(CONCATENATE($H$1,DQ167),Ventas!$D$1:$M$205,6,0),"")</f>
        <v/>
      </c>
      <c r="EL167" s="103"/>
      <c r="EM167" s="110" t="str">
        <f>IFERROR(VLOOKUP(CONCATENATE($H$1,DQ167),Ventas!$D$1:$M$205,8,0),"")</f>
        <v/>
      </c>
      <c r="EN167" s="104"/>
      <c r="EO167" s="104"/>
      <c r="EP167" s="103"/>
      <c r="EQ167" s="110" t="str">
        <f t="shared" si="44"/>
        <v/>
      </c>
      <c r="ER167" s="104"/>
      <c r="ES167" s="104"/>
      <c r="ET167" s="103"/>
    </row>
    <row r="168" spans="1:150" ht="15.75" customHeight="1" x14ac:dyDescent="0.3">
      <c r="A168" s="111">
        <v>8</v>
      </c>
      <c r="B168" s="103"/>
      <c r="C168" s="112" t="str">
        <f>IFERROR(VLOOKUP(CONCATENATE($H$1,A168),Ventas!$D$1:$M$205,5,0),"")</f>
        <v/>
      </c>
      <c r="D168" s="104"/>
      <c r="E168" s="104"/>
      <c r="F168" s="104"/>
      <c r="G168" s="104"/>
      <c r="H168" s="104"/>
      <c r="I168" s="104"/>
      <c r="J168" s="104"/>
      <c r="K168" s="104"/>
      <c r="L168" s="104"/>
      <c r="M168" s="104"/>
      <c r="N168" s="104"/>
      <c r="O168" s="104"/>
      <c r="P168" s="104"/>
      <c r="Q168" s="104"/>
      <c r="R168" s="104"/>
      <c r="S168" s="104"/>
      <c r="T168" s="103"/>
      <c r="U168" s="109" t="str">
        <f>IFERROR(VLOOKUP(CONCATENATE($H$1,A168),Ventas!$D$1:$M$205,6,0),"")</f>
        <v/>
      </c>
      <c r="V168" s="103"/>
      <c r="W168" s="110" t="str">
        <f>IFERROR(VLOOKUP(CONCATENATE($H$1,A168),Ventas!$D$1:$M$205,8,0),"")</f>
        <v/>
      </c>
      <c r="X168" s="104"/>
      <c r="Y168" s="104"/>
      <c r="Z168" s="103"/>
      <c r="AA168" s="110" t="str">
        <f t="shared" si="40"/>
        <v/>
      </c>
      <c r="AB168" s="104"/>
      <c r="AC168" s="104"/>
      <c r="AD168" s="103"/>
      <c r="AE168" s="111">
        <v>8</v>
      </c>
      <c r="AF168" s="103"/>
      <c r="AG168" s="112" t="str">
        <f>IFERROR(VLOOKUP(CONCATENATE($H$1,AE168),Ventas!$D$1:$M$205,5,0),"")</f>
        <v/>
      </c>
      <c r="AH168" s="104"/>
      <c r="AI168" s="104"/>
      <c r="AJ168" s="104"/>
      <c r="AK168" s="104"/>
      <c r="AL168" s="104"/>
      <c r="AM168" s="104"/>
      <c r="AN168" s="104"/>
      <c r="AO168" s="104"/>
      <c r="AP168" s="104"/>
      <c r="AQ168" s="104"/>
      <c r="AR168" s="104"/>
      <c r="AS168" s="104"/>
      <c r="AT168" s="104"/>
      <c r="AU168" s="104"/>
      <c r="AV168" s="104"/>
      <c r="AW168" s="104"/>
      <c r="AX168" s="103"/>
      <c r="AY168" s="109" t="str">
        <f>IFERROR(VLOOKUP(CONCATENATE($H$1,AE168),Ventas!$D$1:$M$205,6,0),"")</f>
        <v/>
      </c>
      <c r="AZ168" s="103"/>
      <c r="BA168" s="110" t="str">
        <f>IFERROR(VLOOKUP(CONCATENATE($H$1,AE168),Ventas!$D$1:$M$205,8,0),"")</f>
        <v/>
      </c>
      <c r="BB168" s="104"/>
      <c r="BC168" s="104"/>
      <c r="BD168" s="103"/>
      <c r="BE168" s="110" t="str">
        <f t="shared" si="41"/>
        <v/>
      </c>
      <c r="BF168" s="104"/>
      <c r="BG168" s="104"/>
      <c r="BH168" s="103"/>
      <c r="BI168" s="111">
        <v>8</v>
      </c>
      <c r="BJ168" s="103"/>
      <c r="BK168" s="112" t="str">
        <f>IFERROR(VLOOKUP(CONCATENATE($H$1,BI168),Ventas!$D$1:$M$205,5,0),"")</f>
        <v/>
      </c>
      <c r="BL168" s="104"/>
      <c r="BM168" s="104"/>
      <c r="BN168" s="104"/>
      <c r="BO168" s="104"/>
      <c r="BP168" s="104"/>
      <c r="BQ168" s="104"/>
      <c r="BR168" s="104"/>
      <c r="BS168" s="104"/>
      <c r="BT168" s="104"/>
      <c r="BU168" s="104"/>
      <c r="BV168" s="104"/>
      <c r="BW168" s="104"/>
      <c r="BX168" s="104"/>
      <c r="BY168" s="104"/>
      <c r="BZ168" s="104"/>
      <c r="CA168" s="104"/>
      <c r="CB168" s="103"/>
      <c r="CC168" s="109" t="str">
        <f>IFERROR(VLOOKUP(CONCATENATE($H$1,BI168),Ventas!$D$1:$M$205,6,0),"")</f>
        <v/>
      </c>
      <c r="CD168" s="103"/>
      <c r="CE168" s="110" t="str">
        <f>IFERROR(VLOOKUP(CONCATENATE($H$1,BI168),Ventas!$D$1:$M$205,8,0),"")</f>
        <v/>
      </c>
      <c r="CF168" s="104"/>
      <c r="CG168" s="104"/>
      <c r="CH168" s="103"/>
      <c r="CI168" s="110" t="str">
        <f t="shared" si="42"/>
        <v/>
      </c>
      <c r="CJ168" s="104"/>
      <c r="CK168" s="104"/>
      <c r="CL168" s="103"/>
      <c r="CM168" s="111">
        <v>8</v>
      </c>
      <c r="CN168" s="103"/>
      <c r="CO168" s="112" t="str">
        <f>IFERROR(VLOOKUP(CONCATENATE($H$1,CM168),Ventas!$D$1:$M$205,5,0),"")</f>
        <v/>
      </c>
      <c r="CP168" s="104"/>
      <c r="CQ168" s="104"/>
      <c r="CR168" s="104"/>
      <c r="CS168" s="104"/>
      <c r="CT168" s="104"/>
      <c r="CU168" s="104"/>
      <c r="CV168" s="104"/>
      <c r="CW168" s="104"/>
      <c r="CX168" s="104"/>
      <c r="CY168" s="104"/>
      <c r="CZ168" s="104"/>
      <c r="DA168" s="104"/>
      <c r="DB168" s="104"/>
      <c r="DC168" s="104"/>
      <c r="DD168" s="104"/>
      <c r="DE168" s="104"/>
      <c r="DF168" s="103"/>
      <c r="DG168" s="109" t="str">
        <f>IFERROR(VLOOKUP(CONCATENATE($H$1,CM168),Ventas!$D$1:$M$205,6,0),"")</f>
        <v/>
      </c>
      <c r="DH168" s="103"/>
      <c r="DI168" s="110" t="str">
        <f>IFERROR(VLOOKUP(CONCATENATE($H$1,CM168),Ventas!$D$1:$M$205,8,0),"")</f>
        <v/>
      </c>
      <c r="DJ168" s="104"/>
      <c r="DK168" s="104"/>
      <c r="DL168" s="103"/>
      <c r="DM168" s="110" t="str">
        <f t="shared" si="43"/>
        <v/>
      </c>
      <c r="DN168" s="104"/>
      <c r="DO168" s="104"/>
      <c r="DP168" s="103"/>
      <c r="DQ168" s="111">
        <v>8</v>
      </c>
      <c r="DR168" s="103"/>
      <c r="DS168" s="112" t="str">
        <f>IFERROR(VLOOKUP(CONCATENATE($H$1,DQ168),Ventas!$D$1:$M$205,5,0),"")</f>
        <v/>
      </c>
      <c r="DT168" s="104"/>
      <c r="DU168" s="104"/>
      <c r="DV168" s="104"/>
      <c r="DW168" s="104"/>
      <c r="DX168" s="104"/>
      <c r="DY168" s="104"/>
      <c r="DZ168" s="104"/>
      <c r="EA168" s="104"/>
      <c r="EB168" s="104"/>
      <c r="EC168" s="104"/>
      <c r="ED168" s="104"/>
      <c r="EE168" s="104"/>
      <c r="EF168" s="104"/>
      <c r="EG168" s="104"/>
      <c r="EH168" s="104"/>
      <c r="EI168" s="104"/>
      <c r="EJ168" s="103"/>
      <c r="EK168" s="109" t="str">
        <f>IFERROR(VLOOKUP(CONCATENATE($H$1,DQ168),Ventas!$D$1:$M$205,6,0),"")</f>
        <v/>
      </c>
      <c r="EL168" s="103"/>
      <c r="EM168" s="110" t="str">
        <f>IFERROR(VLOOKUP(CONCATENATE($H$1,DQ168),Ventas!$D$1:$M$205,8,0),"")</f>
        <v/>
      </c>
      <c r="EN168" s="104"/>
      <c r="EO168" s="104"/>
      <c r="EP168" s="103"/>
      <c r="EQ168" s="110" t="str">
        <f t="shared" si="44"/>
        <v/>
      </c>
      <c r="ER168" s="104"/>
      <c r="ES168" s="104"/>
      <c r="ET168" s="103"/>
    </row>
    <row r="169" spans="1:150" ht="15.75" customHeight="1" x14ac:dyDescent="0.3">
      <c r="A169" s="111">
        <v>9</v>
      </c>
      <c r="B169" s="103"/>
      <c r="C169" s="112" t="str">
        <f>IFERROR(VLOOKUP(CONCATENATE($H$1,A169),Ventas!$D$1:$M$205,5,0),"")</f>
        <v/>
      </c>
      <c r="D169" s="104"/>
      <c r="E169" s="104"/>
      <c r="F169" s="104"/>
      <c r="G169" s="104"/>
      <c r="H169" s="104"/>
      <c r="I169" s="104"/>
      <c r="J169" s="104"/>
      <c r="K169" s="104"/>
      <c r="L169" s="104"/>
      <c r="M169" s="104"/>
      <c r="N169" s="104"/>
      <c r="O169" s="104"/>
      <c r="P169" s="104"/>
      <c r="Q169" s="104"/>
      <c r="R169" s="104"/>
      <c r="S169" s="104"/>
      <c r="T169" s="103"/>
      <c r="U169" s="109" t="str">
        <f>IFERROR(VLOOKUP(CONCATENATE($H$1,A169),Ventas!$D$1:$M$205,6,0),"")</f>
        <v/>
      </c>
      <c r="V169" s="103"/>
      <c r="W169" s="110" t="str">
        <f>IFERROR(VLOOKUP(CONCATENATE($H$1,A169),Ventas!$D$1:$M$205,8,0),"")</f>
        <v/>
      </c>
      <c r="X169" s="104"/>
      <c r="Y169" s="104"/>
      <c r="Z169" s="103"/>
      <c r="AA169" s="110" t="str">
        <f t="shared" si="40"/>
        <v/>
      </c>
      <c r="AB169" s="104"/>
      <c r="AC169" s="104"/>
      <c r="AD169" s="103"/>
      <c r="AE169" s="111">
        <v>9</v>
      </c>
      <c r="AF169" s="103"/>
      <c r="AG169" s="112" t="str">
        <f>IFERROR(VLOOKUP(CONCATENATE($H$1,AE169),Ventas!$D$1:$M$205,5,0),"")</f>
        <v/>
      </c>
      <c r="AH169" s="104"/>
      <c r="AI169" s="104"/>
      <c r="AJ169" s="104"/>
      <c r="AK169" s="104"/>
      <c r="AL169" s="104"/>
      <c r="AM169" s="104"/>
      <c r="AN169" s="104"/>
      <c r="AO169" s="104"/>
      <c r="AP169" s="104"/>
      <c r="AQ169" s="104"/>
      <c r="AR169" s="104"/>
      <c r="AS169" s="104"/>
      <c r="AT169" s="104"/>
      <c r="AU169" s="104"/>
      <c r="AV169" s="104"/>
      <c r="AW169" s="104"/>
      <c r="AX169" s="103"/>
      <c r="AY169" s="109" t="str">
        <f>IFERROR(VLOOKUP(CONCATENATE($H$1,AE169),Ventas!$D$1:$M$205,6,0),"")</f>
        <v/>
      </c>
      <c r="AZ169" s="103"/>
      <c r="BA169" s="110" t="str">
        <f>IFERROR(VLOOKUP(CONCATENATE($H$1,AE169),Ventas!$D$1:$M$205,8,0),"")</f>
        <v/>
      </c>
      <c r="BB169" s="104"/>
      <c r="BC169" s="104"/>
      <c r="BD169" s="103"/>
      <c r="BE169" s="110" t="str">
        <f t="shared" si="41"/>
        <v/>
      </c>
      <c r="BF169" s="104"/>
      <c r="BG169" s="104"/>
      <c r="BH169" s="103"/>
      <c r="BI169" s="111">
        <v>9</v>
      </c>
      <c r="BJ169" s="103"/>
      <c r="BK169" s="112" t="str">
        <f>IFERROR(VLOOKUP(CONCATENATE($H$1,BI169),Ventas!$D$1:$M$205,5,0),"")</f>
        <v/>
      </c>
      <c r="BL169" s="104"/>
      <c r="BM169" s="104"/>
      <c r="BN169" s="104"/>
      <c r="BO169" s="104"/>
      <c r="BP169" s="104"/>
      <c r="BQ169" s="104"/>
      <c r="BR169" s="104"/>
      <c r="BS169" s="104"/>
      <c r="BT169" s="104"/>
      <c r="BU169" s="104"/>
      <c r="BV169" s="104"/>
      <c r="BW169" s="104"/>
      <c r="BX169" s="104"/>
      <c r="BY169" s="104"/>
      <c r="BZ169" s="104"/>
      <c r="CA169" s="104"/>
      <c r="CB169" s="103"/>
      <c r="CC169" s="109" t="str">
        <f>IFERROR(VLOOKUP(CONCATENATE($H$1,BI169),Ventas!$D$1:$M$205,6,0),"")</f>
        <v/>
      </c>
      <c r="CD169" s="103"/>
      <c r="CE169" s="110" t="str">
        <f>IFERROR(VLOOKUP(CONCATENATE($H$1,BI169),Ventas!$D$1:$M$205,8,0),"")</f>
        <v/>
      </c>
      <c r="CF169" s="104"/>
      <c r="CG169" s="104"/>
      <c r="CH169" s="103"/>
      <c r="CI169" s="110" t="str">
        <f t="shared" si="42"/>
        <v/>
      </c>
      <c r="CJ169" s="104"/>
      <c r="CK169" s="104"/>
      <c r="CL169" s="103"/>
      <c r="CM169" s="111">
        <v>9</v>
      </c>
      <c r="CN169" s="103"/>
      <c r="CO169" s="112" t="str">
        <f>IFERROR(VLOOKUP(CONCATENATE($H$1,CM169),Ventas!$D$1:$M$205,5,0),"")</f>
        <v/>
      </c>
      <c r="CP169" s="104"/>
      <c r="CQ169" s="104"/>
      <c r="CR169" s="104"/>
      <c r="CS169" s="104"/>
      <c r="CT169" s="104"/>
      <c r="CU169" s="104"/>
      <c r="CV169" s="104"/>
      <c r="CW169" s="104"/>
      <c r="CX169" s="104"/>
      <c r="CY169" s="104"/>
      <c r="CZ169" s="104"/>
      <c r="DA169" s="104"/>
      <c r="DB169" s="104"/>
      <c r="DC169" s="104"/>
      <c r="DD169" s="104"/>
      <c r="DE169" s="104"/>
      <c r="DF169" s="103"/>
      <c r="DG169" s="109" t="str">
        <f>IFERROR(VLOOKUP(CONCATENATE($H$1,CM169),Ventas!$D$1:$M$205,6,0),"")</f>
        <v/>
      </c>
      <c r="DH169" s="103"/>
      <c r="DI169" s="110" t="str">
        <f>IFERROR(VLOOKUP(CONCATENATE($H$1,CM169),Ventas!$D$1:$M$205,8,0),"")</f>
        <v/>
      </c>
      <c r="DJ169" s="104"/>
      <c r="DK169" s="104"/>
      <c r="DL169" s="103"/>
      <c r="DM169" s="110" t="str">
        <f t="shared" si="43"/>
        <v/>
      </c>
      <c r="DN169" s="104"/>
      <c r="DO169" s="104"/>
      <c r="DP169" s="103"/>
      <c r="DQ169" s="111">
        <v>9</v>
      </c>
      <c r="DR169" s="103"/>
      <c r="DS169" s="112" t="str">
        <f>IFERROR(VLOOKUP(CONCATENATE($H$1,DQ169),Ventas!$D$1:$M$205,5,0),"")</f>
        <v/>
      </c>
      <c r="DT169" s="104"/>
      <c r="DU169" s="104"/>
      <c r="DV169" s="104"/>
      <c r="DW169" s="104"/>
      <c r="DX169" s="104"/>
      <c r="DY169" s="104"/>
      <c r="DZ169" s="104"/>
      <c r="EA169" s="104"/>
      <c r="EB169" s="104"/>
      <c r="EC169" s="104"/>
      <c r="ED169" s="104"/>
      <c r="EE169" s="104"/>
      <c r="EF169" s="104"/>
      <c r="EG169" s="104"/>
      <c r="EH169" s="104"/>
      <c r="EI169" s="104"/>
      <c r="EJ169" s="103"/>
      <c r="EK169" s="109" t="str">
        <f>IFERROR(VLOOKUP(CONCATENATE($H$1,DQ169),Ventas!$D$1:$M$205,6,0),"")</f>
        <v/>
      </c>
      <c r="EL169" s="103"/>
      <c r="EM169" s="110" t="str">
        <f>IFERROR(VLOOKUP(CONCATENATE($H$1,DQ169),Ventas!$D$1:$M$205,8,0),"")</f>
        <v/>
      </c>
      <c r="EN169" s="104"/>
      <c r="EO169" s="104"/>
      <c r="EP169" s="103"/>
      <c r="EQ169" s="110" t="str">
        <f t="shared" si="44"/>
        <v/>
      </c>
      <c r="ER169" s="104"/>
      <c r="ES169" s="104"/>
      <c r="ET169" s="103"/>
    </row>
    <row r="170" spans="1:150" ht="15.75" customHeight="1" x14ac:dyDescent="0.3">
      <c r="A170" s="115"/>
      <c r="B170" s="116"/>
      <c r="C170" s="116"/>
      <c r="D170" s="116"/>
      <c r="E170" s="116"/>
      <c r="F170" s="116"/>
      <c r="G170" s="116"/>
      <c r="H170" s="116"/>
      <c r="I170" s="116"/>
      <c r="J170" s="116"/>
      <c r="K170" s="116"/>
      <c r="L170" s="116"/>
      <c r="M170" s="116"/>
      <c r="N170" s="116"/>
      <c r="O170" s="116"/>
      <c r="P170" s="116"/>
      <c r="Q170" s="116"/>
      <c r="R170" s="116"/>
      <c r="S170" s="116"/>
      <c r="T170" s="116"/>
      <c r="U170" s="113" t="s">
        <v>379</v>
      </c>
      <c r="V170" s="104"/>
      <c r="W170" s="104"/>
      <c r="X170" s="104"/>
      <c r="Y170" s="104"/>
      <c r="Z170" s="103"/>
      <c r="AA170" s="114">
        <f>SUM(AA161:AD169)</f>
        <v>23110</v>
      </c>
      <c r="AB170" s="104"/>
      <c r="AC170" s="104"/>
      <c r="AD170" s="103"/>
      <c r="AE170" s="115"/>
      <c r="AF170" s="116"/>
      <c r="AG170" s="116"/>
      <c r="AH170" s="116"/>
      <c r="AI170" s="116"/>
      <c r="AJ170" s="116"/>
      <c r="AK170" s="116"/>
      <c r="AL170" s="116"/>
      <c r="AM170" s="116"/>
      <c r="AN170" s="116"/>
      <c r="AO170" s="116"/>
      <c r="AP170" s="116"/>
      <c r="AQ170" s="116"/>
      <c r="AR170" s="116"/>
      <c r="AS170" s="116"/>
      <c r="AT170" s="116"/>
      <c r="AU170" s="116"/>
      <c r="AV170" s="116"/>
      <c r="AW170" s="116"/>
      <c r="AX170" s="116"/>
      <c r="AY170" s="113" t="s">
        <v>379</v>
      </c>
      <c r="AZ170" s="104"/>
      <c r="BA170" s="104"/>
      <c r="BB170" s="104"/>
      <c r="BC170" s="104"/>
      <c r="BD170" s="103"/>
      <c r="BE170" s="114">
        <f>SUM(BE161:BH169)</f>
        <v>23110</v>
      </c>
      <c r="BF170" s="104"/>
      <c r="BG170" s="104"/>
      <c r="BH170" s="103"/>
      <c r="BI170" s="115"/>
      <c r="BJ170" s="116"/>
      <c r="BK170" s="116"/>
      <c r="BL170" s="116"/>
      <c r="BM170" s="116"/>
      <c r="BN170" s="116"/>
      <c r="BO170" s="116"/>
      <c r="BP170" s="116"/>
      <c r="BQ170" s="116"/>
      <c r="BR170" s="116"/>
      <c r="BS170" s="116"/>
      <c r="BT170" s="116"/>
      <c r="BU170" s="116"/>
      <c r="BV170" s="116"/>
      <c r="BW170" s="116"/>
      <c r="BX170" s="116"/>
      <c r="BY170" s="116"/>
      <c r="BZ170" s="116"/>
      <c r="CA170" s="116"/>
      <c r="CB170" s="116"/>
      <c r="CC170" s="113" t="s">
        <v>379</v>
      </c>
      <c r="CD170" s="104"/>
      <c r="CE170" s="104"/>
      <c r="CF170" s="104"/>
      <c r="CG170" s="104"/>
      <c r="CH170" s="103"/>
      <c r="CI170" s="114">
        <f>SUM(CI161:CL169)</f>
        <v>23110</v>
      </c>
      <c r="CJ170" s="104"/>
      <c r="CK170" s="104"/>
      <c r="CL170" s="103"/>
      <c r="CM170" s="115"/>
      <c r="CN170" s="116"/>
      <c r="CO170" s="116"/>
      <c r="CP170" s="116"/>
      <c r="CQ170" s="116"/>
      <c r="CR170" s="116"/>
      <c r="CS170" s="116"/>
      <c r="CT170" s="116"/>
      <c r="CU170" s="116"/>
      <c r="CV170" s="116"/>
      <c r="CW170" s="116"/>
      <c r="CX170" s="116"/>
      <c r="CY170" s="116"/>
      <c r="CZ170" s="116"/>
      <c r="DA170" s="116"/>
      <c r="DB170" s="116"/>
      <c r="DC170" s="116"/>
      <c r="DD170" s="116"/>
      <c r="DE170" s="116"/>
      <c r="DF170" s="116"/>
      <c r="DG170" s="113" t="s">
        <v>379</v>
      </c>
      <c r="DH170" s="104"/>
      <c r="DI170" s="104"/>
      <c r="DJ170" s="104"/>
      <c r="DK170" s="104"/>
      <c r="DL170" s="103"/>
      <c r="DM170" s="114">
        <f>SUM(DM161:DP169)</f>
        <v>23110</v>
      </c>
      <c r="DN170" s="104"/>
      <c r="DO170" s="104"/>
      <c r="DP170" s="103"/>
      <c r="DQ170" s="115"/>
      <c r="DR170" s="116"/>
      <c r="DS170" s="116"/>
      <c r="DT170" s="116"/>
      <c r="DU170" s="116"/>
      <c r="DV170" s="116"/>
      <c r="DW170" s="116"/>
      <c r="DX170" s="116"/>
      <c r="DY170" s="116"/>
      <c r="DZ170" s="116"/>
      <c r="EA170" s="116"/>
      <c r="EB170" s="116"/>
      <c r="EC170" s="116"/>
      <c r="ED170" s="116"/>
      <c r="EE170" s="116"/>
      <c r="EF170" s="116"/>
      <c r="EG170" s="116"/>
      <c r="EH170" s="116"/>
      <c r="EI170" s="116"/>
      <c r="EJ170" s="116"/>
      <c r="EK170" s="113" t="s">
        <v>379</v>
      </c>
      <c r="EL170" s="104"/>
      <c r="EM170" s="104"/>
      <c r="EN170" s="104"/>
      <c r="EO170" s="104"/>
      <c r="EP170" s="103"/>
      <c r="EQ170" s="114">
        <f>SUM(EQ161:ET169)</f>
        <v>23110</v>
      </c>
      <c r="ER170" s="104"/>
      <c r="ES170" s="104"/>
      <c r="ET170" s="103"/>
    </row>
    <row r="171" spans="1:150" ht="15.75" customHeight="1" x14ac:dyDescent="0.3">
      <c r="A171" s="117" t="s">
        <v>380</v>
      </c>
      <c r="B171" s="99"/>
      <c r="C171" s="98"/>
      <c r="D171" s="99"/>
      <c r="E171" s="99"/>
      <c r="F171" s="99"/>
      <c r="G171" s="99"/>
      <c r="H171" s="99"/>
      <c r="I171" s="99"/>
      <c r="J171" s="99"/>
      <c r="K171" s="99"/>
      <c r="L171" s="99"/>
      <c r="M171" s="99"/>
      <c r="N171" s="99"/>
      <c r="O171" s="99"/>
      <c r="P171" s="99"/>
      <c r="Q171" s="99"/>
      <c r="R171" s="99"/>
      <c r="S171" s="99"/>
      <c r="T171" s="2"/>
      <c r="U171" s="2"/>
      <c r="V171" s="2"/>
      <c r="W171" s="2"/>
      <c r="X171" s="2"/>
      <c r="Y171" s="2"/>
      <c r="Z171" s="2"/>
      <c r="AA171" s="2"/>
      <c r="AB171" s="2"/>
      <c r="AC171" s="2"/>
      <c r="AD171" s="2"/>
      <c r="AE171" s="117" t="s">
        <v>380</v>
      </c>
      <c r="AF171" s="99"/>
      <c r="AG171" s="98"/>
      <c r="AH171" s="99"/>
      <c r="AI171" s="99"/>
      <c r="AJ171" s="99"/>
      <c r="AK171" s="99"/>
      <c r="AL171" s="99"/>
      <c r="AM171" s="99"/>
      <c r="AN171" s="99"/>
      <c r="AO171" s="99"/>
      <c r="AP171" s="99"/>
      <c r="AQ171" s="99"/>
      <c r="AR171" s="99"/>
      <c r="AS171" s="99"/>
      <c r="AT171" s="99"/>
      <c r="AU171" s="99"/>
      <c r="AV171" s="99"/>
      <c r="AW171" s="99"/>
      <c r="AX171" s="2"/>
      <c r="AY171" s="2"/>
      <c r="AZ171" s="2"/>
      <c r="BA171" s="2"/>
      <c r="BB171" s="2"/>
      <c r="BC171" s="2"/>
      <c r="BD171" s="2"/>
      <c r="BE171" s="2"/>
      <c r="BF171" s="2"/>
      <c r="BG171" s="2"/>
      <c r="BH171" s="2"/>
      <c r="BI171" s="117" t="s">
        <v>380</v>
      </c>
      <c r="BJ171" s="99"/>
      <c r="BK171" s="98"/>
      <c r="BL171" s="99"/>
      <c r="BM171" s="99"/>
      <c r="BN171" s="99"/>
      <c r="BO171" s="99"/>
      <c r="BP171" s="99"/>
      <c r="BQ171" s="99"/>
      <c r="BR171" s="99"/>
      <c r="BS171" s="99"/>
      <c r="BT171" s="99"/>
      <c r="BU171" s="99"/>
      <c r="BV171" s="99"/>
      <c r="BW171" s="99"/>
      <c r="BX171" s="99"/>
      <c r="BY171" s="99"/>
      <c r="BZ171" s="99"/>
      <c r="CA171" s="99"/>
      <c r="CB171" s="2"/>
      <c r="CC171" s="2"/>
      <c r="CD171" s="2"/>
      <c r="CE171" s="2"/>
      <c r="CF171" s="2"/>
      <c r="CG171" s="2"/>
      <c r="CH171" s="2"/>
      <c r="CI171" s="2"/>
      <c r="CJ171" s="2"/>
      <c r="CK171" s="2"/>
      <c r="CL171" s="2"/>
      <c r="CM171" s="117" t="s">
        <v>380</v>
      </c>
      <c r="CN171" s="99"/>
      <c r="CO171" s="98"/>
      <c r="CP171" s="99"/>
      <c r="CQ171" s="99"/>
      <c r="CR171" s="99"/>
      <c r="CS171" s="99"/>
      <c r="CT171" s="99"/>
      <c r="CU171" s="99"/>
      <c r="CV171" s="99"/>
      <c r="CW171" s="99"/>
      <c r="CX171" s="99"/>
      <c r="CY171" s="99"/>
      <c r="CZ171" s="99"/>
      <c r="DA171" s="99"/>
      <c r="DB171" s="99"/>
      <c r="DC171" s="99"/>
      <c r="DD171" s="99"/>
      <c r="DE171" s="99"/>
      <c r="DF171" s="2"/>
      <c r="DG171" s="2"/>
      <c r="DH171" s="2"/>
      <c r="DI171" s="2"/>
      <c r="DJ171" s="2"/>
      <c r="DK171" s="2"/>
      <c r="DL171" s="2"/>
      <c r="DM171" s="2"/>
      <c r="DN171" s="2"/>
      <c r="DO171" s="2"/>
      <c r="DP171" s="2"/>
      <c r="DQ171" s="117" t="s">
        <v>380</v>
      </c>
      <c r="DR171" s="99"/>
      <c r="DS171" s="98"/>
      <c r="DT171" s="99"/>
      <c r="DU171" s="99"/>
      <c r="DV171" s="99"/>
      <c r="DW171" s="99"/>
      <c r="DX171" s="99"/>
      <c r="DY171" s="99"/>
      <c r="DZ171" s="99"/>
      <c r="EA171" s="99"/>
      <c r="EB171" s="99"/>
      <c r="EC171" s="99"/>
      <c r="ED171" s="99"/>
      <c r="EE171" s="99"/>
      <c r="EF171" s="99"/>
      <c r="EG171" s="99"/>
      <c r="EH171" s="99"/>
      <c r="EI171" s="99"/>
      <c r="EJ171" s="2"/>
      <c r="EK171" s="2"/>
      <c r="EL171" s="2"/>
      <c r="EM171" s="2"/>
      <c r="EN171" s="2"/>
      <c r="EO171" s="2"/>
      <c r="EP171" s="2"/>
      <c r="EQ171" s="2"/>
      <c r="ER171" s="2"/>
      <c r="ES171" s="2"/>
      <c r="ET171" s="2"/>
    </row>
    <row r="172" spans="1:150" ht="15.75" customHeight="1" x14ac:dyDescent="0.3">
      <c r="A172" s="98" t="s">
        <v>371</v>
      </c>
      <c r="B172" s="99"/>
      <c r="C172" s="99"/>
      <c r="D172" s="99"/>
      <c r="E172" s="99"/>
      <c r="F172" s="99"/>
      <c r="G172" s="25" t="s">
        <v>372</v>
      </c>
      <c r="H172" s="108">
        <f>H153+5</f>
        <v>46</v>
      </c>
      <c r="I172" s="99"/>
      <c r="J172" s="99"/>
      <c r="K172" s="99"/>
      <c r="L172" s="99"/>
      <c r="M172" s="99"/>
      <c r="N172" s="99"/>
      <c r="O172" s="99"/>
      <c r="P172" s="99"/>
      <c r="Q172" s="99"/>
      <c r="R172" s="99"/>
      <c r="S172" s="98" t="s">
        <v>373</v>
      </c>
      <c r="T172" s="99"/>
      <c r="U172" s="99"/>
      <c r="V172" s="99"/>
      <c r="W172" s="99"/>
      <c r="X172" s="99"/>
      <c r="Y172" s="107" t="e">
        <f>VLOOKUP(Despacho!H172,Ventas!$A$1:$U$205,5,0)</f>
        <v>#N/A</v>
      </c>
      <c r="Z172" s="99"/>
      <c r="AA172" s="99"/>
      <c r="AB172" s="99"/>
      <c r="AC172" s="2"/>
      <c r="AD172" s="2"/>
      <c r="AE172" s="98" t="s">
        <v>371</v>
      </c>
      <c r="AF172" s="99"/>
      <c r="AG172" s="99"/>
      <c r="AH172" s="99"/>
      <c r="AI172" s="99"/>
      <c r="AJ172" s="99"/>
      <c r="AK172" s="25" t="s">
        <v>372</v>
      </c>
      <c r="AL172" s="108">
        <f>AL153+5</f>
        <v>47</v>
      </c>
      <c r="AM172" s="99"/>
      <c r="AN172" s="99"/>
      <c r="AO172" s="99"/>
      <c r="AP172" s="99"/>
      <c r="AQ172" s="99"/>
      <c r="AR172" s="99"/>
      <c r="AS172" s="99"/>
      <c r="AT172" s="99"/>
      <c r="AU172" s="99"/>
      <c r="AV172" s="99"/>
      <c r="AW172" s="98" t="s">
        <v>373</v>
      </c>
      <c r="AX172" s="99"/>
      <c r="AY172" s="99"/>
      <c r="AZ172" s="99"/>
      <c r="BA172" s="99"/>
      <c r="BB172" s="99"/>
      <c r="BC172" s="107" t="e">
        <f>VLOOKUP(Despacho!AL172,Ventas!$A$1:$U$205,5,0)</f>
        <v>#N/A</v>
      </c>
      <c r="BD172" s="99"/>
      <c r="BE172" s="99"/>
      <c r="BF172" s="99"/>
      <c r="BG172" s="2"/>
      <c r="BH172" s="2"/>
      <c r="BI172" s="98" t="s">
        <v>371</v>
      </c>
      <c r="BJ172" s="99"/>
      <c r="BK172" s="99"/>
      <c r="BL172" s="99"/>
      <c r="BM172" s="99"/>
      <c r="BN172" s="99"/>
      <c r="BO172" s="25" t="s">
        <v>372</v>
      </c>
      <c r="BP172" s="108">
        <f>BP153+5</f>
        <v>48</v>
      </c>
      <c r="BQ172" s="99"/>
      <c r="BR172" s="99"/>
      <c r="BS172" s="99"/>
      <c r="BT172" s="99"/>
      <c r="BU172" s="99"/>
      <c r="BV172" s="99"/>
      <c r="BW172" s="99"/>
      <c r="BX172" s="99"/>
      <c r="BY172" s="99"/>
      <c r="BZ172" s="99"/>
      <c r="CA172" s="98" t="s">
        <v>373</v>
      </c>
      <c r="CB172" s="99"/>
      <c r="CC172" s="99"/>
      <c r="CD172" s="99"/>
      <c r="CE172" s="99"/>
      <c r="CF172" s="99"/>
      <c r="CG172" s="107" t="e">
        <f>VLOOKUP(Despacho!BP172,Ventas!$A$1:$U$205,5,0)</f>
        <v>#N/A</v>
      </c>
      <c r="CH172" s="99"/>
      <c r="CI172" s="99"/>
      <c r="CJ172" s="99"/>
      <c r="CK172" s="2"/>
      <c r="CL172" s="2"/>
      <c r="CM172" s="98" t="s">
        <v>371</v>
      </c>
      <c r="CN172" s="99"/>
      <c r="CO172" s="99"/>
      <c r="CP172" s="99"/>
      <c r="CQ172" s="99"/>
      <c r="CR172" s="99"/>
      <c r="CS172" s="25" t="s">
        <v>372</v>
      </c>
      <c r="CT172" s="108">
        <f>CT153+5</f>
        <v>49</v>
      </c>
      <c r="CU172" s="99"/>
      <c r="CV172" s="99"/>
      <c r="CW172" s="99"/>
      <c r="CX172" s="99"/>
      <c r="CY172" s="99"/>
      <c r="CZ172" s="99"/>
      <c r="DA172" s="99"/>
      <c r="DB172" s="99"/>
      <c r="DC172" s="99"/>
      <c r="DD172" s="99"/>
      <c r="DE172" s="98" t="s">
        <v>373</v>
      </c>
      <c r="DF172" s="99"/>
      <c r="DG172" s="99"/>
      <c r="DH172" s="99"/>
      <c r="DI172" s="99"/>
      <c r="DJ172" s="99"/>
      <c r="DK172" s="107" t="e">
        <f>VLOOKUP(Despacho!CT172,Ventas!$A$1:$U$205,5,0)</f>
        <v>#N/A</v>
      </c>
      <c r="DL172" s="99"/>
      <c r="DM172" s="99"/>
      <c r="DN172" s="99"/>
      <c r="DO172" s="2"/>
      <c r="DP172" s="2"/>
      <c r="DQ172" s="98" t="s">
        <v>371</v>
      </c>
      <c r="DR172" s="99"/>
      <c r="DS172" s="99"/>
      <c r="DT172" s="99"/>
      <c r="DU172" s="99"/>
      <c r="DV172" s="99"/>
      <c r="DW172" s="25" t="s">
        <v>372</v>
      </c>
      <c r="DX172" s="108">
        <f>DX153+5</f>
        <v>50</v>
      </c>
      <c r="DY172" s="99"/>
      <c r="DZ172" s="99"/>
      <c r="EA172" s="99"/>
      <c r="EB172" s="99"/>
      <c r="EC172" s="99"/>
      <c r="ED172" s="99"/>
      <c r="EE172" s="99"/>
      <c r="EF172" s="99"/>
      <c r="EG172" s="99"/>
      <c r="EH172" s="99"/>
      <c r="EI172" s="98" t="s">
        <v>373</v>
      </c>
      <c r="EJ172" s="99"/>
      <c r="EK172" s="99"/>
      <c r="EL172" s="99"/>
      <c r="EM172" s="99"/>
      <c r="EN172" s="99"/>
      <c r="EO172" s="107" t="e">
        <f>VLOOKUP(Despacho!DX172,Ventas!$A$1:$U$205,5,0)</f>
        <v>#N/A</v>
      </c>
      <c r="EP172" s="99"/>
      <c r="EQ172" s="99"/>
      <c r="ER172" s="99"/>
      <c r="ES172" s="2"/>
      <c r="ET172" s="2"/>
    </row>
    <row r="173" spans="1:150" ht="15.75" customHeight="1" x14ac:dyDescent="0.3">
      <c r="A173" s="98" t="s">
        <v>272</v>
      </c>
      <c r="B173" s="99"/>
      <c r="C173" s="99"/>
      <c r="D173" s="99"/>
      <c r="E173" s="99"/>
      <c r="F173" s="99"/>
      <c r="G173" s="25" t="s">
        <v>372</v>
      </c>
      <c r="H173" s="98" t="e">
        <f>VLOOKUP(Despacho!H172,Ventas!$A$1:$U$205,6,0)</f>
        <v>#N/A</v>
      </c>
      <c r="I173" s="99"/>
      <c r="J173" s="99"/>
      <c r="K173" s="99"/>
      <c r="L173" s="99"/>
      <c r="M173" s="99"/>
      <c r="N173" s="99"/>
      <c r="O173" s="99"/>
      <c r="P173" s="99"/>
      <c r="Q173" s="99"/>
      <c r="R173" s="99"/>
      <c r="S173" s="99"/>
      <c r="T173" s="99"/>
      <c r="U173" s="99"/>
      <c r="V173" s="99"/>
      <c r="W173" s="99"/>
      <c r="X173" s="99"/>
      <c r="Y173" s="2"/>
      <c r="Z173" s="2"/>
      <c r="AA173" s="2"/>
      <c r="AB173" s="2"/>
      <c r="AC173" s="2"/>
      <c r="AD173" s="2"/>
      <c r="AE173" s="98" t="s">
        <v>272</v>
      </c>
      <c r="AF173" s="99"/>
      <c r="AG173" s="99"/>
      <c r="AH173" s="99"/>
      <c r="AI173" s="99"/>
      <c r="AJ173" s="99"/>
      <c r="AK173" s="25" t="s">
        <v>372</v>
      </c>
      <c r="AL173" s="98" t="e">
        <f>VLOOKUP(Despacho!AL172,Ventas!$A$1:$U$205,6,0)</f>
        <v>#N/A</v>
      </c>
      <c r="AM173" s="99"/>
      <c r="AN173" s="99"/>
      <c r="AO173" s="99"/>
      <c r="AP173" s="99"/>
      <c r="AQ173" s="99"/>
      <c r="AR173" s="99"/>
      <c r="AS173" s="99"/>
      <c r="AT173" s="99"/>
      <c r="AU173" s="99"/>
      <c r="AV173" s="99"/>
      <c r="AW173" s="99"/>
      <c r="AX173" s="99"/>
      <c r="AY173" s="99"/>
      <c r="AZ173" s="99"/>
      <c r="BA173" s="99"/>
      <c r="BB173" s="99"/>
      <c r="BC173" s="2"/>
      <c r="BD173" s="2"/>
      <c r="BE173" s="2"/>
      <c r="BF173" s="2"/>
      <c r="BG173" s="2"/>
      <c r="BH173" s="2"/>
      <c r="BI173" s="98" t="s">
        <v>272</v>
      </c>
      <c r="BJ173" s="99"/>
      <c r="BK173" s="99"/>
      <c r="BL173" s="99"/>
      <c r="BM173" s="99"/>
      <c r="BN173" s="99"/>
      <c r="BO173" s="25" t="s">
        <v>372</v>
      </c>
      <c r="BP173" s="98" t="e">
        <f>VLOOKUP(Despacho!BP172,Ventas!$A$1:$U$205,6,0)</f>
        <v>#N/A</v>
      </c>
      <c r="BQ173" s="99"/>
      <c r="BR173" s="99"/>
      <c r="BS173" s="99"/>
      <c r="BT173" s="99"/>
      <c r="BU173" s="99"/>
      <c r="BV173" s="99"/>
      <c r="BW173" s="99"/>
      <c r="BX173" s="99"/>
      <c r="BY173" s="99"/>
      <c r="BZ173" s="99"/>
      <c r="CA173" s="99"/>
      <c r="CB173" s="99"/>
      <c r="CC173" s="99"/>
      <c r="CD173" s="99"/>
      <c r="CE173" s="99"/>
      <c r="CF173" s="99"/>
      <c r="CG173" s="2"/>
      <c r="CH173" s="2"/>
      <c r="CI173" s="2"/>
      <c r="CJ173" s="2"/>
      <c r="CK173" s="2"/>
      <c r="CL173" s="2"/>
      <c r="CM173" s="98" t="s">
        <v>272</v>
      </c>
      <c r="CN173" s="99"/>
      <c r="CO173" s="99"/>
      <c r="CP173" s="99"/>
      <c r="CQ173" s="99"/>
      <c r="CR173" s="99"/>
      <c r="CS173" s="25" t="s">
        <v>372</v>
      </c>
      <c r="CT173" s="98" t="e">
        <f>VLOOKUP(Despacho!CT172,Ventas!$A$1:$U$205,6,0)</f>
        <v>#N/A</v>
      </c>
      <c r="CU173" s="99"/>
      <c r="CV173" s="99"/>
      <c r="CW173" s="99"/>
      <c r="CX173" s="99"/>
      <c r="CY173" s="99"/>
      <c r="CZ173" s="99"/>
      <c r="DA173" s="99"/>
      <c r="DB173" s="99"/>
      <c r="DC173" s="99"/>
      <c r="DD173" s="99"/>
      <c r="DE173" s="99"/>
      <c r="DF173" s="99"/>
      <c r="DG173" s="99"/>
      <c r="DH173" s="99"/>
      <c r="DI173" s="99"/>
      <c r="DJ173" s="99"/>
      <c r="DK173" s="2"/>
      <c r="DL173" s="2"/>
      <c r="DM173" s="2"/>
      <c r="DN173" s="2"/>
      <c r="DO173" s="2"/>
      <c r="DP173" s="2"/>
      <c r="DQ173" s="98" t="s">
        <v>272</v>
      </c>
      <c r="DR173" s="99"/>
      <c r="DS173" s="99"/>
      <c r="DT173" s="99"/>
      <c r="DU173" s="99"/>
      <c r="DV173" s="99"/>
      <c r="DW173" s="25" t="s">
        <v>372</v>
      </c>
      <c r="DX173" s="98" t="e">
        <f>VLOOKUP(Despacho!DX172,Ventas!$A$1:$U$205,6,0)</f>
        <v>#N/A</v>
      </c>
      <c r="DY173" s="99"/>
      <c r="DZ173" s="99"/>
      <c r="EA173" s="99"/>
      <c r="EB173" s="99"/>
      <c r="EC173" s="99"/>
      <c r="ED173" s="99"/>
      <c r="EE173" s="99"/>
      <c r="EF173" s="99"/>
      <c r="EG173" s="99"/>
      <c r="EH173" s="99"/>
      <c r="EI173" s="99"/>
      <c r="EJ173" s="99"/>
      <c r="EK173" s="99"/>
      <c r="EL173" s="99"/>
      <c r="EM173" s="99"/>
      <c r="EN173" s="99"/>
      <c r="EO173" s="2"/>
      <c r="EP173" s="2"/>
      <c r="EQ173" s="2"/>
      <c r="ER173" s="2"/>
      <c r="ES173" s="2"/>
      <c r="ET173" s="2"/>
    </row>
    <row r="174" spans="1:150" ht="15.75" customHeight="1" x14ac:dyDescent="0.3">
      <c r="A174" s="98" t="s">
        <v>374</v>
      </c>
      <c r="B174" s="99"/>
      <c r="C174" s="99"/>
      <c r="D174" s="99"/>
      <c r="E174" s="99"/>
      <c r="F174" s="99"/>
      <c r="G174" s="25" t="s">
        <v>372</v>
      </c>
      <c r="H174" s="105" t="e">
        <f>VLOOKUP(Despacho!H172,Ventas!$A$1:$U$205,15,0)</f>
        <v>#N/A</v>
      </c>
      <c r="I174" s="99"/>
      <c r="J174" s="99"/>
      <c r="K174" s="99"/>
      <c r="L174" s="99"/>
      <c r="M174" s="99"/>
      <c r="N174" s="81"/>
      <c r="O174" s="81"/>
      <c r="P174" s="81"/>
      <c r="Q174" s="81"/>
      <c r="R174" s="81"/>
      <c r="S174" s="25"/>
      <c r="T174" s="25"/>
      <c r="U174" s="25"/>
      <c r="V174" s="25"/>
      <c r="W174" s="25"/>
      <c r="X174" s="25"/>
      <c r="Y174" s="82"/>
      <c r="Z174" s="82"/>
      <c r="AA174" s="82"/>
      <c r="AB174" s="82"/>
      <c r="AC174" s="2"/>
      <c r="AD174" s="2"/>
      <c r="AE174" s="98" t="s">
        <v>374</v>
      </c>
      <c r="AF174" s="99"/>
      <c r="AG174" s="99"/>
      <c r="AH174" s="99"/>
      <c r="AI174" s="99"/>
      <c r="AJ174" s="99"/>
      <c r="AK174" s="25" t="s">
        <v>372</v>
      </c>
      <c r="AL174" s="105" t="e">
        <f>VLOOKUP(Despacho!AL172,Ventas!$A$1:$U$205,15,0)</f>
        <v>#N/A</v>
      </c>
      <c r="AM174" s="99"/>
      <c r="AN174" s="99"/>
      <c r="AO174" s="99"/>
      <c r="AP174" s="99"/>
      <c r="AQ174" s="99"/>
      <c r="AR174" s="81"/>
      <c r="AS174" s="81"/>
      <c r="AT174" s="81"/>
      <c r="AU174" s="81"/>
      <c r="AV174" s="81"/>
      <c r="AW174" s="25"/>
      <c r="AX174" s="25"/>
      <c r="AY174" s="25"/>
      <c r="AZ174" s="25"/>
      <c r="BA174" s="25"/>
      <c r="BB174" s="25"/>
      <c r="BC174" s="82"/>
      <c r="BD174" s="82"/>
      <c r="BE174" s="82"/>
      <c r="BF174" s="82"/>
      <c r="BG174" s="2"/>
      <c r="BH174" s="2"/>
      <c r="BI174" s="98" t="s">
        <v>374</v>
      </c>
      <c r="BJ174" s="99"/>
      <c r="BK174" s="99"/>
      <c r="BL174" s="99"/>
      <c r="BM174" s="99"/>
      <c r="BN174" s="99"/>
      <c r="BO174" s="25" t="s">
        <v>372</v>
      </c>
      <c r="BP174" s="105" t="e">
        <f>VLOOKUP(Despacho!BP172,Ventas!$A$1:$U$205,15,0)</f>
        <v>#N/A</v>
      </c>
      <c r="BQ174" s="99"/>
      <c r="BR174" s="99"/>
      <c r="BS174" s="99"/>
      <c r="BT174" s="99"/>
      <c r="BU174" s="99"/>
      <c r="BV174" s="81"/>
      <c r="BW174" s="81"/>
      <c r="BX174" s="81"/>
      <c r="BY174" s="81"/>
      <c r="BZ174" s="81"/>
      <c r="CA174" s="25"/>
      <c r="CB174" s="25"/>
      <c r="CC174" s="25"/>
      <c r="CD174" s="25"/>
      <c r="CE174" s="25"/>
      <c r="CF174" s="25"/>
      <c r="CG174" s="82"/>
      <c r="CH174" s="82"/>
      <c r="CI174" s="82"/>
      <c r="CJ174" s="82"/>
      <c r="CK174" s="2"/>
      <c r="CL174" s="2"/>
      <c r="CM174" s="98" t="s">
        <v>374</v>
      </c>
      <c r="CN174" s="99"/>
      <c r="CO174" s="99"/>
      <c r="CP174" s="99"/>
      <c r="CQ174" s="99"/>
      <c r="CR174" s="99"/>
      <c r="CS174" s="25" t="s">
        <v>372</v>
      </c>
      <c r="CT174" s="105" t="e">
        <f>VLOOKUP(Despacho!CT172,Ventas!$A$1:$U$205,15,0)</f>
        <v>#N/A</v>
      </c>
      <c r="CU174" s="99"/>
      <c r="CV174" s="99"/>
      <c r="CW174" s="99"/>
      <c r="CX174" s="99"/>
      <c r="CY174" s="99"/>
      <c r="CZ174" s="81"/>
      <c r="DA174" s="81"/>
      <c r="DB174" s="81"/>
      <c r="DC174" s="81"/>
      <c r="DD174" s="81"/>
      <c r="DE174" s="25"/>
      <c r="DF174" s="25"/>
      <c r="DG174" s="25"/>
      <c r="DH174" s="25"/>
      <c r="DI174" s="25"/>
      <c r="DJ174" s="25"/>
      <c r="DK174" s="82"/>
      <c r="DL174" s="82"/>
      <c r="DM174" s="82"/>
      <c r="DN174" s="82"/>
      <c r="DO174" s="2"/>
      <c r="DP174" s="2"/>
      <c r="DQ174" s="98" t="s">
        <v>374</v>
      </c>
      <c r="DR174" s="99"/>
      <c r="DS174" s="99"/>
      <c r="DT174" s="99"/>
      <c r="DU174" s="99"/>
      <c r="DV174" s="99"/>
      <c r="DW174" s="25" t="s">
        <v>372</v>
      </c>
      <c r="DX174" s="105" t="e">
        <f>VLOOKUP(Despacho!DX172,Ventas!$A$1:$U$205,15,0)</f>
        <v>#N/A</v>
      </c>
      <c r="DY174" s="99"/>
      <c r="DZ174" s="99"/>
      <c r="EA174" s="99"/>
      <c r="EB174" s="99"/>
      <c r="EC174" s="99"/>
      <c r="ED174" s="81"/>
      <c r="EE174" s="81"/>
      <c r="EF174" s="81"/>
      <c r="EG174" s="81"/>
      <c r="EH174" s="81"/>
      <c r="EI174" s="25"/>
      <c r="EJ174" s="25"/>
      <c r="EK174" s="25"/>
      <c r="EL174" s="25"/>
      <c r="EM174" s="25"/>
      <c r="EN174" s="25"/>
      <c r="EO174" s="82"/>
      <c r="EP174" s="82"/>
      <c r="EQ174" s="82"/>
      <c r="ER174" s="82"/>
      <c r="ES174" s="2"/>
      <c r="ET174" s="2"/>
    </row>
    <row r="175" spans="1:150" ht="15.75" customHeight="1" x14ac:dyDescent="0.3">
      <c r="A175" s="98" t="s">
        <v>375</v>
      </c>
      <c r="B175" s="99"/>
      <c r="C175" s="99"/>
      <c r="D175" s="99"/>
      <c r="E175" s="99"/>
      <c r="F175" s="99"/>
      <c r="G175" s="25"/>
      <c r="H175" s="106" t="e">
        <f>VLOOKUP(Despacho!H172,Ventas!$A$1:$U$205,16,0)</f>
        <v>#N/A</v>
      </c>
      <c r="I175" s="99"/>
      <c r="J175" s="99"/>
      <c r="K175" s="99"/>
      <c r="L175" s="99"/>
      <c r="M175" s="99"/>
      <c r="N175" s="81"/>
      <c r="O175" s="81"/>
      <c r="P175" s="81"/>
      <c r="Q175" s="81"/>
      <c r="R175" s="81"/>
      <c r="S175" s="25"/>
      <c r="T175" s="25"/>
      <c r="U175" s="25"/>
      <c r="V175" s="25"/>
      <c r="W175" s="25"/>
      <c r="X175" s="25"/>
      <c r="Y175" s="82"/>
      <c r="Z175" s="82"/>
      <c r="AA175" s="82"/>
      <c r="AB175" s="82"/>
      <c r="AC175" s="2"/>
      <c r="AD175" s="2"/>
      <c r="AE175" s="98" t="s">
        <v>375</v>
      </c>
      <c r="AF175" s="99"/>
      <c r="AG175" s="99"/>
      <c r="AH175" s="99"/>
      <c r="AI175" s="99"/>
      <c r="AJ175" s="99"/>
      <c r="AK175" s="25"/>
      <c r="AL175" s="106" t="e">
        <f>VLOOKUP(Despacho!AL172,Ventas!$A$1:$U$205,16,0)</f>
        <v>#N/A</v>
      </c>
      <c r="AM175" s="99"/>
      <c r="AN175" s="99"/>
      <c r="AO175" s="99"/>
      <c r="AP175" s="99"/>
      <c r="AQ175" s="99"/>
      <c r="AR175" s="81"/>
      <c r="AS175" s="81"/>
      <c r="AT175" s="81"/>
      <c r="AU175" s="81"/>
      <c r="AV175" s="81"/>
      <c r="AW175" s="25"/>
      <c r="AX175" s="25"/>
      <c r="AY175" s="25"/>
      <c r="AZ175" s="25"/>
      <c r="BA175" s="25"/>
      <c r="BB175" s="25"/>
      <c r="BC175" s="82"/>
      <c r="BD175" s="82"/>
      <c r="BE175" s="82"/>
      <c r="BF175" s="82"/>
      <c r="BG175" s="2"/>
      <c r="BH175" s="2"/>
      <c r="BI175" s="98" t="s">
        <v>375</v>
      </c>
      <c r="BJ175" s="99"/>
      <c r="BK175" s="99"/>
      <c r="BL175" s="99"/>
      <c r="BM175" s="99"/>
      <c r="BN175" s="99"/>
      <c r="BO175" s="25"/>
      <c r="BP175" s="106" t="e">
        <f>VLOOKUP(Despacho!BP172,Ventas!$A$1:$U$205,16,0)</f>
        <v>#N/A</v>
      </c>
      <c r="BQ175" s="99"/>
      <c r="BR175" s="99"/>
      <c r="BS175" s="99"/>
      <c r="BT175" s="99"/>
      <c r="BU175" s="99"/>
      <c r="BV175" s="81"/>
      <c r="BW175" s="81"/>
      <c r="BX175" s="81"/>
      <c r="BY175" s="81"/>
      <c r="BZ175" s="81"/>
      <c r="CA175" s="25"/>
      <c r="CB175" s="25"/>
      <c r="CC175" s="25"/>
      <c r="CD175" s="25"/>
      <c r="CE175" s="25"/>
      <c r="CF175" s="25"/>
      <c r="CG175" s="82"/>
      <c r="CH175" s="82"/>
      <c r="CI175" s="82"/>
      <c r="CJ175" s="82"/>
      <c r="CK175" s="2"/>
      <c r="CL175" s="2"/>
      <c r="CM175" s="98" t="s">
        <v>375</v>
      </c>
      <c r="CN175" s="99"/>
      <c r="CO175" s="99"/>
      <c r="CP175" s="99"/>
      <c r="CQ175" s="99"/>
      <c r="CR175" s="99"/>
      <c r="CS175" s="25"/>
      <c r="CT175" s="106" t="e">
        <f>VLOOKUP(Despacho!CT172,Ventas!$A$1:$U$205,16,0)</f>
        <v>#N/A</v>
      </c>
      <c r="CU175" s="99"/>
      <c r="CV175" s="99"/>
      <c r="CW175" s="99"/>
      <c r="CX175" s="99"/>
      <c r="CY175" s="99"/>
      <c r="CZ175" s="81"/>
      <c r="DA175" s="81"/>
      <c r="DB175" s="81"/>
      <c r="DC175" s="81"/>
      <c r="DD175" s="81"/>
      <c r="DE175" s="25"/>
      <c r="DF175" s="25"/>
      <c r="DG175" s="25"/>
      <c r="DH175" s="25"/>
      <c r="DI175" s="25"/>
      <c r="DJ175" s="25"/>
      <c r="DK175" s="82"/>
      <c r="DL175" s="82"/>
      <c r="DM175" s="82"/>
      <c r="DN175" s="82"/>
      <c r="DO175" s="2"/>
      <c r="DP175" s="2"/>
      <c r="DQ175" s="98" t="s">
        <v>375</v>
      </c>
      <c r="DR175" s="99"/>
      <c r="DS175" s="99"/>
      <c r="DT175" s="99"/>
      <c r="DU175" s="99"/>
      <c r="DV175" s="99"/>
      <c r="DW175" s="25"/>
      <c r="DX175" s="106" t="e">
        <f>VLOOKUP(Despacho!DX172,Ventas!$A$1:$U$205,16,0)</f>
        <v>#N/A</v>
      </c>
      <c r="DY175" s="99"/>
      <c r="DZ175" s="99"/>
      <c r="EA175" s="99"/>
      <c r="EB175" s="99"/>
      <c r="EC175" s="99"/>
      <c r="ED175" s="81"/>
      <c r="EE175" s="81"/>
      <c r="EF175" s="81"/>
      <c r="EG175" s="81"/>
      <c r="EH175" s="81"/>
      <c r="EI175" s="25"/>
      <c r="EJ175" s="25"/>
      <c r="EK175" s="25"/>
      <c r="EL175" s="25"/>
      <c r="EM175" s="25"/>
      <c r="EN175" s="25"/>
      <c r="EO175" s="82"/>
      <c r="EP175" s="82"/>
      <c r="EQ175" s="82"/>
      <c r="ER175" s="82"/>
      <c r="ES175" s="2"/>
      <c r="ET175" s="2"/>
    </row>
    <row r="176" spans="1:150" ht="15.75" customHeight="1" x14ac:dyDescent="0.3">
      <c r="A176" s="98" t="s">
        <v>152</v>
      </c>
      <c r="B176" s="99"/>
      <c r="C176" s="99"/>
      <c r="D176" s="99"/>
      <c r="E176" s="99"/>
      <c r="F176" s="99"/>
      <c r="G176" s="25" t="s">
        <v>372</v>
      </c>
      <c r="H176" s="101" t="e">
        <f>VLOOKUP(Y172,Clientes!$A$1:$E$504,3,0)</f>
        <v>#N/A</v>
      </c>
      <c r="I176" s="99"/>
      <c r="J176" s="99"/>
      <c r="K176" s="99"/>
      <c r="L176" s="99"/>
      <c r="M176" s="99"/>
      <c r="N176" s="99"/>
      <c r="O176" s="99"/>
      <c r="P176" s="99"/>
      <c r="Q176" s="99"/>
      <c r="R176" s="99"/>
      <c r="S176" s="99"/>
      <c r="T176" s="99"/>
      <c r="U176" s="99"/>
      <c r="V176" s="99"/>
      <c r="W176" s="99"/>
      <c r="X176" s="99"/>
      <c r="Y176" s="98" t="s">
        <v>279</v>
      </c>
      <c r="Z176" s="99"/>
      <c r="AA176" s="100" t="e">
        <f>VLOOKUP(Y172,Clientes!$A$1:$E$48,4,0)</f>
        <v>#N/A</v>
      </c>
      <c r="AB176" s="99"/>
      <c r="AC176" s="2"/>
      <c r="AD176" s="2"/>
      <c r="AE176" s="98" t="s">
        <v>152</v>
      </c>
      <c r="AF176" s="99"/>
      <c r="AG176" s="99"/>
      <c r="AH176" s="99"/>
      <c r="AI176" s="99"/>
      <c r="AJ176" s="99"/>
      <c r="AK176" s="25" t="s">
        <v>372</v>
      </c>
      <c r="AL176" s="101" t="e">
        <f>VLOOKUP(BC172,Clientes!$A$1:$E$504,3,0)</f>
        <v>#N/A</v>
      </c>
      <c r="AM176" s="99"/>
      <c r="AN176" s="99"/>
      <c r="AO176" s="99"/>
      <c r="AP176" s="99"/>
      <c r="AQ176" s="99"/>
      <c r="AR176" s="99"/>
      <c r="AS176" s="99"/>
      <c r="AT176" s="99"/>
      <c r="AU176" s="99"/>
      <c r="AV176" s="99"/>
      <c r="AW176" s="99"/>
      <c r="AX176" s="99"/>
      <c r="AY176" s="99"/>
      <c r="AZ176" s="99"/>
      <c r="BA176" s="99"/>
      <c r="BB176" s="99"/>
      <c r="BC176" s="98" t="s">
        <v>279</v>
      </c>
      <c r="BD176" s="99"/>
      <c r="BE176" s="100" t="e">
        <f>VLOOKUP(BC172,Clientes!$A$1:$E$48,4,0)</f>
        <v>#N/A</v>
      </c>
      <c r="BF176" s="99"/>
      <c r="BG176" s="2"/>
      <c r="BH176" s="2"/>
      <c r="BI176" s="98" t="s">
        <v>152</v>
      </c>
      <c r="BJ176" s="99"/>
      <c r="BK176" s="99"/>
      <c r="BL176" s="99"/>
      <c r="BM176" s="99"/>
      <c r="BN176" s="99"/>
      <c r="BO176" s="25" t="s">
        <v>372</v>
      </c>
      <c r="BP176" s="101" t="e">
        <f>VLOOKUP(CG172,Clientes!$A$1:$E$504,3,0)</f>
        <v>#N/A</v>
      </c>
      <c r="BQ176" s="99"/>
      <c r="BR176" s="99"/>
      <c r="BS176" s="99"/>
      <c r="BT176" s="99"/>
      <c r="BU176" s="99"/>
      <c r="BV176" s="99"/>
      <c r="BW176" s="99"/>
      <c r="BX176" s="99"/>
      <c r="BY176" s="99"/>
      <c r="BZ176" s="99"/>
      <c r="CA176" s="99"/>
      <c r="CB176" s="99"/>
      <c r="CC176" s="99"/>
      <c r="CD176" s="99"/>
      <c r="CE176" s="99"/>
      <c r="CF176" s="99"/>
      <c r="CG176" s="98" t="s">
        <v>279</v>
      </c>
      <c r="CH176" s="99"/>
      <c r="CI176" s="100" t="e">
        <f>VLOOKUP(CG172,Clientes!$A$1:$E$48,4,0)</f>
        <v>#N/A</v>
      </c>
      <c r="CJ176" s="99"/>
      <c r="CK176" s="2"/>
      <c r="CL176" s="2"/>
      <c r="CM176" s="98" t="s">
        <v>152</v>
      </c>
      <c r="CN176" s="99"/>
      <c r="CO176" s="99"/>
      <c r="CP176" s="99"/>
      <c r="CQ176" s="99"/>
      <c r="CR176" s="99"/>
      <c r="CS176" s="25" t="s">
        <v>372</v>
      </c>
      <c r="CT176" s="101" t="e">
        <f>VLOOKUP(DK172,Clientes!$A$1:$E$504,3,0)</f>
        <v>#N/A</v>
      </c>
      <c r="CU176" s="99"/>
      <c r="CV176" s="99"/>
      <c r="CW176" s="99"/>
      <c r="CX176" s="99"/>
      <c r="CY176" s="99"/>
      <c r="CZ176" s="99"/>
      <c r="DA176" s="99"/>
      <c r="DB176" s="99"/>
      <c r="DC176" s="99"/>
      <c r="DD176" s="99"/>
      <c r="DE176" s="99"/>
      <c r="DF176" s="99"/>
      <c r="DG176" s="99"/>
      <c r="DH176" s="99"/>
      <c r="DI176" s="99"/>
      <c r="DJ176" s="99"/>
      <c r="DK176" s="98" t="s">
        <v>279</v>
      </c>
      <c r="DL176" s="99"/>
      <c r="DM176" s="100" t="e">
        <f>VLOOKUP(DK172,Clientes!$A$1:$E$48,4,0)</f>
        <v>#N/A</v>
      </c>
      <c r="DN176" s="99"/>
      <c r="DO176" s="2"/>
      <c r="DP176" s="2"/>
      <c r="DQ176" s="98" t="s">
        <v>152</v>
      </c>
      <c r="DR176" s="99"/>
      <c r="DS176" s="99"/>
      <c r="DT176" s="99"/>
      <c r="DU176" s="99"/>
      <c r="DV176" s="99"/>
      <c r="DW176" s="25" t="s">
        <v>372</v>
      </c>
      <c r="DX176" s="101" t="e">
        <f>VLOOKUP(EO172,Clientes!$A$1:$E$504,3,0)</f>
        <v>#N/A</v>
      </c>
      <c r="DY176" s="99"/>
      <c r="DZ176" s="99"/>
      <c r="EA176" s="99"/>
      <c r="EB176" s="99"/>
      <c r="EC176" s="99"/>
      <c r="ED176" s="99"/>
      <c r="EE176" s="99"/>
      <c r="EF176" s="99"/>
      <c r="EG176" s="99"/>
      <c r="EH176" s="99"/>
      <c r="EI176" s="99"/>
      <c r="EJ176" s="99"/>
      <c r="EK176" s="99"/>
      <c r="EL176" s="99"/>
      <c r="EM176" s="99"/>
      <c r="EN176" s="99"/>
      <c r="EO176" s="98" t="s">
        <v>279</v>
      </c>
      <c r="EP176" s="99"/>
      <c r="EQ176" s="100" t="e">
        <f>VLOOKUP(EO172,Clientes!$A$1:$E$48,4,0)</f>
        <v>#N/A</v>
      </c>
      <c r="ER176" s="99"/>
      <c r="ES176" s="2"/>
      <c r="ET176" s="2"/>
    </row>
    <row r="177" spans="1:150"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row>
    <row r="178" spans="1:150"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row>
    <row r="179" spans="1:150" ht="15.75" customHeight="1" x14ac:dyDescent="0.3">
      <c r="A179" s="102" t="s">
        <v>225</v>
      </c>
      <c r="B179" s="103"/>
      <c r="C179" s="102" t="s">
        <v>376</v>
      </c>
      <c r="D179" s="104"/>
      <c r="E179" s="104"/>
      <c r="F179" s="104"/>
      <c r="G179" s="104"/>
      <c r="H179" s="104"/>
      <c r="I179" s="104"/>
      <c r="J179" s="104"/>
      <c r="K179" s="104"/>
      <c r="L179" s="104"/>
      <c r="M179" s="104"/>
      <c r="N179" s="104"/>
      <c r="O179" s="104"/>
      <c r="P179" s="104"/>
      <c r="Q179" s="104"/>
      <c r="R179" s="104"/>
      <c r="S179" s="104"/>
      <c r="T179" s="103"/>
      <c r="U179" s="102" t="s">
        <v>245</v>
      </c>
      <c r="V179" s="103"/>
      <c r="W179" s="102" t="s">
        <v>377</v>
      </c>
      <c r="X179" s="104"/>
      <c r="Y179" s="104"/>
      <c r="Z179" s="103"/>
      <c r="AA179" s="102" t="s">
        <v>378</v>
      </c>
      <c r="AB179" s="104"/>
      <c r="AC179" s="104"/>
      <c r="AD179" s="103"/>
      <c r="AE179" s="102" t="s">
        <v>225</v>
      </c>
      <c r="AF179" s="103"/>
      <c r="AG179" s="102" t="s">
        <v>376</v>
      </c>
      <c r="AH179" s="104"/>
      <c r="AI179" s="104"/>
      <c r="AJ179" s="104"/>
      <c r="AK179" s="104"/>
      <c r="AL179" s="104"/>
      <c r="AM179" s="104"/>
      <c r="AN179" s="104"/>
      <c r="AO179" s="104"/>
      <c r="AP179" s="104"/>
      <c r="AQ179" s="104"/>
      <c r="AR179" s="104"/>
      <c r="AS179" s="104"/>
      <c r="AT179" s="104"/>
      <c r="AU179" s="104"/>
      <c r="AV179" s="104"/>
      <c r="AW179" s="104"/>
      <c r="AX179" s="103"/>
      <c r="AY179" s="102" t="s">
        <v>245</v>
      </c>
      <c r="AZ179" s="103"/>
      <c r="BA179" s="102" t="s">
        <v>377</v>
      </c>
      <c r="BB179" s="104"/>
      <c r="BC179" s="104"/>
      <c r="BD179" s="103"/>
      <c r="BE179" s="102" t="s">
        <v>378</v>
      </c>
      <c r="BF179" s="104"/>
      <c r="BG179" s="104"/>
      <c r="BH179" s="103"/>
      <c r="BI179" s="102" t="s">
        <v>225</v>
      </c>
      <c r="BJ179" s="103"/>
      <c r="BK179" s="102" t="s">
        <v>376</v>
      </c>
      <c r="BL179" s="104"/>
      <c r="BM179" s="104"/>
      <c r="BN179" s="104"/>
      <c r="BO179" s="104"/>
      <c r="BP179" s="104"/>
      <c r="BQ179" s="104"/>
      <c r="BR179" s="104"/>
      <c r="BS179" s="104"/>
      <c r="BT179" s="104"/>
      <c r="BU179" s="104"/>
      <c r="BV179" s="104"/>
      <c r="BW179" s="104"/>
      <c r="BX179" s="104"/>
      <c r="BY179" s="104"/>
      <c r="BZ179" s="104"/>
      <c r="CA179" s="104"/>
      <c r="CB179" s="103"/>
      <c r="CC179" s="102" t="s">
        <v>245</v>
      </c>
      <c r="CD179" s="103"/>
      <c r="CE179" s="102" t="s">
        <v>377</v>
      </c>
      <c r="CF179" s="104"/>
      <c r="CG179" s="104"/>
      <c r="CH179" s="103"/>
      <c r="CI179" s="102" t="s">
        <v>378</v>
      </c>
      <c r="CJ179" s="104"/>
      <c r="CK179" s="104"/>
      <c r="CL179" s="103"/>
      <c r="CM179" s="102" t="s">
        <v>225</v>
      </c>
      <c r="CN179" s="103"/>
      <c r="CO179" s="102" t="s">
        <v>376</v>
      </c>
      <c r="CP179" s="104"/>
      <c r="CQ179" s="104"/>
      <c r="CR179" s="104"/>
      <c r="CS179" s="104"/>
      <c r="CT179" s="104"/>
      <c r="CU179" s="104"/>
      <c r="CV179" s="104"/>
      <c r="CW179" s="104"/>
      <c r="CX179" s="104"/>
      <c r="CY179" s="104"/>
      <c r="CZ179" s="104"/>
      <c r="DA179" s="104"/>
      <c r="DB179" s="104"/>
      <c r="DC179" s="104"/>
      <c r="DD179" s="104"/>
      <c r="DE179" s="104"/>
      <c r="DF179" s="103"/>
      <c r="DG179" s="102" t="s">
        <v>245</v>
      </c>
      <c r="DH179" s="103"/>
      <c r="DI179" s="102" t="s">
        <v>377</v>
      </c>
      <c r="DJ179" s="104"/>
      <c r="DK179" s="104"/>
      <c r="DL179" s="103"/>
      <c r="DM179" s="102" t="s">
        <v>378</v>
      </c>
      <c r="DN179" s="104"/>
      <c r="DO179" s="104"/>
      <c r="DP179" s="103"/>
      <c r="DQ179" s="102" t="s">
        <v>225</v>
      </c>
      <c r="DR179" s="103"/>
      <c r="DS179" s="102" t="s">
        <v>376</v>
      </c>
      <c r="DT179" s="104"/>
      <c r="DU179" s="104"/>
      <c r="DV179" s="104"/>
      <c r="DW179" s="104"/>
      <c r="DX179" s="104"/>
      <c r="DY179" s="104"/>
      <c r="DZ179" s="104"/>
      <c r="EA179" s="104"/>
      <c r="EB179" s="104"/>
      <c r="EC179" s="104"/>
      <c r="ED179" s="104"/>
      <c r="EE179" s="104"/>
      <c r="EF179" s="104"/>
      <c r="EG179" s="104"/>
      <c r="EH179" s="104"/>
      <c r="EI179" s="104"/>
      <c r="EJ179" s="103"/>
      <c r="EK179" s="102" t="s">
        <v>245</v>
      </c>
      <c r="EL179" s="103"/>
      <c r="EM179" s="102" t="s">
        <v>377</v>
      </c>
      <c r="EN179" s="104"/>
      <c r="EO179" s="104"/>
      <c r="EP179" s="103"/>
      <c r="EQ179" s="102" t="s">
        <v>378</v>
      </c>
      <c r="ER179" s="104"/>
      <c r="ES179" s="104"/>
      <c r="ET179" s="103"/>
    </row>
    <row r="180" spans="1:150" ht="15.75" customHeight="1" x14ac:dyDescent="0.3">
      <c r="A180" s="111">
        <v>1</v>
      </c>
      <c r="B180" s="103"/>
      <c r="C180" s="112" t="str">
        <f>IFERROR(VLOOKUP(CONCATENATE($H$1,A180),Ventas!$D$1:$M$205,5,0),"")</f>
        <v>Toalla 160x80 Fu</v>
      </c>
      <c r="D180" s="104"/>
      <c r="E180" s="104"/>
      <c r="F180" s="104"/>
      <c r="G180" s="104"/>
      <c r="H180" s="104"/>
      <c r="I180" s="104"/>
      <c r="J180" s="104"/>
      <c r="K180" s="104"/>
      <c r="L180" s="104"/>
      <c r="M180" s="104"/>
      <c r="N180" s="104"/>
      <c r="O180" s="104"/>
      <c r="P180" s="104"/>
      <c r="Q180" s="104"/>
      <c r="R180" s="104"/>
      <c r="S180" s="104"/>
      <c r="T180" s="103"/>
      <c r="U180" s="109">
        <f>IFERROR(VLOOKUP(CONCATENATE($H$1,A180),Ventas!$D$1:$M$205,6,0),"")</f>
        <v>1</v>
      </c>
      <c r="V180" s="103"/>
      <c r="W180" s="110">
        <f>IFERROR(VLOOKUP(CONCATENATE($H$1,A180),Ventas!$D$1:$M$205,8,0),"")</f>
        <v>8992</v>
      </c>
      <c r="X180" s="104"/>
      <c r="Y180" s="104"/>
      <c r="Z180" s="103"/>
      <c r="AA180" s="110">
        <f t="shared" ref="AA180:AA188" si="45">IFERROR(U180*W180,"")</f>
        <v>8992</v>
      </c>
      <c r="AB180" s="104"/>
      <c r="AC180" s="104"/>
      <c r="AD180" s="103"/>
      <c r="AE180" s="111">
        <v>1</v>
      </c>
      <c r="AF180" s="103"/>
      <c r="AG180" s="112" t="str">
        <f>IFERROR(VLOOKUP(CONCATENATE($H$1,AE180),Ventas!$D$1:$M$205,5,0),"")</f>
        <v>Toalla 160x80 Fu</v>
      </c>
      <c r="AH180" s="104"/>
      <c r="AI180" s="104"/>
      <c r="AJ180" s="104"/>
      <c r="AK180" s="104"/>
      <c r="AL180" s="104"/>
      <c r="AM180" s="104"/>
      <c r="AN180" s="104"/>
      <c r="AO180" s="104"/>
      <c r="AP180" s="104"/>
      <c r="AQ180" s="104"/>
      <c r="AR180" s="104"/>
      <c r="AS180" s="104"/>
      <c r="AT180" s="104"/>
      <c r="AU180" s="104"/>
      <c r="AV180" s="104"/>
      <c r="AW180" s="104"/>
      <c r="AX180" s="103"/>
      <c r="AY180" s="109">
        <f>IFERROR(VLOOKUP(CONCATENATE($H$1,AE180),Ventas!$D$1:$M$205,6,0),"")</f>
        <v>1</v>
      </c>
      <c r="AZ180" s="103"/>
      <c r="BA180" s="110">
        <f>IFERROR(VLOOKUP(CONCATENATE($H$1,AE180),Ventas!$D$1:$M$205,8,0),"")</f>
        <v>8992</v>
      </c>
      <c r="BB180" s="104"/>
      <c r="BC180" s="104"/>
      <c r="BD180" s="103"/>
      <c r="BE180" s="110">
        <f t="shared" ref="BE180:BE188" si="46">IFERROR(AY180*BA180,"")</f>
        <v>8992</v>
      </c>
      <c r="BF180" s="104"/>
      <c r="BG180" s="104"/>
      <c r="BH180" s="103"/>
      <c r="BI180" s="111">
        <v>1</v>
      </c>
      <c r="BJ180" s="103"/>
      <c r="BK180" s="112" t="str">
        <f>IFERROR(VLOOKUP(CONCATENATE($H$1,BI180),Ventas!$D$1:$M$205,5,0),"")</f>
        <v>Toalla 160x80 Fu</v>
      </c>
      <c r="BL180" s="104"/>
      <c r="BM180" s="104"/>
      <c r="BN180" s="104"/>
      <c r="BO180" s="104"/>
      <c r="BP180" s="104"/>
      <c r="BQ180" s="104"/>
      <c r="BR180" s="104"/>
      <c r="BS180" s="104"/>
      <c r="BT180" s="104"/>
      <c r="BU180" s="104"/>
      <c r="BV180" s="104"/>
      <c r="BW180" s="104"/>
      <c r="BX180" s="104"/>
      <c r="BY180" s="104"/>
      <c r="BZ180" s="104"/>
      <c r="CA180" s="104"/>
      <c r="CB180" s="103"/>
      <c r="CC180" s="109">
        <f>IFERROR(VLOOKUP(CONCATENATE($H$1,BI180),Ventas!$D$1:$M$205,6,0),"")</f>
        <v>1</v>
      </c>
      <c r="CD180" s="103"/>
      <c r="CE180" s="110">
        <f>IFERROR(VLOOKUP(CONCATENATE($H$1,BI180),Ventas!$D$1:$M$205,8,0),"")</f>
        <v>8992</v>
      </c>
      <c r="CF180" s="104"/>
      <c r="CG180" s="104"/>
      <c r="CH180" s="103"/>
      <c r="CI180" s="110">
        <f t="shared" ref="CI180:CI188" si="47">IFERROR(CC180*CE180,"")</f>
        <v>8992</v>
      </c>
      <c r="CJ180" s="104"/>
      <c r="CK180" s="104"/>
      <c r="CL180" s="103"/>
      <c r="CM180" s="111">
        <v>1</v>
      </c>
      <c r="CN180" s="103"/>
      <c r="CO180" s="112" t="str">
        <f>IFERROR(VLOOKUP(CONCATENATE($H$1,CM180),Ventas!$D$1:$M$205,5,0),"")</f>
        <v>Toalla 160x80 Fu</v>
      </c>
      <c r="CP180" s="104"/>
      <c r="CQ180" s="104"/>
      <c r="CR180" s="104"/>
      <c r="CS180" s="104"/>
      <c r="CT180" s="104"/>
      <c r="CU180" s="104"/>
      <c r="CV180" s="104"/>
      <c r="CW180" s="104"/>
      <c r="CX180" s="104"/>
      <c r="CY180" s="104"/>
      <c r="CZ180" s="104"/>
      <c r="DA180" s="104"/>
      <c r="DB180" s="104"/>
      <c r="DC180" s="104"/>
      <c r="DD180" s="104"/>
      <c r="DE180" s="104"/>
      <c r="DF180" s="103"/>
      <c r="DG180" s="109">
        <f>IFERROR(VLOOKUP(CONCATENATE($H$1,CM180),Ventas!$D$1:$M$205,6,0),"")</f>
        <v>1</v>
      </c>
      <c r="DH180" s="103"/>
      <c r="DI180" s="110">
        <f>IFERROR(VLOOKUP(CONCATENATE($H$1,CM180),Ventas!$D$1:$M$205,8,0),"")</f>
        <v>8992</v>
      </c>
      <c r="DJ180" s="104"/>
      <c r="DK180" s="104"/>
      <c r="DL180" s="103"/>
      <c r="DM180" s="110">
        <f t="shared" ref="DM180:DM188" si="48">IFERROR(DG180*DI180,"")</f>
        <v>8992</v>
      </c>
      <c r="DN180" s="104"/>
      <c r="DO180" s="104"/>
      <c r="DP180" s="103"/>
      <c r="DQ180" s="111">
        <v>1</v>
      </c>
      <c r="DR180" s="103"/>
      <c r="DS180" s="112" t="str">
        <f>IFERROR(VLOOKUP(CONCATENATE($H$1,DQ180),Ventas!$D$1:$M$205,5,0),"")</f>
        <v>Toalla 160x80 Fu</v>
      </c>
      <c r="DT180" s="104"/>
      <c r="DU180" s="104"/>
      <c r="DV180" s="104"/>
      <c r="DW180" s="104"/>
      <c r="DX180" s="104"/>
      <c r="DY180" s="104"/>
      <c r="DZ180" s="104"/>
      <c r="EA180" s="104"/>
      <c r="EB180" s="104"/>
      <c r="EC180" s="104"/>
      <c r="ED180" s="104"/>
      <c r="EE180" s="104"/>
      <c r="EF180" s="104"/>
      <c r="EG180" s="104"/>
      <c r="EH180" s="104"/>
      <c r="EI180" s="104"/>
      <c r="EJ180" s="103"/>
      <c r="EK180" s="109">
        <f>IFERROR(VLOOKUP(CONCATENATE($H$1,DQ180),Ventas!$D$1:$M$205,6,0),"")</f>
        <v>1</v>
      </c>
      <c r="EL180" s="103"/>
      <c r="EM180" s="110">
        <f>IFERROR(VLOOKUP(CONCATENATE($H$1,DQ180),Ventas!$D$1:$M$205,8,0),"")</f>
        <v>8992</v>
      </c>
      <c r="EN180" s="104"/>
      <c r="EO180" s="104"/>
      <c r="EP180" s="103"/>
      <c r="EQ180" s="110">
        <f t="shared" ref="EQ180:EQ188" si="49">IFERROR(EK180*EM180,"")</f>
        <v>8992</v>
      </c>
      <c r="ER180" s="104"/>
      <c r="ES180" s="104"/>
      <c r="ET180" s="103"/>
    </row>
    <row r="181" spans="1:150" ht="15.75" customHeight="1" x14ac:dyDescent="0.3">
      <c r="A181" s="111">
        <v>2</v>
      </c>
      <c r="B181" s="103"/>
      <c r="C181" s="112" t="str">
        <f>IFERROR(VLOOKUP(CONCATENATE($H$1,A181),Ventas!$D$1:$M$205,5,0),"")</f>
        <v>Turbante Fu</v>
      </c>
      <c r="D181" s="104"/>
      <c r="E181" s="104"/>
      <c r="F181" s="104"/>
      <c r="G181" s="104"/>
      <c r="H181" s="104"/>
      <c r="I181" s="104"/>
      <c r="J181" s="104"/>
      <c r="K181" s="104"/>
      <c r="L181" s="104"/>
      <c r="M181" s="104"/>
      <c r="N181" s="104"/>
      <c r="O181" s="104"/>
      <c r="P181" s="104"/>
      <c r="Q181" s="104"/>
      <c r="R181" s="104"/>
      <c r="S181" s="104"/>
      <c r="T181" s="103"/>
      <c r="U181" s="109">
        <f>IFERROR(VLOOKUP(CONCATENATE($H$1,A181),Ventas!$D$1:$M$205,6,0),"")</f>
        <v>1</v>
      </c>
      <c r="V181" s="103"/>
      <c r="W181" s="110">
        <f>IFERROR(VLOOKUP(CONCATENATE($H$1,A181),Ventas!$D$1:$M$205,8,0),"")</f>
        <v>4706</v>
      </c>
      <c r="X181" s="104"/>
      <c r="Y181" s="104"/>
      <c r="Z181" s="103"/>
      <c r="AA181" s="110">
        <f t="shared" si="45"/>
        <v>4706</v>
      </c>
      <c r="AB181" s="104"/>
      <c r="AC181" s="104"/>
      <c r="AD181" s="103"/>
      <c r="AE181" s="111">
        <v>2</v>
      </c>
      <c r="AF181" s="103"/>
      <c r="AG181" s="112" t="str">
        <f>IFERROR(VLOOKUP(CONCATENATE($H$1,AE181),Ventas!$D$1:$M$205,5,0),"")</f>
        <v>Turbante Fu</v>
      </c>
      <c r="AH181" s="104"/>
      <c r="AI181" s="104"/>
      <c r="AJ181" s="104"/>
      <c r="AK181" s="104"/>
      <c r="AL181" s="104"/>
      <c r="AM181" s="104"/>
      <c r="AN181" s="104"/>
      <c r="AO181" s="104"/>
      <c r="AP181" s="104"/>
      <c r="AQ181" s="104"/>
      <c r="AR181" s="104"/>
      <c r="AS181" s="104"/>
      <c r="AT181" s="104"/>
      <c r="AU181" s="104"/>
      <c r="AV181" s="104"/>
      <c r="AW181" s="104"/>
      <c r="AX181" s="103"/>
      <c r="AY181" s="109">
        <f>IFERROR(VLOOKUP(CONCATENATE($H$1,AE181),Ventas!$D$1:$M$205,6,0),"")</f>
        <v>1</v>
      </c>
      <c r="AZ181" s="103"/>
      <c r="BA181" s="110">
        <f>IFERROR(VLOOKUP(CONCATENATE($H$1,AE181),Ventas!$D$1:$M$205,8,0),"")</f>
        <v>4706</v>
      </c>
      <c r="BB181" s="104"/>
      <c r="BC181" s="104"/>
      <c r="BD181" s="103"/>
      <c r="BE181" s="110">
        <f t="shared" si="46"/>
        <v>4706</v>
      </c>
      <c r="BF181" s="104"/>
      <c r="BG181" s="104"/>
      <c r="BH181" s="103"/>
      <c r="BI181" s="111">
        <v>2</v>
      </c>
      <c r="BJ181" s="103"/>
      <c r="BK181" s="112" t="str">
        <f>IFERROR(VLOOKUP(CONCATENATE($H$1,BI181),Ventas!$D$1:$M$205,5,0),"")</f>
        <v>Turbante Fu</v>
      </c>
      <c r="BL181" s="104"/>
      <c r="BM181" s="104"/>
      <c r="BN181" s="104"/>
      <c r="BO181" s="104"/>
      <c r="BP181" s="104"/>
      <c r="BQ181" s="104"/>
      <c r="BR181" s="104"/>
      <c r="BS181" s="104"/>
      <c r="BT181" s="104"/>
      <c r="BU181" s="104"/>
      <c r="BV181" s="104"/>
      <c r="BW181" s="104"/>
      <c r="BX181" s="104"/>
      <c r="BY181" s="104"/>
      <c r="BZ181" s="104"/>
      <c r="CA181" s="104"/>
      <c r="CB181" s="103"/>
      <c r="CC181" s="109">
        <f>IFERROR(VLOOKUP(CONCATENATE($H$1,BI181),Ventas!$D$1:$M$205,6,0),"")</f>
        <v>1</v>
      </c>
      <c r="CD181" s="103"/>
      <c r="CE181" s="110">
        <f>IFERROR(VLOOKUP(CONCATENATE($H$1,BI181),Ventas!$D$1:$M$205,8,0),"")</f>
        <v>4706</v>
      </c>
      <c r="CF181" s="104"/>
      <c r="CG181" s="104"/>
      <c r="CH181" s="103"/>
      <c r="CI181" s="110">
        <f t="shared" si="47"/>
        <v>4706</v>
      </c>
      <c r="CJ181" s="104"/>
      <c r="CK181" s="104"/>
      <c r="CL181" s="103"/>
      <c r="CM181" s="111">
        <v>2</v>
      </c>
      <c r="CN181" s="103"/>
      <c r="CO181" s="112" t="str">
        <f>IFERROR(VLOOKUP(CONCATENATE($H$1,CM181),Ventas!$D$1:$M$205,5,0),"")</f>
        <v>Turbante Fu</v>
      </c>
      <c r="CP181" s="104"/>
      <c r="CQ181" s="104"/>
      <c r="CR181" s="104"/>
      <c r="CS181" s="104"/>
      <c r="CT181" s="104"/>
      <c r="CU181" s="104"/>
      <c r="CV181" s="104"/>
      <c r="CW181" s="104"/>
      <c r="CX181" s="104"/>
      <c r="CY181" s="104"/>
      <c r="CZ181" s="104"/>
      <c r="DA181" s="104"/>
      <c r="DB181" s="104"/>
      <c r="DC181" s="104"/>
      <c r="DD181" s="104"/>
      <c r="DE181" s="104"/>
      <c r="DF181" s="103"/>
      <c r="DG181" s="109">
        <f>IFERROR(VLOOKUP(CONCATENATE($H$1,CM181),Ventas!$D$1:$M$205,6,0),"")</f>
        <v>1</v>
      </c>
      <c r="DH181" s="103"/>
      <c r="DI181" s="110">
        <f>IFERROR(VLOOKUP(CONCATENATE($H$1,CM181),Ventas!$D$1:$M$205,8,0),"")</f>
        <v>4706</v>
      </c>
      <c r="DJ181" s="104"/>
      <c r="DK181" s="104"/>
      <c r="DL181" s="103"/>
      <c r="DM181" s="110">
        <f t="shared" si="48"/>
        <v>4706</v>
      </c>
      <c r="DN181" s="104"/>
      <c r="DO181" s="104"/>
      <c r="DP181" s="103"/>
      <c r="DQ181" s="111">
        <v>2</v>
      </c>
      <c r="DR181" s="103"/>
      <c r="DS181" s="112" t="str">
        <f>IFERROR(VLOOKUP(CONCATENATE($H$1,DQ181),Ventas!$D$1:$M$205,5,0),"")</f>
        <v>Turbante Fu</v>
      </c>
      <c r="DT181" s="104"/>
      <c r="DU181" s="104"/>
      <c r="DV181" s="104"/>
      <c r="DW181" s="104"/>
      <c r="DX181" s="104"/>
      <c r="DY181" s="104"/>
      <c r="DZ181" s="104"/>
      <c r="EA181" s="104"/>
      <c r="EB181" s="104"/>
      <c r="EC181" s="104"/>
      <c r="ED181" s="104"/>
      <c r="EE181" s="104"/>
      <c r="EF181" s="104"/>
      <c r="EG181" s="104"/>
      <c r="EH181" s="104"/>
      <c r="EI181" s="104"/>
      <c r="EJ181" s="103"/>
      <c r="EK181" s="109">
        <f>IFERROR(VLOOKUP(CONCATENATE($H$1,DQ181),Ventas!$D$1:$M$205,6,0),"")</f>
        <v>1</v>
      </c>
      <c r="EL181" s="103"/>
      <c r="EM181" s="110">
        <f>IFERROR(VLOOKUP(CONCATENATE($H$1,DQ181),Ventas!$D$1:$M$205,8,0),"")</f>
        <v>4706</v>
      </c>
      <c r="EN181" s="104"/>
      <c r="EO181" s="104"/>
      <c r="EP181" s="103"/>
      <c r="EQ181" s="110">
        <f t="shared" si="49"/>
        <v>4706</v>
      </c>
      <c r="ER181" s="104"/>
      <c r="ES181" s="104"/>
      <c r="ET181" s="103"/>
    </row>
    <row r="182" spans="1:150" ht="15.75" customHeight="1" x14ac:dyDescent="0.3">
      <c r="A182" s="111">
        <v>3</v>
      </c>
      <c r="B182" s="103"/>
      <c r="C182" s="112" t="str">
        <f>IFERROR(VLOOKUP(CONCATENATE($H$1,A182),Ventas!$D$1:$M$205,5,0),"")</f>
        <v>Turbante Ca</v>
      </c>
      <c r="D182" s="104"/>
      <c r="E182" s="104"/>
      <c r="F182" s="104"/>
      <c r="G182" s="104"/>
      <c r="H182" s="104"/>
      <c r="I182" s="104"/>
      <c r="J182" s="104"/>
      <c r="K182" s="104"/>
      <c r="L182" s="104"/>
      <c r="M182" s="104"/>
      <c r="N182" s="104"/>
      <c r="O182" s="104"/>
      <c r="P182" s="104"/>
      <c r="Q182" s="104"/>
      <c r="R182" s="104"/>
      <c r="S182" s="104"/>
      <c r="T182" s="103"/>
      <c r="U182" s="109">
        <f>IFERROR(VLOOKUP(CONCATENATE($H$1,A182),Ventas!$D$1:$M$205,6,0),"")</f>
        <v>1</v>
      </c>
      <c r="V182" s="103"/>
      <c r="W182" s="110">
        <f>IFERROR(VLOOKUP(CONCATENATE($H$1,A182),Ventas!$D$1:$M$205,8,0),"")</f>
        <v>4706</v>
      </c>
      <c r="X182" s="104"/>
      <c r="Y182" s="104"/>
      <c r="Z182" s="103"/>
      <c r="AA182" s="110">
        <f t="shared" si="45"/>
        <v>4706</v>
      </c>
      <c r="AB182" s="104"/>
      <c r="AC182" s="104"/>
      <c r="AD182" s="103"/>
      <c r="AE182" s="111">
        <v>3</v>
      </c>
      <c r="AF182" s="103"/>
      <c r="AG182" s="112" t="str">
        <f>IFERROR(VLOOKUP(CONCATENATE($H$1,AE182),Ventas!$D$1:$M$205,5,0),"")</f>
        <v>Turbante Ca</v>
      </c>
      <c r="AH182" s="104"/>
      <c r="AI182" s="104"/>
      <c r="AJ182" s="104"/>
      <c r="AK182" s="104"/>
      <c r="AL182" s="104"/>
      <c r="AM182" s="104"/>
      <c r="AN182" s="104"/>
      <c r="AO182" s="104"/>
      <c r="AP182" s="104"/>
      <c r="AQ182" s="104"/>
      <c r="AR182" s="104"/>
      <c r="AS182" s="104"/>
      <c r="AT182" s="104"/>
      <c r="AU182" s="104"/>
      <c r="AV182" s="104"/>
      <c r="AW182" s="104"/>
      <c r="AX182" s="103"/>
      <c r="AY182" s="109">
        <f>IFERROR(VLOOKUP(CONCATENATE($H$1,AE182),Ventas!$D$1:$M$205,6,0),"")</f>
        <v>1</v>
      </c>
      <c r="AZ182" s="103"/>
      <c r="BA182" s="110">
        <f>IFERROR(VLOOKUP(CONCATENATE($H$1,AE182),Ventas!$D$1:$M$205,8,0),"")</f>
        <v>4706</v>
      </c>
      <c r="BB182" s="104"/>
      <c r="BC182" s="104"/>
      <c r="BD182" s="103"/>
      <c r="BE182" s="110">
        <f t="shared" si="46"/>
        <v>4706</v>
      </c>
      <c r="BF182" s="104"/>
      <c r="BG182" s="104"/>
      <c r="BH182" s="103"/>
      <c r="BI182" s="111">
        <v>3</v>
      </c>
      <c r="BJ182" s="103"/>
      <c r="BK182" s="112" t="str">
        <f>IFERROR(VLOOKUP(CONCATENATE($H$1,BI182),Ventas!$D$1:$M$205,5,0),"")</f>
        <v>Turbante Ca</v>
      </c>
      <c r="BL182" s="104"/>
      <c r="BM182" s="104"/>
      <c r="BN182" s="104"/>
      <c r="BO182" s="104"/>
      <c r="BP182" s="104"/>
      <c r="BQ182" s="104"/>
      <c r="BR182" s="104"/>
      <c r="BS182" s="104"/>
      <c r="BT182" s="104"/>
      <c r="BU182" s="104"/>
      <c r="BV182" s="104"/>
      <c r="BW182" s="104"/>
      <c r="BX182" s="104"/>
      <c r="BY182" s="104"/>
      <c r="BZ182" s="104"/>
      <c r="CA182" s="104"/>
      <c r="CB182" s="103"/>
      <c r="CC182" s="109">
        <f>IFERROR(VLOOKUP(CONCATENATE($H$1,BI182),Ventas!$D$1:$M$205,6,0),"")</f>
        <v>1</v>
      </c>
      <c r="CD182" s="103"/>
      <c r="CE182" s="110">
        <f>IFERROR(VLOOKUP(CONCATENATE($H$1,BI182),Ventas!$D$1:$M$205,8,0),"")</f>
        <v>4706</v>
      </c>
      <c r="CF182" s="104"/>
      <c r="CG182" s="104"/>
      <c r="CH182" s="103"/>
      <c r="CI182" s="110">
        <f t="shared" si="47"/>
        <v>4706</v>
      </c>
      <c r="CJ182" s="104"/>
      <c r="CK182" s="104"/>
      <c r="CL182" s="103"/>
      <c r="CM182" s="111">
        <v>3</v>
      </c>
      <c r="CN182" s="103"/>
      <c r="CO182" s="112" t="str">
        <f>IFERROR(VLOOKUP(CONCATENATE($H$1,CM182),Ventas!$D$1:$M$205,5,0),"")</f>
        <v>Turbante Ca</v>
      </c>
      <c r="CP182" s="104"/>
      <c r="CQ182" s="104"/>
      <c r="CR182" s="104"/>
      <c r="CS182" s="104"/>
      <c r="CT182" s="104"/>
      <c r="CU182" s="104"/>
      <c r="CV182" s="104"/>
      <c r="CW182" s="104"/>
      <c r="CX182" s="104"/>
      <c r="CY182" s="104"/>
      <c r="CZ182" s="104"/>
      <c r="DA182" s="104"/>
      <c r="DB182" s="104"/>
      <c r="DC182" s="104"/>
      <c r="DD182" s="104"/>
      <c r="DE182" s="104"/>
      <c r="DF182" s="103"/>
      <c r="DG182" s="109">
        <f>IFERROR(VLOOKUP(CONCATENATE($H$1,CM182),Ventas!$D$1:$M$205,6,0),"")</f>
        <v>1</v>
      </c>
      <c r="DH182" s="103"/>
      <c r="DI182" s="110">
        <f>IFERROR(VLOOKUP(CONCATENATE($H$1,CM182),Ventas!$D$1:$M$205,8,0),"")</f>
        <v>4706</v>
      </c>
      <c r="DJ182" s="104"/>
      <c r="DK182" s="104"/>
      <c r="DL182" s="103"/>
      <c r="DM182" s="110">
        <f t="shared" si="48"/>
        <v>4706</v>
      </c>
      <c r="DN182" s="104"/>
      <c r="DO182" s="104"/>
      <c r="DP182" s="103"/>
      <c r="DQ182" s="111">
        <v>3</v>
      </c>
      <c r="DR182" s="103"/>
      <c r="DS182" s="112" t="str">
        <f>IFERROR(VLOOKUP(CONCATENATE($H$1,DQ182),Ventas!$D$1:$M$205,5,0),"")</f>
        <v>Turbante Ca</v>
      </c>
      <c r="DT182" s="104"/>
      <c r="DU182" s="104"/>
      <c r="DV182" s="104"/>
      <c r="DW182" s="104"/>
      <c r="DX182" s="104"/>
      <c r="DY182" s="104"/>
      <c r="DZ182" s="104"/>
      <c r="EA182" s="104"/>
      <c r="EB182" s="104"/>
      <c r="EC182" s="104"/>
      <c r="ED182" s="104"/>
      <c r="EE182" s="104"/>
      <c r="EF182" s="104"/>
      <c r="EG182" s="104"/>
      <c r="EH182" s="104"/>
      <c r="EI182" s="104"/>
      <c r="EJ182" s="103"/>
      <c r="EK182" s="109">
        <f>IFERROR(VLOOKUP(CONCATENATE($H$1,DQ182),Ventas!$D$1:$M$205,6,0),"")</f>
        <v>1</v>
      </c>
      <c r="EL182" s="103"/>
      <c r="EM182" s="110">
        <f>IFERROR(VLOOKUP(CONCATENATE($H$1,DQ182),Ventas!$D$1:$M$205,8,0),"")</f>
        <v>4706</v>
      </c>
      <c r="EN182" s="104"/>
      <c r="EO182" s="104"/>
      <c r="EP182" s="103"/>
      <c r="EQ182" s="110">
        <f t="shared" si="49"/>
        <v>4706</v>
      </c>
      <c r="ER182" s="104"/>
      <c r="ES182" s="104"/>
      <c r="ET182" s="103"/>
    </row>
    <row r="183" spans="1:150" ht="15.75" customHeight="1" x14ac:dyDescent="0.3">
      <c r="A183" s="111">
        <v>4</v>
      </c>
      <c r="B183" s="103"/>
      <c r="C183" s="112" t="str">
        <f>IFERROR(VLOOKUP(CONCATENATE($H$1,A183),Ventas!$D$1:$M$205,5,0),"")</f>
        <v>Turbante Ca</v>
      </c>
      <c r="D183" s="104"/>
      <c r="E183" s="104"/>
      <c r="F183" s="104"/>
      <c r="G183" s="104"/>
      <c r="H183" s="104"/>
      <c r="I183" s="104"/>
      <c r="J183" s="104"/>
      <c r="K183" s="104"/>
      <c r="L183" s="104"/>
      <c r="M183" s="104"/>
      <c r="N183" s="104"/>
      <c r="O183" s="104"/>
      <c r="P183" s="104"/>
      <c r="Q183" s="104"/>
      <c r="R183" s="104"/>
      <c r="S183" s="104"/>
      <c r="T183" s="103"/>
      <c r="U183" s="109">
        <f>IFERROR(VLOOKUP(CONCATENATE($H$1,A183),Ventas!$D$1:$M$205,6,0),"")</f>
        <v>1</v>
      </c>
      <c r="V183" s="103"/>
      <c r="W183" s="110">
        <f>IFERROR(VLOOKUP(CONCATENATE($H$1,A183),Ventas!$D$1:$M$205,8,0),"")</f>
        <v>4706</v>
      </c>
      <c r="X183" s="104"/>
      <c r="Y183" s="104"/>
      <c r="Z183" s="103"/>
      <c r="AA183" s="110">
        <f t="shared" si="45"/>
        <v>4706</v>
      </c>
      <c r="AB183" s="104"/>
      <c r="AC183" s="104"/>
      <c r="AD183" s="103"/>
      <c r="AE183" s="111">
        <v>4</v>
      </c>
      <c r="AF183" s="103"/>
      <c r="AG183" s="112" t="str">
        <f>IFERROR(VLOOKUP(CONCATENATE($H$1,AE183),Ventas!$D$1:$M$205,5,0),"")</f>
        <v>Turbante Ca</v>
      </c>
      <c r="AH183" s="104"/>
      <c r="AI183" s="104"/>
      <c r="AJ183" s="104"/>
      <c r="AK183" s="104"/>
      <c r="AL183" s="104"/>
      <c r="AM183" s="104"/>
      <c r="AN183" s="104"/>
      <c r="AO183" s="104"/>
      <c r="AP183" s="104"/>
      <c r="AQ183" s="104"/>
      <c r="AR183" s="104"/>
      <c r="AS183" s="104"/>
      <c r="AT183" s="104"/>
      <c r="AU183" s="104"/>
      <c r="AV183" s="104"/>
      <c r="AW183" s="104"/>
      <c r="AX183" s="103"/>
      <c r="AY183" s="109">
        <f>IFERROR(VLOOKUP(CONCATENATE($H$1,AE183),Ventas!$D$1:$M$205,6,0),"")</f>
        <v>1</v>
      </c>
      <c r="AZ183" s="103"/>
      <c r="BA183" s="110">
        <f>IFERROR(VLOOKUP(CONCATENATE($H$1,AE183),Ventas!$D$1:$M$205,8,0),"")</f>
        <v>4706</v>
      </c>
      <c r="BB183" s="104"/>
      <c r="BC183" s="104"/>
      <c r="BD183" s="103"/>
      <c r="BE183" s="110">
        <f t="shared" si="46"/>
        <v>4706</v>
      </c>
      <c r="BF183" s="104"/>
      <c r="BG183" s="104"/>
      <c r="BH183" s="103"/>
      <c r="BI183" s="111">
        <v>4</v>
      </c>
      <c r="BJ183" s="103"/>
      <c r="BK183" s="112" t="str">
        <f>IFERROR(VLOOKUP(CONCATENATE($H$1,BI183),Ventas!$D$1:$M$205,5,0),"")</f>
        <v>Turbante Ca</v>
      </c>
      <c r="BL183" s="104"/>
      <c r="BM183" s="104"/>
      <c r="BN183" s="104"/>
      <c r="BO183" s="104"/>
      <c r="BP183" s="104"/>
      <c r="BQ183" s="104"/>
      <c r="BR183" s="104"/>
      <c r="BS183" s="104"/>
      <c r="BT183" s="104"/>
      <c r="BU183" s="104"/>
      <c r="BV183" s="104"/>
      <c r="BW183" s="104"/>
      <c r="BX183" s="104"/>
      <c r="BY183" s="104"/>
      <c r="BZ183" s="104"/>
      <c r="CA183" s="104"/>
      <c r="CB183" s="103"/>
      <c r="CC183" s="109">
        <f>IFERROR(VLOOKUP(CONCATENATE($H$1,BI183),Ventas!$D$1:$M$205,6,0),"")</f>
        <v>1</v>
      </c>
      <c r="CD183" s="103"/>
      <c r="CE183" s="110">
        <f>IFERROR(VLOOKUP(CONCATENATE($H$1,BI183),Ventas!$D$1:$M$205,8,0),"")</f>
        <v>4706</v>
      </c>
      <c r="CF183" s="104"/>
      <c r="CG183" s="104"/>
      <c r="CH183" s="103"/>
      <c r="CI183" s="110">
        <f t="shared" si="47"/>
        <v>4706</v>
      </c>
      <c r="CJ183" s="104"/>
      <c r="CK183" s="104"/>
      <c r="CL183" s="103"/>
      <c r="CM183" s="111">
        <v>4</v>
      </c>
      <c r="CN183" s="103"/>
      <c r="CO183" s="112" t="str">
        <f>IFERROR(VLOOKUP(CONCATENATE($H$1,CM183),Ventas!$D$1:$M$205,5,0),"")</f>
        <v>Turbante Ca</v>
      </c>
      <c r="CP183" s="104"/>
      <c r="CQ183" s="104"/>
      <c r="CR183" s="104"/>
      <c r="CS183" s="104"/>
      <c r="CT183" s="104"/>
      <c r="CU183" s="104"/>
      <c r="CV183" s="104"/>
      <c r="CW183" s="104"/>
      <c r="CX183" s="104"/>
      <c r="CY183" s="104"/>
      <c r="CZ183" s="104"/>
      <c r="DA183" s="104"/>
      <c r="DB183" s="104"/>
      <c r="DC183" s="104"/>
      <c r="DD183" s="104"/>
      <c r="DE183" s="104"/>
      <c r="DF183" s="103"/>
      <c r="DG183" s="109">
        <f>IFERROR(VLOOKUP(CONCATENATE($H$1,CM183),Ventas!$D$1:$M$205,6,0),"")</f>
        <v>1</v>
      </c>
      <c r="DH183" s="103"/>
      <c r="DI183" s="110">
        <f>IFERROR(VLOOKUP(CONCATENATE($H$1,CM183),Ventas!$D$1:$M$205,8,0),"")</f>
        <v>4706</v>
      </c>
      <c r="DJ183" s="104"/>
      <c r="DK183" s="104"/>
      <c r="DL183" s="103"/>
      <c r="DM183" s="110">
        <f t="shared" si="48"/>
        <v>4706</v>
      </c>
      <c r="DN183" s="104"/>
      <c r="DO183" s="104"/>
      <c r="DP183" s="103"/>
      <c r="DQ183" s="111">
        <v>4</v>
      </c>
      <c r="DR183" s="103"/>
      <c r="DS183" s="112" t="str">
        <f>IFERROR(VLOOKUP(CONCATENATE($H$1,DQ183),Ventas!$D$1:$M$205,5,0),"")</f>
        <v>Turbante Ca</v>
      </c>
      <c r="DT183" s="104"/>
      <c r="DU183" s="104"/>
      <c r="DV183" s="104"/>
      <c r="DW183" s="104"/>
      <c r="DX183" s="104"/>
      <c r="DY183" s="104"/>
      <c r="DZ183" s="104"/>
      <c r="EA183" s="104"/>
      <c r="EB183" s="104"/>
      <c r="EC183" s="104"/>
      <c r="ED183" s="104"/>
      <c r="EE183" s="104"/>
      <c r="EF183" s="104"/>
      <c r="EG183" s="104"/>
      <c r="EH183" s="104"/>
      <c r="EI183" s="104"/>
      <c r="EJ183" s="103"/>
      <c r="EK183" s="109">
        <f>IFERROR(VLOOKUP(CONCATENATE($H$1,DQ183),Ventas!$D$1:$M$205,6,0),"")</f>
        <v>1</v>
      </c>
      <c r="EL183" s="103"/>
      <c r="EM183" s="110">
        <f>IFERROR(VLOOKUP(CONCATENATE($H$1,DQ183),Ventas!$D$1:$M$205,8,0),"")</f>
        <v>4706</v>
      </c>
      <c r="EN183" s="104"/>
      <c r="EO183" s="104"/>
      <c r="EP183" s="103"/>
      <c r="EQ183" s="110">
        <f t="shared" si="49"/>
        <v>4706</v>
      </c>
      <c r="ER183" s="104"/>
      <c r="ES183" s="104"/>
      <c r="ET183" s="103"/>
    </row>
    <row r="184" spans="1:150" ht="15.75" customHeight="1" x14ac:dyDescent="0.3">
      <c r="A184" s="111">
        <v>5</v>
      </c>
      <c r="B184" s="103"/>
      <c r="C184" s="112" t="str">
        <f>IFERROR(VLOOKUP(CONCATENATE($H$1,A184),Ventas!$D$1:$M$205,5,0),"")</f>
        <v/>
      </c>
      <c r="D184" s="104"/>
      <c r="E184" s="104"/>
      <c r="F184" s="104"/>
      <c r="G184" s="104"/>
      <c r="H184" s="104"/>
      <c r="I184" s="104"/>
      <c r="J184" s="104"/>
      <c r="K184" s="104"/>
      <c r="L184" s="104"/>
      <c r="M184" s="104"/>
      <c r="N184" s="104"/>
      <c r="O184" s="104"/>
      <c r="P184" s="104"/>
      <c r="Q184" s="104"/>
      <c r="R184" s="104"/>
      <c r="S184" s="104"/>
      <c r="T184" s="103"/>
      <c r="U184" s="109" t="str">
        <f>IFERROR(VLOOKUP(CONCATENATE($H$1,A184),Ventas!$D$1:$M$205,6,0),"")</f>
        <v/>
      </c>
      <c r="V184" s="103"/>
      <c r="W184" s="110" t="str">
        <f>IFERROR(VLOOKUP(CONCATENATE($H$1,A184),Ventas!$D$1:$M$205,8,0),"")</f>
        <v/>
      </c>
      <c r="X184" s="104"/>
      <c r="Y184" s="104"/>
      <c r="Z184" s="103"/>
      <c r="AA184" s="110" t="str">
        <f t="shared" si="45"/>
        <v/>
      </c>
      <c r="AB184" s="104"/>
      <c r="AC184" s="104"/>
      <c r="AD184" s="103"/>
      <c r="AE184" s="111">
        <v>5</v>
      </c>
      <c r="AF184" s="103"/>
      <c r="AG184" s="112" t="str">
        <f>IFERROR(VLOOKUP(CONCATENATE($H$1,AE184),Ventas!$D$1:$M$205,5,0),"")</f>
        <v/>
      </c>
      <c r="AH184" s="104"/>
      <c r="AI184" s="104"/>
      <c r="AJ184" s="104"/>
      <c r="AK184" s="104"/>
      <c r="AL184" s="104"/>
      <c r="AM184" s="104"/>
      <c r="AN184" s="104"/>
      <c r="AO184" s="104"/>
      <c r="AP184" s="104"/>
      <c r="AQ184" s="104"/>
      <c r="AR184" s="104"/>
      <c r="AS184" s="104"/>
      <c r="AT184" s="104"/>
      <c r="AU184" s="104"/>
      <c r="AV184" s="104"/>
      <c r="AW184" s="104"/>
      <c r="AX184" s="103"/>
      <c r="AY184" s="109" t="str">
        <f>IFERROR(VLOOKUP(CONCATENATE($H$1,AE184),Ventas!$D$1:$M$205,6,0),"")</f>
        <v/>
      </c>
      <c r="AZ184" s="103"/>
      <c r="BA184" s="110" t="str">
        <f>IFERROR(VLOOKUP(CONCATENATE($H$1,AE184),Ventas!$D$1:$M$205,8,0),"")</f>
        <v/>
      </c>
      <c r="BB184" s="104"/>
      <c r="BC184" s="104"/>
      <c r="BD184" s="103"/>
      <c r="BE184" s="110" t="str">
        <f t="shared" si="46"/>
        <v/>
      </c>
      <c r="BF184" s="104"/>
      <c r="BG184" s="104"/>
      <c r="BH184" s="103"/>
      <c r="BI184" s="111">
        <v>5</v>
      </c>
      <c r="BJ184" s="103"/>
      <c r="BK184" s="112" t="str">
        <f>IFERROR(VLOOKUP(CONCATENATE($H$1,BI184),Ventas!$D$1:$M$205,5,0),"")</f>
        <v/>
      </c>
      <c r="BL184" s="104"/>
      <c r="BM184" s="104"/>
      <c r="BN184" s="104"/>
      <c r="BO184" s="104"/>
      <c r="BP184" s="104"/>
      <c r="BQ184" s="104"/>
      <c r="BR184" s="104"/>
      <c r="BS184" s="104"/>
      <c r="BT184" s="104"/>
      <c r="BU184" s="104"/>
      <c r="BV184" s="104"/>
      <c r="BW184" s="104"/>
      <c r="BX184" s="104"/>
      <c r="BY184" s="104"/>
      <c r="BZ184" s="104"/>
      <c r="CA184" s="104"/>
      <c r="CB184" s="103"/>
      <c r="CC184" s="109" t="str">
        <f>IFERROR(VLOOKUP(CONCATENATE($H$1,BI184),Ventas!$D$1:$M$205,6,0),"")</f>
        <v/>
      </c>
      <c r="CD184" s="103"/>
      <c r="CE184" s="110" t="str">
        <f>IFERROR(VLOOKUP(CONCATENATE($H$1,BI184),Ventas!$D$1:$M$205,8,0),"")</f>
        <v/>
      </c>
      <c r="CF184" s="104"/>
      <c r="CG184" s="104"/>
      <c r="CH184" s="103"/>
      <c r="CI184" s="110" t="str">
        <f t="shared" si="47"/>
        <v/>
      </c>
      <c r="CJ184" s="104"/>
      <c r="CK184" s="104"/>
      <c r="CL184" s="103"/>
      <c r="CM184" s="111">
        <v>5</v>
      </c>
      <c r="CN184" s="103"/>
      <c r="CO184" s="112" t="str">
        <f>IFERROR(VLOOKUP(CONCATENATE($H$1,CM184),Ventas!$D$1:$M$205,5,0),"")</f>
        <v/>
      </c>
      <c r="CP184" s="104"/>
      <c r="CQ184" s="104"/>
      <c r="CR184" s="104"/>
      <c r="CS184" s="104"/>
      <c r="CT184" s="104"/>
      <c r="CU184" s="104"/>
      <c r="CV184" s="104"/>
      <c r="CW184" s="104"/>
      <c r="CX184" s="104"/>
      <c r="CY184" s="104"/>
      <c r="CZ184" s="104"/>
      <c r="DA184" s="104"/>
      <c r="DB184" s="104"/>
      <c r="DC184" s="104"/>
      <c r="DD184" s="104"/>
      <c r="DE184" s="104"/>
      <c r="DF184" s="103"/>
      <c r="DG184" s="109" t="str">
        <f>IFERROR(VLOOKUP(CONCATENATE($H$1,CM184),Ventas!$D$1:$M$205,6,0),"")</f>
        <v/>
      </c>
      <c r="DH184" s="103"/>
      <c r="DI184" s="110" t="str">
        <f>IFERROR(VLOOKUP(CONCATENATE($H$1,CM184),Ventas!$D$1:$M$205,8,0),"")</f>
        <v/>
      </c>
      <c r="DJ184" s="104"/>
      <c r="DK184" s="104"/>
      <c r="DL184" s="103"/>
      <c r="DM184" s="110" t="str">
        <f t="shared" si="48"/>
        <v/>
      </c>
      <c r="DN184" s="104"/>
      <c r="DO184" s="104"/>
      <c r="DP184" s="103"/>
      <c r="DQ184" s="111">
        <v>5</v>
      </c>
      <c r="DR184" s="103"/>
      <c r="DS184" s="112" t="str">
        <f>IFERROR(VLOOKUP(CONCATENATE($H$1,DQ184),Ventas!$D$1:$M$205,5,0),"")</f>
        <v/>
      </c>
      <c r="DT184" s="104"/>
      <c r="DU184" s="104"/>
      <c r="DV184" s="104"/>
      <c r="DW184" s="104"/>
      <c r="DX184" s="104"/>
      <c r="DY184" s="104"/>
      <c r="DZ184" s="104"/>
      <c r="EA184" s="104"/>
      <c r="EB184" s="104"/>
      <c r="EC184" s="104"/>
      <c r="ED184" s="104"/>
      <c r="EE184" s="104"/>
      <c r="EF184" s="104"/>
      <c r="EG184" s="104"/>
      <c r="EH184" s="104"/>
      <c r="EI184" s="104"/>
      <c r="EJ184" s="103"/>
      <c r="EK184" s="109" t="str">
        <f>IFERROR(VLOOKUP(CONCATENATE($H$1,DQ184),Ventas!$D$1:$M$205,6,0),"")</f>
        <v/>
      </c>
      <c r="EL184" s="103"/>
      <c r="EM184" s="110" t="str">
        <f>IFERROR(VLOOKUP(CONCATENATE($H$1,DQ184),Ventas!$D$1:$M$205,8,0),"")</f>
        <v/>
      </c>
      <c r="EN184" s="104"/>
      <c r="EO184" s="104"/>
      <c r="EP184" s="103"/>
      <c r="EQ184" s="110" t="str">
        <f t="shared" si="49"/>
        <v/>
      </c>
      <c r="ER184" s="104"/>
      <c r="ES184" s="104"/>
      <c r="ET184" s="103"/>
    </row>
    <row r="185" spans="1:150" ht="15.75" customHeight="1" x14ac:dyDescent="0.3">
      <c r="A185" s="111">
        <v>6</v>
      </c>
      <c r="B185" s="103"/>
      <c r="C185" s="112" t="str">
        <f>IFERROR(VLOOKUP(CONCATENATE($H$1,A185),Ventas!$D$1:$M$205,5,0),"")</f>
        <v/>
      </c>
      <c r="D185" s="104"/>
      <c r="E185" s="104"/>
      <c r="F185" s="104"/>
      <c r="G185" s="104"/>
      <c r="H185" s="104"/>
      <c r="I185" s="104"/>
      <c r="J185" s="104"/>
      <c r="K185" s="104"/>
      <c r="L185" s="104"/>
      <c r="M185" s="104"/>
      <c r="N185" s="104"/>
      <c r="O185" s="104"/>
      <c r="P185" s="104"/>
      <c r="Q185" s="104"/>
      <c r="R185" s="104"/>
      <c r="S185" s="104"/>
      <c r="T185" s="103"/>
      <c r="U185" s="109" t="str">
        <f>IFERROR(VLOOKUP(CONCATENATE($H$1,A185),Ventas!$D$1:$M$205,6,0),"")</f>
        <v/>
      </c>
      <c r="V185" s="103"/>
      <c r="W185" s="110" t="str">
        <f>IFERROR(VLOOKUP(CONCATENATE($H$1,A185),Ventas!$D$1:$M$205,8,0),"")</f>
        <v/>
      </c>
      <c r="X185" s="104"/>
      <c r="Y185" s="104"/>
      <c r="Z185" s="103"/>
      <c r="AA185" s="110" t="str">
        <f t="shared" si="45"/>
        <v/>
      </c>
      <c r="AB185" s="104"/>
      <c r="AC185" s="104"/>
      <c r="AD185" s="103"/>
      <c r="AE185" s="111">
        <v>6</v>
      </c>
      <c r="AF185" s="103"/>
      <c r="AG185" s="112" t="str">
        <f>IFERROR(VLOOKUP(CONCATENATE($H$1,AE185),Ventas!$D$1:$M$205,5,0),"")</f>
        <v/>
      </c>
      <c r="AH185" s="104"/>
      <c r="AI185" s="104"/>
      <c r="AJ185" s="104"/>
      <c r="AK185" s="104"/>
      <c r="AL185" s="104"/>
      <c r="AM185" s="104"/>
      <c r="AN185" s="104"/>
      <c r="AO185" s="104"/>
      <c r="AP185" s="104"/>
      <c r="AQ185" s="104"/>
      <c r="AR185" s="104"/>
      <c r="AS185" s="104"/>
      <c r="AT185" s="104"/>
      <c r="AU185" s="104"/>
      <c r="AV185" s="104"/>
      <c r="AW185" s="104"/>
      <c r="AX185" s="103"/>
      <c r="AY185" s="109" t="str">
        <f>IFERROR(VLOOKUP(CONCATENATE($H$1,AE185),Ventas!$D$1:$M$205,6,0),"")</f>
        <v/>
      </c>
      <c r="AZ185" s="103"/>
      <c r="BA185" s="110" t="str">
        <f>IFERROR(VLOOKUP(CONCATENATE($H$1,AE185),Ventas!$D$1:$M$205,8,0),"")</f>
        <v/>
      </c>
      <c r="BB185" s="104"/>
      <c r="BC185" s="104"/>
      <c r="BD185" s="103"/>
      <c r="BE185" s="110" t="str">
        <f t="shared" si="46"/>
        <v/>
      </c>
      <c r="BF185" s="104"/>
      <c r="BG185" s="104"/>
      <c r="BH185" s="103"/>
      <c r="BI185" s="111">
        <v>6</v>
      </c>
      <c r="BJ185" s="103"/>
      <c r="BK185" s="112" t="str">
        <f>IFERROR(VLOOKUP(CONCATENATE($H$1,BI185),Ventas!$D$1:$M$205,5,0),"")</f>
        <v/>
      </c>
      <c r="BL185" s="104"/>
      <c r="BM185" s="104"/>
      <c r="BN185" s="104"/>
      <c r="BO185" s="104"/>
      <c r="BP185" s="104"/>
      <c r="BQ185" s="104"/>
      <c r="BR185" s="104"/>
      <c r="BS185" s="104"/>
      <c r="BT185" s="104"/>
      <c r="BU185" s="104"/>
      <c r="BV185" s="104"/>
      <c r="BW185" s="104"/>
      <c r="BX185" s="104"/>
      <c r="BY185" s="104"/>
      <c r="BZ185" s="104"/>
      <c r="CA185" s="104"/>
      <c r="CB185" s="103"/>
      <c r="CC185" s="109" t="str">
        <f>IFERROR(VLOOKUP(CONCATENATE($H$1,BI185),Ventas!$D$1:$M$205,6,0),"")</f>
        <v/>
      </c>
      <c r="CD185" s="103"/>
      <c r="CE185" s="110" t="str">
        <f>IFERROR(VLOOKUP(CONCATENATE($H$1,BI185),Ventas!$D$1:$M$205,8,0),"")</f>
        <v/>
      </c>
      <c r="CF185" s="104"/>
      <c r="CG185" s="104"/>
      <c r="CH185" s="103"/>
      <c r="CI185" s="110" t="str">
        <f t="shared" si="47"/>
        <v/>
      </c>
      <c r="CJ185" s="104"/>
      <c r="CK185" s="104"/>
      <c r="CL185" s="103"/>
      <c r="CM185" s="111">
        <v>6</v>
      </c>
      <c r="CN185" s="103"/>
      <c r="CO185" s="112" t="str">
        <f>IFERROR(VLOOKUP(CONCATENATE($H$1,CM185),Ventas!$D$1:$M$205,5,0),"")</f>
        <v/>
      </c>
      <c r="CP185" s="104"/>
      <c r="CQ185" s="104"/>
      <c r="CR185" s="104"/>
      <c r="CS185" s="104"/>
      <c r="CT185" s="104"/>
      <c r="CU185" s="104"/>
      <c r="CV185" s="104"/>
      <c r="CW185" s="104"/>
      <c r="CX185" s="104"/>
      <c r="CY185" s="104"/>
      <c r="CZ185" s="104"/>
      <c r="DA185" s="104"/>
      <c r="DB185" s="104"/>
      <c r="DC185" s="104"/>
      <c r="DD185" s="104"/>
      <c r="DE185" s="104"/>
      <c r="DF185" s="103"/>
      <c r="DG185" s="109" t="str">
        <f>IFERROR(VLOOKUP(CONCATENATE($H$1,CM185),Ventas!$D$1:$M$205,6,0),"")</f>
        <v/>
      </c>
      <c r="DH185" s="103"/>
      <c r="DI185" s="110" t="str">
        <f>IFERROR(VLOOKUP(CONCATENATE($H$1,CM185),Ventas!$D$1:$M$205,8,0),"")</f>
        <v/>
      </c>
      <c r="DJ185" s="104"/>
      <c r="DK185" s="104"/>
      <c r="DL185" s="103"/>
      <c r="DM185" s="110" t="str">
        <f t="shared" si="48"/>
        <v/>
      </c>
      <c r="DN185" s="104"/>
      <c r="DO185" s="104"/>
      <c r="DP185" s="103"/>
      <c r="DQ185" s="111">
        <v>6</v>
      </c>
      <c r="DR185" s="103"/>
      <c r="DS185" s="112" t="str">
        <f>IFERROR(VLOOKUP(CONCATENATE($H$1,DQ185),Ventas!$D$1:$M$205,5,0),"")</f>
        <v/>
      </c>
      <c r="DT185" s="104"/>
      <c r="DU185" s="104"/>
      <c r="DV185" s="104"/>
      <c r="DW185" s="104"/>
      <c r="DX185" s="104"/>
      <c r="DY185" s="104"/>
      <c r="DZ185" s="104"/>
      <c r="EA185" s="104"/>
      <c r="EB185" s="104"/>
      <c r="EC185" s="104"/>
      <c r="ED185" s="104"/>
      <c r="EE185" s="104"/>
      <c r="EF185" s="104"/>
      <c r="EG185" s="104"/>
      <c r="EH185" s="104"/>
      <c r="EI185" s="104"/>
      <c r="EJ185" s="103"/>
      <c r="EK185" s="109" t="str">
        <f>IFERROR(VLOOKUP(CONCATENATE($H$1,DQ185),Ventas!$D$1:$M$205,6,0),"")</f>
        <v/>
      </c>
      <c r="EL185" s="103"/>
      <c r="EM185" s="110" t="str">
        <f>IFERROR(VLOOKUP(CONCATENATE($H$1,DQ185),Ventas!$D$1:$M$205,8,0),"")</f>
        <v/>
      </c>
      <c r="EN185" s="104"/>
      <c r="EO185" s="104"/>
      <c r="EP185" s="103"/>
      <c r="EQ185" s="110" t="str">
        <f t="shared" si="49"/>
        <v/>
      </c>
      <c r="ER185" s="104"/>
      <c r="ES185" s="104"/>
      <c r="ET185" s="103"/>
    </row>
    <row r="186" spans="1:150" ht="15.75" customHeight="1" x14ac:dyDescent="0.3">
      <c r="A186" s="111">
        <v>7</v>
      </c>
      <c r="B186" s="103"/>
      <c r="C186" s="112" t="str">
        <f>IFERROR(VLOOKUP(CONCATENATE($H$1,A186),Ventas!$D$1:$M$205,5,0),"")</f>
        <v/>
      </c>
      <c r="D186" s="104"/>
      <c r="E186" s="104"/>
      <c r="F186" s="104"/>
      <c r="G186" s="104"/>
      <c r="H186" s="104"/>
      <c r="I186" s="104"/>
      <c r="J186" s="104"/>
      <c r="K186" s="104"/>
      <c r="L186" s="104"/>
      <c r="M186" s="104"/>
      <c r="N186" s="104"/>
      <c r="O186" s="104"/>
      <c r="P186" s="104"/>
      <c r="Q186" s="104"/>
      <c r="R186" s="104"/>
      <c r="S186" s="104"/>
      <c r="T186" s="103"/>
      <c r="U186" s="109" t="str">
        <f>IFERROR(VLOOKUP(CONCATENATE($H$1,A186),Ventas!$D$1:$M$205,6,0),"")</f>
        <v/>
      </c>
      <c r="V186" s="103"/>
      <c r="W186" s="110" t="str">
        <f>IFERROR(VLOOKUP(CONCATENATE($H$1,A186),Ventas!$D$1:$M$205,8,0),"")</f>
        <v/>
      </c>
      <c r="X186" s="104"/>
      <c r="Y186" s="104"/>
      <c r="Z186" s="103"/>
      <c r="AA186" s="110" t="str">
        <f t="shared" si="45"/>
        <v/>
      </c>
      <c r="AB186" s="104"/>
      <c r="AC186" s="104"/>
      <c r="AD186" s="103"/>
      <c r="AE186" s="111">
        <v>7</v>
      </c>
      <c r="AF186" s="103"/>
      <c r="AG186" s="112" t="str">
        <f>IFERROR(VLOOKUP(CONCATENATE($H$1,AE186),Ventas!$D$1:$M$205,5,0),"")</f>
        <v/>
      </c>
      <c r="AH186" s="104"/>
      <c r="AI186" s="104"/>
      <c r="AJ186" s="104"/>
      <c r="AK186" s="104"/>
      <c r="AL186" s="104"/>
      <c r="AM186" s="104"/>
      <c r="AN186" s="104"/>
      <c r="AO186" s="104"/>
      <c r="AP186" s="104"/>
      <c r="AQ186" s="104"/>
      <c r="AR186" s="104"/>
      <c r="AS186" s="104"/>
      <c r="AT186" s="104"/>
      <c r="AU186" s="104"/>
      <c r="AV186" s="104"/>
      <c r="AW186" s="104"/>
      <c r="AX186" s="103"/>
      <c r="AY186" s="109" t="str">
        <f>IFERROR(VLOOKUP(CONCATENATE($H$1,AE186),Ventas!$D$1:$M$205,6,0),"")</f>
        <v/>
      </c>
      <c r="AZ186" s="103"/>
      <c r="BA186" s="110" t="str">
        <f>IFERROR(VLOOKUP(CONCATENATE($H$1,AE186),Ventas!$D$1:$M$205,8,0),"")</f>
        <v/>
      </c>
      <c r="BB186" s="104"/>
      <c r="BC186" s="104"/>
      <c r="BD186" s="103"/>
      <c r="BE186" s="110" t="str">
        <f t="shared" si="46"/>
        <v/>
      </c>
      <c r="BF186" s="104"/>
      <c r="BG186" s="104"/>
      <c r="BH186" s="103"/>
      <c r="BI186" s="111">
        <v>7</v>
      </c>
      <c r="BJ186" s="103"/>
      <c r="BK186" s="112" t="str">
        <f>IFERROR(VLOOKUP(CONCATENATE($H$1,BI186),Ventas!$D$1:$M$205,5,0),"")</f>
        <v/>
      </c>
      <c r="BL186" s="104"/>
      <c r="BM186" s="104"/>
      <c r="BN186" s="104"/>
      <c r="BO186" s="104"/>
      <c r="BP186" s="104"/>
      <c r="BQ186" s="104"/>
      <c r="BR186" s="104"/>
      <c r="BS186" s="104"/>
      <c r="BT186" s="104"/>
      <c r="BU186" s="104"/>
      <c r="BV186" s="104"/>
      <c r="BW186" s="104"/>
      <c r="BX186" s="104"/>
      <c r="BY186" s="104"/>
      <c r="BZ186" s="104"/>
      <c r="CA186" s="104"/>
      <c r="CB186" s="103"/>
      <c r="CC186" s="109" t="str">
        <f>IFERROR(VLOOKUP(CONCATENATE($H$1,BI186),Ventas!$D$1:$M$205,6,0),"")</f>
        <v/>
      </c>
      <c r="CD186" s="103"/>
      <c r="CE186" s="110" t="str">
        <f>IFERROR(VLOOKUP(CONCATENATE($H$1,BI186),Ventas!$D$1:$M$205,8,0),"")</f>
        <v/>
      </c>
      <c r="CF186" s="104"/>
      <c r="CG186" s="104"/>
      <c r="CH186" s="103"/>
      <c r="CI186" s="110" t="str">
        <f t="shared" si="47"/>
        <v/>
      </c>
      <c r="CJ186" s="104"/>
      <c r="CK186" s="104"/>
      <c r="CL186" s="103"/>
      <c r="CM186" s="111">
        <v>7</v>
      </c>
      <c r="CN186" s="103"/>
      <c r="CO186" s="112" t="str">
        <f>IFERROR(VLOOKUP(CONCATENATE($H$1,CM186),Ventas!$D$1:$M$205,5,0),"")</f>
        <v/>
      </c>
      <c r="CP186" s="104"/>
      <c r="CQ186" s="104"/>
      <c r="CR186" s="104"/>
      <c r="CS186" s="104"/>
      <c r="CT186" s="104"/>
      <c r="CU186" s="104"/>
      <c r="CV186" s="104"/>
      <c r="CW186" s="104"/>
      <c r="CX186" s="104"/>
      <c r="CY186" s="104"/>
      <c r="CZ186" s="104"/>
      <c r="DA186" s="104"/>
      <c r="DB186" s="104"/>
      <c r="DC186" s="104"/>
      <c r="DD186" s="104"/>
      <c r="DE186" s="104"/>
      <c r="DF186" s="103"/>
      <c r="DG186" s="109" t="str">
        <f>IFERROR(VLOOKUP(CONCATENATE($H$1,CM186),Ventas!$D$1:$M$205,6,0),"")</f>
        <v/>
      </c>
      <c r="DH186" s="103"/>
      <c r="DI186" s="110" t="str">
        <f>IFERROR(VLOOKUP(CONCATENATE($H$1,CM186),Ventas!$D$1:$M$205,8,0),"")</f>
        <v/>
      </c>
      <c r="DJ186" s="104"/>
      <c r="DK186" s="104"/>
      <c r="DL186" s="103"/>
      <c r="DM186" s="110" t="str">
        <f t="shared" si="48"/>
        <v/>
      </c>
      <c r="DN186" s="104"/>
      <c r="DO186" s="104"/>
      <c r="DP186" s="103"/>
      <c r="DQ186" s="111">
        <v>7</v>
      </c>
      <c r="DR186" s="103"/>
      <c r="DS186" s="112" t="str">
        <f>IFERROR(VLOOKUP(CONCATENATE($H$1,DQ186),Ventas!$D$1:$M$205,5,0),"")</f>
        <v/>
      </c>
      <c r="DT186" s="104"/>
      <c r="DU186" s="104"/>
      <c r="DV186" s="104"/>
      <c r="DW186" s="104"/>
      <c r="DX186" s="104"/>
      <c r="DY186" s="104"/>
      <c r="DZ186" s="104"/>
      <c r="EA186" s="104"/>
      <c r="EB186" s="104"/>
      <c r="EC186" s="104"/>
      <c r="ED186" s="104"/>
      <c r="EE186" s="104"/>
      <c r="EF186" s="104"/>
      <c r="EG186" s="104"/>
      <c r="EH186" s="104"/>
      <c r="EI186" s="104"/>
      <c r="EJ186" s="103"/>
      <c r="EK186" s="109" t="str">
        <f>IFERROR(VLOOKUP(CONCATENATE($H$1,DQ186),Ventas!$D$1:$M$205,6,0),"")</f>
        <v/>
      </c>
      <c r="EL186" s="103"/>
      <c r="EM186" s="110" t="str">
        <f>IFERROR(VLOOKUP(CONCATENATE($H$1,DQ186),Ventas!$D$1:$M$205,8,0),"")</f>
        <v/>
      </c>
      <c r="EN186" s="104"/>
      <c r="EO186" s="104"/>
      <c r="EP186" s="103"/>
      <c r="EQ186" s="110" t="str">
        <f t="shared" si="49"/>
        <v/>
      </c>
      <c r="ER186" s="104"/>
      <c r="ES186" s="104"/>
      <c r="ET186" s="103"/>
    </row>
    <row r="187" spans="1:150" ht="15.75" customHeight="1" x14ac:dyDescent="0.3">
      <c r="A187" s="111">
        <v>8</v>
      </c>
      <c r="B187" s="103"/>
      <c r="C187" s="112" t="str">
        <f>IFERROR(VLOOKUP(CONCATENATE($H$1,A187),Ventas!$D$1:$M$205,5,0),"")</f>
        <v/>
      </c>
      <c r="D187" s="104"/>
      <c r="E187" s="104"/>
      <c r="F187" s="104"/>
      <c r="G187" s="104"/>
      <c r="H187" s="104"/>
      <c r="I187" s="104"/>
      <c r="J187" s="104"/>
      <c r="K187" s="104"/>
      <c r="L187" s="104"/>
      <c r="M187" s="104"/>
      <c r="N187" s="104"/>
      <c r="O187" s="104"/>
      <c r="P187" s="104"/>
      <c r="Q187" s="104"/>
      <c r="R187" s="104"/>
      <c r="S187" s="104"/>
      <c r="T187" s="103"/>
      <c r="U187" s="109" t="str">
        <f>IFERROR(VLOOKUP(CONCATENATE($H$1,A187),Ventas!$D$1:$M$205,6,0),"")</f>
        <v/>
      </c>
      <c r="V187" s="103"/>
      <c r="W187" s="110" t="str">
        <f>IFERROR(VLOOKUP(CONCATENATE($H$1,A187),Ventas!$D$1:$M$205,8,0),"")</f>
        <v/>
      </c>
      <c r="X187" s="104"/>
      <c r="Y187" s="104"/>
      <c r="Z187" s="103"/>
      <c r="AA187" s="110" t="str">
        <f t="shared" si="45"/>
        <v/>
      </c>
      <c r="AB187" s="104"/>
      <c r="AC187" s="104"/>
      <c r="AD187" s="103"/>
      <c r="AE187" s="111">
        <v>8</v>
      </c>
      <c r="AF187" s="103"/>
      <c r="AG187" s="112" t="str">
        <f>IFERROR(VLOOKUP(CONCATENATE($H$1,AE187),Ventas!$D$1:$M$205,5,0),"")</f>
        <v/>
      </c>
      <c r="AH187" s="104"/>
      <c r="AI187" s="104"/>
      <c r="AJ187" s="104"/>
      <c r="AK187" s="104"/>
      <c r="AL187" s="104"/>
      <c r="AM187" s="104"/>
      <c r="AN187" s="104"/>
      <c r="AO187" s="104"/>
      <c r="AP187" s="104"/>
      <c r="AQ187" s="104"/>
      <c r="AR187" s="104"/>
      <c r="AS187" s="104"/>
      <c r="AT187" s="104"/>
      <c r="AU187" s="104"/>
      <c r="AV187" s="104"/>
      <c r="AW187" s="104"/>
      <c r="AX187" s="103"/>
      <c r="AY187" s="109" t="str">
        <f>IFERROR(VLOOKUP(CONCATENATE($H$1,AE187),Ventas!$D$1:$M$205,6,0),"")</f>
        <v/>
      </c>
      <c r="AZ187" s="103"/>
      <c r="BA187" s="110" t="str">
        <f>IFERROR(VLOOKUP(CONCATENATE($H$1,AE187),Ventas!$D$1:$M$205,8,0),"")</f>
        <v/>
      </c>
      <c r="BB187" s="104"/>
      <c r="BC187" s="104"/>
      <c r="BD187" s="103"/>
      <c r="BE187" s="110" t="str">
        <f t="shared" si="46"/>
        <v/>
      </c>
      <c r="BF187" s="104"/>
      <c r="BG187" s="104"/>
      <c r="BH187" s="103"/>
      <c r="BI187" s="111">
        <v>8</v>
      </c>
      <c r="BJ187" s="103"/>
      <c r="BK187" s="112" t="str">
        <f>IFERROR(VLOOKUP(CONCATENATE($H$1,BI187),Ventas!$D$1:$M$205,5,0),"")</f>
        <v/>
      </c>
      <c r="BL187" s="104"/>
      <c r="BM187" s="104"/>
      <c r="BN187" s="104"/>
      <c r="BO187" s="104"/>
      <c r="BP187" s="104"/>
      <c r="BQ187" s="104"/>
      <c r="BR187" s="104"/>
      <c r="BS187" s="104"/>
      <c r="BT187" s="104"/>
      <c r="BU187" s="104"/>
      <c r="BV187" s="104"/>
      <c r="BW187" s="104"/>
      <c r="BX187" s="104"/>
      <c r="BY187" s="104"/>
      <c r="BZ187" s="104"/>
      <c r="CA187" s="104"/>
      <c r="CB187" s="103"/>
      <c r="CC187" s="109" t="str">
        <f>IFERROR(VLOOKUP(CONCATENATE($H$1,BI187),Ventas!$D$1:$M$205,6,0),"")</f>
        <v/>
      </c>
      <c r="CD187" s="103"/>
      <c r="CE187" s="110" t="str">
        <f>IFERROR(VLOOKUP(CONCATENATE($H$1,BI187),Ventas!$D$1:$M$205,8,0),"")</f>
        <v/>
      </c>
      <c r="CF187" s="104"/>
      <c r="CG187" s="104"/>
      <c r="CH187" s="103"/>
      <c r="CI187" s="110" t="str">
        <f t="shared" si="47"/>
        <v/>
      </c>
      <c r="CJ187" s="104"/>
      <c r="CK187" s="104"/>
      <c r="CL187" s="103"/>
      <c r="CM187" s="111">
        <v>8</v>
      </c>
      <c r="CN187" s="103"/>
      <c r="CO187" s="112" t="str">
        <f>IFERROR(VLOOKUP(CONCATENATE($H$1,CM187),Ventas!$D$1:$M$205,5,0),"")</f>
        <v/>
      </c>
      <c r="CP187" s="104"/>
      <c r="CQ187" s="104"/>
      <c r="CR187" s="104"/>
      <c r="CS187" s="104"/>
      <c r="CT187" s="104"/>
      <c r="CU187" s="104"/>
      <c r="CV187" s="104"/>
      <c r="CW187" s="104"/>
      <c r="CX187" s="104"/>
      <c r="CY187" s="104"/>
      <c r="CZ187" s="104"/>
      <c r="DA187" s="104"/>
      <c r="DB187" s="104"/>
      <c r="DC187" s="104"/>
      <c r="DD187" s="104"/>
      <c r="DE187" s="104"/>
      <c r="DF187" s="103"/>
      <c r="DG187" s="109" t="str">
        <f>IFERROR(VLOOKUP(CONCATENATE($H$1,CM187),Ventas!$D$1:$M$205,6,0),"")</f>
        <v/>
      </c>
      <c r="DH187" s="103"/>
      <c r="DI187" s="110" t="str">
        <f>IFERROR(VLOOKUP(CONCATENATE($H$1,CM187),Ventas!$D$1:$M$205,8,0),"")</f>
        <v/>
      </c>
      <c r="DJ187" s="104"/>
      <c r="DK187" s="104"/>
      <c r="DL187" s="103"/>
      <c r="DM187" s="110" t="str">
        <f t="shared" si="48"/>
        <v/>
      </c>
      <c r="DN187" s="104"/>
      <c r="DO187" s="104"/>
      <c r="DP187" s="103"/>
      <c r="DQ187" s="111">
        <v>8</v>
      </c>
      <c r="DR187" s="103"/>
      <c r="DS187" s="112" t="str">
        <f>IFERROR(VLOOKUP(CONCATENATE($H$1,DQ187),Ventas!$D$1:$M$205,5,0),"")</f>
        <v/>
      </c>
      <c r="DT187" s="104"/>
      <c r="DU187" s="104"/>
      <c r="DV187" s="104"/>
      <c r="DW187" s="104"/>
      <c r="DX187" s="104"/>
      <c r="DY187" s="104"/>
      <c r="DZ187" s="104"/>
      <c r="EA187" s="104"/>
      <c r="EB187" s="104"/>
      <c r="EC187" s="104"/>
      <c r="ED187" s="104"/>
      <c r="EE187" s="104"/>
      <c r="EF187" s="104"/>
      <c r="EG187" s="104"/>
      <c r="EH187" s="104"/>
      <c r="EI187" s="104"/>
      <c r="EJ187" s="103"/>
      <c r="EK187" s="109" t="str">
        <f>IFERROR(VLOOKUP(CONCATENATE($H$1,DQ187),Ventas!$D$1:$M$205,6,0),"")</f>
        <v/>
      </c>
      <c r="EL187" s="103"/>
      <c r="EM187" s="110" t="str">
        <f>IFERROR(VLOOKUP(CONCATENATE($H$1,DQ187),Ventas!$D$1:$M$205,8,0),"")</f>
        <v/>
      </c>
      <c r="EN187" s="104"/>
      <c r="EO187" s="104"/>
      <c r="EP187" s="103"/>
      <c r="EQ187" s="110" t="str">
        <f t="shared" si="49"/>
        <v/>
      </c>
      <c r="ER187" s="104"/>
      <c r="ES187" s="104"/>
      <c r="ET187" s="103"/>
    </row>
    <row r="188" spans="1:150" ht="15.75" customHeight="1" x14ac:dyDescent="0.3">
      <c r="A188" s="111">
        <v>9</v>
      </c>
      <c r="B188" s="103"/>
      <c r="C188" s="112" t="str">
        <f>IFERROR(VLOOKUP(CONCATENATE($H$1,A188),Ventas!$D$1:$M$205,5,0),"")</f>
        <v/>
      </c>
      <c r="D188" s="104"/>
      <c r="E188" s="104"/>
      <c r="F188" s="104"/>
      <c r="G188" s="104"/>
      <c r="H188" s="104"/>
      <c r="I188" s="104"/>
      <c r="J188" s="104"/>
      <c r="K188" s="104"/>
      <c r="L188" s="104"/>
      <c r="M188" s="104"/>
      <c r="N188" s="104"/>
      <c r="O188" s="104"/>
      <c r="P188" s="104"/>
      <c r="Q188" s="104"/>
      <c r="R188" s="104"/>
      <c r="S188" s="104"/>
      <c r="T188" s="103"/>
      <c r="U188" s="109" t="str">
        <f>IFERROR(VLOOKUP(CONCATENATE($H$1,A188),Ventas!$D$1:$M$205,6,0),"")</f>
        <v/>
      </c>
      <c r="V188" s="103"/>
      <c r="W188" s="110" t="str">
        <f>IFERROR(VLOOKUP(CONCATENATE($H$1,A188),Ventas!$D$1:$M$205,8,0),"")</f>
        <v/>
      </c>
      <c r="X188" s="104"/>
      <c r="Y188" s="104"/>
      <c r="Z188" s="103"/>
      <c r="AA188" s="110" t="str">
        <f t="shared" si="45"/>
        <v/>
      </c>
      <c r="AB188" s="104"/>
      <c r="AC188" s="104"/>
      <c r="AD188" s="103"/>
      <c r="AE188" s="111">
        <v>9</v>
      </c>
      <c r="AF188" s="103"/>
      <c r="AG188" s="112" t="str">
        <f>IFERROR(VLOOKUP(CONCATENATE($H$1,AE188),Ventas!$D$1:$M$205,5,0),"")</f>
        <v/>
      </c>
      <c r="AH188" s="104"/>
      <c r="AI188" s="104"/>
      <c r="AJ188" s="104"/>
      <c r="AK188" s="104"/>
      <c r="AL188" s="104"/>
      <c r="AM188" s="104"/>
      <c r="AN188" s="104"/>
      <c r="AO188" s="104"/>
      <c r="AP188" s="104"/>
      <c r="AQ188" s="104"/>
      <c r="AR188" s="104"/>
      <c r="AS188" s="104"/>
      <c r="AT188" s="104"/>
      <c r="AU188" s="104"/>
      <c r="AV188" s="104"/>
      <c r="AW188" s="104"/>
      <c r="AX188" s="103"/>
      <c r="AY188" s="109" t="str">
        <f>IFERROR(VLOOKUP(CONCATENATE($H$1,AE188),Ventas!$D$1:$M$205,6,0),"")</f>
        <v/>
      </c>
      <c r="AZ188" s="103"/>
      <c r="BA188" s="110" t="str">
        <f>IFERROR(VLOOKUP(CONCATENATE($H$1,AE188),Ventas!$D$1:$M$205,8,0),"")</f>
        <v/>
      </c>
      <c r="BB188" s="104"/>
      <c r="BC188" s="104"/>
      <c r="BD188" s="103"/>
      <c r="BE188" s="110" t="str">
        <f t="shared" si="46"/>
        <v/>
      </c>
      <c r="BF188" s="104"/>
      <c r="BG188" s="104"/>
      <c r="BH188" s="103"/>
      <c r="BI188" s="111">
        <v>9</v>
      </c>
      <c r="BJ188" s="103"/>
      <c r="BK188" s="112" t="str">
        <f>IFERROR(VLOOKUP(CONCATENATE($H$1,BI188),Ventas!$D$1:$M$205,5,0),"")</f>
        <v/>
      </c>
      <c r="BL188" s="104"/>
      <c r="BM188" s="104"/>
      <c r="BN188" s="104"/>
      <c r="BO188" s="104"/>
      <c r="BP188" s="104"/>
      <c r="BQ188" s="104"/>
      <c r="BR188" s="104"/>
      <c r="BS188" s="104"/>
      <c r="BT188" s="104"/>
      <c r="BU188" s="104"/>
      <c r="BV188" s="104"/>
      <c r="BW188" s="104"/>
      <c r="BX188" s="104"/>
      <c r="BY188" s="104"/>
      <c r="BZ188" s="104"/>
      <c r="CA188" s="104"/>
      <c r="CB188" s="103"/>
      <c r="CC188" s="109" t="str">
        <f>IFERROR(VLOOKUP(CONCATENATE($H$1,BI188),Ventas!$D$1:$M$205,6,0),"")</f>
        <v/>
      </c>
      <c r="CD188" s="103"/>
      <c r="CE188" s="110" t="str">
        <f>IFERROR(VLOOKUP(CONCATENATE($H$1,BI188),Ventas!$D$1:$M$205,8,0),"")</f>
        <v/>
      </c>
      <c r="CF188" s="104"/>
      <c r="CG188" s="104"/>
      <c r="CH188" s="103"/>
      <c r="CI188" s="110" t="str">
        <f t="shared" si="47"/>
        <v/>
      </c>
      <c r="CJ188" s="104"/>
      <c r="CK188" s="104"/>
      <c r="CL188" s="103"/>
      <c r="CM188" s="111">
        <v>9</v>
      </c>
      <c r="CN188" s="103"/>
      <c r="CO188" s="112" t="str">
        <f>IFERROR(VLOOKUP(CONCATENATE($H$1,CM188),Ventas!$D$1:$M$205,5,0),"")</f>
        <v/>
      </c>
      <c r="CP188" s="104"/>
      <c r="CQ188" s="104"/>
      <c r="CR188" s="104"/>
      <c r="CS188" s="104"/>
      <c r="CT188" s="104"/>
      <c r="CU188" s="104"/>
      <c r="CV188" s="104"/>
      <c r="CW188" s="104"/>
      <c r="CX188" s="104"/>
      <c r="CY188" s="104"/>
      <c r="CZ188" s="104"/>
      <c r="DA188" s="104"/>
      <c r="DB188" s="104"/>
      <c r="DC188" s="104"/>
      <c r="DD188" s="104"/>
      <c r="DE188" s="104"/>
      <c r="DF188" s="103"/>
      <c r="DG188" s="109" t="str">
        <f>IFERROR(VLOOKUP(CONCATENATE($H$1,CM188),Ventas!$D$1:$M$205,6,0),"")</f>
        <v/>
      </c>
      <c r="DH188" s="103"/>
      <c r="DI188" s="110" t="str">
        <f>IFERROR(VLOOKUP(CONCATENATE($H$1,CM188),Ventas!$D$1:$M$205,8,0),"")</f>
        <v/>
      </c>
      <c r="DJ188" s="104"/>
      <c r="DK188" s="104"/>
      <c r="DL188" s="103"/>
      <c r="DM188" s="110" t="str">
        <f t="shared" si="48"/>
        <v/>
      </c>
      <c r="DN188" s="104"/>
      <c r="DO188" s="104"/>
      <c r="DP188" s="103"/>
      <c r="DQ188" s="111">
        <v>9</v>
      </c>
      <c r="DR188" s="103"/>
      <c r="DS188" s="112" t="str">
        <f>IFERROR(VLOOKUP(CONCATENATE($H$1,DQ188),Ventas!$D$1:$M$205,5,0),"")</f>
        <v/>
      </c>
      <c r="DT188" s="104"/>
      <c r="DU188" s="104"/>
      <c r="DV188" s="104"/>
      <c r="DW188" s="104"/>
      <c r="DX188" s="104"/>
      <c r="DY188" s="104"/>
      <c r="DZ188" s="104"/>
      <c r="EA188" s="104"/>
      <c r="EB188" s="104"/>
      <c r="EC188" s="104"/>
      <c r="ED188" s="104"/>
      <c r="EE188" s="104"/>
      <c r="EF188" s="104"/>
      <c r="EG188" s="104"/>
      <c r="EH188" s="104"/>
      <c r="EI188" s="104"/>
      <c r="EJ188" s="103"/>
      <c r="EK188" s="109" t="str">
        <f>IFERROR(VLOOKUP(CONCATENATE($H$1,DQ188),Ventas!$D$1:$M$205,6,0),"")</f>
        <v/>
      </c>
      <c r="EL188" s="103"/>
      <c r="EM188" s="110" t="str">
        <f>IFERROR(VLOOKUP(CONCATENATE($H$1,DQ188),Ventas!$D$1:$M$205,8,0),"")</f>
        <v/>
      </c>
      <c r="EN188" s="104"/>
      <c r="EO188" s="104"/>
      <c r="EP188" s="103"/>
      <c r="EQ188" s="110" t="str">
        <f t="shared" si="49"/>
        <v/>
      </c>
      <c r="ER188" s="104"/>
      <c r="ES188" s="104"/>
      <c r="ET188" s="103"/>
    </row>
    <row r="189" spans="1:150" ht="15.75" customHeight="1" x14ac:dyDescent="0.3">
      <c r="A189" s="115"/>
      <c r="B189" s="116"/>
      <c r="C189" s="116"/>
      <c r="D189" s="116"/>
      <c r="E189" s="116"/>
      <c r="F189" s="116"/>
      <c r="G189" s="116"/>
      <c r="H189" s="116"/>
      <c r="I189" s="116"/>
      <c r="J189" s="116"/>
      <c r="K189" s="116"/>
      <c r="L189" s="116"/>
      <c r="M189" s="116"/>
      <c r="N189" s="116"/>
      <c r="O189" s="116"/>
      <c r="P189" s="116"/>
      <c r="Q189" s="116"/>
      <c r="R189" s="116"/>
      <c r="S189" s="116"/>
      <c r="T189" s="116"/>
      <c r="U189" s="113" t="s">
        <v>379</v>
      </c>
      <c r="V189" s="104"/>
      <c r="W189" s="104"/>
      <c r="X189" s="104"/>
      <c r="Y189" s="104"/>
      <c r="Z189" s="103"/>
      <c r="AA189" s="114">
        <f>SUM(AA180:AD188)</f>
        <v>23110</v>
      </c>
      <c r="AB189" s="104"/>
      <c r="AC189" s="104"/>
      <c r="AD189" s="103"/>
      <c r="AE189" s="115"/>
      <c r="AF189" s="116"/>
      <c r="AG189" s="116"/>
      <c r="AH189" s="116"/>
      <c r="AI189" s="116"/>
      <c r="AJ189" s="116"/>
      <c r="AK189" s="116"/>
      <c r="AL189" s="116"/>
      <c r="AM189" s="116"/>
      <c r="AN189" s="116"/>
      <c r="AO189" s="116"/>
      <c r="AP189" s="116"/>
      <c r="AQ189" s="116"/>
      <c r="AR189" s="116"/>
      <c r="AS189" s="116"/>
      <c r="AT189" s="116"/>
      <c r="AU189" s="116"/>
      <c r="AV189" s="116"/>
      <c r="AW189" s="116"/>
      <c r="AX189" s="116"/>
      <c r="AY189" s="113" t="s">
        <v>379</v>
      </c>
      <c r="AZ189" s="104"/>
      <c r="BA189" s="104"/>
      <c r="BB189" s="104"/>
      <c r="BC189" s="104"/>
      <c r="BD189" s="103"/>
      <c r="BE189" s="114">
        <f>SUM(BE180:BH188)</f>
        <v>23110</v>
      </c>
      <c r="BF189" s="104"/>
      <c r="BG189" s="104"/>
      <c r="BH189" s="103"/>
      <c r="BI189" s="115"/>
      <c r="BJ189" s="116"/>
      <c r="BK189" s="116"/>
      <c r="BL189" s="116"/>
      <c r="BM189" s="116"/>
      <c r="BN189" s="116"/>
      <c r="BO189" s="116"/>
      <c r="BP189" s="116"/>
      <c r="BQ189" s="116"/>
      <c r="BR189" s="116"/>
      <c r="BS189" s="116"/>
      <c r="BT189" s="116"/>
      <c r="BU189" s="116"/>
      <c r="BV189" s="116"/>
      <c r="BW189" s="116"/>
      <c r="BX189" s="116"/>
      <c r="BY189" s="116"/>
      <c r="BZ189" s="116"/>
      <c r="CA189" s="116"/>
      <c r="CB189" s="116"/>
      <c r="CC189" s="113" t="s">
        <v>379</v>
      </c>
      <c r="CD189" s="104"/>
      <c r="CE189" s="104"/>
      <c r="CF189" s="104"/>
      <c r="CG189" s="104"/>
      <c r="CH189" s="103"/>
      <c r="CI189" s="114">
        <f>SUM(CI180:CL188)</f>
        <v>23110</v>
      </c>
      <c r="CJ189" s="104"/>
      <c r="CK189" s="104"/>
      <c r="CL189" s="103"/>
      <c r="CM189" s="115"/>
      <c r="CN189" s="116"/>
      <c r="CO189" s="116"/>
      <c r="CP189" s="116"/>
      <c r="CQ189" s="116"/>
      <c r="CR189" s="116"/>
      <c r="CS189" s="116"/>
      <c r="CT189" s="116"/>
      <c r="CU189" s="116"/>
      <c r="CV189" s="116"/>
      <c r="CW189" s="116"/>
      <c r="CX189" s="116"/>
      <c r="CY189" s="116"/>
      <c r="CZ189" s="116"/>
      <c r="DA189" s="116"/>
      <c r="DB189" s="116"/>
      <c r="DC189" s="116"/>
      <c r="DD189" s="116"/>
      <c r="DE189" s="116"/>
      <c r="DF189" s="116"/>
      <c r="DG189" s="113" t="s">
        <v>379</v>
      </c>
      <c r="DH189" s="104"/>
      <c r="DI189" s="104"/>
      <c r="DJ189" s="104"/>
      <c r="DK189" s="104"/>
      <c r="DL189" s="103"/>
      <c r="DM189" s="114">
        <f>SUM(DM180:DP188)</f>
        <v>23110</v>
      </c>
      <c r="DN189" s="104"/>
      <c r="DO189" s="104"/>
      <c r="DP189" s="103"/>
      <c r="DQ189" s="115"/>
      <c r="DR189" s="116"/>
      <c r="DS189" s="116"/>
      <c r="DT189" s="116"/>
      <c r="DU189" s="116"/>
      <c r="DV189" s="116"/>
      <c r="DW189" s="116"/>
      <c r="DX189" s="116"/>
      <c r="DY189" s="116"/>
      <c r="DZ189" s="116"/>
      <c r="EA189" s="116"/>
      <c r="EB189" s="116"/>
      <c r="EC189" s="116"/>
      <c r="ED189" s="116"/>
      <c r="EE189" s="116"/>
      <c r="EF189" s="116"/>
      <c r="EG189" s="116"/>
      <c r="EH189" s="116"/>
      <c r="EI189" s="116"/>
      <c r="EJ189" s="116"/>
      <c r="EK189" s="113" t="s">
        <v>379</v>
      </c>
      <c r="EL189" s="104"/>
      <c r="EM189" s="104"/>
      <c r="EN189" s="104"/>
      <c r="EO189" s="104"/>
      <c r="EP189" s="103"/>
      <c r="EQ189" s="114">
        <f>SUM(EQ180:ET188)</f>
        <v>23110</v>
      </c>
      <c r="ER189" s="104"/>
      <c r="ES189" s="104"/>
      <c r="ET189" s="103"/>
    </row>
    <row r="190" spans="1:150" ht="15.75" customHeight="1" x14ac:dyDescent="0.3">
      <c r="A190" s="117" t="s">
        <v>380</v>
      </c>
      <c r="B190" s="99"/>
      <c r="C190" s="98"/>
      <c r="D190" s="99"/>
      <c r="E190" s="99"/>
      <c r="F190" s="99"/>
      <c r="G190" s="99"/>
      <c r="H190" s="99"/>
      <c r="I190" s="99"/>
      <c r="J190" s="99"/>
      <c r="K190" s="99"/>
      <c r="L190" s="99"/>
      <c r="M190" s="99"/>
      <c r="N190" s="99"/>
      <c r="O190" s="99"/>
      <c r="P190" s="99"/>
      <c r="Q190" s="99"/>
      <c r="R190" s="99"/>
      <c r="S190" s="99"/>
      <c r="T190" s="2"/>
      <c r="U190" s="2"/>
      <c r="V190" s="2"/>
      <c r="W190" s="2"/>
      <c r="X190" s="2"/>
      <c r="Y190" s="2"/>
      <c r="Z190" s="2"/>
      <c r="AA190" s="2"/>
      <c r="AB190" s="2"/>
      <c r="AC190" s="2"/>
      <c r="AD190" s="2"/>
      <c r="AE190" s="117" t="s">
        <v>380</v>
      </c>
      <c r="AF190" s="99"/>
      <c r="AG190" s="98"/>
      <c r="AH190" s="99"/>
      <c r="AI190" s="99"/>
      <c r="AJ190" s="99"/>
      <c r="AK190" s="99"/>
      <c r="AL190" s="99"/>
      <c r="AM190" s="99"/>
      <c r="AN190" s="99"/>
      <c r="AO190" s="99"/>
      <c r="AP190" s="99"/>
      <c r="AQ190" s="99"/>
      <c r="AR190" s="99"/>
      <c r="AS190" s="99"/>
      <c r="AT190" s="99"/>
      <c r="AU190" s="99"/>
      <c r="AV190" s="99"/>
      <c r="AW190" s="99"/>
      <c r="AX190" s="2"/>
      <c r="AY190" s="2"/>
      <c r="AZ190" s="2"/>
      <c r="BA190" s="2"/>
      <c r="BB190" s="2"/>
      <c r="BC190" s="2"/>
      <c r="BD190" s="2"/>
      <c r="BE190" s="2"/>
      <c r="BF190" s="2"/>
      <c r="BG190" s="2"/>
      <c r="BH190" s="2"/>
      <c r="BI190" s="117" t="s">
        <v>380</v>
      </c>
      <c r="BJ190" s="99"/>
      <c r="BK190" s="98"/>
      <c r="BL190" s="99"/>
      <c r="BM190" s="99"/>
      <c r="BN190" s="99"/>
      <c r="BO190" s="99"/>
      <c r="BP190" s="99"/>
      <c r="BQ190" s="99"/>
      <c r="BR190" s="99"/>
      <c r="BS190" s="99"/>
      <c r="BT190" s="99"/>
      <c r="BU190" s="99"/>
      <c r="BV190" s="99"/>
      <c r="BW190" s="99"/>
      <c r="BX190" s="99"/>
      <c r="BY190" s="99"/>
      <c r="BZ190" s="99"/>
      <c r="CA190" s="99"/>
      <c r="CB190" s="2"/>
      <c r="CC190" s="2"/>
      <c r="CD190" s="2"/>
      <c r="CE190" s="2"/>
      <c r="CF190" s="2"/>
      <c r="CG190" s="2"/>
      <c r="CH190" s="2"/>
      <c r="CI190" s="2"/>
      <c r="CJ190" s="2"/>
      <c r="CK190" s="2"/>
      <c r="CL190" s="2"/>
      <c r="CM190" s="117" t="s">
        <v>380</v>
      </c>
      <c r="CN190" s="99"/>
      <c r="CO190" s="98"/>
      <c r="CP190" s="99"/>
      <c r="CQ190" s="99"/>
      <c r="CR190" s="99"/>
      <c r="CS190" s="99"/>
      <c r="CT190" s="99"/>
      <c r="CU190" s="99"/>
      <c r="CV190" s="99"/>
      <c r="CW190" s="99"/>
      <c r="CX190" s="99"/>
      <c r="CY190" s="99"/>
      <c r="CZ190" s="99"/>
      <c r="DA190" s="99"/>
      <c r="DB190" s="99"/>
      <c r="DC190" s="99"/>
      <c r="DD190" s="99"/>
      <c r="DE190" s="99"/>
      <c r="DF190" s="2"/>
      <c r="DG190" s="2"/>
      <c r="DH190" s="2"/>
      <c r="DI190" s="2"/>
      <c r="DJ190" s="2"/>
      <c r="DK190" s="2"/>
      <c r="DL190" s="2"/>
      <c r="DM190" s="2"/>
      <c r="DN190" s="2"/>
      <c r="DO190" s="2"/>
      <c r="DP190" s="2"/>
      <c r="DQ190" s="117" t="s">
        <v>380</v>
      </c>
      <c r="DR190" s="99"/>
      <c r="DS190" s="98"/>
      <c r="DT190" s="99"/>
      <c r="DU190" s="99"/>
      <c r="DV190" s="99"/>
      <c r="DW190" s="99"/>
      <c r="DX190" s="99"/>
      <c r="DY190" s="99"/>
      <c r="DZ190" s="99"/>
      <c r="EA190" s="99"/>
      <c r="EB190" s="99"/>
      <c r="EC190" s="99"/>
      <c r="ED190" s="99"/>
      <c r="EE190" s="99"/>
      <c r="EF190" s="99"/>
      <c r="EG190" s="99"/>
      <c r="EH190" s="99"/>
      <c r="EI190" s="99"/>
      <c r="EJ190" s="2"/>
      <c r="EK190" s="2"/>
      <c r="EL190" s="2"/>
      <c r="EM190" s="2"/>
      <c r="EN190" s="2"/>
      <c r="EO190" s="2"/>
      <c r="EP190" s="2"/>
      <c r="EQ190" s="2"/>
      <c r="ER190" s="2"/>
      <c r="ES190" s="2"/>
      <c r="ET190" s="2"/>
    </row>
    <row r="191" spans="1:150" ht="15.75" customHeight="1" x14ac:dyDescent="0.3">
      <c r="A191" s="98" t="s">
        <v>371</v>
      </c>
      <c r="B191" s="99"/>
      <c r="C191" s="99"/>
      <c r="D191" s="99"/>
      <c r="E191" s="99"/>
      <c r="F191" s="99"/>
      <c r="G191" s="25" t="s">
        <v>372</v>
      </c>
      <c r="H191" s="108">
        <f>H172+5</f>
        <v>51</v>
      </c>
      <c r="I191" s="99"/>
      <c r="J191" s="99"/>
      <c r="K191" s="99"/>
      <c r="L191" s="99"/>
      <c r="M191" s="99"/>
      <c r="N191" s="99"/>
      <c r="O191" s="99"/>
      <c r="P191" s="99"/>
      <c r="Q191" s="99"/>
      <c r="R191" s="99"/>
      <c r="S191" s="98" t="s">
        <v>373</v>
      </c>
      <c r="T191" s="99"/>
      <c r="U191" s="99"/>
      <c r="V191" s="99"/>
      <c r="W191" s="99"/>
      <c r="X191" s="99"/>
      <c r="Y191" s="107" t="e">
        <f>VLOOKUP(Despacho!H191,Ventas!$A$1:$U$205,5,0)</f>
        <v>#N/A</v>
      </c>
      <c r="Z191" s="99"/>
      <c r="AA191" s="99"/>
      <c r="AB191" s="99"/>
      <c r="AC191" s="2"/>
      <c r="AD191" s="2"/>
      <c r="AE191" s="98" t="s">
        <v>371</v>
      </c>
      <c r="AF191" s="99"/>
      <c r="AG191" s="99"/>
      <c r="AH191" s="99"/>
      <c r="AI191" s="99"/>
      <c r="AJ191" s="99"/>
      <c r="AK191" s="25" t="s">
        <v>372</v>
      </c>
      <c r="AL191" s="108">
        <f>AL172+5</f>
        <v>52</v>
      </c>
      <c r="AM191" s="99"/>
      <c r="AN191" s="99"/>
      <c r="AO191" s="99"/>
      <c r="AP191" s="99"/>
      <c r="AQ191" s="99"/>
      <c r="AR191" s="99"/>
      <c r="AS191" s="99"/>
      <c r="AT191" s="99"/>
      <c r="AU191" s="99"/>
      <c r="AV191" s="99"/>
      <c r="AW191" s="98" t="s">
        <v>373</v>
      </c>
      <c r="AX191" s="99"/>
      <c r="AY191" s="99"/>
      <c r="AZ191" s="99"/>
      <c r="BA191" s="99"/>
      <c r="BB191" s="99"/>
      <c r="BC191" s="107" t="e">
        <f>VLOOKUP(Despacho!AL191,Ventas!$A$1:$U$205,5,0)</f>
        <v>#N/A</v>
      </c>
      <c r="BD191" s="99"/>
      <c r="BE191" s="99"/>
      <c r="BF191" s="99"/>
      <c r="BG191" s="2"/>
      <c r="BH191" s="2"/>
      <c r="BI191" s="98" t="s">
        <v>371</v>
      </c>
      <c r="BJ191" s="99"/>
      <c r="BK191" s="99"/>
      <c r="BL191" s="99"/>
      <c r="BM191" s="99"/>
      <c r="BN191" s="99"/>
      <c r="BO191" s="25" t="s">
        <v>372</v>
      </c>
      <c r="BP191" s="108">
        <f>BP172+5</f>
        <v>53</v>
      </c>
      <c r="BQ191" s="99"/>
      <c r="BR191" s="99"/>
      <c r="BS191" s="99"/>
      <c r="BT191" s="99"/>
      <c r="BU191" s="99"/>
      <c r="BV191" s="99"/>
      <c r="BW191" s="99"/>
      <c r="BX191" s="99"/>
      <c r="BY191" s="99"/>
      <c r="BZ191" s="99"/>
      <c r="CA191" s="98" t="s">
        <v>373</v>
      </c>
      <c r="CB191" s="99"/>
      <c r="CC191" s="99"/>
      <c r="CD191" s="99"/>
      <c r="CE191" s="99"/>
      <c r="CF191" s="99"/>
      <c r="CG191" s="107" t="e">
        <f>VLOOKUP(Despacho!BP191,Ventas!$A$1:$U$205,5,0)</f>
        <v>#N/A</v>
      </c>
      <c r="CH191" s="99"/>
      <c r="CI191" s="99"/>
      <c r="CJ191" s="99"/>
      <c r="CK191" s="2"/>
      <c r="CL191" s="2"/>
      <c r="CM191" s="98" t="s">
        <v>371</v>
      </c>
      <c r="CN191" s="99"/>
      <c r="CO191" s="99"/>
      <c r="CP191" s="99"/>
      <c r="CQ191" s="99"/>
      <c r="CR191" s="99"/>
      <c r="CS191" s="25" t="s">
        <v>372</v>
      </c>
      <c r="CT191" s="108">
        <f>CT172+5</f>
        <v>54</v>
      </c>
      <c r="CU191" s="99"/>
      <c r="CV191" s="99"/>
      <c r="CW191" s="99"/>
      <c r="CX191" s="99"/>
      <c r="CY191" s="99"/>
      <c r="CZ191" s="99"/>
      <c r="DA191" s="99"/>
      <c r="DB191" s="99"/>
      <c r="DC191" s="99"/>
      <c r="DD191" s="99"/>
      <c r="DE191" s="98" t="s">
        <v>373</v>
      </c>
      <c r="DF191" s="99"/>
      <c r="DG191" s="99"/>
      <c r="DH191" s="99"/>
      <c r="DI191" s="99"/>
      <c r="DJ191" s="99"/>
      <c r="DK191" s="107" t="e">
        <f>VLOOKUP(Despacho!CT191,Ventas!$A$1:$U$205,5,0)</f>
        <v>#N/A</v>
      </c>
      <c r="DL191" s="99"/>
      <c r="DM191" s="99"/>
      <c r="DN191" s="99"/>
      <c r="DO191" s="2"/>
      <c r="DP191" s="2"/>
      <c r="DQ191" s="98" t="s">
        <v>371</v>
      </c>
      <c r="DR191" s="99"/>
      <c r="DS191" s="99"/>
      <c r="DT191" s="99"/>
      <c r="DU191" s="99"/>
      <c r="DV191" s="99"/>
      <c r="DW191" s="25" t="s">
        <v>372</v>
      </c>
      <c r="DX191" s="108">
        <f>DX172+5</f>
        <v>55</v>
      </c>
      <c r="DY191" s="99"/>
      <c r="DZ191" s="99"/>
      <c r="EA191" s="99"/>
      <c r="EB191" s="99"/>
      <c r="EC191" s="99"/>
      <c r="ED191" s="99"/>
      <c r="EE191" s="99"/>
      <c r="EF191" s="99"/>
      <c r="EG191" s="99"/>
      <c r="EH191" s="99"/>
      <c r="EI191" s="98" t="s">
        <v>373</v>
      </c>
      <c r="EJ191" s="99"/>
      <c r="EK191" s="99"/>
      <c r="EL191" s="99"/>
      <c r="EM191" s="99"/>
      <c r="EN191" s="99"/>
      <c r="EO191" s="107" t="e">
        <f>VLOOKUP(Despacho!DX191,Ventas!$A$1:$U$205,5,0)</f>
        <v>#N/A</v>
      </c>
      <c r="EP191" s="99"/>
      <c r="EQ191" s="99"/>
      <c r="ER191" s="99"/>
      <c r="ES191" s="2"/>
      <c r="ET191" s="2"/>
    </row>
    <row r="192" spans="1:150" ht="15.75" customHeight="1" x14ac:dyDescent="0.3">
      <c r="A192" s="98" t="s">
        <v>272</v>
      </c>
      <c r="B192" s="99"/>
      <c r="C192" s="99"/>
      <c r="D192" s="99"/>
      <c r="E192" s="99"/>
      <c r="F192" s="99"/>
      <c r="G192" s="25" t="s">
        <v>372</v>
      </c>
      <c r="H192" s="98" t="e">
        <f>VLOOKUP(Despacho!H191,Ventas!$A$1:$U$205,6,0)</f>
        <v>#N/A</v>
      </c>
      <c r="I192" s="99"/>
      <c r="J192" s="99"/>
      <c r="K192" s="99"/>
      <c r="L192" s="99"/>
      <c r="M192" s="99"/>
      <c r="N192" s="99"/>
      <c r="O192" s="99"/>
      <c r="P192" s="99"/>
      <c r="Q192" s="99"/>
      <c r="R192" s="99"/>
      <c r="S192" s="99"/>
      <c r="T192" s="99"/>
      <c r="U192" s="99"/>
      <c r="V192" s="99"/>
      <c r="W192" s="99"/>
      <c r="X192" s="99"/>
      <c r="Y192" s="2"/>
      <c r="Z192" s="2"/>
      <c r="AA192" s="2"/>
      <c r="AB192" s="2"/>
      <c r="AC192" s="2"/>
      <c r="AD192" s="2"/>
      <c r="AE192" s="98" t="s">
        <v>272</v>
      </c>
      <c r="AF192" s="99"/>
      <c r="AG192" s="99"/>
      <c r="AH192" s="99"/>
      <c r="AI192" s="99"/>
      <c r="AJ192" s="99"/>
      <c r="AK192" s="25" t="s">
        <v>372</v>
      </c>
      <c r="AL192" s="98" t="e">
        <f>VLOOKUP(Despacho!AL191,Ventas!$A$1:$U$205,6,0)</f>
        <v>#N/A</v>
      </c>
      <c r="AM192" s="99"/>
      <c r="AN192" s="99"/>
      <c r="AO192" s="99"/>
      <c r="AP192" s="99"/>
      <c r="AQ192" s="99"/>
      <c r="AR192" s="99"/>
      <c r="AS192" s="99"/>
      <c r="AT192" s="99"/>
      <c r="AU192" s="99"/>
      <c r="AV192" s="99"/>
      <c r="AW192" s="99"/>
      <c r="AX192" s="99"/>
      <c r="AY192" s="99"/>
      <c r="AZ192" s="99"/>
      <c r="BA192" s="99"/>
      <c r="BB192" s="99"/>
      <c r="BC192" s="2"/>
      <c r="BD192" s="2"/>
      <c r="BE192" s="2"/>
      <c r="BF192" s="2"/>
      <c r="BG192" s="2"/>
      <c r="BH192" s="2"/>
      <c r="BI192" s="98" t="s">
        <v>272</v>
      </c>
      <c r="BJ192" s="99"/>
      <c r="BK192" s="99"/>
      <c r="BL192" s="99"/>
      <c r="BM192" s="99"/>
      <c r="BN192" s="99"/>
      <c r="BO192" s="25" t="s">
        <v>372</v>
      </c>
      <c r="BP192" s="98" t="e">
        <f>VLOOKUP(Despacho!BP191,Ventas!$A$1:$U$205,6,0)</f>
        <v>#N/A</v>
      </c>
      <c r="BQ192" s="99"/>
      <c r="BR192" s="99"/>
      <c r="BS192" s="99"/>
      <c r="BT192" s="99"/>
      <c r="BU192" s="99"/>
      <c r="BV192" s="99"/>
      <c r="BW192" s="99"/>
      <c r="BX192" s="99"/>
      <c r="BY192" s="99"/>
      <c r="BZ192" s="99"/>
      <c r="CA192" s="99"/>
      <c r="CB192" s="99"/>
      <c r="CC192" s="99"/>
      <c r="CD192" s="99"/>
      <c r="CE192" s="99"/>
      <c r="CF192" s="99"/>
      <c r="CG192" s="2"/>
      <c r="CH192" s="2"/>
      <c r="CI192" s="2"/>
      <c r="CJ192" s="2"/>
      <c r="CK192" s="2"/>
      <c r="CL192" s="2"/>
      <c r="CM192" s="98" t="s">
        <v>272</v>
      </c>
      <c r="CN192" s="99"/>
      <c r="CO192" s="99"/>
      <c r="CP192" s="99"/>
      <c r="CQ192" s="99"/>
      <c r="CR192" s="99"/>
      <c r="CS192" s="25" t="s">
        <v>372</v>
      </c>
      <c r="CT192" s="98" t="e">
        <f>VLOOKUP(Despacho!CT191,Ventas!$A$1:$U$205,6,0)</f>
        <v>#N/A</v>
      </c>
      <c r="CU192" s="99"/>
      <c r="CV192" s="99"/>
      <c r="CW192" s="99"/>
      <c r="CX192" s="99"/>
      <c r="CY192" s="99"/>
      <c r="CZ192" s="99"/>
      <c r="DA192" s="99"/>
      <c r="DB192" s="99"/>
      <c r="DC192" s="99"/>
      <c r="DD192" s="99"/>
      <c r="DE192" s="99"/>
      <c r="DF192" s="99"/>
      <c r="DG192" s="99"/>
      <c r="DH192" s="99"/>
      <c r="DI192" s="99"/>
      <c r="DJ192" s="99"/>
      <c r="DK192" s="2"/>
      <c r="DL192" s="2"/>
      <c r="DM192" s="2"/>
      <c r="DN192" s="2"/>
      <c r="DO192" s="2"/>
      <c r="DP192" s="2"/>
      <c r="DQ192" s="98" t="s">
        <v>272</v>
      </c>
      <c r="DR192" s="99"/>
      <c r="DS192" s="99"/>
      <c r="DT192" s="99"/>
      <c r="DU192" s="99"/>
      <c r="DV192" s="99"/>
      <c r="DW192" s="25" t="s">
        <v>372</v>
      </c>
      <c r="DX192" s="98" t="e">
        <f>VLOOKUP(Despacho!DX191,Ventas!$A$1:$U$205,6,0)</f>
        <v>#N/A</v>
      </c>
      <c r="DY192" s="99"/>
      <c r="DZ192" s="99"/>
      <c r="EA192" s="99"/>
      <c r="EB192" s="99"/>
      <c r="EC192" s="99"/>
      <c r="ED192" s="99"/>
      <c r="EE192" s="99"/>
      <c r="EF192" s="99"/>
      <c r="EG192" s="99"/>
      <c r="EH192" s="99"/>
      <c r="EI192" s="99"/>
      <c r="EJ192" s="99"/>
      <c r="EK192" s="99"/>
      <c r="EL192" s="99"/>
      <c r="EM192" s="99"/>
      <c r="EN192" s="99"/>
      <c r="EO192" s="2"/>
      <c r="EP192" s="2"/>
      <c r="EQ192" s="2"/>
      <c r="ER192" s="2"/>
      <c r="ES192" s="2"/>
      <c r="ET192" s="2"/>
    </row>
    <row r="193" spans="1:150" ht="15.75" customHeight="1" x14ac:dyDescent="0.3">
      <c r="A193" s="98" t="s">
        <v>374</v>
      </c>
      <c r="B193" s="99"/>
      <c r="C193" s="99"/>
      <c r="D193" s="99"/>
      <c r="E193" s="99"/>
      <c r="F193" s="99"/>
      <c r="G193" s="25" t="s">
        <v>372</v>
      </c>
      <c r="H193" s="105" t="e">
        <f>VLOOKUP(Despacho!H191,Ventas!$A$1:$U$205,15,0)</f>
        <v>#N/A</v>
      </c>
      <c r="I193" s="99"/>
      <c r="J193" s="99"/>
      <c r="K193" s="99"/>
      <c r="L193" s="99"/>
      <c r="M193" s="99"/>
      <c r="N193" s="81"/>
      <c r="O193" s="81"/>
      <c r="P193" s="81"/>
      <c r="Q193" s="81"/>
      <c r="R193" s="81"/>
      <c r="S193" s="25"/>
      <c r="T193" s="25"/>
      <c r="U193" s="25"/>
      <c r="V193" s="25"/>
      <c r="W193" s="25"/>
      <c r="X193" s="25"/>
      <c r="Y193" s="82"/>
      <c r="Z193" s="82"/>
      <c r="AA193" s="82"/>
      <c r="AB193" s="82"/>
      <c r="AC193" s="2"/>
      <c r="AD193" s="2"/>
      <c r="AE193" s="98" t="s">
        <v>374</v>
      </c>
      <c r="AF193" s="99"/>
      <c r="AG193" s="99"/>
      <c r="AH193" s="99"/>
      <c r="AI193" s="99"/>
      <c r="AJ193" s="99"/>
      <c r="AK193" s="25" t="s">
        <v>372</v>
      </c>
      <c r="AL193" s="105" t="e">
        <f>VLOOKUP(Despacho!AL191,Ventas!$A$1:$U$205,15,0)</f>
        <v>#N/A</v>
      </c>
      <c r="AM193" s="99"/>
      <c r="AN193" s="99"/>
      <c r="AO193" s="99"/>
      <c r="AP193" s="99"/>
      <c r="AQ193" s="99"/>
      <c r="AR193" s="81"/>
      <c r="AS193" s="81"/>
      <c r="AT193" s="81"/>
      <c r="AU193" s="81"/>
      <c r="AV193" s="81"/>
      <c r="AW193" s="25"/>
      <c r="AX193" s="25"/>
      <c r="AY193" s="25"/>
      <c r="AZ193" s="25"/>
      <c r="BA193" s="25"/>
      <c r="BB193" s="25"/>
      <c r="BC193" s="82"/>
      <c r="BD193" s="82"/>
      <c r="BE193" s="82"/>
      <c r="BF193" s="82"/>
      <c r="BG193" s="2"/>
      <c r="BH193" s="2"/>
      <c r="BI193" s="98" t="s">
        <v>374</v>
      </c>
      <c r="BJ193" s="99"/>
      <c r="BK193" s="99"/>
      <c r="BL193" s="99"/>
      <c r="BM193" s="99"/>
      <c r="BN193" s="99"/>
      <c r="BO193" s="25" t="s">
        <v>372</v>
      </c>
      <c r="BP193" s="105" t="e">
        <f>VLOOKUP(Despacho!BP191,Ventas!$A$1:$U$205,15,0)</f>
        <v>#N/A</v>
      </c>
      <c r="BQ193" s="99"/>
      <c r="BR193" s="99"/>
      <c r="BS193" s="99"/>
      <c r="BT193" s="99"/>
      <c r="BU193" s="99"/>
      <c r="BV193" s="81"/>
      <c r="BW193" s="81"/>
      <c r="BX193" s="81"/>
      <c r="BY193" s="81"/>
      <c r="BZ193" s="81"/>
      <c r="CA193" s="25"/>
      <c r="CB193" s="25"/>
      <c r="CC193" s="25"/>
      <c r="CD193" s="25"/>
      <c r="CE193" s="25"/>
      <c r="CF193" s="25"/>
      <c r="CG193" s="82"/>
      <c r="CH193" s="82"/>
      <c r="CI193" s="82"/>
      <c r="CJ193" s="82"/>
      <c r="CK193" s="2"/>
      <c r="CL193" s="2"/>
      <c r="CM193" s="98" t="s">
        <v>374</v>
      </c>
      <c r="CN193" s="99"/>
      <c r="CO193" s="99"/>
      <c r="CP193" s="99"/>
      <c r="CQ193" s="99"/>
      <c r="CR193" s="99"/>
      <c r="CS193" s="25" t="s">
        <v>372</v>
      </c>
      <c r="CT193" s="105" t="e">
        <f>VLOOKUP(Despacho!CT191,Ventas!$A$1:$U$205,15,0)</f>
        <v>#N/A</v>
      </c>
      <c r="CU193" s="99"/>
      <c r="CV193" s="99"/>
      <c r="CW193" s="99"/>
      <c r="CX193" s="99"/>
      <c r="CY193" s="99"/>
      <c r="CZ193" s="81"/>
      <c r="DA193" s="81"/>
      <c r="DB193" s="81"/>
      <c r="DC193" s="81"/>
      <c r="DD193" s="81"/>
      <c r="DE193" s="25"/>
      <c r="DF193" s="25"/>
      <c r="DG193" s="25"/>
      <c r="DH193" s="25"/>
      <c r="DI193" s="25"/>
      <c r="DJ193" s="25"/>
      <c r="DK193" s="82"/>
      <c r="DL193" s="82"/>
      <c r="DM193" s="82"/>
      <c r="DN193" s="82"/>
      <c r="DO193" s="2"/>
      <c r="DP193" s="2"/>
      <c r="DQ193" s="98" t="s">
        <v>374</v>
      </c>
      <c r="DR193" s="99"/>
      <c r="DS193" s="99"/>
      <c r="DT193" s="99"/>
      <c r="DU193" s="99"/>
      <c r="DV193" s="99"/>
      <c r="DW193" s="25" t="s">
        <v>372</v>
      </c>
      <c r="DX193" s="105" t="e">
        <f>VLOOKUP(Despacho!DX191,Ventas!$A$1:$U$205,15,0)</f>
        <v>#N/A</v>
      </c>
      <c r="DY193" s="99"/>
      <c r="DZ193" s="99"/>
      <c r="EA193" s="99"/>
      <c r="EB193" s="99"/>
      <c r="EC193" s="99"/>
      <c r="ED193" s="81"/>
      <c r="EE193" s="81"/>
      <c r="EF193" s="81"/>
      <c r="EG193" s="81"/>
      <c r="EH193" s="81"/>
      <c r="EI193" s="25"/>
      <c r="EJ193" s="25"/>
      <c r="EK193" s="25"/>
      <c r="EL193" s="25"/>
      <c r="EM193" s="25"/>
      <c r="EN193" s="25"/>
      <c r="EO193" s="82"/>
      <c r="EP193" s="82"/>
      <c r="EQ193" s="82"/>
      <c r="ER193" s="82"/>
      <c r="ES193" s="2"/>
      <c r="ET193" s="2"/>
    </row>
    <row r="194" spans="1:150" ht="15.75" customHeight="1" x14ac:dyDescent="0.3">
      <c r="A194" s="98" t="s">
        <v>375</v>
      </c>
      <c r="B194" s="99"/>
      <c r="C194" s="99"/>
      <c r="D194" s="99"/>
      <c r="E194" s="99"/>
      <c r="F194" s="99"/>
      <c r="G194" s="25"/>
      <c r="H194" s="106" t="e">
        <f>VLOOKUP(Despacho!H191,Ventas!$A$1:$U$205,16,0)</f>
        <v>#N/A</v>
      </c>
      <c r="I194" s="99"/>
      <c r="J194" s="99"/>
      <c r="K194" s="99"/>
      <c r="L194" s="99"/>
      <c r="M194" s="99"/>
      <c r="N194" s="81"/>
      <c r="O194" s="81"/>
      <c r="P194" s="81"/>
      <c r="Q194" s="81"/>
      <c r="R194" s="81"/>
      <c r="S194" s="25"/>
      <c r="T194" s="25"/>
      <c r="U194" s="25"/>
      <c r="V194" s="25"/>
      <c r="W194" s="25"/>
      <c r="X194" s="25"/>
      <c r="Y194" s="82"/>
      <c r="Z194" s="82"/>
      <c r="AA194" s="82"/>
      <c r="AB194" s="82"/>
      <c r="AC194" s="2"/>
      <c r="AD194" s="2"/>
      <c r="AE194" s="98" t="s">
        <v>375</v>
      </c>
      <c r="AF194" s="99"/>
      <c r="AG194" s="99"/>
      <c r="AH194" s="99"/>
      <c r="AI194" s="99"/>
      <c r="AJ194" s="99"/>
      <c r="AK194" s="25"/>
      <c r="AL194" s="106" t="e">
        <f>VLOOKUP(Despacho!AL191,Ventas!$A$1:$U$205,16,0)</f>
        <v>#N/A</v>
      </c>
      <c r="AM194" s="99"/>
      <c r="AN194" s="99"/>
      <c r="AO194" s="99"/>
      <c r="AP194" s="99"/>
      <c r="AQ194" s="99"/>
      <c r="AR194" s="81"/>
      <c r="AS194" s="81"/>
      <c r="AT194" s="81"/>
      <c r="AU194" s="81"/>
      <c r="AV194" s="81"/>
      <c r="AW194" s="25"/>
      <c r="AX194" s="25"/>
      <c r="AY194" s="25"/>
      <c r="AZ194" s="25"/>
      <c r="BA194" s="25"/>
      <c r="BB194" s="25"/>
      <c r="BC194" s="82"/>
      <c r="BD194" s="82"/>
      <c r="BE194" s="82"/>
      <c r="BF194" s="82"/>
      <c r="BG194" s="2"/>
      <c r="BH194" s="2"/>
      <c r="BI194" s="98" t="s">
        <v>375</v>
      </c>
      <c r="BJ194" s="99"/>
      <c r="BK194" s="99"/>
      <c r="BL194" s="99"/>
      <c r="BM194" s="99"/>
      <c r="BN194" s="99"/>
      <c r="BO194" s="25"/>
      <c r="BP194" s="106" t="e">
        <f>VLOOKUP(Despacho!BP191,Ventas!$A$1:$U$205,16,0)</f>
        <v>#N/A</v>
      </c>
      <c r="BQ194" s="99"/>
      <c r="BR194" s="99"/>
      <c r="BS194" s="99"/>
      <c r="BT194" s="99"/>
      <c r="BU194" s="99"/>
      <c r="BV194" s="81"/>
      <c r="BW194" s="81"/>
      <c r="BX194" s="81"/>
      <c r="BY194" s="81"/>
      <c r="BZ194" s="81"/>
      <c r="CA194" s="25"/>
      <c r="CB194" s="25"/>
      <c r="CC194" s="25"/>
      <c r="CD194" s="25"/>
      <c r="CE194" s="25"/>
      <c r="CF194" s="25"/>
      <c r="CG194" s="82"/>
      <c r="CH194" s="82"/>
      <c r="CI194" s="82"/>
      <c r="CJ194" s="82"/>
      <c r="CK194" s="2"/>
      <c r="CL194" s="2"/>
      <c r="CM194" s="98" t="s">
        <v>375</v>
      </c>
      <c r="CN194" s="99"/>
      <c r="CO194" s="99"/>
      <c r="CP194" s="99"/>
      <c r="CQ194" s="99"/>
      <c r="CR194" s="99"/>
      <c r="CS194" s="25"/>
      <c r="CT194" s="106" t="e">
        <f>VLOOKUP(Despacho!CT191,Ventas!$A$1:$U$205,16,0)</f>
        <v>#N/A</v>
      </c>
      <c r="CU194" s="99"/>
      <c r="CV194" s="99"/>
      <c r="CW194" s="99"/>
      <c r="CX194" s="99"/>
      <c r="CY194" s="99"/>
      <c r="CZ194" s="81"/>
      <c r="DA194" s="81"/>
      <c r="DB194" s="81"/>
      <c r="DC194" s="81"/>
      <c r="DD194" s="81"/>
      <c r="DE194" s="25"/>
      <c r="DF194" s="25"/>
      <c r="DG194" s="25"/>
      <c r="DH194" s="25"/>
      <c r="DI194" s="25"/>
      <c r="DJ194" s="25"/>
      <c r="DK194" s="82"/>
      <c r="DL194" s="82"/>
      <c r="DM194" s="82"/>
      <c r="DN194" s="82"/>
      <c r="DO194" s="2"/>
      <c r="DP194" s="2"/>
      <c r="DQ194" s="98" t="s">
        <v>375</v>
      </c>
      <c r="DR194" s="99"/>
      <c r="DS194" s="99"/>
      <c r="DT194" s="99"/>
      <c r="DU194" s="99"/>
      <c r="DV194" s="99"/>
      <c r="DW194" s="25"/>
      <c r="DX194" s="106" t="e">
        <f>VLOOKUP(Despacho!DX191,Ventas!$A$1:$U$205,16,0)</f>
        <v>#N/A</v>
      </c>
      <c r="DY194" s="99"/>
      <c r="DZ194" s="99"/>
      <c r="EA194" s="99"/>
      <c r="EB194" s="99"/>
      <c r="EC194" s="99"/>
      <c r="ED194" s="81"/>
      <c r="EE194" s="81"/>
      <c r="EF194" s="81"/>
      <c r="EG194" s="81"/>
      <c r="EH194" s="81"/>
      <c r="EI194" s="25"/>
      <c r="EJ194" s="25"/>
      <c r="EK194" s="25"/>
      <c r="EL194" s="25"/>
      <c r="EM194" s="25"/>
      <c r="EN194" s="25"/>
      <c r="EO194" s="82"/>
      <c r="EP194" s="82"/>
      <c r="EQ194" s="82"/>
      <c r="ER194" s="82"/>
      <c r="ES194" s="2"/>
      <c r="ET194" s="2"/>
    </row>
    <row r="195" spans="1:150" ht="15.75" customHeight="1" x14ac:dyDescent="0.3">
      <c r="A195" s="98" t="s">
        <v>152</v>
      </c>
      <c r="B195" s="99"/>
      <c r="C195" s="99"/>
      <c r="D195" s="99"/>
      <c r="E195" s="99"/>
      <c r="F195" s="99"/>
      <c r="G195" s="25" t="s">
        <v>372</v>
      </c>
      <c r="H195" s="101" t="e">
        <f>VLOOKUP(Y191,Clientes!$A$1:$E$504,3,0)</f>
        <v>#N/A</v>
      </c>
      <c r="I195" s="99"/>
      <c r="J195" s="99"/>
      <c r="K195" s="99"/>
      <c r="L195" s="99"/>
      <c r="M195" s="99"/>
      <c r="N195" s="99"/>
      <c r="O195" s="99"/>
      <c r="P195" s="99"/>
      <c r="Q195" s="99"/>
      <c r="R195" s="99"/>
      <c r="S195" s="99"/>
      <c r="T195" s="99"/>
      <c r="U195" s="99"/>
      <c r="V195" s="99"/>
      <c r="W195" s="99"/>
      <c r="X195" s="99"/>
      <c r="Y195" s="98" t="s">
        <v>279</v>
      </c>
      <c r="Z195" s="99"/>
      <c r="AA195" s="100" t="e">
        <f>VLOOKUP(Y191,Clientes!$A$1:$E$48,4,0)</f>
        <v>#N/A</v>
      </c>
      <c r="AB195" s="99"/>
      <c r="AC195" s="2"/>
      <c r="AD195" s="2"/>
      <c r="AE195" s="98" t="s">
        <v>152</v>
      </c>
      <c r="AF195" s="99"/>
      <c r="AG195" s="99"/>
      <c r="AH195" s="99"/>
      <c r="AI195" s="99"/>
      <c r="AJ195" s="99"/>
      <c r="AK195" s="25" t="s">
        <v>372</v>
      </c>
      <c r="AL195" s="101" t="e">
        <f>VLOOKUP(BC191,Clientes!$A$1:$E$504,3,0)</f>
        <v>#N/A</v>
      </c>
      <c r="AM195" s="99"/>
      <c r="AN195" s="99"/>
      <c r="AO195" s="99"/>
      <c r="AP195" s="99"/>
      <c r="AQ195" s="99"/>
      <c r="AR195" s="99"/>
      <c r="AS195" s="99"/>
      <c r="AT195" s="99"/>
      <c r="AU195" s="99"/>
      <c r="AV195" s="99"/>
      <c r="AW195" s="99"/>
      <c r="AX195" s="99"/>
      <c r="AY195" s="99"/>
      <c r="AZ195" s="99"/>
      <c r="BA195" s="99"/>
      <c r="BB195" s="99"/>
      <c r="BC195" s="98" t="s">
        <v>279</v>
      </c>
      <c r="BD195" s="99"/>
      <c r="BE195" s="100" t="e">
        <f>VLOOKUP(BC191,Clientes!$A$1:$E$48,4,0)</f>
        <v>#N/A</v>
      </c>
      <c r="BF195" s="99"/>
      <c r="BG195" s="2"/>
      <c r="BH195" s="2"/>
      <c r="BI195" s="98" t="s">
        <v>152</v>
      </c>
      <c r="BJ195" s="99"/>
      <c r="BK195" s="99"/>
      <c r="BL195" s="99"/>
      <c r="BM195" s="99"/>
      <c r="BN195" s="99"/>
      <c r="BO195" s="25" t="s">
        <v>372</v>
      </c>
      <c r="BP195" s="101" t="e">
        <f>VLOOKUP(CG191,Clientes!$A$1:$E$504,3,0)</f>
        <v>#N/A</v>
      </c>
      <c r="BQ195" s="99"/>
      <c r="BR195" s="99"/>
      <c r="BS195" s="99"/>
      <c r="BT195" s="99"/>
      <c r="BU195" s="99"/>
      <c r="BV195" s="99"/>
      <c r="BW195" s="99"/>
      <c r="BX195" s="99"/>
      <c r="BY195" s="99"/>
      <c r="BZ195" s="99"/>
      <c r="CA195" s="99"/>
      <c r="CB195" s="99"/>
      <c r="CC195" s="99"/>
      <c r="CD195" s="99"/>
      <c r="CE195" s="99"/>
      <c r="CF195" s="99"/>
      <c r="CG195" s="98" t="s">
        <v>279</v>
      </c>
      <c r="CH195" s="99"/>
      <c r="CI195" s="100" t="e">
        <f>VLOOKUP(CG191,Clientes!$A$1:$E$48,4,0)</f>
        <v>#N/A</v>
      </c>
      <c r="CJ195" s="99"/>
      <c r="CK195" s="2"/>
      <c r="CL195" s="2"/>
      <c r="CM195" s="98" t="s">
        <v>152</v>
      </c>
      <c r="CN195" s="99"/>
      <c r="CO195" s="99"/>
      <c r="CP195" s="99"/>
      <c r="CQ195" s="99"/>
      <c r="CR195" s="99"/>
      <c r="CS195" s="25" t="s">
        <v>372</v>
      </c>
      <c r="CT195" s="101" t="e">
        <f>VLOOKUP(DK191,Clientes!$A$1:$E$504,3,0)</f>
        <v>#N/A</v>
      </c>
      <c r="CU195" s="99"/>
      <c r="CV195" s="99"/>
      <c r="CW195" s="99"/>
      <c r="CX195" s="99"/>
      <c r="CY195" s="99"/>
      <c r="CZ195" s="99"/>
      <c r="DA195" s="99"/>
      <c r="DB195" s="99"/>
      <c r="DC195" s="99"/>
      <c r="DD195" s="99"/>
      <c r="DE195" s="99"/>
      <c r="DF195" s="99"/>
      <c r="DG195" s="99"/>
      <c r="DH195" s="99"/>
      <c r="DI195" s="99"/>
      <c r="DJ195" s="99"/>
      <c r="DK195" s="98" t="s">
        <v>279</v>
      </c>
      <c r="DL195" s="99"/>
      <c r="DM195" s="100" t="e">
        <f>VLOOKUP(DK191,Clientes!$A$1:$E$48,4,0)</f>
        <v>#N/A</v>
      </c>
      <c r="DN195" s="99"/>
      <c r="DO195" s="2"/>
      <c r="DP195" s="2"/>
      <c r="DQ195" s="98" t="s">
        <v>152</v>
      </c>
      <c r="DR195" s="99"/>
      <c r="DS195" s="99"/>
      <c r="DT195" s="99"/>
      <c r="DU195" s="99"/>
      <c r="DV195" s="99"/>
      <c r="DW195" s="25" t="s">
        <v>372</v>
      </c>
      <c r="DX195" s="101" t="e">
        <f>VLOOKUP(EO191,Clientes!$A$1:$E$504,3,0)</f>
        <v>#N/A</v>
      </c>
      <c r="DY195" s="99"/>
      <c r="DZ195" s="99"/>
      <c r="EA195" s="99"/>
      <c r="EB195" s="99"/>
      <c r="EC195" s="99"/>
      <c r="ED195" s="99"/>
      <c r="EE195" s="99"/>
      <c r="EF195" s="99"/>
      <c r="EG195" s="99"/>
      <c r="EH195" s="99"/>
      <c r="EI195" s="99"/>
      <c r="EJ195" s="99"/>
      <c r="EK195" s="99"/>
      <c r="EL195" s="99"/>
      <c r="EM195" s="99"/>
      <c r="EN195" s="99"/>
      <c r="EO195" s="98" t="s">
        <v>279</v>
      </c>
      <c r="EP195" s="99"/>
      <c r="EQ195" s="100" t="e">
        <f>VLOOKUP(EO191,Clientes!$A$1:$E$48,4,0)</f>
        <v>#N/A</v>
      </c>
      <c r="ER195" s="99"/>
      <c r="ES195" s="2"/>
      <c r="ET195" s="2"/>
    </row>
    <row r="196" spans="1:150"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row>
    <row r="197" spans="1:150"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row>
    <row r="198" spans="1:150" ht="15.75" customHeight="1" x14ac:dyDescent="0.3">
      <c r="A198" s="102" t="s">
        <v>225</v>
      </c>
      <c r="B198" s="103"/>
      <c r="C198" s="102" t="s">
        <v>376</v>
      </c>
      <c r="D198" s="104"/>
      <c r="E198" s="104"/>
      <c r="F198" s="104"/>
      <c r="G198" s="104"/>
      <c r="H198" s="104"/>
      <c r="I198" s="104"/>
      <c r="J198" s="104"/>
      <c r="K198" s="104"/>
      <c r="L198" s="104"/>
      <c r="M198" s="104"/>
      <c r="N198" s="104"/>
      <c r="O198" s="104"/>
      <c r="P198" s="104"/>
      <c r="Q198" s="104"/>
      <c r="R198" s="104"/>
      <c r="S198" s="104"/>
      <c r="T198" s="103"/>
      <c r="U198" s="102" t="s">
        <v>245</v>
      </c>
      <c r="V198" s="103"/>
      <c r="W198" s="102" t="s">
        <v>377</v>
      </c>
      <c r="X198" s="104"/>
      <c r="Y198" s="104"/>
      <c r="Z198" s="103"/>
      <c r="AA198" s="102" t="s">
        <v>378</v>
      </c>
      <c r="AB198" s="104"/>
      <c r="AC198" s="104"/>
      <c r="AD198" s="103"/>
      <c r="AE198" s="102" t="s">
        <v>225</v>
      </c>
      <c r="AF198" s="103"/>
      <c r="AG198" s="102" t="s">
        <v>376</v>
      </c>
      <c r="AH198" s="104"/>
      <c r="AI198" s="104"/>
      <c r="AJ198" s="104"/>
      <c r="AK198" s="104"/>
      <c r="AL198" s="104"/>
      <c r="AM198" s="104"/>
      <c r="AN198" s="104"/>
      <c r="AO198" s="104"/>
      <c r="AP198" s="104"/>
      <c r="AQ198" s="104"/>
      <c r="AR198" s="104"/>
      <c r="AS198" s="104"/>
      <c r="AT198" s="104"/>
      <c r="AU198" s="104"/>
      <c r="AV198" s="104"/>
      <c r="AW198" s="104"/>
      <c r="AX198" s="103"/>
      <c r="AY198" s="102" t="s">
        <v>245</v>
      </c>
      <c r="AZ198" s="103"/>
      <c r="BA198" s="102" t="s">
        <v>377</v>
      </c>
      <c r="BB198" s="104"/>
      <c r="BC198" s="104"/>
      <c r="BD198" s="103"/>
      <c r="BE198" s="102" t="s">
        <v>378</v>
      </c>
      <c r="BF198" s="104"/>
      <c r="BG198" s="104"/>
      <c r="BH198" s="103"/>
      <c r="BI198" s="102" t="s">
        <v>225</v>
      </c>
      <c r="BJ198" s="103"/>
      <c r="BK198" s="102" t="s">
        <v>376</v>
      </c>
      <c r="BL198" s="104"/>
      <c r="BM198" s="104"/>
      <c r="BN198" s="104"/>
      <c r="BO198" s="104"/>
      <c r="BP198" s="104"/>
      <c r="BQ198" s="104"/>
      <c r="BR198" s="104"/>
      <c r="BS198" s="104"/>
      <c r="BT198" s="104"/>
      <c r="BU198" s="104"/>
      <c r="BV198" s="104"/>
      <c r="BW198" s="104"/>
      <c r="BX198" s="104"/>
      <c r="BY198" s="104"/>
      <c r="BZ198" s="104"/>
      <c r="CA198" s="104"/>
      <c r="CB198" s="103"/>
      <c r="CC198" s="102" t="s">
        <v>245</v>
      </c>
      <c r="CD198" s="103"/>
      <c r="CE198" s="102" t="s">
        <v>377</v>
      </c>
      <c r="CF198" s="104"/>
      <c r="CG198" s="104"/>
      <c r="CH198" s="103"/>
      <c r="CI198" s="102" t="s">
        <v>378</v>
      </c>
      <c r="CJ198" s="104"/>
      <c r="CK198" s="104"/>
      <c r="CL198" s="103"/>
      <c r="CM198" s="102" t="s">
        <v>225</v>
      </c>
      <c r="CN198" s="103"/>
      <c r="CO198" s="102" t="s">
        <v>376</v>
      </c>
      <c r="CP198" s="104"/>
      <c r="CQ198" s="104"/>
      <c r="CR198" s="104"/>
      <c r="CS198" s="104"/>
      <c r="CT198" s="104"/>
      <c r="CU198" s="104"/>
      <c r="CV198" s="104"/>
      <c r="CW198" s="104"/>
      <c r="CX198" s="104"/>
      <c r="CY198" s="104"/>
      <c r="CZ198" s="104"/>
      <c r="DA198" s="104"/>
      <c r="DB198" s="104"/>
      <c r="DC198" s="104"/>
      <c r="DD198" s="104"/>
      <c r="DE198" s="104"/>
      <c r="DF198" s="103"/>
      <c r="DG198" s="102" t="s">
        <v>245</v>
      </c>
      <c r="DH198" s="103"/>
      <c r="DI198" s="102" t="s">
        <v>377</v>
      </c>
      <c r="DJ198" s="104"/>
      <c r="DK198" s="104"/>
      <c r="DL198" s="103"/>
      <c r="DM198" s="102" t="s">
        <v>378</v>
      </c>
      <c r="DN198" s="104"/>
      <c r="DO198" s="104"/>
      <c r="DP198" s="103"/>
      <c r="DQ198" s="102" t="s">
        <v>225</v>
      </c>
      <c r="DR198" s="103"/>
      <c r="DS198" s="102" t="s">
        <v>376</v>
      </c>
      <c r="DT198" s="104"/>
      <c r="DU198" s="104"/>
      <c r="DV198" s="104"/>
      <c r="DW198" s="104"/>
      <c r="DX198" s="104"/>
      <c r="DY198" s="104"/>
      <c r="DZ198" s="104"/>
      <c r="EA198" s="104"/>
      <c r="EB198" s="104"/>
      <c r="EC198" s="104"/>
      <c r="ED198" s="104"/>
      <c r="EE198" s="104"/>
      <c r="EF198" s="104"/>
      <c r="EG198" s="104"/>
      <c r="EH198" s="104"/>
      <c r="EI198" s="104"/>
      <c r="EJ198" s="103"/>
      <c r="EK198" s="102" t="s">
        <v>245</v>
      </c>
      <c r="EL198" s="103"/>
      <c r="EM198" s="102" t="s">
        <v>377</v>
      </c>
      <c r="EN198" s="104"/>
      <c r="EO198" s="104"/>
      <c r="EP198" s="103"/>
      <c r="EQ198" s="102" t="s">
        <v>378</v>
      </c>
      <c r="ER198" s="104"/>
      <c r="ES198" s="104"/>
      <c r="ET198" s="103"/>
    </row>
    <row r="199" spans="1:150" ht="15.75" customHeight="1" x14ac:dyDescent="0.3">
      <c r="A199" s="111">
        <v>1</v>
      </c>
      <c r="B199" s="103"/>
      <c r="C199" s="112" t="str">
        <f>IFERROR(VLOOKUP(CONCATENATE($H$1,A199),Ventas!$D$1:$M$205,5,0),"")</f>
        <v>Toalla 160x80 Fu</v>
      </c>
      <c r="D199" s="104"/>
      <c r="E199" s="104"/>
      <c r="F199" s="104"/>
      <c r="G199" s="104"/>
      <c r="H199" s="104"/>
      <c r="I199" s="104"/>
      <c r="J199" s="104"/>
      <c r="K199" s="104"/>
      <c r="L199" s="104"/>
      <c r="M199" s="104"/>
      <c r="N199" s="104"/>
      <c r="O199" s="104"/>
      <c r="P199" s="104"/>
      <c r="Q199" s="104"/>
      <c r="R199" s="104"/>
      <c r="S199" s="104"/>
      <c r="T199" s="103"/>
      <c r="U199" s="109">
        <f>IFERROR(VLOOKUP(CONCATENATE($H$1,A199),Ventas!$D$1:$M$205,6,0),"")</f>
        <v>1</v>
      </c>
      <c r="V199" s="103"/>
      <c r="W199" s="110">
        <f>IFERROR(VLOOKUP(CONCATENATE($H$1,A199),Ventas!$D$1:$M$205,8,0),"")</f>
        <v>8992</v>
      </c>
      <c r="X199" s="104"/>
      <c r="Y199" s="104"/>
      <c r="Z199" s="103"/>
      <c r="AA199" s="110">
        <f t="shared" ref="AA199:AA207" si="50">IFERROR(U199*W199,"")</f>
        <v>8992</v>
      </c>
      <c r="AB199" s="104"/>
      <c r="AC199" s="104"/>
      <c r="AD199" s="103"/>
      <c r="AE199" s="111">
        <v>1</v>
      </c>
      <c r="AF199" s="103"/>
      <c r="AG199" s="112" t="str">
        <f>IFERROR(VLOOKUP(CONCATENATE($H$1,AE199),Ventas!$D$1:$M$205,5,0),"")</f>
        <v>Toalla 160x80 Fu</v>
      </c>
      <c r="AH199" s="104"/>
      <c r="AI199" s="104"/>
      <c r="AJ199" s="104"/>
      <c r="AK199" s="104"/>
      <c r="AL199" s="104"/>
      <c r="AM199" s="104"/>
      <c r="AN199" s="104"/>
      <c r="AO199" s="104"/>
      <c r="AP199" s="104"/>
      <c r="AQ199" s="104"/>
      <c r="AR199" s="104"/>
      <c r="AS199" s="104"/>
      <c r="AT199" s="104"/>
      <c r="AU199" s="104"/>
      <c r="AV199" s="104"/>
      <c r="AW199" s="104"/>
      <c r="AX199" s="103"/>
      <c r="AY199" s="109">
        <f>IFERROR(VLOOKUP(CONCATENATE($H$1,AE199),Ventas!$D$1:$M$205,6,0),"")</f>
        <v>1</v>
      </c>
      <c r="AZ199" s="103"/>
      <c r="BA199" s="110">
        <f>IFERROR(VLOOKUP(CONCATENATE($H$1,AE199),Ventas!$D$1:$M$205,8,0),"")</f>
        <v>8992</v>
      </c>
      <c r="BB199" s="104"/>
      <c r="BC199" s="104"/>
      <c r="BD199" s="103"/>
      <c r="BE199" s="110">
        <f t="shared" ref="BE199:BE207" si="51">IFERROR(AY199*BA199,"")</f>
        <v>8992</v>
      </c>
      <c r="BF199" s="104"/>
      <c r="BG199" s="104"/>
      <c r="BH199" s="103"/>
      <c r="BI199" s="111">
        <v>1</v>
      </c>
      <c r="BJ199" s="103"/>
      <c r="BK199" s="112" t="str">
        <f>IFERROR(VLOOKUP(CONCATENATE($H$1,BI199),Ventas!$D$1:$M$205,5,0),"")</f>
        <v>Toalla 160x80 Fu</v>
      </c>
      <c r="BL199" s="104"/>
      <c r="BM199" s="104"/>
      <c r="BN199" s="104"/>
      <c r="BO199" s="104"/>
      <c r="BP199" s="104"/>
      <c r="BQ199" s="104"/>
      <c r="BR199" s="104"/>
      <c r="BS199" s="104"/>
      <c r="BT199" s="104"/>
      <c r="BU199" s="104"/>
      <c r="BV199" s="104"/>
      <c r="BW199" s="104"/>
      <c r="BX199" s="104"/>
      <c r="BY199" s="104"/>
      <c r="BZ199" s="104"/>
      <c r="CA199" s="104"/>
      <c r="CB199" s="103"/>
      <c r="CC199" s="109">
        <f>IFERROR(VLOOKUP(CONCATENATE($H$1,BI199),Ventas!$D$1:$M$205,6,0),"")</f>
        <v>1</v>
      </c>
      <c r="CD199" s="103"/>
      <c r="CE199" s="110">
        <f>IFERROR(VLOOKUP(CONCATENATE($H$1,BI199),Ventas!$D$1:$M$205,8,0),"")</f>
        <v>8992</v>
      </c>
      <c r="CF199" s="104"/>
      <c r="CG199" s="104"/>
      <c r="CH199" s="103"/>
      <c r="CI199" s="110">
        <f t="shared" ref="CI199:CI207" si="52">IFERROR(CC199*CE199,"")</f>
        <v>8992</v>
      </c>
      <c r="CJ199" s="104"/>
      <c r="CK199" s="104"/>
      <c r="CL199" s="103"/>
      <c r="CM199" s="111">
        <v>1</v>
      </c>
      <c r="CN199" s="103"/>
      <c r="CO199" s="112" t="str">
        <f>IFERROR(VLOOKUP(CONCATENATE($H$1,CM199),Ventas!$D$1:$M$205,5,0),"")</f>
        <v>Toalla 160x80 Fu</v>
      </c>
      <c r="CP199" s="104"/>
      <c r="CQ199" s="104"/>
      <c r="CR199" s="104"/>
      <c r="CS199" s="104"/>
      <c r="CT199" s="104"/>
      <c r="CU199" s="104"/>
      <c r="CV199" s="104"/>
      <c r="CW199" s="104"/>
      <c r="CX199" s="104"/>
      <c r="CY199" s="104"/>
      <c r="CZ199" s="104"/>
      <c r="DA199" s="104"/>
      <c r="DB199" s="104"/>
      <c r="DC199" s="104"/>
      <c r="DD199" s="104"/>
      <c r="DE199" s="104"/>
      <c r="DF199" s="103"/>
      <c r="DG199" s="109">
        <f>IFERROR(VLOOKUP(CONCATENATE($H$1,CM199),Ventas!$D$1:$M$205,6,0),"")</f>
        <v>1</v>
      </c>
      <c r="DH199" s="103"/>
      <c r="DI199" s="110">
        <f>IFERROR(VLOOKUP(CONCATENATE($H$1,CM199),Ventas!$D$1:$M$205,8,0),"")</f>
        <v>8992</v>
      </c>
      <c r="DJ199" s="104"/>
      <c r="DK199" s="104"/>
      <c r="DL199" s="103"/>
      <c r="DM199" s="110">
        <f t="shared" ref="DM199:DM207" si="53">IFERROR(DG199*DI199,"")</f>
        <v>8992</v>
      </c>
      <c r="DN199" s="104"/>
      <c r="DO199" s="104"/>
      <c r="DP199" s="103"/>
      <c r="DQ199" s="111">
        <v>1</v>
      </c>
      <c r="DR199" s="103"/>
      <c r="DS199" s="112" t="str">
        <f>IFERROR(VLOOKUP(CONCATENATE($H$1,DQ199),Ventas!$D$1:$M$205,5,0),"")</f>
        <v>Toalla 160x80 Fu</v>
      </c>
      <c r="DT199" s="104"/>
      <c r="DU199" s="104"/>
      <c r="DV199" s="104"/>
      <c r="DW199" s="104"/>
      <c r="DX199" s="104"/>
      <c r="DY199" s="104"/>
      <c r="DZ199" s="104"/>
      <c r="EA199" s="104"/>
      <c r="EB199" s="104"/>
      <c r="EC199" s="104"/>
      <c r="ED199" s="104"/>
      <c r="EE199" s="104"/>
      <c r="EF199" s="104"/>
      <c r="EG199" s="104"/>
      <c r="EH199" s="104"/>
      <c r="EI199" s="104"/>
      <c r="EJ199" s="103"/>
      <c r="EK199" s="109">
        <f>IFERROR(VLOOKUP(CONCATENATE($H$1,DQ199),Ventas!$D$1:$M$205,6,0),"")</f>
        <v>1</v>
      </c>
      <c r="EL199" s="103"/>
      <c r="EM199" s="110">
        <f>IFERROR(VLOOKUP(CONCATENATE($H$1,DQ199),Ventas!$D$1:$M$205,8,0),"")</f>
        <v>8992</v>
      </c>
      <c r="EN199" s="104"/>
      <c r="EO199" s="104"/>
      <c r="EP199" s="103"/>
      <c r="EQ199" s="110">
        <f t="shared" ref="EQ199:EQ207" si="54">IFERROR(EK199*EM199,"")</f>
        <v>8992</v>
      </c>
      <c r="ER199" s="104"/>
      <c r="ES199" s="104"/>
      <c r="ET199" s="103"/>
    </row>
    <row r="200" spans="1:150" ht="15.75" customHeight="1" x14ac:dyDescent="0.3">
      <c r="A200" s="111">
        <v>2</v>
      </c>
      <c r="B200" s="103"/>
      <c r="C200" s="112" t="str">
        <f>IFERROR(VLOOKUP(CONCATENATE($H$1,A200),Ventas!$D$1:$M$205,5,0),"")</f>
        <v>Turbante Fu</v>
      </c>
      <c r="D200" s="104"/>
      <c r="E200" s="104"/>
      <c r="F200" s="104"/>
      <c r="G200" s="104"/>
      <c r="H200" s="104"/>
      <c r="I200" s="104"/>
      <c r="J200" s="104"/>
      <c r="K200" s="104"/>
      <c r="L200" s="104"/>
      <c r="M200" s="104"/>
      <c r="N200" s="104"/>
      <c r="O200" s="104"/>
      <c r="P200" s="104"/>
      <c r="Q200" s="104"/>
      <c r="R200" s="104"/>
      <c r="S200" s="104"/>
      <c r="T200" s="103"/>
      <c r="U200" s="109">
        <f>IFERROR(VLOOKUP(CONCATENATE($H$1,A200),Ventas!$D$1:$M$205,6,0),"")</f>
        <v>1</v>
      </c>
      <c r="V200" s="103"/>
      <c r="W200" s="110">
        <f>IFERROR(VLOOKUP(CONCATENATE($H$1,A200),Ventas!$D$1:$M$205,8,0),"")</f>
        <v>4706</v>
      </c>
      <c r="X200" s="104"/>
      <c r="Y200" s="104"/>
      <c r="Z200" s="103"/>
      <c r="AA200" s="110">
        <f t="shared" si="50"/>
        <v>4706</v>
      </c>
      <c r="AB200" s="104"/>
      <c r="AC200" s="104"/>
      <c r="AD200" s="103"/>
      <c r="AE200" s="111">
        <v>2</v>
      </c>
      <c r="AF200" s="103"/>
      <c r="AG200" s="112" t="str">
        <f>IFERROR(VLOOKUP(CONCATENATE($H$1,AE200),Ventas!$D$1:$M$205,5,0),"")</f>
        <v>Turbante Fu</v>
      </c>
      <c r="AH200" s="104"/>
      <c r="AI200" s="104"/>
      <c r="AJ200" s="104"/>
      <c r="AK200" s="104"/>
      <c r="AL200" s="104"/>
      <c r="AM200" s="104"/>
      <c r="AN200" s="104"/>
      <c r="AO200" s="104"/>
      <c r="AP200" s="104"/>
      <c r="AQ200" s="104"/>
      <c r="AR200" s="104"/>
      <c r="AS200" s="104"/>
      <c r="AT200" s="104"/>
      <c r="AU200" s="104"/>
      <c r="AV200" s="104"/>
      <c r="AW200" s="104"/>
      <c r="AX200" s="103"/>
      <c r="AY200" s="109">
        <f>IFERROR(VLOOKUP(CONCATENATE($H$1,AE200),Ventas!$D$1:$M$205,6,0),"")</f>
        <v>1</v>
      </c>
      <c r="AZ200" s="103"/>
      <c r="BA200" s="110">
        <f>IFERROR(VLOOKUP(CONCATENATE($H$1,AE200),Ventas!$D$1:$M$205,8,0),"")</f>
        <v>4706</v>
      </c>
      <c r="BB200" s="104"/>
      <c r="BC200" s="104"/>
      <c r="BD200" s="103"/>
      <c r="BE200" s="110">
        <f t="shared" si="51"/>
        <v>4706</v>
      </c>
      <c r="BF200" s="104"/>
      <c r="BG200" s="104"/>
      <c r="BH200" s="103"/>
      <c r="BI200" s="111">
        <v>2</v>
      </c>
      <c r="BJ200" s="103"/>
      <c r="BK200" s="112" t="str">
        <f>IFERROR(VLOOKUP(CONCATENATE($H$1,BI200),Ventas!$D$1:$M$205,5,0),"")</f>
        <v>Turbante Fu</v>
      </c>
      <c r="BL200" s="104"/>
      <c r="BM200" s="104"/>
      <c r="BN200" s="104"/>
      <c r="BO200" s="104"/>
      <c r="BP200" s="104"/>
      <c r="BQ200" s="104"/>
      <c r="BR200" s="104"/>
      <c r="BS200" s="104"/>
      <c r="BT200" s="104"/>
      <c r="BU200" s="104"/>
      <c r="BV200" s="104"/>
      <c r="BW200" s="104"/>
      <c r="BX200" s="104"/>
      <c r="BY200" s="104"/>
      <c r="BZ200" s="104"/>
      <c r="CA200" s="104"/>
      <c r="CB200" s="103"/>
      <c r="CC200" s="109">
        <f>IFERROR(VLOOKUP(CONCATENATE($H$1,BI200),Ventas!$D$1:$M$205,6,0),"")</f>
        <v>1</v>
      </c>
      <c r="CD200" s="103"/>
      <c r="CE200" s="110">
        <f>IFERROR(VLOOKUP(CONCATENATE($H$1,BI200),Ventas!$D$1:$M$205,8,0),"")</f>
        <v>4706</v>
      </c>
      <c r="CF200" s="104"/>
      <c r="CG200" s="104"/>
      <c r="CH200" s="103"/>
      <c r="CI200" s="110">
        <f t="shared" si="52"/>
        <v>4706</v>
      </c>
      <c r="CJ200" s="104"/>
      <c r="CK200" s="104"/>
      <c r="CL200" s="103"/>
      <c r="CM200" s="111">
        <v>2</v>
      </c>
      <c r="CN200" s="103"/>
      <c r="CO200" s="112" t="str">
        <f>IFERROR(VLOOKUP(CONCATENATE($H$1,CM200),Ventas!$D$1:$M$205,5,0),"")</f>
        <v>Turbante Fu</v>
      </c>
      <c r="CP200" s="104"/>
      <c r="CQ200" s="104"/>
      <c r="CR200" s="104"/>
      <c r="CS200" s="104"/>
      <c r="CT200" s="104"/>
      <c r="CU200" s="104"/>
      <c r="CV200" s="104"/>
      <c r="CW200" s="104"/>
      <c r="CX200" s="104"/>
      <c r="CY200" s="104"/>
      <c r="CZ200" s="104"/>
      <c r="DA200" s="104"/>
      <c r="DB200" s="104"/>
      <c r="DC200" s="104"/>
      <c r="DD200" s="104"/>
      <c r="DE200" s="104"/>
      <c r="DF200" s="103"/>
      <c r="DG200" s="109">
        <f>IFERROR(VLOOKUP(CONCATENATE($H$1,CM200),Ventas!$D$1:$M$205,6,0),"")</f>
        <v>1</v>
      </c>
      <c r="DH200" s="103"/>
      <c r="DI200" s="110">
        <f>IFERROR(VLOOKUP(CONCATENATE($H$1,CM200),Ventas!$D$1:$M$205,8,0),"")</f>
        <v>4706</v>
      </c>
      <c r="DJ200" s="104"/>
      <c r="DK200" s="104"/>
      <c r="DL200" s="103"/>
      <c r="DM200" s="110">
        <f t="shared" si="53"/>
        <v>4706</v>
      </c>
      <c r="DN200" s="104"/>
      <c r="DO200" s="104"/>
      <c r="DP200" s="103"/>
      <c r="DQ200" s="111">
        <v>2</v>
      </c>
      <c r="DR200" s="103"/>
      <c r="DS200" s="112" t="str">
        <f>IFERROR(VLOOKUP(CONCATENATE($H$1,DQ200),Ventas!$D$1:$M$205,5,0),"")</f>
        <v>Turbante Fu</v>
      </c>
      <c r="DT200" s="104"/>
      <c r="DU200" s="104"/>
      <c r="DV200" s="104"/>
      <c r="DW200" s="104"/>
      <c r="DX200" s="104"/>
      <c r="DY200" s="104"/>
      <c r="DZ200" s="104"/>
      <c r="EA200" s="104"/>
      <c r="EB200" s="104"/>
      <c r="EC200" s="104"/>
      <c r="ED200" s="104"/>
      <c r="EE200" s="104"/>
      <c r="EF200" s="104"/>
      <c r="EG200" s="104"/>
      <c r="EH200" s="104"/>
      <c r="EI200" s="104"/>
      <c r="EJ200" s="103"/>
      <c r="EK200" s="109">
        <f>IFERROR(VLOOKUP(CONCATENATE($H$1,DQ200),Ventas!$D$1:$M$205,6,0),"")</f>
        <v>1</v>
      </c>
      <c r="EL200" s="103"/>
      <c r="EM200" s="110">
        <f>IFERROR(VLOOKUP(CONCATENATE($H$1,DQ200),Ventas!$D$1:$M$205,8,0),"")</f>
        <v>4706</v>
      </c>
      <c r="EN200" s="104"/>
      <c r="EO200" s="104"/>
      <c r="EP200" s="103"/>
      <c r="EQ200" s="110">
        <f t="shared" si="54"/>
        <v>4706</v>
      </c>
      <c r="ER200" s="104"/>
      <c r="ES200" s="104"/>
      <c r="ET200" s="103"/>
    </row>
    <row r="201" spans="1:150" ht="15.75" customHeight="1" x14ac:dyDescent="0.3">
      <c r="A201" s="111">
        <v>3</v>
      </c>
      <c r="B201" s="103"/>
      <c r="C201" s="112" t="str">
        <f>IFERROR(VLOOKUP(CONCATENATE($H$1,A201),Ventas!$D$1:$M$205,5,0),"")</f>
        <v>Turbante Ca</v>
      </c>
      <c r="D201" s="104"/>
      <c r="E201" s="104"/>
      <c r="F201" s="104"/>
      <c r="G201" s="104"/>
      <c r="H201" s="104"/>
      <c r="I201" s="104"/>
      <c r="J201" s="104"/>
      <c r="K201" s="104"/>
      <c r="L201" s="104"/>
      <c r="M201" s="104"/>
      <c r="N201" s="104"/>
      <c r="O201" s="104"/>
      <c r="P201" s="104"/>
      <c r="Q201" s="104"/>
      <c r="R201" s="104"/>
      <c r="S201" s="104"/>
      <c r="T201" s="103"/>
      <c r="U201" s="109">
        <f>IFERROR(VLOOKUP(CONCATENATE($H$1,A201),Ventas!$D$1:$M$205,6,0),"")</f>
        <v>1</v>
      </c>
      <c r="V201" s="103"/>
      <c r="W201" s="110">
        <f>IFERROR(VLOOKUP(CONCATENATE($H$1,A201),Ventas!$D$1:$M$205,8,0),"")</f>
        <v>4706</v>
      </c>
      <c r="X201" s="104"/>
      <c r="Y201" s="104"/>
      <c r="Z201" s="103"/>
      <c r="AA201" s="110">
        <f t="shared" si="50"/>
        <v>4706</v>
      </c>
      <c r="AB201" s="104"/>
      <c r="AC201" s="104"/>
      <c r="AD201" s="103"/>
      <c r="AE201" s="111">
        <v>3</v>
      </c>
      <c r="AF201" s="103"/>
      <c r="AG201" s="112" t="str">
        <f>IFERROR(VLOOKUP(CONCATENATE($H$1,AE201),Ventas!$D$1:$M$205,5,0),"")</f>
        <v>Turbante Ca</v>
      </c>
      <c r="AH201" s="104"/>
      <c r="AI201" s="104"/>
      <c r="AJ201" s="104"/>
      <c r="AK201" s="104"/>
      <c r="AL201" s="104"/>
      <c r="AM201" s="104"/>
      <c r="AN201" s="104"/>
      <c r="AO201" s="104"/>
      <c r="AP201" s="104"/>
      <c r="AQ201" s="104"/>
      <c r="AR201" s="104"/>
      <c r="AS201" s="104"/>
      <c r="AT201" s="104"/>
      <c r="AU201" s="104"/>
      <c r="AV201" s="104"/>
      <c r="AW201" s="104"/>
      <c r="AX201" s="103"/>
      <c r="AY201" s="109">
        <f>IFERROR(VLOOKUP(CONCATENATE($H$1,AE201),Ventas!$D$1:$M$205,6,0),"")</f>
        <v>1</v>
      </c>
      <c r="AZ201" s="103"/>
      <c r="BA201" s="110">
        <f>IFERROR(VLOOKUP(CONCATENATE($H$1,AE201),Ventas!$D$1:$M$205,8,0),"")</f>
        <v>4706</v>
      </c>
      <c r="BB201" s="104"/>
      <c r="BC201" s="104"/>
      <c r="BD201" s="103"/>
      <c r="BE201" s="110">
        <f t="shared" si="51"/>
        <v>4706</v>
      </c>
      <c r="BF201" s="104"/>
      <c r="BG201" s="104"/>
      <c r="BH201" s="103"/>
      <c r="BI201" s="111">
        <v>3</v>
      </c>
      <c r="BJ201" s="103"/>
      <c r="BK201" s="112" t="str">
        <f>IFERROR(VLOOKUP(CONCATENATE($H$1,BI201),Ventas!$D$1:$M$205,5,0),"")</f>
        <v>Turbante Ca</v>
      </c>
      <c r="BL201" s="104"/>
      <c r="BM201" s="104"/>
      <c r="BN201" s="104"/>
      <c r="BO201" s="104"/>
      <c r="BP201" s="104"/>
      <c r="BQ201" s="104"/>
      <c r="BR201" s="104"/>
      <c r="BS201" s="104"/>
      <c r="BT201" s="104"/>
      <c r="BU201" s="104"/>
      <c r="BV201" s="104"/>
      <c r="BW201" s="104"/>
      <c r="BX201" s="104"/>
      <c r="BY201" s="104"/>
      <c r="BZ201" s="104"/>
      <c r="CA201" s="104"/>
      <c r="CB201" s="103"/>
      <c r="CC201" s="109">
        <f>IFERROR(VLOOKUP(CONCATENATE($H$1,BI201),Ventas!$D$1:$M$205,6,0),"")</f>
        <v>1</v>
      </c>
      <c r="CD201" s="103"/>
      <c r="CE201" s="110">
        <f>IFERROR(VLOOKUP(CONCATENATE($H$1,BI201),Ventas!$D$1:$M$205,8,0),"")</f>
        <v>4706</v>
      </c>
      <c r="CF201" s="104"/>
      <c r="CG201" s="104"/>
      <c r="CH201" s="103"/>
      <c r="CI201" s="110">
        <f t="shared" si="52"/>
        <v>4706</v>
      </c>
      <c r="CJ201" s="104"/>
      <c r="CK201" s="104"/>
      <c r="CL201" s="103"/>
      <c r="CM201" s="111">
        <v>3</v>
      </c>
      <c r="CN201" s="103"/>
      <c r="CO201" s="112" t="str">
        <f>IFERROR(VLOOKUP(CONCATENATE($H$1,CM201),Ventas!$D$1:$M$205,5,0),"")</f>
        <v>Turbante Ca</v>
      </c>
      <c r="CP201" s="104"/>
      <c r="CQ201" s="104"/>
      <c r="CR201" s="104"/>
      <c r="CS201" s="104"/>
      <c r="CT201" s="104"/>
      <c r="CU201" s="104"/>
      <c r="CV201" s="104"/>
      <c r="CW201" s="104"/>
      <c r="CX201" s="104"/>
      <c r="CY201" s="104"/>
      <c r="CZ201" s="104"/>
      <c r="DA201" s="104"/>
      <c r="DB201" s="104"/>
      <c r="DC201" s="104"/>
      <c r="DD201" s="104"/>
      <c r="DE201" s="104"/>
      <c r="DF201" s="103"/>
      <c r="DG201" s="109">
        <f>IFERROR(VLOOKUP(CONCATENATE($H$1,CM201),Ventas!$D$1:$M$205,6,0),"")</f>
        <v>1</v>
      </c>
      <c r="DH201" s="103"/>
      <c r="DI201" s="110">
        <f>IFERROR(VLOOKUP(CONCATENATE($H$1,CM201),Ventas!$D$1:$M$205,8,0),"")</f>
        <v>4706</v>
      </c>
      <c r="DJ201" s="104"/>
      <c r="DK201" s="104"/>
      <c r="DL201" s="103"/>
      <c r="DM201" s="110">
        <f t="shared" si="53"/>
        <v>4706</v>
      </c>
      <c r="DN201" s="104"/>
      <c r="DO201" s="104"/>
      <c r="DP201" s="103"/>
      <c r="DQ201" s="111">
        <v>3</v>
      </c>
      <c r="DR201" s="103"/>
      <c r="DS201" s="112" t="str">
        <f>IFERROR(VLOOKUP(CONCATENATE($H$1,DQ201),Ventas!$D$1:$M$205,5,0),"")</f>
        <v>Turbante Ca</v>
      </c>
      <c r="DT201" s="104"/>
      <c r="DU201" s="104"/>
      <c r="DV201" s="104"/>
      <c r="DW201" s="104"/>
      <c r="DX201" s="104"/>
      <c r="DY201" s="104"/>
      <c r="DZ201" s="104"/>
      <c r="EA201" s="104"/>
      <c r="EB201" s="104"/>
      <c r="EC201" s="104"/>
      <c r="ED201" s="104"/>
      <c r="EE201" s="104"/>
      <c r="EF201" s="104"/>
      <c r="EG201" s="104"/>
      <c r="EH201" s="104"/>
      <c r="EI201" s="104"/>
      <c r="EJ201" s="103"/>
      <c r="EK201" s="109">
        <f>IFERROR(VLOOKUP(CONCATENATE($H$1,DQ201),Ventas!$D$1:$M$205,6,0),"")</f>
        <v>1</v>
      </c>
      <c r="EL201" s="103"/>
      <c r="EM201" s="110">
        <f>IFERROR(VLOOKUP(CONCATENATE($H$1,DQ201),Ventas!$D$1:$M$205,8,0),"")</f>
        <v>4706</v>
      </c>
      <c r="EN201" s="104"/>
      <c r="EO201" s="104"/>
      <c r="EP201" s="103"/>
      <c r="EQ201" s="110">
        <f t="shared" si="54"/>
        <v>4706</v>
      </c>
      <c r="ER201" s="104"/>
      <c r="ES201" s="104"/>
      <c r="ET201" s="103"/>
    </row>
    <row r="202" spans="1:150" ht="15.75" customHeight="1" x14ac:dyDescent="0.3">
      <c r="A202" s="111">
        <v>4</v>
      </c>
      <c r="B202" s="103"/>
      <c r="C202" s="112" t="str">
        <f>IFERROR(VLOOKUP(CONCATENATE($H$1,A202),Ventas!$D$1:$M$205,5,0),"")</f>
        <v>Turbante Ca</v>
      </c>
      <c r="D202" s="104"/>
      <c r="E202" s="104"/>
      <c r="F202" s="104"/>
      <c r="G202" s="104"/>
      <c r="H202" s="104"/>
      <c r="I202" s="104"/>
      <c r="J202" s="104"/>
      <c r="K202" s="104"/>
      <c r="L202" s="104"/>
      <c r="M202" s="104"/>
      <c r="N202" s="104"/>
      <c r="O202" s="104"/>
      <c r="P202" s="104"/>
      <c r="Q202" s="104"/>
      <c r="R202" s="104"/>
      <c r="S202" s="104"/>
      <c r="T202" s="103"/>
      <c r="U202" s="109">
        <f>IFERROR(VLOOKUP(CONCATENATE($H$1,A202),Ventas!$D$1:$M$205,6,0),"")</f>
        <v>1</v>
      </c>
      <c r="V202" s="103"/>
      <c r="W202" s="110">
        <f>IFERROR(VLOOKUP(CONCATENATE($H$1,A202),Ventas!$D$1:$M$205,8,0),"")</f>
        <v>4706</v>
      </c>
      <c r="X202" s="104"/>
      <c r="Y202" s="104"/>
      <c r="Z202" s="103"/>
      <c r="AA202" s="110">
        <f t="shared" si="50"/>
        <v>4706</v>
      </c>
      <c r="AB202" s="104"/>
      <c r="AC202" s="104"/>
      <c r="AD202" s="103"/>
      <c r="AE202" s="111">
        <v>4</v>
      </c>
      <c r="AF202" s="103"/>
      <c r="AG202" s="112" t="str">
        <f>IFERROR(VLOOKUP(CONCATENATE($H$1,AE202),Ventas!$D$1:$M$205,5,0),"")</f>
        <v>Turbante Ca</v>
      </c>
      <c r="AH202" s="104"/>
      <c r="AI202" s="104"/>
      <c r="AJ202" s="104"/>
      <c r="AK202" s="104"/>
      <c r="AL202" s="104"/>
      <c r="AM202" s="104"/>
      <c r="AN202" s="104"/>
      <c r="AO202" s="104"/>
      <c r="AP202" s="104"/>
      <c r="AQ202" s="104"/>
      <c r="AR202" s="104"/>
      <c r="AS202" s="104"/>
      <c r="AT202" s="104"/>
      <c r="AU202" s="104"/>
      <c r="AV202" s="104"/>
      <c r="AW202" s="104"/>
      <c r="AX202" s="103"/>
      <c r="AY202" s="109">
        <f>IFERROR(VLOOKUP(CONCATENATE($H$1,AE202),Ventas!$D$1:$M$205,6,0),"")</f>
        <v>1</v>
      </c>
      <c r="AZ202" s="103"/>
      <c r="BA202" s="110">
        <f>IFERROR(VLOOKUP(CONCATENATE($H$1,AE202),Ventas!$D$1:$M$205,8,0),"")</f>
        <v>4706</v>
      </c>
      <c r="BB202" s="104"/>
      <c r="BC202" s="104"/>
      <c r="BD202" s="103"/>
      <c r="BE202" s="110">
        <f t="shared" si="51"/>
        <v>4706</v>
      </c>
      <c r="BF202" s="104"/>
      <c r="BG202" s="104"/>
      <c r="BH202" s="103"/>
      <c r="BI202" s="111">
        <v>4</v>
      </c>
      <c r="BJ202" s="103"/>
      <c r="BK202" s="112" t="str">
        <f>IFERROR(VLOOKUP(CONCATENATE($H$1,BI202),Ventas!$D$1:$M$205,5,0),"")</f>
        <v>Turbante Ca</v>
      </c>
      <c r="BL202" s="104"/>
      <c r="BM202" s="104"/>
      <c r="BN202" s="104"/>
      <c r="BO202" s="104"/>
      <c r="BP202" s="104"/>
      <c r="BQ202" s="104"/>
      <c r="BR202" s="104"/>
      <c r="BS202" s="104"/>
      <c r="BT202" s="104"/>
      <c r="BU202" s="104"/>
      <c r="BV202" s="104"/>
      <c r="BW202" s="104"/>
      <c r="BX202" s="104"/>
      <c r="BY202" s="104"/>
      <c r="BZ202" s="104"/>
      <c r="CA202" s="104"/>
      <c r="CB202" s="103"/>
      <c r="CC202" s="109">
        <f>IFERROR(VLOOKUP(CONCATENATE($H$1,BI202),Ventas!$D$1:$M$205,6,0),"")</f>
        <v>1</v>
      </c>
      <c r="CD202" s="103"/>
      <c r="CE202" s="110">
        <f>IFERROR(VLOOKUP(CONCATENATE($H$1,BI202),Ventas!$D$1:$M$205,8,0),"")</f>
        <v>4706</v>
      </c>
      <c r="CF202" s="104"/>
      <c r="CG202" s="104"/>
      <c r="CH202" s="103"/>
      <c r="CI202" s="110">
        <f t="shared" si="52"/>
        <v>4706</v>
      </c>
      <c r="CJ202" s="104"/>
      <c r="CK202" s="104"/>
      <c r="CL202" s="103"/>
      <c r="CM202" s="111">
        <v>4</v>
      </c>
      <c r="CN202" s="103"/>
      <c r="CO202" s="112" t="str">
        <f>IFERROR(VLOOKUP(CONCATENATE($H$1,CM202),Ventas!$D$1:$M$205,5,0),"")</f>
        <v>Turbante Ca</v>
      </c>
      <c r="CP202" s="104"/>
      <c r="CQ202" s="104"/>
      <c r="CR202" s="104"/>
      <c r="CS202" s="104"/>
      <c r="CT202" s="104"/>
      <c r="CU202" s="104"/>
      <c r="CV202" s="104"/>
      <c r="CW202" s="104"/>
      <c r="CX202" s="104"/>
      <c r="CY202" s="104"/>
      <c r="CZ202" s="104"/>
      <c r="DA202" s="104"/>
      <c r="DB202" s="104"/>
      <c r="DC202" s="104"/>
      <c r="DD202" s="104"/>
      <c r="DE202" s="104"/>
      <c r="DF202" s="103"/>
      <c r="DG202" s="109">
        <f>IFERROR(VLOOKUP(CONCATENATE($H$1,CM202),Ventas!$D$1:$M$205,6,0),"")</f>
        <v>1</v>
      </c>
      <c r="DH202" s="103"/>
      <c r="DI202" s="110">
        <f>IFERROR(VLOOKUP(CONCATENATE($H$1,CM202),Ventas!$D$1:$M$205,8,0),"")</f>
        <v>4706</v>
      </c>
      <c r="DJ202" s="104"/>
      <c r="DK202" s="104"/>
      <c r="DL202" s="103"/>
      <c r="DM202" s="110">
        <f t="shared" si="53"/>
        <v>4706</v>
      </c>
      <c r="DN202" s="104"/>
      <c r="DO202" s="104"/>
      <c r="DP202" s="103"/>
      <c r="DQ202" s="111">
        <v>4</v>
      </c>
      <c r="DR202" s="103"/>
      <c r="DS202" s="112" t="str">
        <f>IFERROR(VLOOKUP(CONCATENATE($H$1,DQ202),Ventas!$D$1:$M$205,5,0),"")</f>
        <v>Turbante Ca</v>
      </c>
      <c r="DT202" s="104"/>
      <c r="DU202" s="104"/>
      <c r="DV202" s="104"/>
      <c r="DW202" s="104"/>
      <c r="DX202" s="104"/>
      <c r="DY202" s="104"/>
      <c r="DZ202" s="104"/>
      <c r="EA202" s="104"/>
      <c r="EB202" s="104"/>
      <c r="EC202" s="104"/>
      <c r="ED202" s="104"/>
      <c r="EE202" s="104"/>
      <c r="EF202" s="104"/>
      <c r="EG202" s="104"/>
      <c r="EH202" s="104"/>
      <c r="EI202" s="104"/>
      <c r="EJ202" s="103"/>
      <c r="EK202" s="109">
        <f>IFERROR(VLOOKUP(CONCATENATE($H$1,DQ202),Ventas!$D$1:$M$205,6,0),"")</f>
        <v>1</v>
      </c>
      <c r="EL202" s="103"/>
      <c r="EM202" s="110">
        <f>IFERROR(VLOOKUP(CONCATENATE($H$1,DQ202),Ventas!$D$1:$M$205,8,0),"")</f>
        <v>4706</v>
      </c>
      <c r="EN202" s="104"/>
      <c r="EO202" s="104"/>
      <c r="EP202" s="103"/>
      <c r="EQ202" s="110">
        <f t="shared" si="54"/>
        <v>4706</v>
      </c>
      <c r="ER202" s="104"/>
      <c r="ES202" s="104"/>
      <c r="ET202" s="103"/>
    </row>
    <row r="203" spans="1:150" ht="15.75" customHeight="1" x14ac:dyDescent="0.3">
      <c r="A203" s="111">
        <v>5</v>
      </c>
      <c r="B203" s="103"/>
      <c r="C203" s="112" t="str">
        <f>IFERROR(VLOOKUP(CONCATENATE($H$1,A203),Ventas!$D$1:$M$205,5,0),"")</f>
        <v/>
      </c>
      <c r="D203" s="104"/>
      <c r="E203" s="104"/>
      <c r="F203" s="104"/>
      <c r="G203" s="104"/>
      <c r="H203" s="104"/>
      <c r="I203" s="104"/>
      <c r="J203" s="104"/>
      <c r="K203" s="104"/>
      <c r="L203" s="104"/>
      <c r="M203" s="104"/>
      <c r="N203" s="104"/>
      <c r="O203" s="104"/>
      <c r="P203" s="104"/>
      <c r="Q203" s="104"/>
      <c r="R203" s="104"/>
      <c r="S203" s="104"/>
      <c r="T203" s="103"/>
      <c r="U203" s="109" t="str">
        <f>IFERROR(VLOOKUP(CONCATENATE($H$1,A203),Ventas!$D$1:$M$205,6,0),"")</f>
        <v/>
      </c>
      <c r="V203" s="103"/>
      <c r="W203" s="110" t="str">
        <f>IFERROR(VLOOKUP(CONCATENATE($H$1,A203),Ventas!$D$1:$M$205,8,0),"")</f>
        <v/>
      </c>
      <c r="X203" s="104"/>
      <c r="Y203" s="104"/>
      <c r="Z203" s="103"/>
      <c r="AA203" s="110" t="str">
        <f t="shared" si="50"/>
        <v/>
      </c>
      <c r="AB203" s="104"/>
      <c r="AC203" s="104"/>
      <c r="AD203" s="103"/>
      <c r="AE203" s="111">
        <v>5</v>
      </c>
      <c r="AF203" s="103"/>
      <c r="AG203" s="112" t="str">
        <f>IFERROR(VLOOKUP(CONCATENATE($H$1,AE203),Ventas!$D$1:$M$205,5,0),"")</f>
        <v/>
      </c>
      <c r="AH203" s="104"/>
      <c r="AI203" s="104"/>
      <c r="AJ203" s="104"/>
      <c r="AK203" s="104"/>
      <c r="AL203" s="104"/>
      <c r="AM203" s="104"/>
      <c r="AN203" s="104"/>
      <c r="AO203" s="104"/>
      <c r="AP203" s="104"/>
      <c r="AQ203" s="104"/>
      <c r="AR203" s="104"/>
      <c r="AS203" s="104"/>
      <c r="AT203" s="104"/>
      <c r="AU203" s="104"/>
      <c r="AV203" s="104"/>
      <c r="AW203" s="104"/>
      <c r="AX203" s="103"/>
      <c r="AY203" s="109" t="str">
        <f>IFERROR(VLOOKUP(CONCATENATE($H$1,AE203),Ventas!$D$1:$M$205,6,0),"")</f>
        <v/>
      </c>
      <c r="AZ203" s="103"/>
      <c r="BA203" s="110" t="str">
        <f>IFERROR(VLOOKUP(CONCATENATE($H$1,AE203),Ventas!$D$1:$M$205,8,0),"")</f>
        <v/>
      </c>
      <c r="BB203" s="104"/>
      <c r="BC203" s="104"/>
      <c r="BD203" s="103"/>
      <c r="BE203" s="110" t="str">
        <f t="shared" si="51"/>
        <v/>
      </c>
      <c r="BF203" s="104"/>
      <c r="BG203" s="104"/>
      <c r="BH203" s="103"/>
      <c r="BI203" s="111">
        <v>5</v>
      </c>
      <c r="BJ203" s="103"/>
      <c r="BK203" s="112" t="str">
        <f>IFERROR(VLOOKUP(CONCATENATE($H$1,BI203),Ventas!$D$1:$M$205,5,0),"")</f>
        <v/>
      </c>
      <c r="BL203" s="104"/>
      <c r="BM203" s="104"/>
      <c r="BN203" s="104"/>
      <c r="BO203" s="104"/>
      <c r="BP203" s="104"/>
      <c r="BQ203" s="104"/>
      <c r="BR203" s="104"/>
      <c r="BS203" s="104"/>
      <c r="BT203" s="104"/>
      <c r="BU203" s="104"/>
      <c r="BV203" s="104"/>
      <c r="BW203" s="104"/>
      <c r="BX203" s="104"/>
      <c r="BY203" s="104"/>
      <c r="BZ203" s="104"/>
      <c r="CA203" s="104"/>
      <c r="CB203" s="103"/>
      <c r="CC203" s="109" t="str">
        <f>IFERROR(VLOOKUP(CONCATENATE($H$1,BI203),Ventas!$D$1:$M$205,6,0),"")</f>
        <v/>
      </c>
      <c r="CD203" s="103"/>
      <c r="CE203" s="110" t="str">
        <f>IFERROR(VLOOKUP(CONCATENATE($H$1,BI203),Ventas!$D$1:$M$205,8,0),"")</f>
        <v/>
      </c>
      <c r="CF203" s="104"/>
      <c r="CG203" s="104"/>
      <c r="CH203" s="103"/>
      <c r="CI203" s="110" t="str">
        <f t="shared" si="52"/>
        <v/>
      </c>
      <c r="CJ203" s="104"/>
      <c r="CK203" s="104"/>
      <c r="CL203" s="103"/>
      <c r="CM203" s="111">
        <v>5</v>
      </c>
      <c r="CN203" s="103"/>
      <c r="CO203" s="112" t="str">
        <f>IFERROR(VLOOKUP(CONCATENATE($H$1,CM203),Ventas!$D$1:$M$205,5,0),"")</f>
        <v/>
      </c>
      <c r="CP203" s="104"/>
      <c r="CQ203" s="104"/>
      <c r="CR203" s="104"/>
      <c r="CS203" s="104"/>
      <c r="CT203" s="104"/>
      <c r="CU203" s="104"/>
      <c r="CV203" s="104"/>
      <c r="CW203" s="104"/>
      <c r="CX203" s="104"/>
      <c r="CY203" s="104"/>
      <c r="CZ203" s="104"/>
      <c r="DA203" s="104"/>
      <c r="DB203" s="104"/>
      <c r="DC203" s="104"/>
      <c r="DD203" s="104"/>
      <c r="DE203" s="104"/>
      <c r="DF203" s="103"/>
      <c r="DG203" s="109" t="str">
        <f>IFERROR(VLOOKUP(CONCATENATE($H$1,CM203),Ventas!$D$1:$M$205,6,0),"")</f>
        <v/>
      </c>
      <c r="DH203" s="103"/>
      <c r="DI203" s="110" t="str">
        <f>IFERROR(VLOOKUP(CONCATENATE($H$1,CM203),Ventas!$D$1:$M$205,8,0),"")</f>
        <v/>
      </c>
      <c r="DJ203" s="104"/>
      <c r="DK203" s="104"/>
      <c r="DL203" s="103"/>
      <c r="DM203" s="110" t="str">
        <f t="shared" si="53"/>
        <v/>
      </c>
      <c r="DN203" s="104"/>
      <c r="DO203" s="104"/>
      <c r="DP203" s="103"/>
      <c r="DQ203" s="111">
        <v>5</v>
      </c>
      <c r="DR203" s="103"/>
      <c r="DS203" s="112" t="str">
        <f>IFERROR(VLOOKUP(CONCATENATE($H$1,DQ203),Ventas!$D$1:$M$205,5,0),"")</f>
        <v/>
      </c>
      <c r="DT203" s="104"/>
      <c r="DU203" s="104"/>
      <c r="DV203" s="104"/>
      <c r="DW203" s="104"/>
      <c r="DX203" s="104"/>
      <c r="DY203" s="104"/>
      <c r="DZ203" s="104"/>
      <c r="EA203" s="104"/>
      <c r="EB203" s="104"/>
      <c r="EC203" s="104"/>
      <c r="ED203" s="104"/>
      <c r="EE203" s="104"/>
      <c r="EF203" s="104"/>
      <c r="EG203" s="104"/>
      <c r="EH203" s="104"/>
      <c r="EI203" s="104"/>
      <c r="EJ203" s="103"/>
      <c r="EK203" s="109" t="str">
        <f>IFERROR(VLOOKUP(CONCATENATE($H$1,DQ203),Ventas!$D$1:$M$205,6,0),"")</f>
        <v/>
      </c>
      <c r="EL203" s="103"/>
      <c r="EM203" s="110" t="str">
        <f>IFERROR(VLOOKUP(CONCATENATE($H$1,DQ203),Ventas!$D$1:$M$205,8,0),"")</f>
        <v/>
      </c>
      <c r="EN203" s="104"/>
      <c r="EO203" s="104"/>
      <c r="EP203" s="103"/>
      <c r="EQ203" s="110" t="str">
        <f t="shared" si="54"/>
        <v/>
      </c>
      <c r="ER203" s="104"/>
      <c r="ES203" s="104"/>
      <c r="ET203" s="103"/>
    </row>
    <row r="204" spans="1:150" ht="15.75" customHeight="1" x14ac:dyDescent="0.3">
      <c r="A204" s="111">
        <v>6</v>
      </c>
      <c r="B204" s="103"/>
      <c r="C204" s="112" t="str">
        <f>IFERROR(VLOOKUP(CONCATENATE($H$1,A204),Ventas!$D$1:$M$205,5,0),"")</f>
        <v/>
      </c>
      <c r="D204" s="104"/>
      <c r="E204" s="104"/>
      <c r="F204" s="104"/>
      <c r="G204" s="104"/>
      <c r="H204" s="104"/>
      <c r="I204" s="104"/>
      <c r="J204" s="104"/>
      <c r="K204" s="104"/>
      <c r="L204" s="104"/>
      <c r="M204" s="104"/>
      <c r="N204" s="104"/>
      <c r="O204" s="104"/>
      <c r="P204" s="104"/>
      <c r="Q204" s="104"/>
      <c r="R204" s="104"/>
      <c r="S204" s="104"/>
      <c r="T204" s="103"/>
      <c r="U204" s="109" t="str">
        <f>IFERROR(VLOOKUP(CONCATENATE($H$1,A204),Ventas!$D$1:$M$205,6,0),"")</f>
        <v/>
      </c>
      <c r="V204" s="103"/>
      <c r="W204" s="110" t="str">
        <f>IFERROR(VLOOKUP(CONCATENATE($H$1,A204),Ventas!$D$1:$M$205,8,0),"")</f>
        <v/>
      </c>
      <c r="X204" s="104"/>
      <c r="Y204" s="104"/>
      <c r="Z204" s="103"/>
      <c r="AA204" s="110" t="str">
        <f t="shared" si="50"/>
        <v/>
      </c>
      <c r="AB204" s="104"/>
      <c r="AC204" s="104"/>
      <c r="AD204" s="103"/>
      <c r="AE204" s="111">
        <v>6</v>
      </c>
      <c r="AF204" s="103"/>
      <c r="AG204" s="112" t="str">
        <f>IFERROR(VLOOKUP(CONCATENATE($H$1,AE204),Ventas!$D$1:$M$205,5,0),"")</f>
        <v/>
      </c>
      <c r="AH204" s="104"/>
      <c r="AI204" s="104"/>
      <c r="AJ204" s="104"/>
      <c r="AK204" s="104"/>
      <c r="AL204" s="104"/>
      <c r="AM204" s="104"/>
      <c r="AN204" s="104"/>
      <c r="AO204" s="104"/>
      <c r="AP204" s="104"/>
      <c r="AQ204" s="104"/>
      <c r="AR204" s="104"/>
      <c r="AS204" s="104"/>
      <c r="AT204" s="104"/>
      <c r="AU204" s="104"/>
      <c r="AV204" s="104"/>
      <c r="AW204" s="104"/>
      <c r="AX204" s="103"/>
      <c r="AY204" s="109" t="str">
        <f>IFERROR(VLOOKUP(CONCATENATE($H$1,AE204),Ventas!$D$1:$M$205,6,0),"")</f>
        <v/>
      </c>
      <c r="AZ204" s="103"/>
      <c r="BA204" s="110" t="str">
        <f>IFERROR(VLOOKUP(CONCATENATE($H$1,AE204),Ventas!$D$1:$M$205,8,0),"")</f>
        <v/>
      </c>
      <c r="BB204" s="104"/>
      <c r="BC204" s="104"/>
      <c r="BD204" s="103"/>
      <c r="BE204" s="110" t="str">
        <f t="shared" si="51"/>
        <v/>
      </c>
      <c r="BF204" s="104"/>
      <c r="BG204" s="104"/>
      <c r="BH204" s="103"/>
      <c r="BI204" s="111">
        <v>6</v>
      </c>
      <c r="BJ204" s="103"/>
      <c r="BK204" s="112" t="str">
        <f>IFERROR(VLOOKUP(CONCATENATE($H$1,BI204),Ventas!$D$1:$M$205,5,0),"")</f>
        <v/>
      </c>
      <c r="BL204" s="104"/>
      <c r="BM204" s="104"/>
      <c r="BN204" s="104"/>
      <c r="BO204" s="104"/>
      <c r="BP204" s="104"/>
      <c r="BQ204" s="104"/>
      <c r="BR204" s="104"/>
      <c r="BS204" s="104"/>
      <c r="BT204" s="104"/>
      <c r="BU204" s="104"/>
      <c r="BV204" s="104"/>
      <c r="BW204" s="104"/>
      <c r="BX204" s="104"/>
      <c r="BY204" s="104"/>
      <c r="BZ204" s="104"/>
      <c r="CA204" s="104"/>
      <c r="CB204" s="103"/>
      <c r="CC204" s="109" t="str">
        <f>IFERROR(VLOOKUP(CONCATENATE($H$1,BI204),Ventas!$D$1:$M$205,6,0),"")</f>
        <v/>
      </c>
      <c r="CD204" s="103"/>
      <c r="CE204" s="110" t="str">
        <f>IFERROR(VLOOKUP(CONCATENATE($H$1,BI204),Ventas!$D$1:$M$205,8,0),"")</f>
        <v/>
      </c>
      <c r="CF204" s="104"/>
      <c r="CG204" s="104"/>
      <c r="CH204" s="103"/>
      <c r="CI204" s="110" t="str">
        <f t="shared" si="52"/>
        <v/>
      </c>
      <c r="CJ204" s="104"/>
      <c r="CK204" s="104"/>
      <c r="CL204" s="103"/>
      <c r="CM204" s="111">
        <v>6</v>
      </c>
      <c r="CN204" s="103"/>
      <c r="CO204" s="112" t="str">
        <f>IFERROR(VLOOKUP(CONCATENATE($H$1,CM204),Ventas!$D$1:$M$205,5,0),"")</f>
        <v/>
      </c>
      <c r="CP204" s="104"/>
      <c r="CQ204" s="104"/>
      <c r="CR204" s="104"/>
      <c r="CS204" s="104"/>
      <c r="CT204" s="104"/>
      <c r="CU204" s="104"/>
      <c r="CV204" s="104"/>
      <c r="CW204" s="104"/>
      <c r="CX204" s="104"/>
      <c r="CY204" s="104"/>
      <c r="CZ204" s="104"/>
      <c r="DA204" s="104"/>
      <c r="DB204" s="104"/>
      <c r="DC204" s="104"/>
      <c r="DD204" s="104"/>
      <c r="DE204" s="104"/>
      <c r="DF204" s="103"/>
      <c r="DG204" s="109" t="str">
        <f>IFERROR(VLOOKUP(CONCATENATE($H$1,CM204),Ventas!$D$1:$M$205,6,0),"")</f>
        <v/>
      </c>
      <c r="DH204" s="103"/>
      <c r="DI204" s="110" t="str">
        <f>IFERROR(VLOOKUP(CONCATENATE($H$1,CM204),Ventas!$D$1:$M$205,8,0),"")</f>
        <v/>
      </c>
      <c r="DJ204" s="104"/>
      <c r="DK204" s="104"/>
      <c r="DL204" s="103"/>
      <c r="DM204" s="110" t="str">
        <f t="shared" si="53"/>
        <v/>
      </c>
      <c r="DN204" s="104"/>
      <c r="DO204" s="104"/>
      <c r="DP204" s="103"/>
      <c r="DQ204" s="111">
        <v>6</v>
      </c>
      <c r="DR204" s="103"/>
      <c r="DS204" s="112" t="str">
        <f>IFERROR(VLOOKUP(CONCATENATE($H$1,DQ204),Ventas!$D$1:$M$205,5,0),"")</f>
        <v/>
      </c>
      <c r="DT204" s="104"/>
      <c r="DU204" s="104"/>
      <c r="DV204" s="104"/>
      <c r="DW204" s="104"/>
      <c r="DX204" s="104"/>
      <c r="DY204" s="104"/>
      <c r="DZ204" s="104"/>
      <c r="EA204" s="104"/>
      <c r="EB204" s="104"/>
      <c r="EC204" s="104"/>
      <c r="ED204" s="104"/>
      <c r="EE204" s="104"/>
      <c r="EF204" s="104"/>
      <c r="EG204" s="104"/>
      <c r="EH204" s="104"/>
      <c r="EI204" s="104"/>
      <c r="EJ204" s="103"/>
      <c r="EK204" s="109" t="str">
        <f>IFERROR(VLOOKUP(CONCATENATE($H$1,DQ204),Ventas!$D$1:$M$205,6,0),"")</f>
        <v/>
      </c>
      <c r="EL204" s="103"/>
      <c r="EM204" s="110" t="str">
        <f>IFERROR(VLOOKUP(CONCATENATE($H$1,DQ204),Ventas!$D$1:$M$205,8,0),"")</f>
        <v/>
      </c>
      <c r="EN204" s="104"/>
      <c r="EO204" s="104"/>
      <c r="EP204" s="103"/>
      <c r="EQ204" s="110" t="str">
        <f t="shared" si="54"/>
        <v/>
      </c>
      <c r="ER204" s="104"/>
      <c r="ES204" s="104"/>
      <c r="ET204" s="103"/>
    </row>
    <row r="205" spans="1:150" ht="15.75" customHeight="1" x14ac:dyDescent="0.3">
      <c r="A205" s="111">
        <v>7</v>
      </c>
      <c r="B205" s="103"/>
      <c r="C205" s="112" t="str">
        <f>IFERROR(VLOOKUP(CONCATENATE($H$1,A205),Ventas!$D$1:$M$205,5,0),"")</f>
        <v/>
      </c>
      <c r="D205" s="104"/>
      <c r="E205" s="104"/>
      <c r="F205" s="104"/>
      <c r="G205" s="104"/>
      <c r="H205" s="104"/>
      <c r="I205" s="104"/>
      <c r="J205" s="104"/>
      <c r="K205" s="104"/>
      <c r="L205" s="104"/>
      <c r="M205" s="104"/>
      <c r="N205" s="104"/>
      <c r="O205" s="104"/>
      <c r="P205" s="104"/>
      <c r="Q205" s="104"/>
      <c r="R205" s="104"/>
      <c r="S205" s="104"/>
      <c r="T205" s="103"/>
      <c r="U205" s="109" t="str">
        <f>IFERROR(VLOOKUP(CONCATENATE($H$1,A205),Ventas!$D$1:$M$205,6,0),"")</f>
        <v/>
      </c>
      <c r="V205" s="103"/>
      <c r="W205" s="110" t="str">
        <f>IFERROR(VLOOKUP(CONCATENATE($H$1,A205),Ventas!$D$1:$M$205,8,0),"")</f>
        <v/>
      </c>
      <c r="X205" s="104"/>
      <c r="Y205" s="104"/>
      <c r="Z205" s="103"/>
      <c r="AA205" s="110" t="str">
        <f t="shared" si="50"/>
        <v/>
      </c>
      <c r="AB205" s="104"/>
      <c r="AC205" s="104"/>
      <c r="AD205" s="103"/>
      <c r="AE205" s="111">
        <v>7</v>
      </c>
      <c r="AF205" s="103"/>
      <c r="AG205" s="112" t="str">
        <f>IFERROR(VLOOKUP(CONCATENATE($H$1,AE205),Ventas!$D$1:$M$205,5,0),"")</f>
        <v/>
      </c>
      <c r="AH205" s="104"/>
      <c r="AI205" s="104"/>
      <c r="AJ205" s="104"/>
      <c r="AK205" s="104"/>
      <c r="AL205" s="104"/>
      <c r="AM205" s="104"/>
      <c r="AN205" s="104"/>
      <c r="AO205" s="104"/>
      <c r="AP205" s="104"/>
      <c r="AQ205" s="104"/>
      <c r="AR205" s="104"/>
      <c r="AS205" s="104"/>
      <c r="AT205" s="104"/>
      <c r="AU205" s="104"/>
      <c r="AV205" s="104"/>
      <c r="AW205" s="104"/>
      <c r="AX205" s="103"/>
      <c r="AY205" s="109" t="str">
        <f>IFERROR(VLOOKUP(CONCATENATE($H$1,AE205),Ventas!$D$1:$M$205,6,0),"")</f>
        <v/>
      </c>
      <c r="AZ205" s="103"/>
      <c r="BA205" s="110" t="str">
        <f>IFERROR(VLOOKUP(CONCATENATE($H$1,AE205),Ventas!$D$1:$M$205,8,0),"")</f>
        <v/>
      </c>
      <c r="BB205" s="104"/>
      <c r="BC205" s="104"/>
      <c r="BD205" s="103"/>
      <c r="BE205" s="110" t="str">
        <f t="shared" si="51"/>
        <v/>
      </c>
      <c r="BF205" s="104"/>
      <c r="BG205" s="104"/>
      <c r="BH205" s="103"/>
      <c r="BI205" s="111">
        <v>7</v>
      </c>
      <c r="BJ205" s="103"/>
      <c r="BK205" s="112" t="str">
        <f>IFERROR(VLOOKUP(CONCATENATE($H$1,BI205),Ventas!$D$1:$M$205,5,0),"")</f>
        <v/>
      </c>
      <c r="BL205" s="104"/>
      <c r="BM205" s="104"/>
      <c r="BN205" s="104"/>
      <c r="BO205" s="104"/>
      <c r="BP205" s="104"/>
      <c r="BQ205" s="104"/>
      <c r="BR205" s="104"/>
      <c r="BS205" s="104"/>
      <c r="BT205" s="104"/>
      <c r="BU205" s="104"/>
      <c r="BV205" s="104"/>
      <c r="BW205" s="104"/>
      <c r="BX205" s="104"/>
      <c r="BY205" s="104"/>
      <c r="BZ205" s="104"/>
      <c r="CA205" s="104"/>
      <c r="CB205" s="103"/>
      <c r="CC205" s="109" t="str">
        <f>IFERROR(VLOOKUP(CONCATENATE($H$1,BI205),Ventas!$D$1:$M$205,6,0),"")</f>
        <v/>
      </c>
      <c r="CD205" s="103"/>
      <c r="CE205" s="110" t="str">
        <f>IFERROR(VLOOKUP(CONCATENATE($H$1,BI205),Ventas!$D$1:$M$205,8,0),"")</f>
        <v/>
      </c>
      <c r="CF205" s="104"/>
      <c r="CG205" s="104"/>
      <c r="CH205" s="103"/>
      <c r="CI205" s="110" t="str">
        <f t="shared" si="52"/>
        <v/>
      </c>
      <c r="CJ205" s="104"/>
      <c r="CK205" s="104"/>
      <c r="CL205" s="103"/>
      <c r="CM205" s="111">
        <v>7</v>
      </c>
      <c r="CN205" s="103"/>
      <c r="CO205" s="112" t="str">
        <f>IFERROR(VLOOKUP(CONCATENATE($H$1,CM205),Ventas!$D$1:$M$205,5,0),"")</f>
        <v/>
      </c>
      <c r="CP205" s="104"/>
      <c r="CQ205" s="104"/>
      <c r="CR205" s="104"/>
      <c r="CS205" s="104"/>
      <c r="CT205" s="104"/>
      <c r="CU205" s="104"/>
      <c r="CV205" s="104"/>
      <c r="CW205" s="104"/>
      <c r="CX205" s="104"/>
      <c r="CY205" s="104"/>
      <c r="CZ205" s="104"/>
      <c r="DA205" s="104"/>
      <c r="DB205" s="104"/>
      <c r="DC205" s="104"/>
      <c r="DD205" s="104"/>
      <c r="DE205" s="104"/>
      <c r="DF205" s="103"/>
      <c r="DG205" s="109" t="str">
        <f>IFERROR(VLOOKUP(CONCATENATE($H$1,CM205),Ventas!$D$1:$M$205,6,0),"")</f>
        <v/>
      </c>
      <c r="DH205" s="103"/>
      <c r="DI205" s="110" t="str">
        <f>IFERROR(VLOOKUP(CONCATENATE($H$1,CM205),Ventas!$D$1:$M$205,8,0),"")</f>
        <v/>
      </c>
      <c r="DJ205" s="104"/>
      <c r="DK205" s="104"/>
      <c r="DL205" s="103"/>
      <c r="DM205" s="110" t="str">
        <f t="shared" si="53"/>
        <v/>
      </c>
      <c r="DN205" s="104"/>
      <c r="DO205" s="104"/>
      <c r="DP205" s="103"/>
      <c r="DQ205" s="111">
        <v>7</v>
      </c>
      <c r="DR205" s="103"/>
      <c r="DS205" s="112" t="str">
        <f>IFERROR(VLOOKUP(CONCATENATE($H$1,DQ205),Ventas!$D$1:$M$205,5,0),"")</f>
        <v/>
      </c>
      <c r="DT205" s="104"/>
      <c r="DU205" s="104"/>
      <c r="DV205" s="104"/>
      <c r="DW205" s="104"/>
      <c r="DX205" s="104"/>
      <c r="DY205" s="104"/>
      <c r="DZ205" s="104"/>
      <c r="EA205" s="104"/>
      <c r="EB205" s="104"/>
      <c r="EC205" s="104"/>
      <c r="ED205" s="104"/>
      <c r="EE205" s="104"/>
      <c r="EF205" s="104"/>
      <c r="EG205" s="104"/>
      <c r="EH205" s="104"/>
      <c r="EI205" s="104"/>
      <c r="EJ205" s="103"/>
      <c r="EK205" s="109" t="str">
        <f>IFERROR(VLOOKUP(CONCATENATE($H$1,DQ205),Ventas!$D$1:$M$205,6,0),"")</f>
        <v/>
      </c>
      <c r="EL205" s="103"/>
      <c r="EM205" s="110" t="str">
        <f>IFERROR(VLOOKUP(CONCATENATE($H$1,DQ205),Ventas!$D$1:$M$205,8,0),"")</f>
        <v/>
      </c>
      <c r="EN205" s="104"/>
      <c r="EO205" s="104"/>
      <c r="EP205" s="103"/>
      <c r="EQ205" s="110" t="str">
        <f t="shared" si="54"/>
        <v/>
      </c>
      <c r="ER205" s="104"/>
      <c r="ES205" s="104"/>
      <c r="ET205" s="103"/>
    </row>
    <row r="206" spans="1:150" ht="15.75" customHeight="1" x14ac:dyDescent="0.3">
      <c r="A206" s="111">
        <v>8</v>
      </c>
      <c r="B206" s="103"/>
      <c r="C206" s="112" t="str">
        <f>IFERROR(VLOOKUP(CONCATENATE($H$1,A206),Ventas!$D$1:$M$205,5,0),"")</f>
        <v/>
      </c>
      <c r="D206" s="104"/>
      <c r="E206" s="104"/>
      <c r="F206" s="104"/>
      <c r="G206" s="104"/>
      <c r="H206" s="104"/>
      <c r="I206" s="104"/>
      <c r="J206" s="104"/>
      <c r="K206" s="104"/>
      <c r="L206" s="104"/>
      <c r="M206" s="104"/>
      <c r="N206" s="104"/>
      <c r="O206" s="104"/>
      <c r="P206" s="104"/>
      <c r="Q206" s="104"/>
      <c r="R206" s="104"/>
      <c r="S206" s="104"/>
      <c r="T206" s="103"/>
      <c r="U206" s="109" t="str">
        <f>IFERROR(VLOOKUP(CONCATENATE($H$1,A206),Ventas!$D$1:$M$205,6,0),"")</f>
        <v/>
      </c>
      <c r="V206" s="103"/>
      <c r="W206" s="110" t="str">
        <f>IFERROR(VLOOKUP(CONCATENATE($H$1,A206),Ventas!$D$1:$M$205,8,0),"")</f>
        <v/>
      </c>
      <c r="X206" s="104"/>
      <c r="Y206" s="104"/>
      <c r="Z206" s="103"/>
      <c r="AA206" s="110" t="str">
        <f t="shared" si="50"/>
        <v/>
      </c>
      <c r="AB206" s="104"/>
      <c r="AC206" s="104"/>
      <c r="AD206" s="103"/>
      <c r="AE206" s="111">
        <v>8</v>
      </c>
      <c r="AF206" s="103"/>
      <c r="AG206" s="112" t="str">
        <f>IFERROR(VLOOKUP(CONCATENATE($H$1,AE206),Ventas!$D$1:$M$205,5,0),"")</f>
        <v/>
      </c>
      <c r="AH206" s="104"/>
      <c r="AI206" s="104"/>
      <c r="AJ206" s="104"/>
      <c r="AK206" s="104"/>
      <c r="AL206" s="104"/>
      <c r="AM206" s="104"/>
      <c r="AN206" s="104"/>
      <c r="AO206" s="104"/>
      <c r="AP206" s="104"/>
      <c r="AQ206" s="104"/>
      <c r="AR206" s="104"/>
      <c r="AS206" s="104"/>
      <c r="AT206" s="104"/>
      <c r="AU206" s="104"/>
      <c r="AV206" s="104"/>
      <c r="AW206" s="104"/>
      <c r="AX206" s="103"/>
      <c r="AY206" s="109" t="str">
        <f>IFERROR(VLOOKUP(CONCATENATE($H$1,AE206),Ventas!$D$1:$M$205,6,0),"")</f>
        <v/>
      </c>
      <c r="AZ206" s="103"/>
      <c r="BA206" s="110" t="str">
        <f>IFERROR(VLOOKUP(CONCATENATE($H$1,AE206),Ventas!$D$1:$M$205,8,0),"")</f>
        <v/>
      </c>
      <c r="BB206" s="104"/>
      <c r="BC206" s="104"/>
      <c r="BD206" s="103"/>
      <c r="BE206" s="110" t="str">
        <f t="shared" si="51"/>
        <v/>
      </c>
      <c r="BF206" s="104"/>
      <c r="BG206" s="104"/>
      <c r="BH206" s="103"/>
      <c r="BI206" s="111">
        <v>8</v>
      </c>
      <c r="BJ206" s="103"/>
      <c r="BK206" s="112" t="str">
        <f>IFERROR(VLOOKUP(CONCATENATE($H$1,BI206),Ventas!$D$1:$M$205,5,0),"")</f>
        <v/>
      </c>
      <c r="BL206" s="104"/>
      <c r="BM206" s="104"/>
      <c r="BN206" s="104"/>
      <c r="BO206" s="104"/>
      <c r="BP206" s="104"/>
      <c r="BQ206" s="104"/>
      <c r="BR206" s="104"/>
      <c r="BS206" s="104"/>
      <c r="BT206" s="104"/>
      <c r="BU206" s="104"/>
      <c r="BV206" s="104"/>
      <c r="BW206" s="104"/>
      <c r="BX206" s="104"/>
      <c r="BY206" s="104"/>
      <c r="BZ206" s="104"/>
      <c r="CA206" s="104"/>
      <c r="CB206" s="103"/>
      <c r="CC206" s="109" t="str">
        <f>IFERROR(VLOOKUP(CONCATENATE($H$1,BI206),Ventas!$D$1:$M$205,6,0),"")</f>
        <v/>
      </c>
      <c r="CD206" s="103"/>
      <c r="CE206" s="110" t="str">
        <f>IFERROR(VLOOKUP(CONCATENATE($H$1,BI206),Ventas!$D$1:$M$205,8,0),"")</f>
        <v/>
      </c>
      <c r="CF206" s="104"/>
      <c r="CG206" s="104"/>
      <c r="CH206" s="103"/>
      <c r="CI206" s="110" t="str">
        <f t="shared" si="52"/>
        <v/>
      </c>
      <c r="CJ206" s="104"/>
      <c r="CK206" s="104"/>
      <c r="CL206" s="103"/>
      <c r="CM206" s="111">
        <v>8</v>
      </c>
      <c r="CN206" s="103"/>
      <c r="CO206" s="112" t="str">
        <f>IFERROR(VLOOKUP(CONCATENATE($H$1,CM206),Ventas!$D$1:$M$205,5,0),"")</f>
        <v/>
      </c>
      <c r="CP206" s="104"/>
      <c r="CQ206" s="104"/>
      <c r="CR206" s="104"/>
      <c r="CS206" s="104"/>
      <c r="CT206" s="104"/>
      <c r="CU206" s="104"/>
      <c r="CV206" s="104"/>
      <c r="CW206" s="104"/>
      <c r="CX206" s="104"/>
      <c r="CY206" s="104"/>
      <c r="CZ206" s="104"/>
      <c r="DA206" s="104"/>
      <c r="DB206" s="104"/>
      <c r="DC206" s="104"/>
      <c r="DD206" s="104"/>
      <c r="DE206" s="104"/>
      <c r="DF206" s="103"/>
      <c r="DG206" s="109" t="str">
        <f>IFERROR(VLOOKUP(CONCATENATE($H$1,CM206),Ventas!$D$1:$M$205,6,0),"")</f>
        <v/>
      </c>
      <c r="DH206" s="103"/>
      <c r="DI206" s="110" t="str">
        <f>IFERROR(VLOOKUP(CONCATENATE($H$1,CM206),Ventas!$D$1:$M$205,8,0),"")</f>
        <v/>
      </c>
      <c r="DJ206" s="104"/>
      <c r="DK206" s="104"/>
      <c r="DL206" s="103"/>
      <c r="DM206" s="110" t="str">
        <f t="shared" si="53"/>
        <v/>
      </c>
      <c r="DN206" s="104"/>
      <c r="DO206" s="104"/>
      <c r="DP206" s="103"/>
      <c r="DQ206" s="111">
        <v>8</v>
      </c>
      <c r="DR206" s="103"/>
      <c r="DS206" s="112" t="str">
        <f>IFERROR(VLOOKUP(CONCATENATE($H$1,DQ206),Ventas!$D$1:$M$205,5,0),"")</f>
        <v/>
      </c>
      <c r="DT206" s="104"/>
      <c r="DU206" s="104"/>
      <c r="DV206" s="104"/>
      <c r="DW206" s="104"/>
      <c r="DX206" s="104"/>
      <c r="DY206" s="104"/>
      <c r="DZ206" s="104"/>
      <c r="EA206" s="104"/>
      <c r="EB206" s="104"/>
      <c r="EC206" s="104"/>
      <c r="ED206" s="104"/>
      <c r="EE206" s="104"/>
      <c r="EF206" s="104"/>
      <c r="EG206" s="104"/>
      <c r="EH206" s="104"/>
      <c r="EI206" s="104"/>
      <c r="EJ206" s="103"/>
      <c r="EK206" s="109" t="str">
        <f>IFERROR(VLOOKUP(CONCATENATE($H$1,DQ206),Ventas!$D$1:$M$205,6,0),"")</f>
        <v/>
      </c>
      <c r="EL206" s="103"/>
      <c r="EM206" s="110" t="str">
        <f>IFERROR(VLOOKUP(CONCATENATE($H$1,DQ206),Ventas!$D$1:$M$205,8,0),"")</f>
        <v/>
      </c>
      <c r="EN206" s="104"/>
      <c r="EO206" s="104"/>
      <c r="EP206" s="103"/>
      <c r="EQ206" s="110" t="str">
        <f t="shared" si="54"/>
        <v/>
      </c>
      <c r="ER206" s="104"/>
      <c r="ES206" s="104"/>
      <c r="ET206" s="103"/>
    </row>
    <row r="207" spans="1:150" ht="15.75" customHeight="1" x14ac:dyDescent="0.3">
      <c r="A207" s="111">
        <v>9</v>
      </c>
      <c r="B207" s="103"/>
      <c r="C207" s="112" t="str">
        <f>IFERROR(VLOOKUP(CONCATENATE($H$1,A207),Ventas!$D$1:$M$205,5,0),"")</f>
        <v/>
      </c>
      <c r="D207" s="104"/>
      <c r="E207" s="104"/>
      <c r="F207" s="104"/>
      <c r="G207" s="104"/>
      <c r="H207" s="104"/>
      <c r="I207" s="104"/>
      <c r="J207" s="104"/>
      <c r="K207" s="104"/>
      <c r="L207" s="104"/>
      <c r="M207" s="104"/>
      <c r="N207" s="104"/>
      <c r="O207" s="104"/>
      <c r="P207" s="104"/>
      <c r="Q207" s="104"/>
      <c r="R207" s="104"/>
      <c r="S207" s="104"/>
      <c r="T207" s="103"/>
      <c r="U207" s="109" t="str">
        <f>IFERROR(VLOOKUP(CONCATENATE($H$1,A207),Ventas!$D$1:$M$205,6,0),"")</f>
        <v/>
      </c>
      <c r="V207" s="103"/>
      <c r="W207" s="110" t="str">
        <f>IFERROR(VLOOKUP(CONCATENATE($H$1,A207),Ventas!$D$1:$M$205,8,0),"")</f>
        <v/>
      </c>
      <c r="X207" s="104"/>
      <c r="Y207" s="104"/>
      <c r="Z207" s="103"/>
      <c r="AA207" s="110" t="str">
        <f t="shared" si="50"/>
        <v/>
      </c>
      <c r="AB207" s="104"/>
      <c r="AC207" s="104"/>
      <c r="AD207" s="103"/>
      <c r="AE207" s="111">
        <v>9</v>
      </c>
      <c r="AF207" s="103"/>
      <c r="AG207" s="112" t="str">
        <f>IFERROR(VLOOKUP(CONCATENATE($H$1,AE207),Ventas!$D$1:$M$205,5,0),"")</f>
        <v/>
      </c>
      <c r="AH207" s="104"/>
      <c r="AI207" s="104"/>
      <c r="AJ207" s="104"/>
      <c r="AK207" s="104"/>
      <c r="AL207" s="104"/>
      <c r="AM207" s="104"/>
      <c r="AN207" s="104"/>
      <c r="AO207" s="104"/>
      <c r="AP207" s="104"/>
      <c r="AQ207" s="104"/>
      <c r="AR207" s="104"/>
      <c r="AS207" s="104"/>
      <c r="AT207" s="104"/>
      <c r="AU207" s="104"/>
      <c r="AV207" s="104"/>
      <c r="AW207" s="104"/>
      <c r="AX207" s="103"/>
      <c r="AY207" s="109" t="str">
        <f>IFERROR(VLOOKUP(CONCATENATE($H$1,AE207),Ventas!$D$1:$M$205,6,0),"")</f>
        <v/>
      </c>
      <c r="AZ207" s="103"/>
      <c r="BA207" s="110" t="str">
        <f>IFERROR(VLOOKUP(CONCATENATE($H$1,AE207),Ventas!$D$1:$M$205,8,0),"")</f>
        <v/>
      </c>
      <c r="BB207" s="104"/>
      <c r="BC207" s="104"/>
      <c r="BD207" s="103"/>
      <c r="BE207" s="110" t="str">
        <f t="shared" si="51"/>
        <v/>
      </c>
      <c r="BF207" s="104"/>
      <c r="BG207" s="104"/>
      <c r="BH207" s="103"/>
      <c r="BI207" s="111">
        <v>9</v>
      </c>
      <c r="BJ207" s="103"/>
      <c r="BK207" s="112" t="str">
        <f>IFERROR(VLOOKUP(CONCATENATE($H$1,BI207),Ventas!$D$1:$M$205,5,0),"")</f>
        <v/>
      </c>
      <c r="BL207" s="104"/>
      <c r="BM207" s="104"/>
      <c r="BN207" s="104"/>
      <c r="BO207" s="104"/>
      <c r="BP207" s="104"/>
      <c r="BQ207" s="104"/>
      <c r="BR207" s="104"/>
      <c r="BS207" s="104"/>
      <c r="BT207" s="104"/>
      <c r="BU207" s="104"/>
      <c r="BV207" s="104"/>
      <c r="BW207" s="104"/>
      <c r="BX207" s="104"/>
      <c r="BY207" s="104"/>
      <c r="BZ207" s="104"/>
      <c r="CA207" s="104"/>
      <c r="CB207" s="103"/>
      <c r="CC207" s="109" t="str">
        <f>IFERROR(VLOOKUP(CONCATENATE($H$1,BI207),Ventas!$D$1:$M$205,6,0),"")</f>
        <v/>
      </c>
      <c r="CD207" s="103"/>
      <c r="CE207" s="110" t="str">
        <f>IFERROR(VLOOKUP(CONCATENATE($H$1,BI207),Ventas!$D$1:$M$205,8,0),"")</f>
        <v/>
      </c>
      <c r="CF207" s="104"/>
      <c r="CG207" s="104"/>
      <c r="CH207" s="103"/>
      <c r="CI207" s="110" t="str">
        <f t="shared" si="52"/>
        <v/>
      </c>
      <c r="CJ207" s="104"/>
      <c r="CK207" s="104"/>
      <c r="CL207" s="103"/>
      <c r="CM207" s="111">
        <v>9</v>
      </c>
      <c r="CN207" s="103"/>
      <c r="CO207" s="112" t="str">
        <f>IFERROR(VLOOKUP(CONCATENATE($H$1,CM207),Ventas!$D$1:$M$205,5,0),"")</f>
        <v/>
      </c>
      <c r="CP207" s="104"/>
      <c r="CQ207" s="104"/>
      <c r="CR207" s="104"/>
      <c r="CS207" s="104"/>
      <c r="CT207" s="104"/>
      <c r="CU207" s="104"/>
      <c r="CV207" s="104"/>
      <c r="CW207" s="104"/>
      <c r="CX207" s="104"/>
      <c r="CY207" s="104"/>
      <c r="CZ207" s="104"/>
      <c r="DA207" s="104"/>
      <c r="DB207" s="104"/>
      <c r="DC207" s="104"/>
      <c r="DD207" s="104"/>
      <c r="DE207" s="104"/>
      <c r="DF207" s="103"/>
      <c r="DG207" s="109" t="str">
        <f>IFERROR(VLOOKUP(CONCATENATE($H$1,CM207),Ventas!$D$1:$M$205,6,0),"")</f>
        <v/>
      </c>
      <c r="DH207" s="103"/>
      <c r="DI207" s="110" t="str">
        <f>IFERROR(VLOOKUP(CONCATENATE($H$1,CM207),Ventas!$D$1:$M$205,8,0),"")</f>
        <v/>
      </c>
      <c r="DJ207" s="104"/>
      <c r="DK207" s="104"/>
      <c r="DL207" s="103"/>
      <c r="DM207" s="110" t="str">
        <f t="shared" si="53"/>
        <v/>
      </c>
      <c r="DN207" s="104"/>
      <c r="DO207" s="104"/>
      <c r="DP207" s="103"/>
      <c r="DQ207" s="111">
        <v>9</v>
      </c>
      <c r="DR207" s="103"/>
      <c r="DS207" s="112" t="str">
        <f>IFERROR(VLOOKUP(CONCATENATE($H$1,DQ207),Ventas!$D$1:$M$205,5,0),"")</f>
        <v/>
      </c>
      <c r="DT207" s="104"/>
      <c r="DU207" s="104"/>
      <c r="DV207" s="104"/>
      <c r="DW207" s="104"/>
      <c r="DX207" s="104"/>
      <c r="DY207" s="104"/>
      <c r="DZ207" s="104"/>
      <c r="EA207" s="104"/>
      <c r="EB207" s="104"/>
      <c r="EC207" s="104"/>
      <c r="ED207" s="104"/>
      <c r="EE207" s="104"/>
      <c r="EF207" s="104"/>
      <c r="EG207" s="104"/>
      <c r="EH207" s="104"/>
      <c r="EI207" s="104"/>
      <c r="EJ207" s="103"/>
      <c r="EK207" s="109" t="str">
        <f>IFERROR(VLOOKUP(CONCATENATE($H$1,DQ207),Ventas!$D$1:$M$205,6,0),"")</f>
        <v/>
      </c>
      <c r="EL207" s="103"/>
      <c r="EM207" s="110" t="str">
        <f>IFERROR(VLOOKUP(CONCATENATE($H$1,DQ207),Ventas!$D$1:$M$205,8,0),"")</f>
        <v/>
      </c>
      <c r="EN207" s="104"/>
      <c r="EO207" s="104"/>
      <c r="EP207" s="103"/>
      <c r="EQ207" s="110" t="str">
        <f t="shared" si="54"/>
        <v/>
      </c>
      <c r="ER207" s="104"/>
      <c r="ES207" s="104"/>
      <c r="ET207" s="103"/>
    </row>
    <row r="208" spans="1:150" ht="15.75" customHeight="1" x14ac:dyDescent="0.3">
      <c r="A208" s="115"/>
      <c r="B208" s="116"/>
      <c r="C208" s="116"/>
      <c r="D208" s="116"/>
      <c r="E208" s="116"/>
      <c r="F208" s="116"/>
      <c r="G208" s="116"/>
      <c r="H208" s="116"/>
      <c r="I208" s="116"/>
      <c r="J208" s="116"/>
      <c r="K208" s="116"/>
      <c r="L208" s="116"/>
      <c r="M208" s="116"/>
      <c r="N208" s="116"/>
      <c r="O208" s="116"/>
      <c r="P208" s="116"/>
      <c r="Q208" s="116"/>
      <c r="R208" s="116"/>
      <c r="S208" s="116"/>
      <c r="T208" s="116"/>
      <c r="U208" s="113" t="s">
        <v>379</v>
      </c>
      <c r="V208" s="104"/>
      <c r="W208" s="104"/>
      <c r="X208" s="104"/>
      <c r="Y208" s="104"/>
      <c r="Z208" s="103"/>
      <c r="AA208" s="114">
        <f>SUM(AA199:AD207)</f>
        <v>23110</v>
      </c>
      <c r="AB208" s="104"/>
      <c r="AC208" s="104"/>
      <c r="AD208" s="103"/>
      <c r="AE208" s="115"/>
      <c r="AF208" s="116"/>
      <c r="AG208" s="116"/>
      <c r="AH208" s="116"/>
      <c r="AI208" s="116"/>
      <c r="AJ208" s="116"/>
      <c r="AK208" s="116"/>
      <c r="AL208" s="116"/>
      <c r="AM208" s="116"/>
      <c r="AN208" s="116"/>
      <c r="AO208" s="116"/>
      <c r="AP208" s="116"/>
      <c r="AQ208" s="116"/>
      <c r="AR208" s="116"/>
      <c r="AS208" s="116"/>
      <c r="AT208" s="116"/>
      <c r="AU208" s="116"/>
      <c r="AV208" s="116"/>
      <c r="AW208" s="116"/>
      <c r="AX208" s="116"/>
      <c r="AY208" s="113" t="s">
        <v>379</v>
      </c>
      <c r="AZ208" s="104"/>
      <c r="BA208" s="104"/>
      <c r="BB208" s="104"/>
      <c r="BC208" s="104"/>
      <c r="BD208" s="103"/>
      <c r="BE208" s="114">
        <f>SUM(BE199:BH207)</f>
        <v>23110</v>
      </c>
      <c r="BF208" s="104"/>
      <c r="BG208" s="104"/>
      <c r="BH208" s="103"/>
      <c r="BI208" s="115"/>
      <c r="BJ208" s="116"/>
      <c r="BK208" s="116"/>
      <c r="BL208" s="116"/>
      <c r="BM208" s="116"/>
      <c r="BN208" s="116"/>
      <c r="BO208" s="116"/>
      <c r="BP208" s="116"/>
      <c r="BQ208" s="116"/>
      <c r="BR208" s="116"/>
      <c r="BS208" s="116"/>
      <c r="BT208" s="116"/>
      <c r="BU208" s="116"/>
      <c r="BV208" s="116"/>
      <c r="BW208" s="116"/>
      <c r="BX208" s="116"/>
      <c r="BY208" s="116"/>
      <c r="BZ208" s="116"/>
      <c r="CA208" s="116"/>
      <c r="CB208" s="116"/>
      <c r="CC208" s="113" t="s">
        <v>379</v>
      </c>
      <c r="CD208" s="104"/>
      <c r="CE208" s="104"/>
      <c r="CF208" s="104"/>
      <c r="CG208" s="104"/>
      <c r="CH208" s="103"/>
      <c r="CI208" s="114">
        <f>SUM(CI199:CL207)</f>
        <v>23110</v>
      </c>
      <c r="CJ208" s="104"/>
      <c r="CK208" s="104"/>
      <c r="CL208" s="103"/>
      <c r="CM208" s="115"/>
      <c r="CN208" s="116"/>
      <c r="CO208" s="116"/>
      <c r="CP208" s="116"/>
      <c r="CQ208" s="116"/>
      <c r="CR208" s="116"/>
      <c r="CS208" s="116"/>
      <c r="CT208" s="116"/>
      <c r="CU208" s="116"/>
      <c r="CV208" s="116"/>
      <c r="CW208" s="116"/>
      <c r="CX208" s="116"/>
      <c r="CY208" s="116"/>
      <c r="CZ208" s="116"/>
      <c r="DA208" s="116"/>
      <c r="DB208" s="116"/>
      <c r="DC208" s="116"/>
      <c r="DD208" s="116"/>
      <c r="DE208" s="116"/>
      <c r="DF208" s="116"/>
      <c r="DG208" s="113" t="s">
        <v>379</v>
      </c>
      <c r="DH208" s="104"/>
      <c r="DI208" s="104"/>
      <c r="DJ208" s="104"/>
      <c r="DK208" s="104"/>
      <c r="DL208" s="103"/>
      <c r="DM208" s="114">
        <f>SUM(DM199:DP207)</f>
        <v>23110</v>
      </c>
      <c r="DN208" s="104"/>
      <c r="DO208" s="104"/>
      <c r="DP208" s="103"/>
      <c r="DQ208" s="115"/>
      <c r="DR208" s="116"/>
      <c r="DS208" s="116"/>
      <c r="DT208" s="116"/>
      <c r="DU208" s="116"/>
      <c r="DV208" s="116"/>
      <c r="DW208" s="116"/>
      <c r="DX208" s="116"/>
      <c r="DY208" s="116"/>
      <c r="DZ208" s="116"/>
      <c r="EA208" s="116"/>
      <c r="EB208" s="116"/>
      <c r="EC208" s="116"/>
      <c r="ED208" s="116"/>
      <c r="EE208" s="116"/>
      <c r="EF208" s="116"/>
      <c r="EG208" s="116"/>
      <c r="EH208" s="116"/>
      <c r="EI208" s="116"/>
      <c r="EJ208" s="116"/>
      <c r="EK208" s="113" t="s">
        <v>379</v>
      </c>
      <c r="EL208" s="104"/>
      <c r="EM208" s="104"/>
      <c r="EN208" s="104"/>
      <c r="EO208" s="104"/>
      <c r="EP208" s="103"/>
      <c r="EQ208" s="114">
        <f>SUM(EQ199:ET207)</f>
        <v>23110</v>
      </c>
      <c r="ER208" s="104"/>
      <c r="ES208" s="104"/>
      <c r="ET208" s="103"/>
    </row>
    <row r="209" spans="1:150" ht="15.75" customHeight="1" x14ac:dyDescent="0.3">
      <c r="A209" s="117" t="s">
        <v>380</v>
      </c>
      <c r="B209" s="99"/>
      <c r="C209" s="98"/>
      <c r="D209" s="99"/>
      <c r="E209" s="99"/>
      <c r="F209" s="99"/>
      <c r="G209" s="99"/>
      <c r="H209" s="99"/>
      <c r="I209" s="99"/>
      <c r="J209" s="99"/>
      <c r="K209" s="99"/>
      <c r="L209" s="99"/>
      <c r="M209" s="99"/>
      <c r="N209" s="99"/>
      <c r="O209" s="99"/>
      <c r="P209" s="99"/>
      <c r="Q209" s="99"/>
      <c r="R209" s="99"/>
      <c r="S209" s="99"/>
      <c r="T209" s="2"/>
      <c r="U209" s="2"/>
      <c r="V209" s="2"/>
      <c r="W209" s="2"/>
      <c r="X209" s="2"/>
      <c r="Y209" s="2"/>
      <c r="Z209" s="2"/>
      <c r="AA209" s="2"/>
      <c r="AB209" s="2"/>
      <c r="AC209" s="2"/>
      <c r="AD209" s="2"/>
      <c r="AE209" s="117" t="s">
        <v>380</v>
      </c>
      <c r="AF209" s="99"/>
      <c r="AG209" s="98"/>
      <c r="AH209" s="99"/>
      <c r="AI209" s="99"/>
      <c r="AJ209" s="99"/>
      <c r="AK209" s="99"/>
      <c r="AL209" s="99"/>
      <c r="AM209" s="99"/>
      <c r="AN209" s="99"/>
      <c r="AO209" s="99"/>
      <c r="AP209" s="99"/>
      <c r="AQ209" s="99"/>
      <c r="AR209" s="99"/>
      <c r="AS209" s="99"/>
      <c r="AT209" s="99"/>
      <c r="AU209" s="99"/>
      <c r="AV209" s="99"/>
      <c r="AW209" s="99"/>
      <c r="AX209" s="2"/>
      <c r="AY209" s="2"/>
      <c r="AZ209" s="2"/>
      <c r="BA209" s="2"/>
      <c r="BB209" s="2"/>
      <c r="BC209" s="2"/>
      <c r="BD209" s="2"/>
      <c r="BE209" s="2"/>
      <c r="BF209" s="2"/>
      <c r="BG209" s="2"/>
      <c r="BH209" s="2"/>
      <c r="BI209" s="117" t="s">
        <v>380</v>
      </c>
      <c r="BJ209" s="99"/>
      <c r="BK209" s="98"/>
      <c r="BL209" s="99"/>
      <c r="BM209" s="99"/>
      <c r="BN209" s="99"/>
      <c r="BO209" s="99"/>
      <c r="BP209" s="99"/>
      <c r="BQ209" s="99"/>
      <c r="BR209" s="99"/>
      <c r="BS209" s="99"/>
      <c r="BT209" s="99"/>
      <c r="BU209" s="99"/>
      <c r="BV209" s="99"/>
      <c r="BW209" s="99"/>
      <c r="BX209" s="99"/>
      <c r="BY209" s="99"/>
      <c r="BZ209" s="99"/>
      <c r="CA209" s="99"/>
      <c r="CB209" s="2"/>
      <c r="CC209" s="2"/>
      <c r="CD209" s="2"/>
      <c r="CE209" s="2"/>
      <c r="CF209" s="2"/>
      <c r="CG209" s="2"/>
      <c r="CH209" s="2"/>
      <c r="CI209" s="2"/>
      <c r="CJ209" s="2"/>
      <c r="CK209" s="2"/>
      <c r="CL209" s="2"/>
      <c r="CM209" s="117" t="s">
        <v>380</v>
      </c>
      <c r="CN209" s="99"/>
      <c r="CO209" s="98"/>
      <c r="CP209" s="99"/>
      <c r="CQ209" s="99"/>
      <c r="CR209" s="99"/>
      <c r="CS209" s="99"/>
      <c r="CT209" s="99"/>
      <c r="CU209" s="99"/>
      <c r="CV209" s="99"/>
      <c r="CW209" s="99"/>
      <c r="CX209" s="99"/>
      <c r="CY209" s="99"/>
      <c r="CZ209" s="99"/>
      <c r="DA209" s="99"/>
      <c r="DB209" s="99"/>
      <c r="DC209" s="99"/>
      <c r="DD209" s="99"/>
      <c r="DE209" s="99"/>
      <c r="DF209" s="2"/>
      <c r="DG209" s="2"/>
      <c r="DH209" s="2"/>
      <c r="DI209" s="2"/>
      <c r="DJ209" s="2"/>
      <c r="DK209" s="2"/>
      <c r="DL209" s="2"/>
      <c r="DM209" s="2"/>
      <c r="DN209" s="2"/>
      <c r="DO209" s="2"/>
      <c r="DP209" s="2"/>
      <c r="DQ209" s="117" t="s">
        <v>380</v>
      </c>
      <c r="DR209" s="99"/>
      <c r="DS209" s="98"/>
      <c r="DT209" s="99"/>
      <c r="DU209" s="99"/>
      <c r="DV209" s="99"/>
      <c r="DW209" s="99"/>
      <c r="DX209" s="99"/>
      <c r="DY209" s="99"/>
      <c r="DZ209" s="99"/>
      <c r="EA209" s="99"/>
      <c r="EB209" s="99"/>
      <c r="EC209" s="99"/>
      <c r="ED209" s="99"/>
      <c r="EE209" s="99"/>
      <c r="EF209" s="99"/>
      <c r="EG209" s="99"/>
      <c r="EH209" s="99"/>
      <c r="EI209" s="99"/>
      <c r="EJ209" s="2"/>
      <c r="EK209" s="2"/>
      <c r="EL209" s="2"/>
      <c r="EM209" s="2"/>
      <c r="EN209" s="2"/>
      <c r="EO209" s="2"/>
      <c r="EP209" s="2"/>
      <c r="EQ209" s="2"/>
      <c r="ER209" s="2"/>
      <c r="ES209" s="2"/>
      <c r="ET209" s="2"/>
    </row>
    <row r="210" spans="1:150" ht="15.75" customHeight="1" x14ac:dyDescent="0.3">
      <c r="A210" s="98" t="s">
        <v>371</v>
      </c>
      <c r="B210" s="99"/>
      <c r="C210" s="99"/>
      <c r="D210" s="99"/>
      <c r="E210" s="99"/>
      <c r="F210" s="99"/>
      <c r="G210" s="25" t="s">
        <v>372</v>
      </c>
      <c r="H210" s="108">
        <f>H191+5</f>
        <v>56</v>
      </c>
      <c r="I210" s="99"/>
      <c r="J210" s="99"/>
      <c r="K210" s="99"/>
      <c r="L210" s="99"/>
      <c r="M210" s="99"/>
      <c r="N210" s="99"/>
      <c r="O210" s="99"/>
      <c r="P210" s="99"/>
      <c r="Q210" s="99"/>
      <c r="R210" s="99"/>
      <c r="S210" s="98" t="s">
        <v>373</v>
      </c>
      <c r="T210" s="99"/>
      <c r="U210" s="99"/>
      <c r="V210" s="99"/>
      <c r="W210" s="99"/>
      <c r="X210" s="99"/>
      <c r="Y210" s="107" t="e">
        <f>VLOOKUP(Despacho!H210,Ventas!$A$1:$U$205,5,0)</f>
        <v>#N/A</v>
      </c>
      <c r="Z210" s="99"/>
      <c r="AA210" s="99"/>
      <c r="AB210" s="99"/>
      <c r="AC210" s="2"/>
      <c r="AD210" s="2"/>
      <c r="AE210" s="98" t="s">
        <v>371</v>
      </c>
      <c r="AF210" s="99"/>
      <c r="AG210" s="99"/>
      <c r="AH210" s="99"/>
      <c r="AI210" s="99"/>
      <c r="AJ210" s="99"/>
      <c r="AK210" s="25" t="s">
        <v>372</v>
      </c>
      <c r="AL210" s="108">
        <f>AL191+5</f>
        <v>57</v>
      </c>
      <c r="AM210" s="99"/>
      <c r="AN210" s="99"/>
      <c r="AO210" s="99"/>
      <c r="AP210" s="99"/>
      <c r="AQ210" s="99"/>
      <c r="AR210" s="99"/>
      <c r="AS210" s="99"/>
      <c r="AT210" s="99"/>
      <c r="AU210" s="99"/>
      <c r="AV210" s="99"/>
      <c r="AW210" s="98" t="s">
        <v>373</v>
      </c>
      <c r="AX210" s="99"/>
      <c r="AY210" s="99"/>
      <c r="AZ210" s="99"/>
      <c r="BA210" s="99"/>
      <c r="BB210" s="99"/>
      <c r="BC210" s="107" t="e">
        <f>VLOOKUP(Despacho!AL210,Ventas!$A$1:$U$205,5,0)</f>
        <v>#N/A</v>
      </c>
      <c r="BD210" s="99"/>
      <c r="BE210" s="99"/>
      <c r="BF210" s="99"/>
      <c r="BG210" s="2"/>
      <c r="BH210" s="2"/>
      <c r="BI210" s="98" t="s">
        <v>371</v>
      </c>
      <c r="BJ210" s="99"/>
      <c r="BK210" s="99"/>
      <c r="BL210" s="99"/>
      <c r="BM210" s="99"/>
      <c r="BN210" s="99"/>
      <c r="BO210" s="25" t="s">
        <v>372</v>
      </c>
      <c r="BP210" s="108">
        <f>BP191+5</f>
        <v>58</v>
      </c>
      <c r="BQ210" s="99"/>
      <c r="BR210" s="99"/>
      <c r="BS210" s="99"/>
      <c r="BT210" s="99"/>
      <c r="BU210" s="99"/>
      <c r="BV210" s="99"/>
      <c r="BW210" s="99"/>
      <c r="BX210" s="99"/>
      <c r="BY210" s="99"/>
      <c r="BZ210" s="99"/>
      <c r="CA210" s="98" t="s">
        <v>373</v>
      </c>
      <c r="CB210" s="99"/>
      <c r="CC210" s="99"/>
      <c r="CD210" s="99"/>
      <c r="CE210" s="99"/>
      <c r="CF210" s="99"/>
      <c r="CG210" s="107" t="e">
        <f>VLOOKUP(Despacho!BP210,Ventas!$A$1:$U$205,5,0)</f>
        <v>#N/A</v>
      </c>
      <c r="CH210" s="99"/>
      <c r="CI210" s="99"/>
      <c r="CJ210" s="99"/>
      <c r="CK210" s="2"/>
      <c r="CL210" s="2"/>
      <c r="CM210" s="98" t="s">
        <v>371</v>
      </c>
      <c r="CN210" s="99"/>
      <c r="CO210" s="99"/>
      <c r="CP210" s="99"/>
      <c r="CQ210" s="99"/>
      <c r="CR210" s="99"/>
      <c r="CS210" s="25" t="s">
        <v>372</v>
      </c>
      <c r="CT210" s="108">
        <f>CT191+5</f>
        <v>59</v>
      </c>
      <c r="CU210" s="99"/>
      <c r="CV210" s="99"/>
      <c r="CW210" s="99"/>
      <c r="CX210" s="99"/>
      <c r="CY210" s="99"/>
      <c r="CZ210" s="99"/>
      <c r="DA210" s="99"/>
      <c r="DB210" s="99"/>
      <c r="DC210" s="99"/>
      <c r="DD210" s="99"/>
      <c r="DE210" s="98" t="s">
        <v>373</v>
      </c>
      <c r="DF210" s="99"/>
      <c r="DG210" s="99"/>
      <c r="DH210" s="99"/>
      <c r="DI210" s="99"/>
      <c r="DJ210" s="99"/>
      <c r="DK210" s="107" t="e">
        <f>VLOOKUP(Despacho!CT210,Ventas!$A$1:$U$205,5,0)</f>
        <v>#N/A</v>
      </c>
      <c r="DL210" s="99"/>
      <c r="DM210" s="99"/>
      <c r="DN210" s="99"/>
      <c r="DO210" s="2"/>
      <c r="DP210" s="2"/>
      <c r="DQ210" s="98" t="s">
        <v>371</v>
      </c>
      <c r="DR210" s="99"/>
      <c r="DS210" s="99"/>
      <c r="DT210" s="99"/>
      <c r="DU210" s="99"/>
      <c r="DV210" s="99"/>
      <c r="DW210" s="25" t="s">
        <v>372</v>
      </c>
      <c r="DX210" s="108">
        <f>DX191+5</f>
        <v>60</v>
      </c>
      <c r="DY210" s="99"/>
      <c r="DZ210" s="99"/>
      <c r="EA210" s="99"/>
      <c r="EB210" s="99"/>
      <c r="EC210" s="99"/>
      <c r="ED210" s="99"/>
      <c r="EE210" s="99"/>
      <c r="EF210" s="99"/>
      <c r="EG210" s="99"/>
      <c r="EH210" s="99"/>
      <c r="EI210" s="98" t="s">
        <v>373</v>
      </c>
      <c r="EJ210" s="99"/>
      <c r="EK210" s="99"/>
      <c r="EL210" s="99"/>
      <c r="EM210" s="99"/>
      <c r="EN210" s="99"/>
      <c r="EO210" s="107" t="e">
        <f>VLOOKUP(Despacho!DX210,Ventas!$A$1:$U$205,5,0)</f>
        <v>#N/A</v>
      </c>
      <c r="EP210" s="99"/>
      <c r="EQ210" s="99"/>
      <c r="ER210" s="99"/>
      <c r="ES210" s="2"/>
      <c r="ET210" s="2"/>
    </row>
    <row r="211" spans="1:150" ht="15.75" customHeight="1" x14ac:dyDescent="0.3">
      <c r="A211" s="98" t="s">
        <v>272</v>
      </c>
      <c r="B211" s="99"/>
      <c r="C211" s="99"/>
      <c r="D211" s="99"/>
      <c r="E211" s="99"/>
      <c r="F211" s="99"/>
      <c r="G211" s="25" t="s">
        <v>372</v>
      </c>
      <c r="H211" s="98" t="e">
        <f>VLOOKUP(Despacho!H210,Ventas!$A$1:$U$205,6,0)</f>
        <v>#N/A</v>
      </c>
      <c r="I211" s="99"/>
      <c r="J211" s="99"/>
      <c r="K211" s="99"/>
      <c r="L211" s="99"/>
      <c r="M211" s="99"/>
      <c r="N211" s="99"/>
      <c r="O211" s="99"/>
      <c r="P211" s="99"/>
      <c r="Q211" s="99"/>
      <c r="R211" s="99"/>
      <c r="S211" s="99"/>
      <c r="T211" s="99"/>
      <c r="U211" s="99"/>
      <c r="V211" s="99"/>
      <c r="W211" s="99"/>
      <c r="X211" s="99"/>
      <c r="Y211" s="2"/>
      <c r="Z211" s="2"/>
      <c r="AA211" s="2"/>
      <c r="AB211" s="2"/>
      <c r="AC211" s="2"/>
      <c r="AD211" s="2"/>
      <c r="AE211" s="98" t="s">
        <v>272</v>
      </c>
      <c r="AF211" s="99"/>
      <c r="AG211" s="99"/>
      <c r="AH211" s="99"/>
      <c r="AI211" s="99"/>
      <c r="AJ211" s="99"/>
      <c r="AK211" s="25" t="s">
        <v>372</v>
      </c>
      <c r="AL211" s="98" t="e">
        <f>VLOOKUP(Despacho!AL210,Ventas!$A$1:$U$205,6,0)</f>
        <v>#N/A</v>
      </c>
      <c r="AM211" s="99"/>
      <c r="AN211" s="99"/>
      <c r="AO211" s="99"/>
      <c r="AP211" s="99"/>
      <c r="AQ211" s="99"/>
      <c r="AR211" s="99"/>
      <c r="AS211" s="99"/>
      <c r="AT211" s="99"/>
      <c r="AU211" s="99"/>
      <c r="AV211" s="99"/>
      <c r="AW211" s="99"/>
      <c r="AX211" s="99"/>
      <c r="AY211" s="99"/>
      <c r="AZ211" s="99"/>
      <c r="BA211" s="99"/>
      <c r="BB211" s="99"/>
      <c r="BC211" s="2"/>
      <c r="BD211" s="2"/>
      <c r="BE211" s="2"/>
      <c r="BF211" s="2"/>
      <c r="BG211" s="2"/>
      <c r="BH211" s="2"/>
      <c r="BI211" s="98" t="s">
        <v>272</v>
      </c>
      <c r="BJ211" s="99"/>
      <c r="BK211" s="99"/>
      <c r="BL211" s="99"/>
      <c r="BM211" s="99"/>
      <c r="BN211" s="99"/>
      <c r="BO211" s="25" t="s">
        <v>372</v>
      </c>
      <c r="BP211" s="98" t="e">
        <f>VLOOKUP(Despacho!BP210,Ventas!$A$1:$U$205,6,0)</f>
        <v>#N/A</v>
      </c>
      <c r="BQ211" s="99"/>
      <c r="BR211" s="99"/>
      <c r="BS211" s="99"/>
      <c r="BT211" s="99"/>
      <c r="BU211" s="99"/>
      <c r="BV211" s="99"/>
      <c r="BW211" s="99"/>
      <c r="BX211" s="99"/>
      <c r="BY211" s="99"/>
      <c r="BZ211" s="99"/>
      <c r="CA211" s="99"/>
      <c r="CB211" s="99"/>
      <c r="CC211" s="99"/>
      <c r="CD211" s="99"/>
      <c r="CE211" s="99"/>
      <c r="CF211" s="99"/>
      <c r="CG211" s="2"/>
      <c r="CH211" s="2"/>
      <c r="CI211" s="2"/>
      <c r="CJ211" s="2"/>
      <c r="CK211" s="2"/>
      <c r="CL211" s="2"/>
      <c r="CM211" s="98" t="s">
        <v>272</v>
      </c>
      <c r="CN211" s="99"/>
      <c r="CO211" s="99"/>
      <c r="CP211" s="99"/>
      <c r="CQ211" s="99"/>
      <c r="CR211" s="99"/>
      <c r="CS211" s="25" t="s">
        <v>372</v>
      </c>
      <c r="CT211" s="98" t="e">
        <f>VLOOKUP(Despacho!CT210,Ventas!$A$1:$U$205,6,0)</f>
        <v>#N/A</v>
      </c>
      <c r="CU211" s="99"/>
      <c r="CV211" s="99"/>
      <c r="CW211" s="99"/>
      <c r="CX211" s="99"/>
      <c r="CY211" s="99"/>
      <c r="CZ211" s="99"/>
      <c r="DA211" s="99"/>
      <c r="DB211" s="99"/>
      <c r="DC211" s="99"/>
      <c r="DD211" s="99"/>
      <c r="DE211" s="99"/>
      <c r="DF211" s="99"/>
      <c r="DG211" s="99"/>
      <c r="DH211" s="99"/>
      <c r="DI211" s="99"/>
      <c r="DJ211" s="99"/>
      <c r="DK211" s="2"/>
      <c r="DL211" s="2"/>
      <c r="DM211" s="2"/>
      <c r="DN211" s="2"/>
      <c r="DO211" s="2"/>
      <c r="DP211" s="2"/>
      <c r="DQ211" s="98" t="s">
        <v>272</v>
      </c>
      <c r="DR211" s="99"/>
      <c r="DS211" s="99"/>
      <c r="DT211" s="99"/>
      <c r="DU211" s="99"/>
      <c r="DV211" s="99"/>
      <c r="DW211" s="25" t="s">
        <v>372</v>
      </c>
      <c r="DX211" s="98" t="e">
        <f>VLOOKUP(Despacho!DX210,Ventas!$A$1:$U$205,6,0)</f>
        <v>#N/A</v>
      </c>
      <c r="DY211" s="99"/>
      <c r="DZ211" s="99"/>
      <c r="EA211" s="99"/>
      <c r="EB211" s="99"/>
      <c r="EC211" s="99"/>
      <c r="ED211" s="99"/>
      <c r="EE211" s="99"/>
      <c r="EF211" s="99"/>
      <c r="EG211" s="99"/>
      <c r="EH211" s="99"/>
      <c r="EI211" s="99"/>
      <c r="EJ211" s="99"/>
      <c r="EK211" s="99"/>
      <c r="EL211" s="99"/>
      <c r="EM211" s="99"/>
      <c r="EN211" s="99"/>
      <c r="EO211" s="2"/>
      <c r="EP211" s="2"/>
      <c r="EQ211" s="2"/>
      <c r="ER211" s="2"/>
      <c r="ES211" s="2"/>
      <c r="ET211" s="2"/>
    </row>
    <row r="212" spans="1:150" ht="15.75" customHeight="1" x14ac:dyDescent="0.3">
      <c r="A212" s="98" t="s">
        <v>374</v>
      </c>
      <c r="B212" s="99"/>
      <c r="C212" s="99"/>
      <c r="D212" s="99"/>
      <c r="E212" s="99"/>
      <c r="F212" s="99"/>
      <c r="G212" s="25" t="s">
        <v>372</v>
      </c>
      <c r="H212" s="105" t="e">
        <f>VLOOKUP(Despacho!H210,Ventas!$A$1:$U$205,15,0)</f>
        <v>#N/A</v>
      </c>
      <c r="I212" s="99"/>
      <c r="J212" s="99"/>
      <c r="K212" s="99"/>
      <c r="L212" s="99"/>
      <c r="M212" s="99"/>
      <c r="N212" s="81"/>
      <c r="O212" s="81"/>
      <c r="P212" s="81"/>
      <c r="Q212" s="81"/>
      <c r="R212" s="81"/>
      <c r="S212" s="25"/>
      <c r="T212" s="25"/>
      <c r="U212" s="25"/>
      <c r="V212" s="25"/>
      <c r="W212" s="25"/>
      <c r="X212" s="25"/>
      <c r="Y212" s="82"/>
      <c r="Z212" s="82"/>
      <c r="AA212" s="82"/>
      <c r="AB212" s="82"/>
      <c r="AC212" s="2"/>
      <c r="AD212" s="2"/>
      <c r="AE212" s="98" t="s">
        <v>374</v>
      </c>
      <c r="AF212" s="99"/>
      <c r="AG212" s="99"/>
      <c r="AH212" s="99"/>
      <c r="AI212" s="99"/>
      <c r="AJ212" s="99"/>
      <c r="AK212" s="25" t="s">
        <v>372</v>
      </c>
      <c r="AL212" s="105" t="e">
        <f>VLOOKUP(Despacho!AL210,Ventas!$A$1:$U$205,15,0)</f>
        <v>#N/A</v>
      </c>
      <c r="AM212" s="99"/>
      <c r="AN212" s="99"/>
      <c r="AO212" s="99"/>
      <c r="AP212" s="99"/>
      <c r="AQ212" s="99"/>
      <c r="AR212" s="81"/>
      <c r="AS212" s="81"/>
      <c r="AT212" s="81"/>
      <c r="AU212" s="81"/>
      <c r="AV212" s="81"/>
      <c r="AW212" s="25"/>
      <c r="AX212" s="25"/>
      <c r="AY212" s="25"/>
      <c r="AZ212" s="25"/>
      <c r="BA212" s="25"/>
      <c r="BB212" s="25"/>
      <c r="BC212" s="82"/>
      <c r="BD212" s="82"/>
      <c r="BE212" s="82"/>
      <c r="BF212" s="82"/>
      <c r="BG212" s="2"/>
      <c r="BH212" s="2"/>
      <c r="BI212" s="98" t="s">
        <v>374</v>
      </c>
      <c r="BJ212" s="99"/>
      <c r="BK212" s="99"/>
      <c r="BL212" s="99"/>
      <c r="BM212" s="99"/>
      <c r="BN212" s="99"/>
      <c r="BO212" s="25" t="s">
        <v>372</v>
      </c>
      <c r="BP212" s="105" t="e">
        <f>VLOOKUP(Despacho!BP210,Ventas!$A$1:$U$205,15,0)</f>
        <v>#N/A</v>
      </c>
      <c r="BQ212" s="99"/>
      <c r="BR212" s="99"/>
      <c r="BS212" s="99"/>
      <c r="BT212" s="99"/>
      <c r="BU212" s="99"/>
      <c r="BV212" s="81"/>
      <c r="BW212" s="81"/>
      <c r="BX212" s="81"/>
      <c r="BY212" s="81"/>
      <c r="BZ212" s="81"/>
      <c r="CA212" s="25"/>
      <c r="CB212" s="25"/>
      <c r="CC212" s="25"/>
      <c r="CD212" s="25"/>
      <c r="CE212" s="25"/>
      <c r="CF212" s="25"/>
      <c r="CG212" s="82"/>
      <c r="CH212" s="82"/>
      <c r="CI212" s="82"/>
      <c r="CJ212" s="82"/>
      <c r="CK212" s="2"/>
      <c r="CL212" s="2"/>
      <c r="CM212" s="98" t="s">
        <v>374</v>
      </c>
      <c r="CN212" s="99"/>
      <c r="CO212" s="99"/>
      <c r="CP212" s="99"/>
      <c r="CQ212" s="99"/>
      <c r="CR212" s="99"/>
      <c r="CS212" s="25" t="s">
        <v>372</v>
      </c>
      <c r="CT212" s="105" t="e">
        <f>VLOOKUP(Despacho!CT210,Ventas!$A$1:$U$205,15,0)</f>
        <v>#N/A</v>
      </c>
      <c r="CU212" s="99"/>
      <c r="CV212" s="99"/>
      <c r="CW212" s="99"/>
      <c r="CX212" s="99"/>
      <c r="CY212" s="99"/>
      <c r="CZ212" s="81"/>
      <c r="DA212" s="81"/>
      <c r="DB212" s="81"/>
      <c r="DC212" s="81"/>
      <c r="DD212" s="81"/>
      <c r="DE212" s="25"/>
      <c r="DF212" s="25"/>
      <c r="DG212" s="25"/>
      <c r="DH212" s="25"/>
      <c r="DI212" s="25"/>
      <c r="DJ212" s="25"/>
      <c r="DK212" s="82"/>
      <c r="DL212" s="82"/>
      <c r="DM212" s="82"/>
      <c r="DN212" s="82"/>
      <c r="DO212" s="2"/>
      <c r="DP212" s="2"/>
      <c r="DQ212" s="98" t="s">
        <v>374</v>
      </c>
      <c r="DR212" s="99"/>
      <c r="DS212" s="99"/>
      <c r="DT212" s="99"/>
      <c r="DU212" s="99"/>
      <c r="DV212" s="99"/>
      <c r="DW212" s="25" t="s">
        <v>372</v>
      </c>
      <c r="DX212" s="105" t="e">
        <f>VLOOKUP(Despacho!DX210,Ventas!$A$1:$U$205,15,0)</f>
        <v>#N/A</v>
      </c>
      <c r="DY212" s="99"/>
      <c r="DZ212" s="99"/>
      <c r="EA212" s="99"/>
      <c r="EB212" s="99"/>
      <c r="EC212" s="99"/>
      <c r="ED212" s="81"/>
      <c r="EE212" s="81"/>
      <c r="EF212" s="81"/>
      <c r="EG212" s="81"/>
      <c r="EH212" s="81"/>
      <c r="EI212" s="25"/>
      <c r="EJ212" s="25"/>
      <c r="EK212" s="25"/>
      <c r="EL212" s="25"/>
      <c r="EM212" s="25"/>
      <c r="EN212" s="25"/>
      <c r="EO212" s="82"/>
      <c r="EP212" s="82"/>
      <c r="EQ212" s="82"/>
      <c r="ER212" s="82"/>
      <c r="ES212" s="2"/>
      <c r="ET212" s="2"/>
    </row>
    <row r="213" spans="1:150" ht="15.75" customHeight="1" x14ac:dyDescent="0.3">
      <c r="A213" s="98" t="s">
        <v>375</v>
      </c>
      <c r="B213" s="99"/>
      <c r="C213" s="99"/>
      <c r="D213" s="99"/>
      <c r="E213" s="99"/>
      <c r="F213" s="99"/>
      <c r="G213" s="25"/>
      <c r="H213" s="106" t="e">
        <f>VLOOKUP(Despacho!H210,Ventas!$A$1:$U$205,16,0)</f>
        <v>#N/A</v>
      </c>
      <c r="I213" s="99"/>
      <c r="J213" s="99"/>
      <c r="K213" s="99"/>
      <c r="L213" s="99"/>
      <c r="M213" s="99"/>
      <c r="N213" s="81"/>
      <c r="O213" s="81"/>
      <c r="P213" s="81"/>
      <c r="Q213" s="81"/>
      <c r="R213" s="81"/>
      <c r="S213" s="25"/>
      <c r="T213" s="25"/>
      <c r="U213" s="25"/>
      <c r="V213" s="25"/>
      <c r="W213" s="25"/>
      <c r="X213" s="25"/>
      <c r="Y213" s="82"/>
      <c r="Z213" s="82"/>
      <c r="AA213" s="82"/>
      <c r="AB213" s="82"/>
      <c r="AC213" s="2"/>
      <c r="AD213" s="2"/>
      <c r="AE213" s="98" t="s">
        <v>375</v>
      </c>
      <c r="AF213" s="99"/>
      <c r="AG213" s="99"/>
      <c r="AH213" s="99"/>
      <c r="AI213" s="99"/>
      <c r="AJ213" s="99"/>
      <c r="AK213" s="25"/>
      <c r="AL213" s="106" t="e">
        <f>VLOOKUP(Despacho!AL210,Ventas!$A$1:$U$205,16,0)</f>
        <v>#N/A</v>
      </c>
      <c r="AM213" s="99"/>
      <c r="AN213" s="99"/>
      <c r="AO213" s="99"/>
      <c r="AP213" s="99"/>
      <c r="AQ213" s="99"/>
      <c r="AR213" s="81"/>
      <c r="AS213" s="81"/>
      <c r="AT213" s="81"/>
      <c r="AU213" s="81"/>
      <c r="AV213" s="81"/>
      <c r="AW213" s="25"/>
      <c r="AX213" s="25"/>
      <c r="AY213" s="25"/>
      <c r="AZ213" s="25"/>
      <c r="BA213" s="25"/>
      <c r="BB213" s="25"/>
      <c r="BC213" s="82"/>
      <c r="BD213" s="82"/>
      <c r="BE213" s="82"/>
      <c r="BF213" s="82"/>
      <c r="BG213" s="2"/>
      <c r="BH213" s="2"/>
      <c r="BI213" s="98" t="s">
        <v>375</v>
      </c>
      <c r="BJ213" s="99"/>
      <c r="BK213" s="99"/>
      <c r="BL213" s="99"/>
      <c r="BM213" s="99"/>
      <c r="BN213" s="99"/>
      <c r="BO213" s="25"/>
      <c r="BP213" s="106" t="e">
        <f>VLOOKUP(Despacho!BP210,Ventas!$A$1:$U$205,16,0)</f>
        <v>#N/A</v>
      </c>
      <c r="BQ213" s="99"/>
      <c r="BR213" s="99"/>
      <c r="BS213" s="99"/>
      <c r="BT213" s="99"/>
      <c r="BU213" s="99"/>
      <c r="BV213" s="81"/>
      <c r="BW213" s="81"/>
      <c r="BX213" s="81"/>
      <c r="BY213" s="81"/>
      <c r="BZ213" s="81"/>
      <c r="CA213" s="25"/>
      <c r="CB213" s="25"/>
      <c r="CC213" s="25"/>
      <c r="CD213" s="25"/>
      <c r="CE213" s="25"/>
      <c r="CF213" s="25"/>
      <c r="CG213" s="82"/>
      <c r="CH213" s="82"/>
      <c r="CI213" s="82"/>
      <c r="CJ213" s="82"/>
      <c r="CK213" s="2"/>
      <c r="CL213" s="2"/>
      <c r="CM213" s="98" t="s">
        <v>375</v>
      </c>
      <c r="CN213" s="99"/>
      <c r="CO213" s="99"/>
      <c r="CP213" s="99"/>
      <c r="CQ213" s="99"/>
      <c r="CR213" s="99"/>
      <c r="CS213" s="25"/>
      <c r="CT213" s="106" t="e">
        <f>VLOOKUP(Despacho!CT210,Ventas!$A$1:$U$205,16,0)</f>
        <v>#N/A</v>
      </c>
      <c r="CU213" s="99"/>
      <c r="CV213" s="99"/>
      <c r="CW213" s="99"/>
      <c r="CX213" s="99"/>
      <c r="CY213" s="99"/>
      <c r="CZ213" s="81"/>
      <c r="DA213" s="81"/>
      <c r="DB213" s="81"/>
      <c r="DC213" s="81"/>
      <c r="DD213" s="81"/>
      <c r="DE213" s="25"/>
      <c r="DF213" s="25"/>
      <c r="DG213" s="25"/>
      <c r="DH213" s="25"/>
      <c r="DI213" s="25"/>
      <c r="DJ213" s="25"/>
      <c r="DK213" s="82"/>
      <c r="DL213" s="82"/>
      <c r="DM213" s="82"/>
      <c r="DN213" s="82"/>
      <c r="DO213" s="2"/>
      <c r="DP213" s="2"/>
      <c r="DQ213" s="98" t="s">
        <v>375</v>
      </c>
      <c r="DR213" s="99"/>
      <c r="DS213" s="99"/>
      <c r="DT213" s="99"/>
      <c r="DU213" s="99"/>
      <c r="DV213" s="99"/>
      <c r="DW213" s="25"/>
      <c r="DX213" s="106" t="e">
        <f>VLOOKUP(Despacho!DX210,Ventas!$A$1:$U$205,16,0)</f>
        <v>#N/A</v>
      </c>
      <c r="DY213" s="99"/>
      <c r="DZ213" s="99"/>
      <c r="EA213" s="99"/>
      <c r="EB213" s="99"/>
      <c r="EC213" s="99"/>
      <c r="ED213" s="81"/>
      <c r="EE213" s="81"/>
      <c r="EF213" s="81"/>
      <c r="EG213" s="81"/>
      <c r="EH213" s="81"/>
      <c r="EI213" s="25"/>
      <c r="EJ213" s="25"/>
      <c r="EK213" s="25"/>
      <c r="EL213" s="25"/>
      <c r="EM213" s="25"/>
      <c r="EN213" s="25"/>
      <c r="EO213" s="82"/>
      <c r="EP213" s="82"/>
      <c r="EQ213" s="82"/>
      <c r="ER213" s="82"/>
      <c r="ES213" s="2"/>
      <c r="ET213" s="2"/>
    </row>
    <row r="214" spans="1:150" ht="15.75" customHeight="1" x14ac:dyDescent="0.3">
      <c r="A214" s="98" t="s">
        <v>152</v>
      </c>
      <c r="B214" s="99"/>
      <c r="C214" s="99"/>
      <c r="D214" s="99"/>
      <c r="E214" s="99"/>
      <c r="F214" s="99"/>
      <c r="G214" s="25" t="s">
        <v>372</v>
      </c>
      <c r="H214" s="101" t="e">
        <f>VLOOKUP(Y210,Clientes!$A$1:$E$504,3,0)</f>
        <v>#N/A</v>
      </c>
      <c r="I214" s="99"/>
      <c r="J214" s="99"/>
      <c r="K214" s="99"/>
      <c r="L214" s="99"/>
      <c r="M214" s="99"/>
      <c r="N214" s="99"/>
      <c r="O214" s="99"/>
      <c r="P214" s="99"/>
      <c r="Q214" s="99"/>
      <c r="R214" s="99"/>
      <c r="S214" s="99"/>
      <c r="T214" s="99"/>
      <c r="U214" s="99"/>
      <c r="V214" s="99"/>
      <c r="W214" s="99"/>
      <c r="X214" s="99"/>
      <c r="Y214" s="98" t="s">
        <v>279</v>
      </c>
      <c r="Z214" s="99"/>
      <c r="AA214" s="100" t="e">
        <f>VLOOKUP(Y210,Clientes!$A$1:$E$48,4,0)</f>
        <v>#N/A</v>
      </c>
      <c r="AB214" s="99"/>
      <c r="AC214" s="2"/>
      <c r="AD214" s="2"/>
      <c r="AE214" s="98" t="s">
        <v>152</v>
      </c>
      <c r="AF214" s="99"/>
      <c r="AG214" s="99"/>
      <c r="AH214" s="99"/>
      <c r="AI214" s="99"/>
      <c r="AJ214" s="99"/>
      <c r="AK214" s="25" t="s">
        <v>372</v>
      </c>
      <c r="AL214" s="101" t="e">
        <f>VLOOKUP(BC210,Clientes!$A$1:$E$504,3,0)</f>
        <v>#N/A</v>
      </c>
      <c r="AM214" s="99"/>
      <c r="AN214" s="99"/>
      <c r="AO214" s="99"/>
      <c r="AP214" s="99"/>
      <c r="AQ214" s="99"/>
      <c r="AR214" s="99"/>
      <c r="AS214" s="99"/>
      <c r="AT214" s="99"/>
      <c r="AU214" s="99"/>
      <c r="AV214" s="99"/>
      <c r="AW214" s="99"/>
      <c r="AX214" s="99"/>
      <c r="AY214" s="99"/>
      <c r="AZ214" s="99"/>
      <c r="BA214" s="99"/>
      <c r="BB214" s="99"/>
      <c r="BC214" s="98" t="s">
        <v>279</v>
      </c>
      <c r="BD214" s="99"/>
      <c r="BE214" s="100" t="e">
        <f>VLOOKUP(BC210,Clientes!$A$1:$E$48,4,0)</f>
        <v>#N/A</v>
      </c>
      <c r="BF214" s="99"/>
      <c r="BG214" s="2"/>
      <c r="BH214" s="2"/>
      <c r="BI214" s="98" t="s">
        <v>152</v>
      </c>
      <c r="BJ214" s="99"/>
      <c r="BK214" s="99"/>
      <c r="BL214" s="99"/>
      <c r="BM214" s="99"/>
      <c r="BN214" s="99"/>
      <c r="BO214" s="25" t="s">
        <v>372</v>
      </c>
      <c r="BP214" s="101" t="e">
        <f>VLOOKUP(CG210,Clientes!$A$1:$E$504,3,0)</f>
        <v>#N/A</v>
      </c>
      <c r="BQ214" s="99"/>
      <c r="BR214" s="99"/>
      <c r="BS214" s="99"/>
      <c r="BT214" s="99"/>
      <c r="BU214" s="99"/>
      <c r="BV214" s="99"/>
      <c r="BW214" s="99"/>
      <c r="BX214" s="99"/>
      <c r="BY214" s="99"/>
      <c r="BZ214" s="99"/>
      <c r="CA214" s="99"/>
      <c r="CB214" s="99"/>
      <c r="CC214" s="99"/>
      <c r="CD214" s="99"/>
      <c r="CE214" s="99"/>
      <c r="CF214" s="99"/>
      <c r="CG214" s="98" t="s">
        <v>279</v>
      </c>
      <c r="CH214" s="99"/>
      <c r="CI214" s="100" t="e">
        <f>VLOOKUP(CG210,Clientes!$A$1:$E$48,4,0)</f>
        <v>#N/A</v>
      </c>
      <c r="CJ214" s="99"/>
      <c r="CK214" s="2"/>
      <c r="CL214" s="2"/>
      <c r="CM214" s="98" t="s">
        <v>152</v>
      </c>
      <c r="CN214" s="99"/>
      <c r="CO214" s="99"/>
      <c r="CP214" s="99"/>
      <c r="CQ214" s="99"/>
      <c r="CR214" s="99"/>
      <c r="CS214" s="25" t="s">
        <v>372</v>
      </c>
      <c r="CT214" s="101" t="e">
        <f>VLOOKUP(DK210,Clientes!$A$1:$E$504,3,0)</f>
        <v>#N/A</v>
      </c>
      <c r="CU214" s="99"/>
      <c r="CV214" s="99"/>
      <c r="CW214" s="99"/>
      <c r="CX214" s="99"/>
      <c r="CY214" s="99"/>
      <c r="CZ214" s="99"/>
      <c r="DA214" s="99"/>
      <c r="DB214" s="99"/>
      <c r="DC214" s="99"/>
      <c r="DD214" s="99"/>
      <c r="DE214" s="99"/>
      <c r="DF214" s="99"/>
      <c r="DG214" s="99"/>
      <c r="DH214" s="99"/>
      <c r="DI214" s="99"/>
      <c r="DJ214" s="99"/>
      <c r="DK214" s="98" t="s">
        <v>279</v>
      </c>
      <c r="DL214" s="99"/>
      <c r="DM214" s="100" t="e">
        <f>VLOOKUP(DK210,Clientes!$A$1:$E$48,4,0)</f>
        <v>#N/A</v>
      </c>
      <c r="DN214" s="99"/>
      <c r="DO214" s="2"/>
      <c r="DP214" s="2"/>
      <c r="DQ214" s="98" t="s">
        <v>152</v>
      </c>
      <c r="DR214" s="99"/>
      <c r="DS214" s="99"/>
      <c r="DT214" s="99"/>
      <c r="DU214" s="99"/>
      <c r="DV214" s="99"/>
      <c r="DW214" s="25" t="s">
        <v>372</v>
      </c>
      <c r="DX214" s="101" t="e">
        <f>VLOOKUP(EO210,Clientes!$A$1:$E$504,3,0)</f>
        <v>#N/A</v>
      </c>
      <c r="DY214" s="99"/>
      <c r="DZ214" s="99"/>
      <c r="EA214" s="99"/>
      <c r="EB214" s="99"/>
      <c r="EC214" s="99"/>
      <c r="ED214" s="99"/>
      <c r="EE214" s="99"/>
      <c r="EF214" s="99"/>
      <c r="EG214" s="99"/>
      <c r="EH214" s="99"/>
      <c r="EI214" s="99"/>
      <c r="EJ214" s="99"/>
      <c r="EK214" s="99"/>
      <c r="EL214" s="99"/>
      <c r="EM214" s="99"/>
      <c r="EN214" s="99"/>
      <c r="EO214" s="98" t="s">
        <v>279</v>
      </c>
      <c r="EP214" s="99"/>
      <c r="EQ214" s="100" t="e">
        <f>VLOOKUP(EO210,Clientes!$A$1:$E$48,4,0)</f>
        <v>#N/A</v>
      </c>
      <c r="ER214" s="99"/>
      <c r="ES214" s="2"/>
      <c r="ET214" s="2"/>
    </row>
    <row r="215" spans="1:150"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row>
    <row r="216" spans="1:150"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row>
    <row r="217" spans="1:150" ht="15.75" customHeight="1" x14ac:dyDescent="0.3">
      <c r="A217" s="102" t="s">
        <v>225</v>
      </c>
      <c r="B217" s="103"/>
      <c r="C217" s="102" t="s">
        <v>376</v>
      </c>
      <c r="D217" s="104"/>
      <c r="E217" s="104"/>
      <c r="F217" s="104"/>
      <c r="G217" s="104"/>
      <c r="H217" s="104"/>
      <c r="I217" s="104"/>
      <c r="J217" s="104"/>
      <c r="K217" s="104"/>
      <c r="L217" s="104"/>
      <c r="M217" s="104"/>
      <c r="N217" s="104"/>
      <c r="O217" s="104"/>
      <c r="P217" s="104"/>
      <c r="Q217" s="104"/>
      <c r="R217" s="104"/>
      <c r="S217" s="104"/>
      <c r="T217" s="103"/>
      <c r="U217" s="102" t="s">
        <v>245</v>
      </c>
      <c r="V217" s="103"/>
      <c r="W217" s="102" t="s">
        <v>377</v>
      </c>
      <c r="X217" s="104"/>
      <c r="Y217" s="104"/>
      <c r="Z217" s="103"/>
      <c r="AA217" s="102" t="s">
        <v>378</v>
      </c>
      <c r="AB217" s="104"/>
      <c r="AC217" s="104"/>
      <c r="AD217" s="103"/>
      <c r="AE217" s="102" t="s">
        <v>225</v>
      </c>
      <c r="AF217" s="103"/>
      <c r="AG217" s="102" t="s">
        <v>376</v>
      </c>
      <c r="AH217" s="104"/>
      <c r="AI217" s="104"/>
      <c r="AJ217" s="104"/>
      <c r="AK217" s="104"/>
      <c r="AL217" s="104"/>
      <c r="AM217" s="104"/>
      <c r="AN217" s="104"/>
      <c r="AO217" s="104"/>
      <c r="AP217" s="104"/>
      <c r="AQ217" s="104"/>
      <c r="AR217" s="104"/>
      <c r="AS217" s="104"/>
      <c r="AT217" s="104"/>
      <c r="AU217" s="104"/>
      <c r="AV217" s="104"/>
      <c r="AW217" s="104"/>
      <c r="AX217" s="103"/>
      <c r="AY217" s="102" t="s">
        <v>245</v>
      </c>
      <c r="AZ217" s="103"/>
      <c r="BA217" s="102" t="s">
        <v>377</v>
      </c>
      <c r="BB217" s="104"/>
      <c r="BC217" s="104"/>
      <c r="BD217" s="103"/>
      <c r="BE217" s="102" t="s">
        <v>378</v>
      </c>
      <c r="BF217" s="104"/>
      <c r="BG217" s="104"/>
      <c r="BH217" s="103"/>
      <c r="BI217" s="102" t="s">
        <v>225</v>
      </c>
      <c r="BJ217" s="103"/>
      <c r="BK217" s="102" t="s">
        <v>376</v>
      </c>
      <c r="BL217" s="104"/>
      <c r="BM217" s="104"/>
      <c r="BN217" s="104"/>
      <c r="BO217" s="104"/>
      <c r="BP217" s="104"/>
      <c r="BQ217" s="104"/>
      <c r="BR217" s="104"/>
      <c r="BS217" s="104"/>
      <c r="BT217" s="104"/>
      <c r="BU217" s="104"/>
      <c r="BV217" s="104"/>
      <c r="BW217" s="104"/>
      <c r="BX217" s="104"/>
      <c r="BY217" s="104"/>
      <c r="BZ217" s="104"/>
      <c r="CA217" s="104"/>
      <c r="CB217" s="103"/>
      <c r="CC217" s="102" t="s">
        <v>245</v>
      </c>
      <c r="CD217" s="103"/>
      <c r="CE217" s="102" t="s">
        <v>377</v>
      </c>
      <c r="CF217" s="104"/>
      <c r="CG217" s="104"/>
      <c r="CH217" s="103"/>
      <c r="CI217" s="102" t="s">
        <v>378</v>
      </c>
      <c r="CJ217" s="104"/>
      <c r="CK217" s="104"/>
      <c r="CL217" s="103"/>
      <c r="CM217" s="102" t="s">
        <v>225</v>
      </c>
      <c r="CN217" s="103"/>
      <c r="CO217" s="102" t="s">
        <v>376</v>
      </c>
      <c r="CP217" s="104"/>
      <c r="CQ217" s="104"/>
      <c r="CR217" s="104"/>
      <c r="CS217" s="104"/>
      <c r="CT217" s="104"/>
      <c r="CU217" s="104"/>
      <c r="CV217" s="104"/>
      <c r="CW217" s="104"/>
      <c r="CX217" s="104"/>
      <c r="CY217" s="104"/>
      <c r="CZ217" s="104"/>
      <c r="DA217" s="104"/>
      <c r="DB217" s="104"/>
      <c r="DC217" s="104"/>
      <c r="DD217" s="104"/>
      <c r="DE217" s="104"/>
      <c r="DF217" s="103"/>
      <c r="DG217" s="102" t="s">
        <v>245</v>
      </c>
      <c r="DH217" s="103"/>
      <c r="DI217" s="102" t="s">
        <v>377</v>
      </c>
      <c r="DJ217" s="104"/>
      <c r="DK217" s="104"/>
      <c r="DL217" s="103"/>
      <c r="DM217" s="102" t="s">
        <v>378</v>
      </c>
      <c r="DN217" s="104"/>
      <c r="DO217" s="104"/>
      <c r="DP217" s="103"/>
      <c r="DQ217" s="102" t="s">
        <v>225</v>
      </c>
      <c r="DR217" s="103"/>
      <c r="DS217" s="102" t="s">
        <v>376</v>
      </c>
      <c r="DT217" s="104"/>
      <c r="DU217" s="104"/>
      <c r="DV217" s="104"/>
      <c r="DW217" s="104"/>
      <c r="DX217" s="104"/>
      <c r="DY217" s="104"/>
      <c r="DZ217" s="104"/>
      <c r="EA217" s="104"/>
      <c r="EB217" s="104"/>
      <c r="EC217" s="104"/>
      <c r="ED217" s="104"/>
      <c r="EE217" s="104"/>
      <c r="EF217" s="104"/>
      <c r="EG217" s="104"/>
      <c r="EH217" s="104"/>
      <c r="EI217" s="104"/>
      <c r="EJ217" s="103"/>
      <c r="EK217" s="102" t="s">
        <v>245</v>
      </c>
      <c r="EL217" s="103"/>
      <c r="EM217" s="102" t="s">
        <v>377</v>
      </c>
      <c r="EN217" s="104"/>
      <c r="EO217" s="104"/>
      <c r="EP217" s="103"/>
      <c r="EQ217" s="102" t="s">
        <v>378</v>
      </c>
      <c r="ER217" s="104"/>
      <c r="ES217" s="104"/>
      <c r="ET217" s="103"/>
    </row>
    <row r="218" spans="1:150" ht="15.75" customHeight="1" x14ac:dyDescent="0.3">
      <c r="A218" s="111">
        <v>1</v>
      </c>
      <c r="B218" s="103"/>
      <c r="C218" s="112" t="str">
        <f>IFERROR(VLOOKUP(CONCATENATE($H$1,A218),Ventas!$D$1:$M$205,5,0),"")</f>
        <v>Toalla 160x80 Fu</v>
      </c>
      <c r="D218" s="104"/>
      <c r="E218" s="104"/>
      <c r="F218" s="104"/>
      <c r="G218" s="104"/>
      <c r="H218" s="104"/>
      <c r="I218" s="104"/>
      <c r="J218" s="104"/>
      <c r="K218" s="104"/>
      <c r="L218" s="104"/>
      <c r="M218" s="104"/>
      <c r="N218" s="104"/>
      <c r="O218" s="104"/>
      <c r="P218" s="104"/>
      <c r="Q218" s="104"/>
      <c r="R218" s="104"/>
      <c r="S218" s="104"/>
      <c r="T218" s="103"/>
      <c r="U218" s="109">
        <f>IFERROR(VLOOKUP(CONCATENATE($H$1,A218),Ventas!$D$1:$M$205,6,0),"")</f>
        <v>1</v>
      </c>
      <c r="V218" s="103"/>
      <c r="W218" s="110">
        <f>IFERROR(VLOOKUP(CONCATENATE($H$1,A218),Ventas!$D$1:$M$205,8,0),"")</f>
        <v>8992</v>
      </c>
      <c r="X218" s="104"/>
      <c r="Y218" s="104"/>
      <c r="Z218" s="103"/>
      <c r="AA218" s="110">
        <f t="shared" ref="AA218:AA226" si="55">IFERROR(U218*W218,"")</f>
        <v>8992</v>
      </c>
      <c r="AB218" s="104"/>
      <c r="AC218" s="104"/>
      <c r="AD218" s="103"/>
      <c r="AE218" s="111">
        <v>1</v>
      </c>
      <c r="AF218" s="103"/>
      <c r="AG218" s="112" t="str">
        <f>IFERROR(VLOOKUP(CONCATENATE($H$1,AE218),Ventas!$D$1:$M$205,5,0),"")</f>
        <v>Toalla 160x80 Fu</v>
      </c>
      <c r="AH218" s="104"/>
      <c r="AI218" s="104"/>
      <c r="AJ218" s="104"/>
      <c r="AK218" s="104"/>
      <c r="AL218" s="104"/>
      <c r="AM218" s="104"/>
      <c r="AN218" s="104"/>
      <c r="AO218" s="104"/>
      <c r="AP218" s="104"/>
      <c r="AQ218" s="104"/>
      <c r="AR218" s="104"/>
      <c r="AS218" s="104"/>
      <c r="AT218" s="104"/>
      <c r="AU218" s="104"/>
      <c r="AV218" s="104"/>
      <c r="AW218" s="104"/>
      <c r="AX218" s="103"/>
      <c r="AY218" s="109">
        <f>IFERROR(VLOOKUP(CONCATENATE($H$1,AE218),Ventas!$D$1:$M$205,6,0),"")</f>
        <v>1</v>
      </c>
      <c r="AZ218" s="103"/>
      <c r="BA218" s="110">
        <f>IFERROR(VLOOKUP(CONCATENATE($H$1,AE218),Ventas!$D$1:$M$205,8,0),"")</f>
        <v>8992</v>
      </c>
      <c r="BB218" s="104"/>
      <c r="BC218" s="104"/>
      <c r="BD218" s="103"/>
      <c r="BE218" s="110">
        <f t="shared" ref="BE218:BE226" si="56">IFERROR(AY218*BA218,"")</f>
        <v>8992</v>
      </c>
      <c r="BF218" s="104"/>
      <c r="BG218" s="104"/>
      <c r="BH218" s="103"/>
      <c r="BI218" s="111">
        <v>1</v>
      </c>
      <c r="BJ218" s="103"/>
      <c r="BK218" s="112" t="str">
        <f>IFERROR(VLOOKUP(CONCATENATE($H$1,BI218),Ventas!$D$1:$M$205,5,0),"")</f>
        <v>Toalla 160x80 Fu</v>
      </c>
      <c r="BL218" s="104"/>
      <c r="BM218" s="104"/>
      <c r="BN218" s="104"/>
      <c r="BO218" s="104"/>
      <c r="BP218" s="104"/>
      <c r="BQ218" s="104"/>
      <c r="BR218" s="104"/>
      <c r="BS218" s="104"/>
      <c r="BT218" s="104"/>
      <c r="BU218" s="104"/>
      <c r="BV218" s="104"/>
      <c r="BW218" s="104"/>
      <c r="BX218" s="104"/>
      <c r="BY218" s="104"/>
      <c r="BZ218" s="104"/>
      <c r="CA218" s="104"/>
      <c r="CB218" s="103"/>
      <c r="CC218" s="109">
        <f>IFERROR(VLOOKUP(CONCATENATE($H$1,BI218),Ventas!$D$1:$M$205,6,0),"")</f>
        <v>1</v>
      </c>
      <c r="CD218" s="103"/>
      <c r="CE218" s="110">
        <f>IFERROR(VLOOKUP(CONCATENATE($H$1,BI218),Ventas!$D$1:$M$205,8,0),"")</f>
        <v>8992</v>
      </c>
      <c r="CF218" s="104"/>
      <c r="CG218" s="104"/>
      <c r="CH218" s="103"/>
      <c r="CI218" s="110">
        <f t="shared" ref="CI218:CI226" si="57">IFERROR(CC218*CE218,"")</f>
        <v>8992</v>
      </c>
      <c r="CJ218" s="104"/>
      <c r="CK218" s="104"/>
      <c r="CL218" s="103"/>
      <c r="CM218" s="111">
        <v>1</v>
      </c>
      <c r="CN218" s="103"/>
      <c r="CO218" s="112" t="str">
        <f>IFERROR(VLOOKUP(CONCATENATE($H$1,CM218),Ventas!$D$1:$M$205,5,0),"")</f>
        <v>Toalla 160x80 Fu</v>
      </c>
      <c r="CP218" s="104"/>
      <c r="CQ218" s="104"/>
      <c r="CR218" s="104"/>
      <c r="CS218" s="104"/>
      <c r="CT218" s="104"/>
      <c r="CU218" s="104"/>
      <c r="CV218" s="104"/>
      <c r="CW218" s="104"/>
      <c r="CX218" s="104"/>
      <c r="CY218" s="104"/>
      <c r="CZ218" s="104"/>
      <c r="DA218" s="104"/>
      <c r="DB218" s="104"/>
      <c r="DC218" s="104"/>
      <c r="DD218" s="104"/>
      <c r="DE218" s="104"/>
      <c r="DF218" s="103"/>
      <c r="DG218" s="109">
        <f>IFERROR(VLOOKUP(CONCATENATE($H$1,CM218),Ventas!$D$1:$M$205,6,0),"")</f>
        <v>1</v>
      </c>
      <c r="DH218" s="103"/>
      <c r="DI218" s="110">
        <f>IFERROR(VLOOKUP(CONCATENATE($H$1,CM218),Ventas!$D$1:$M$205,8,0),"")</f>
        <v>8992</v>
      </c>
      <c r="DJ218" s="104"/>
      <c r="DK218" s="104"/>
      <c r="DL218" s="103"/>
      <c r="DM218" s="110">
        <f t="shared" ref="DM218:DM226" si="58">IFERROR(DG218*DI218,"")</f>
        <v>8992</v>
      </c>
      <c r="DN218" s="104"/>
      <c r="DO218" s="104"/>
      <c r="DP218" s="103"/>
      <c r="DQ218" s="111">
        <v>1</v>
      </c>
      <c r="DR218" s="103"/>
      <c r="DS218" s="112" t="str">
        <f>IFERROR(VLOOKUP(CONCATENATE($H$1,DQ218),Ventas!$D$1:$M$205,5,0),"")</f>
        <v>Toalla 160x80 Fu</v>
      </c>
      <c r="DT218" s="104"/>
      <c r="DU218" s="104"/>
      <c r="DV218" s="104"/>
      <c r="DW218" s="104"/>
      <c r="DX218" s="104"/>
      <c r="DY218" s="104"/>
      <c r="DZ218" s="104"/>
      <c r="EA218" s="104"/>
      <c r="EB218" s="104"/>
      <c r="EC218" s="104"/>
      <c r="ED218" s="104"/>
      <c r="EE218" s="104"/>
      <c r="EF218" s="104"/>
      <c r="EG218" s="104"/>
      <c r="EH218" s="104"/>
      <c r="EI218" s="104"/>
      <c r="EJ218" s="103"/>
      <c r="EK218" s="109">
        <f>IFERROR(VLOOKUP(CONCATENATE($H$1,DQ218),Ventas!$D$1:$M$205,6,0),"")</f>
        <v>1</v>
      </c>
      <c r="EL218" s="103"/>
      <c r="EM218" s="110">
        <f>IFERROR(VLOOKUP(CONCATENATE($H$1,DQ218),Ventas!$D$1:$M$205,8,0),"")</f>
        <v>8992</v>
      </c>
      <c r="EN218" s="104"/>
      <c r="EO218" s="104"/>
      <c r="EP218" s="103"/>
      <c r="EQ218" s="110">
        <f t="shared" ref="EQ218:EQ226" si="59">IFERROR(EK218*EM218,"")</f>
        <v>8992</v>
      </c>
      <c r="ER218" s="104"/>
      <c r="ES218" s="104"/>
      <c r="ET218" s="103"/>
    </row>
    <row r="219" spans="1:150" ht="15.75" customHeight="1" x14ac:dyDescent="0.3">
      <c r="A219" s="111">
        <v>2</v>
      </c>
      <c r="B219" s="103"/>
      <c r="C219" s="112" t="str">
        <f>IFERROR(VLOOKUP(CONCATENATE($H$1,A219),Ventas!$D$1:$M$205,5,0),"")</f>
        <v>Turbante Fu</v>
      </c>
      <c r="D219" s="104"/>
      <c r="E219" s="104"/>
      <c r="F219" s="104"/>
      <c r="G219" s="104"/>
      <c r="H219" s="104"/>
      <c r="I219" s="104"/>
      <c r="J219" s="104"/>
      <c r="K219" s="104"/>
      <c r="L219" s="104"/>
      <c r="M219" s="104"/>
      <c r="N219" s="104"/>
      <c r="O219" s="104"/>
      <c r="P219" s="104"/>
      <c r="Q219" s="104"/>
      <c r="R219" s="104"/>
      <c r="S219" s="104"/>
      <c r="T219" s="103"/>
      <c r="U219" s="109">
        <f>IFERROR(VLOOKUP(CONCATENATE($H$1,A219),Ventas!$D$1:$M$205,6,0),"")</f>
        <v>1</v>
      </c>
      <c r="V219" s="103"/>
      <c r="W219" s="110">
        <f>IFERROR(VLOOKUP(CONCATENATE($H$1,A219),Ventas!$D$1:$M$205,8,0),"")</f>
        <v>4706</v>
      </c>
      <c r="X219" s="104"/>
      <c r="Y219" s="104"/>
      <c r="Z219" s="103"/>
      <c r="AA219" s="110">
        <f t="shared" si="55"/>
        <v>4706</v>
      </c>
      <c r="AB219" s="104"/>
      <c r="AC219" s="104"/>
      <c r="AD219" s="103"/>
      <c r="AE219" s="111">
        <v>2</v>
      </c>
      <c r="AF219" s="103"/>
      <c r="AG219" s="112" t="str">
        <f>IFERROR(VLOOKUP(CONCATENATE($H$1,AE219),Ventas!$D$1:$M$205,5,0),"")</f>
        <v>Turbante Fu</v>
      </c>
      <c r="AH219" s="104"/>
      <c r="AI219" s="104"/>
      <c r="AJ219" s="104"/>
      <c r="AK219" s="104"/>
      <c r="AL219" s="104"/>
      <c r="AM219" s="104"/>
      <c r="AN219" s="104"/>
      <c r="AO219" s="104"/>
      <c r="AP219" s="104"/>
      <c r="AQ219" s="104"/>
      <c r="AR219" s="104"/>
      <c r="AS219" s="104"/>
      <c r="AT219" s="104"/>
      <c r="AU219" s="104"/>
      <c r="AV219" s="104"/>
      <c r="AW219" s="104"/>
      <c r="AX219" s="103"/>
      <c r="AY219" s="109">
        <f>IFERROR(VLOOKUP(CONCATENATE($H$1,AE219),Ventas!$D$1:$M$205,6,0),"")</f>
        <v>1</v>
      </c>
      <c r="AZ219" s="103"/>
      <c r="BA219" s="110">
        <f>IFERROR(VLOOKUP(CONCATENATE($H$1,AE219),Ventas!$D$1:$M$205,8,0),"")</f>
        <v>4706</v>
      </c>
      <c r="BB219" s="104"/>
      <c r="BC219" s="104"/>
      <c r="BD219" s="103"/>
      <c r="BE219" s="110">
        <f t="shared" si="56"/>
        <v>4706</v>
      </c>
      <c r="BF219" s="104"/>
      <c r="BG219" s="104"/>
      <c r="BH219" s="103"/>
      <c r="BI219" s="111">
        <v>2</v>
      </c>
      <c r="BJ219" s="103"/>
      <c r="BK219" s="112" t="str">
        <f>IFERROR(VLOOKUP(CONCATENATE($H$1,BI219),Ventas!$D$1:$M$205,5,0),"")</f>
        <v>Turbante Fu</v>
      </c>
      <c r="BL219" s="104"/>
      <c r="BM219" s="104"/>
      <c r="BN219" s="104"/>
      <c r="BO219" s="104"/>
      <c r="BP219" s="104"/>
      <c r="BQ219" s="104"/>
      <c r="BR219" s="104"/>
      <c r="BS219" s="104"/>
      <c r="BT219" s="104"/>
      <c r="BU219" s="104"/>
      <c r="BV219" s="104"/>
      <c r="BW219" s="104"/>
      <c r="BX219" s="104"/>
      <c r="BY219" s="104"/>
      <c r="BZ219" s="104"/>
      <c r="CA219" s="104"/>
      <c r="CB219" s="103"/>
      <c r="CC219" s="109">
        <f>IFERROR(VLOOKUP(CONCATENATE($H$1,BI219),Ventas!$D$1:$M$205,6,0),"")</f>
        <v>1</v>
      </c>
      <c r="CD219" s="103"/>
      <c r="CE219" s="110">
        <f>IFERROR(VLOOKUP(CONCATENATE($H$1,BI219),Ventas!$D$1:$M$205,8,0),"")</f>
        <v>4706</v>
      </c>
      <c r="CF219" s="104"/>
      <c r="CG219" s="104"/>
      <c r="CH219" s="103"/>
      <c r="CI219" s="110">
        <f t="shared" si="57"/>
        <v>4706</v>
      </c>
      <c r="CJ219" s="104"/>
      <c r="CK219" s="104"/>
      <c r="CL219" s="103"/>
      <c r="CM219" s="111">
        <v>2</v>
      </c>
      <c r="CN219" s="103"/>
      <c r="CO219" s="112" t="str">
        <f>IFERROR(VLOOKUP(CONCATENATE($H$1,CM219),Ventas!$D$1:$M$205,5,0),"")</f>
        <v>Turbante Fu</v>
      </c>
      <c r="CP219" s="104"/>
      <c r="CQ219" s="104"/>
      <c r="CR219" s="104"/>
      <c r="CS219" s="104"/>
      <c r="CT219" s="104"/>
      <c r="CU219" s="104"/>
      <c r="CV219" s="104"/>
      <c r="CW219" s="104"/>
      <c r="CX219" s="104"/>
      <c r="CY219" s="104"/>
      <c r="CZ219" s="104"/>
      <c r="DA219" s="104"/>
      <c r="DB219" s="104"/>
      <c r="DC219" s="104"/>
      <c r="DD219" s="104"/>
      <c r="DE219" s="104"/>
      <c r="DF219" s="103"/>
      <c r="DG219" s="109">
        <f>IFERROR(VLOOKUP(CONCATENATE($H$1,CM219),Ventas!$D$1:$M$205,6,0),"")</f>
        <v>1</v>
      </c>
      <c r="DH219" s="103"/>
      <c r="DI219" s="110">
        <f>IFERROR(VLOOKUP(CONCATENATE($H$1,CM219),Ventas!$D$1:$M$205,8,0),"")</f>
        <v>4706</v>
      </c>
      <c r="DJ219" s="104"/>
      <c r="DK219" s="104"/>
      <c r="DL219" s="103"/>
      <c r="DM219" s="110">
        <f t="shared" si="58"/>
        <v>4706</v>
      </c>
      <c r="DN219" s="104"/>
      <c r="DO219" s="104"/>
      <c r="DP219" s="103"/>
      <c r="DQ219" s="111">
        <v>2</v>
      </c>
      <c r="DR219" s="103"/>
      <c r="DS219" s="112" t="str">
        <f>IFERROR(VLOOKUP(CONCATENATE($H$1,DQ219),Ventas!$D$1:$M$205,5,0),"")</f>
        <v>Turbante Fu</v>
      </c>
      <c r="DT219" s="104"/>
      <c r="DU219" s="104"/>
      <c r="DV219" s="104"/>
      <c r="DW219" s="104"/>
      <c r="DX219" s="104"/>
      <c r="DY219" s="104"/>
      <c r="DZ219" s="104"/>
      <c r="EA219" s="104"/>
      <c r="EB219" s="104"/>
      <c r="EC219" s="104"/>
      <c r="ED219" s="104"/>
      <c r="EE219" s="104"/>
      <c r="EF219" s="104"/>
      <c r="EG219" s="104"/>
      <c r="EH219" s="104"/>
      <c r="EI219" s="104"/>
      <c r="EJ219" s="103"/>
      <c r="EK219" s="109">
        <f>IFERROR(VLOOKUP(CONCATENATE($H$1,DQ219),Ventas!$D$1:$M$205,6,0),"")</f>
        <v>1</v>
      </c>
      <c r="EL219" s="103"/>
      <c r="EM219" s="110">
        <f>IFERROR(VLOOKUP(CONCATENATE($H$1,DQ219),Ventas!$D$1:$M$205,8,0),"")</f>
        <v>4706</v>
      </c>
      <c r="EN219" s="104"/>
      <c r="EO219" s="104"/>
      <c r="EP219" s="103"/>
      <c r="EQ219" s="110">
        <f t="shared" si="59"/>
        <v>4706</v>
      </c>
      <c r="ER219" s="104"/>
      <c r="ES219" s="104"/>
      <c r="ET219" s="103"/>
    </row>
    <row r="220" spans="1:150" ht="15.75" customHeight="1" x14ac:dyDescent="0.3">
      <c r="A220" s="111">
        <v>3</v>
      </c>
      <c r="B220" s="103"/>
      <c r="C220" s="112" t="str">
        <f>IFERROR(VLOOKUP(CONCATENATE($H$1,A220),Ventas!$D$1:$M$205,5,0),"")</f>
        <v>Turbante Ca</v>
      </c>
      <c r="D220" s="104"/>
      <c r="E220" s="104"/>
      <c r="F220" s="104"/>
      <c r="G220" s="104"/>
      <c r="H220" s="104"/>
      <c r="I220" s="104"/>
      <c r="J220" s="104"/>
      <c r="K220" s="104"/>
      <c r="L220" s="104"/>
      <c r="M220" s="104"/>
      <c r="N220" s="104"/>
      <c r="O220" s="104"/>
      <c r="P220" s="104"/>
      <c r="Q220" s="104"/>
      <c r="R220" s="104"/>
      <c r="S220" s="104"/>
      <c r="T220" s="103"/>
      <c r="U220" s="109">
        <f>IFERROR(VLOOKUP(CONCATENATE($H$1,A220),Ventas!$D$1:$M$205,6,0),"")</f>
        <v>1</v>
      </c>
      <c r="V220" s="103"/>
      <c r="W220" s="110">
        <f>IFERROR(VLOOKUP(CONCATENATE($H$1,A220),Ventas!$D$1:$M$205,8,0),"")</f>
        <v>4706</v>
      </c>
      <c r="X220" s="104"/>
      <c r="Y220" s="104"/>
      <c r="Z220" s="103"/>
      <c r="AA220" s="110">
        <f t="shared" si="55"/>
        <v>4706</v>
      </c>
      <c r="AB220" s="104"/>
      <c r="AC220" s="104"/>
      <c r="AD220" s="103"/>
      <c r="AE220" s="111">
        <v>3</v>
      </c>
      <c r="AF220" s="103"/>
      <c r="AG220" s="112" t="str">
        <f>IFERROR(VLOOKUP(CONCATENATE($H$1,AE220),Ventas!$D$1:$M$205,5,0),"")</f>
        <v>Turbante Ca</v>
      </c>
      <c r="AH220" s="104"/>
      <c r="AI220" s="104"/>
      <c r="AJ220" s="104"/>
      <c r="AK220" s="104"/>
      <c r="AL220" s="104"/>
      <c r="AM220" s="104"/>
      <c r="AN220" s="104"/>
      <c r="AO220" s="104"/>
      <c r="AP220" s="104"/>
      <c r="AQ220" s="104"/>
      <c r="AR220" s="104"/>
      <c r="AS220" s="104"/>
      <c r="AT220" s="104"/>
      <c r="AU220" s="104"/>
      <c r="AV220" s="104"/>
      <c r="AW220" s="104"/>
      <c r="AX220" s="103"/>
      <c r="AY220" s="109">
        <f>IFERROR(VLOOKUP(CONCATENATE($H$1,AE220),Ventas!$D$1:$M$205,6,0),"")</f>
        <v>1</v>
      </c>
      <c r="AZ220" s="103"/>
      <c r="BA220" s="110">
        <f>IFERROR(VLOOKUP(CONCATENATE($H$1,AE220),Ventas!$D$1:$M$205,8,0),"")</f>
        <v>4706</v>
      </c>
      <c r="BB220" s="104"/>
      <c r="BC220" s="104"/>
      <c r="BD220" s="103"/>
      <c r="BE220" s="110">
        <f t="shared" si="56"/>
        <v>4706</v>
      </c>
      <c r="BF220" s="104"/>
      <c r="BG220" s="104"/>
      <c r="BH220" s="103"/>
      <c r="BI220" s="111">
        <v>3</v>
      </c>
      <c r="BJ220" s="103"/>
      <c r="BK220" s="112" t="str">
        <f>IFERROR(VLOOKUP(CONCATENATE($H$1,BI220),Ventas!$D$1:$M$205,5,0),"")</f>
        <v>Turbante Ca</v>
      </c>
      <c r="BL220" s="104"/>
      <c r="BM220" s="104"/>
      <c r="BN220" s="104"/>
      <c r="BO220" s="104"/>
      <c r="BP220" s="104"/>
      <c r="BQ220" s="104"/>
      <c r="BR220" s="104"/>
      <c r="BS220" s="104"/>
      <c r="BT220" s="104"/>
      <c r="BU220" s="104"/>
      <c r="BV220" s="104"/>
      <c r="BW220" s="104"/>
      <c r="BX220" s="104"/>
      <c r="BY220" s="104"/>
      <c r="BZ220" s="104"/>
      <c r="CA220" s="104"/>
      <c r="CB220" s="103"/>
      <c r="CC220" s="109">
        <f>IFERROR(VLOOKUP(CONCATENATE($H$1,BI220),Ventas!$D$1:$M$205,6,0),"")</f>
        <v>1</v>
      </c>
      <c r="CD220" s="103"/>
      <c r="CE220" s="110">
        <f>IFERROR(VLOOKUP(CONCATENATE($H$1,BI220),Ventas!$D$1:$M$205,8,0),"")</f>
        <v>4706</v>
      </c>
      <c r="CF220" s="104"/>
      <c r="CG220" s="104"/>
      <c r="CH220" s="103"/>
      <c r="CI220" s="110">
        <f t="shared" si="57"/>
        <v>4706</v>
      </c>
      <c r="CJ220" s="104"/>
      <c r="CK220" s="104"/>
      <c r="CL220" s="103"/>
      <c r="CM220" s="111">
        <v>3</v>
      </c>
      <c r="CN220" s="103"/>
      <c r="CO220" s="112" t="str">
        <f>IFERROR(VLOOKUP(CONCATENATE($H$1,CM220),Ventas!$D$1:$M$205,5,0),"")</f>
        <v>Turbante Ca</v>
      </c>
      <c r="CP220" s="104"/>
      <c r="CQ220" s="104"/>
      <c r="CR220" s="104"/>
      <c r="CS220" s="104"/>
      <c r="CT220" s="104"/>
      <c r="CU220" s="104"/>
      <c r="CV220" s="104"/>
      <c r="CW220" s="104"/>
      <c r="CX220" s="104"/>
      <c r="CY220" s="104"/>
      <c r="CZ220" s="104"/>
      <c r="DA220" s="104"/>
      <c r="DB220" s="104"/>
      <c r="DC220" s="104"/>
      <c r="DD220" s="104"/>
      <c r="DE220" s="104"/>
      <c r="DF220" s="103"/>
      <c r="DG220" s="109">
        <f>IFERROR(VLOOKUP(CONCATENATE($H$1,CM220),Ventas!$D$1:$M$205,6,0),"")</f>
        <v>1</v>
      </c>
      <c r="DH220" s="103"/>
      <c r="DI220" s="110">
        <f>IFERROR(VLOOKUP(CONCATENATE($H$1,CM220),Ventas!$D$1:$M$205,8,0),"")</f>
        <v>4706</v>
      </c>
      <c r="DJ220" s="104"/>
      <c r="DK220" s="104"/>
      <c r="DL220" s="103"/>
      <c r="DM220" s="110">
        <f t="shared" si="58"/>
        <v>4706</v>
      </c>
      <c r="DN220" s="104"/>
      <c r="DO220" s="104"/>
      <c r="DP220" s="103"/>
      <c r="DQ220" s="111">
        <v>3</v>
      </c>
      <c r="DR220" s="103"/>
      <c r="DS220" s="112" t="str">
        <f>IFERROR(VLOOKUP(CONCATENATE($H$1,DQ220),Ventas!$D$1:$M$205,5,0),"")</f>
        <v>Turbante Ca</v>
      </c>
      <c r="DT220" s="104"/>
      <c r="DU220" s="104"/>
      <c r="DV220" s="104"/>
      <c r="DW220" s="104"/>
      <c r="DX220" s="104"/>
      <c r="DY220" s="104"/>
      <c r="DZ220" s="104"/>
      <c r="EA220" s="104"/>
      <c r="EB220" s="104"/>
      <c r="EC220" s="104"/>
      <c r="ED220" s="104"/>
      <c r="EE220" s="104"/>
      <c r="EF220" s="104"/>
      <c r="EG220" s="104"/>
      <c r="EH220" s="104"/>
      <c r="EI220" s="104"/>
      <c r="EJ220" s="103"/>
      <c r="EK220" s="109">
        <f>IFERROR(VLOOKUP(CONCATENATE($H$1,DQ220),Ventas!$D$1:$M$205,6,0),"")</f>
        <v>1</v>
      </c>
      <c r="EL220" s="103"/>
      <c r="EM220" s="110">
        <f>IFERROR(VLOOKUP(CONCATENATE($H$1,DQ220),Ventas!$D$1:$M$205,8,0),"")</f>
        <v>4706</v>
      </c>
      <c r="EN220" s="104"/>
      <c r="EO220" s="104"/>
      <c r="EP220" s="103"/>
      <c r="EQ220" s="110">
        <f t="shared" si="59"/>
        <v>4706</v>
      </c>
      <c r="ER220" s="104"/>
      <c r="ES220" s="104"/>
      <c r="ET220" s="103"/>
    </row>
    <row r="221" spans="1:150" ht="15.75" customHeight="1" x14ac:dyDescent="0.3">
      <c r="A221" s="111">
        <v>4</v>
      </c>
      <c r="B221" s="103"/>
      <c r="C221" s="112" t="str">
        <f>IFERROR(VLOOKUP(CONCATENATE($H$1,A221),Ventas!$D$1:$M$205,5,0),"")</f>
        <v>Turbante Ca</v>
      </c>
      <c r="D221" s="104"/>
      <c r="E221" s="104"/>
      <c r="F221" s="104"/>
      <c r="G221" s="104"/>
      <c r="H221" s="104"/>
      <c r="I221" s="104"/>
      <c r="J221" s="104"/>
      <c r="K221" s="104"/>
      <c r="L221" s="104"/>
      <c r="M221" s="104"/>
      <c r="N221" s="104"/>
      <c r="O221" s="104"/>
      <c r="P221" s="104"/>
      <c r="Q221" s="104"/>
      <c r="R221" s="104"/>
      <c r="S221" s="104"/>
      <c r="T221" s="103"/>
      <c r="U221" s="109">
        <f>IFERROR(VLOOKUP(CONCATENATE($H$1,A221),Ventas!$D$1:$M$205,6,0),"")</f>
        <v>1</v>
      </c>
      <c r="V221" s="103"/>
      <c r="W221" s="110">
        <f>IFERROR(VLOOKUP(CONCATENATE($H$1,A221),Ventas!$D$1:$M$205,8,0),"")</f>
        <v>4706</v>
      </c>
      <c r="X221" s="104"/>
      <c r="Y221" s="104"/>
      <c r="Z221" s="103"/>
      <c r="AA221" s="110">
        <f t="shared" si="55"/>
        <v>4706</v>
      </c>
      <c r="AB221" s="104"/>
      <c r="AC221" s="104"/>
      <c r="AD221" s="103"/>
      <c r="AE221" s="111">
        <v>4</v>
      </c>
      <c r="AF221" s="103"/>
      <c r="AG221" s="112" t="str">
        <f>IFERROR(VLOOKUP(CONCATENATE($H$1,AE221),Ventas!$D$1:$M$205,5,0),"")</f>
        <v>Turbante Ca</v>
      </c>
      <c r="AH221" s="104"/>
      <c r="AI221" s="104"/>
      <c r="AJ221" s="104"/>
      <c r="AK221" s="104"/>
      <c r="AL221" s="104"/>
      <c r="AM221" s="104"/>
      <c r="AN221" s="104"/>
      <c r="AO221" s="104"/>
      <c r="AP221" s="104"/>
      <c r="AQ221" s="104"/>
      <c r="AR221" s="104"/>
      <c r="AS221" s="104"/>
      <c r="AT221" s="104"/>
      <c r="AU221" s="104"/>
      <c r="AV221" s="104"/>
      <c r="AW221" s="104"/>
      <c r="AX221" s="103"/>
      <c r="AY221" s="109">
        <f>IFERROR(VLOOKUP(CONCATENATE($H$1,AE221),Ventas!$D$1:$M$205,6,0),"")</f>
        <v>1</v>
      </c>
      <c r="AZ221" s="103"/>
      <c r="BA221" s="110">
        <f>IFERROR(VLOOKUP(CONCATENATE($H$1,AE221),Ventas!$D$1:$M$205,8,0),"")</f>
        <v>4706</v>
      </c>
      <c r="BB221" s="104"/>
      <c r="BC221" s="104"/>
      <c r="BD221" s="103"/>
      <c r="BE221" s="110">
        <f t="shared" si="56"/>
        <v>4706</v>
      </c>
      <c r="BF221" s="104"/>
      <c r="BG221" s="104"/>
      <c r="BH221" s="103"/>
      <c r="BI221" s="111">
        <v>4</v>
      </c>
      <c r="BJ221" s="103"/>
      <c r="BK221" s="112" t="str">
        <f>IFERROR(VLOOKUP(CONCATENATE($H$1,BI221),Ventas!$D$1:$M$205,5,0),"")</f>
        <v>Turbante Ca</v>
      </c>
      <c r="BL221" s="104"/>
      <c r="BM221" s="104"/>
      <c r="BN221" s="104"/>
      <c r="BO221" s="104"/>
      <c r="BP221" s="104"/>
      <c r="BQ221" s="104"/>
      <c r="BR221" s="104"/>
      <c r="BS221" s="104"/>
      <c r="BT221" s="104"/>
      <c r="BU221" s="104"/>
      <c r="BV221" s="104"/>
      <c r="BW221" s="104"/>
      <c r="BX221" s="104"/>
      <c r="BY221" s="104"/>
      <c r="BZ221" s="104"/>
      <c r="CA221" s="104"/>
      <c r="CB221" s="103"/>
      <c r="CC221" s="109">
        <f>IFERROR(VLOOKUP(CONCATENATE($H$1,BI221),Ventas!$D$1:$M$205,6,0),"")</f>
        <v>1</v>
      </c>
      <c r="CD221" s="103"/>
      <c r="CE221" s="110">
        <f>IFERROR(VLOOKUP(CONCATENATE($H$1,BI221),Ventas!$D$1:$M$205,8,0),"")</f>
        <v>4706</v>
      </c>
      <c r="CF221" s="104"/>
      <c r="CG221" s="104"/>
      <c r="CH221" s="103"/>
      <c r="CI221" s="110">
        <f t="shared" si="57"/>
        <v>4706</v>
      </c>
      <c r="CJ221" s="104"/>
      <c r="CK221" s="104"/>
      <c r="CL221" s="103"/>
      <c r="CM221" s="111">
        <v>4</v>
      </c>
      <c r="CN221" s="103"/>
      <c r="CO221" s="112" t="str">
        <f>IFERROR(VLOOKUP(CONCATENATE($H$1,CM221),Ventas!$D$1:$M$205,5,0),"")</f>
        <v>Turbante Ca</v>
      </c>
      <c r="CP221" s="104"/>
      <c r="CQ221" s="104"/>
      <c r="CR221" s="104"/>
      <c r="CS221" s="104"/>
      <c r="CT221" s="104"/>
      <c r="CU221" s="104"/>
      <c r="CV221" s="104"/>
      <c r="CW221" s="104"/>
      <c r="CX221" s="104"/>
      <c r="CY221" s="104"/>
      <c r="CZ221" s="104"/>
      <c r="DA221" s="104"/>
      <c r="DB221" s="104"/>
      <c r="DC221" s="104"/>
      <c r="DD221" s="104"/>
      <c r="DE221" s="104"/>
      <c r="DF221" s="103"/>
      <c r="DG221" s="109">
        <f>IFERROR(VLOOKUP(CONCATENATE($H$1,CM221),Ventas!$D$1:$M$205,6,0),"")</f>
        <v>1</v>
      </c>
      <c r="DH221" s="103"/>
      <c r="DI221" s="110">
        <f>IFERROR(VLOOKUP(CONCATENATE($H$1,CM221),Ventas!$D$1:$M$205,8,0),"")</f>
        <v>4706</v>
      </c>
      <c r="DJ221" s="104"/>
      <c r="DK221" s="104"/>
      <c r="DL221" s="103"/>
      <c r="DM221" s="110">
        <f t="shared" si="58"/>
        <v>4706</v>
      </c>
      <c r="DN221" s="104"/>
      <c r="DO221" s="104"/>
      <c r="DP221" s="103"/>
      <c r="DQ221" s="111">
        <v>4</v>
      </c>
      <c r="DR221" s="103"/>
      <c r="DS221" s="112" t="str">
        <f>IFERROR(VLOOKUP(CONCATENATE($H$1,DQ221),Ventas!$D$1:$M$205,5,0),"")</f>
        <v>Turbante Ca</v>
      </c>
      <c r="DT221" s="104"/>
      <c r="DU221" s="104"/>
      <c r="DV221" s="104"/>
      <c r="DW221" s="104"/>
      <c r="DX221" s="104"/>
      <c r="DY221" s="104"/>
      <c r="DZ221" s="104"/>
      <c r="EA221" s="104"/>
      <c r="EB221" s="104"/>
      <c r="EC221" s="104"/>
      <c r="ED221" s="104"/>
      <c r="EE221" s="104"/>
      <c r="EF221" s="104"/>
      <c r="EG221" s="104"/>
      <c r="EH221" s="104"/>
      <c r="EI221" s="104"/>
      <c r="EJ221" s="103"/>
      <c r="EK221" s="109">
        <f>IFERROR(VLOOKUP(CONCATENATE($H$1,DQ221),Ventas!$D$1:$M$205,6,0),"")</f>
        <v>1</v>
      </c>
      <c r="EL221" s="103"/>
      <c r="EM221" s="110">
        <f>IFERROR(VLOOKUP(CONCATENATE($H$1,DQ221),Ventas!$D$1:$M$205,8,0),"")</f>
        <v>4706</v>
      </c>
      <c r="EN221" s="104"/>
      <c r="EO221" s="104"/>
      <c r="EP221" s="103"/>
      <c r="EQ221" s="110">
        <f t="shared" si="59"/>
        <v>4706</v>
      </c>
      <c r="ER221" s="104"/>
      <c r="ES221" s="104"/>
      <c r="ET221" s="103"/>
    </row>
    <row r="222" spans="1:150" ht="15.75" customHeight="1" x14ac:dyDescent="0.3">
      <c r="A222" s="111">
        <v>5</v>
      </c>
      <c r="B222" s="103"/>
      <c r="C222" s="112" t="str">
        <f>IFERROR(VLOOKUP(CONCATENATE($H$1,A222),Ventas!$D$1:$M$205,5,0),"")</f>
        <v/>
      </c>
      <c r="D222" s="104"/>
      <c r="E222" s="104"/>
      <c r="F222" s="104"/>
      <c r="G222" s="104"/>
      <c r="H222" s="104"/>
      <c r="I222" s="104"/>
      <c r="J222" s="104"/>
      <c r="K222" s="104"/>
      <c r="L222" s="104"/>
      <c r="M222" s="104"/>
      <c r="N222" s="104"/>
      <c r="O222" s="104"/>
      <c r="P222" s="104"/>
      <c r="Q222" s="104"/>
      <c r="R222" s="104"/>
      <c r="S222" s="104"/>
      <c r="T222" s="103"/>
      <c r="U222" s="109" t="str">
        <f>IFERROR(VLOOKUP(CONCATENATE($H$1,A222),Ventas!$D$1:$M$205,6,0),"")</f>
        <v/>
      </c>
      <c r="V222" s="103"/>
      <c r="W222" s="110" t="str">
        <f>IFERROR(VLOOKUP(CONCATENATE($H$1,A222),Ventas!$D$1:$M$205,8,0),"")</f>
        <v/>
      </c>
      <c r="X222" s="104"/>
      <c r="Y222" s="104"/>
      <c r="Z222" s="103"/>
      <c r="AA222" s="110" t="str">
        <f t="shared" si="55"/>
        <v/>
      </c>
      <c r="AB222" s="104"/>
      <c r="AC222" s="104"/>
      <c r="AD222" s="103"/>
      <c r="AE222" s="111">
        <v>5</v>
      </c>
      <c r="AF222" s="103"/>
      <c r="AG222" s="112" t="str">
        <f>IFERROR(VLOOKUP(CONCATENATE($H$1,AE222),Ventas!$D$1:$M$205,5,0),"")</f>
        <v/>
      </c>
      <c r="AH222" s="104"/>
      <c r="AI222" s="104"/>
      <c r="AJ222" s="104"/>
      <c r="AK222" s="104"/>
      <c r="AL222" s="104"/>
      <c r="AM222" s="104"/>
      <c r="AN222" s="104"/>
      <c r="AO222" s="104"/>
      <c r="AP222" s="104"/>
      <c r="AQ222" s="104"/>
      <c r="AR222" s="104"/>
      <c r="AS222" s="104"/>
      <c r="AT222" s="104"/>
      <c r="AU222" s="104"/>
      <c r="AV222" s="104"/>
      <c r="AW222" s="104"/>
      <c r="AX222" s="103"/>
      <c r="AY222" s="109" t="str">
        <f>IFERROR(VLOOKUP(CONCATENATE($H$1,AE222),Ventas!$D$1:$M$205,6,0),"")</f>
        <v/>
      </c>
      <c r="AZ222" s="103"/>
      <c r="BA222" s="110" t="str">
        <f>IFERROR(VLOOKUP(CONCATENATE($H$1,AE222),Ventas!$D$1:$M$205,8,0),"")</f>
        <v/>
      </c>
      <c r="BB222" s="104"/>
      <c r="BC222" s="104"/>
      <c r="BD222" s="103"/>
      <c r="BE222" s="110" t="str">
        <f t="shared" si="56"/>
        <v/>
      </c>
      <c r="BF222" s="104"/>
      <c r="BG222" s="104"/>
      <c r="BH222" s="103"/>
      <c r="BI222" s="111">
        <v>5</v>
      </c>
      <c r="BJ222" s="103"/>
      <c r="BK222" s="112" t="str">
        <f>IFERROR(VLOOKUP(CONCATENATE($H$1,BI222),Ventas!$D$1:$M$205,5,0),"")</f>
        <v/>
      </c>
      <c r="BL222" s="104"/>
      <c r="BM222" s="104"/>
      <c r="BN222" s="104"/>
      <c r="BO222" s="104"/>
      <c r="BP222" s="104"/>
      <c r="BQ222" s="104"/>
      <c r="BR222" s="104"/>
      <c r="BS222" s="104"/>
      <c r="BT222" s="104"/>
      <c r="BU222" s="104"/>
      <c r="BV222" s="104"/>
      <c r="BW222" s="104"/>
      <c r="BX222" s="104"/>
      <c r="BY222" s="104"/>
      <c r="BZ222" s="104"/>
      <c r="CA222" s="104"/>
      <c r="CB222" s="103"/>
      <c r="CC222" s="109" t="str">
        <f>IFERROR(VLOOKUP(CONCATENATE($H$1,BI222),Ventas!$D$1:$M$205,6,0),"")</f>
        <v/>
      </c>
      <c r="CD222" s="103"/>
      <c r="CE222" s="110" t="str">
        <f>IFERROR(VLOOKUP(CONCATENATE($H$1,BI222),Ventas!$D$1:$M$205,8,0),"")</f>
        <v/>
      </c>
      <c r="CF222" s="104"/>
      <c r="CG222" s="104"/>
      <c r="CH222" s="103"/>
      <c r="CI222" s="110" t="str">
        <f t="shared" si="57"/>
        <v/>
      </c>
      <c r="CJ222" s="104"/>
      <c r="CK222" s="104"/>
      <c r="CL222" s="103"/>
      <c r="CM222" s="111">
        <v>5</v>
      </c>
      <c r="CN222" s="103"/>
      <c r="CO222" s="112" t="str">
        <f>IFERROR(VLOOKUP(CONCATENATE($H$1,CM222),Ventas!$D$1:$M$205,5,0),"")</f>
        <v/>
      </c>
      <c r="CP222" s="104"/>
      <c r="CQ222" s="104"/>
      <c r="CR222" s="104"/>
      <c r="CS222" s="104"/>
      <c r="CT222" s="104"/>
      <c r="CU222" s="104"/>
      <c r="CV222" s="104"/>
      <c r="CW222" s="104"/>
      <c r="CX222" s="104"/>
      <c r="CY222" s="104"/>
      <c r="CZ222" s="104"/>
      <c r="DA222" s="104"/>
      <c r="DB222" s="104"/>
      <c r="DC222" s="104"/>
      <c r="DD222" s="104"/>
      <c r="DE222" s="104"/>
      <c r="DF222" s="103"/>
      <c r="DG222" s="109" t="str">
        <f>IFERROR(VLOOKUP(CONCATENATE($H$1,CM222),Ventas!$D$1:$M$205,6,0),"")</f>
        <v/>
      </c>
      <c r="DH222" s="103"/>
      <c r="DI222" s="110" t="str">
        <f>IFERROR(VLOOKUP(CONCATENATE($H$1,CM222),Ventas!$D$1:$M$205,8,0),"")</f>
        <v/>
      </c>
      <c r="DJ222" s="104"/>
      <c r="DK222" s="104"/>
      <c r="DL222" s="103"/>
      <c r="DM222" s="110" t="str">
        <f t="shared" si="58"/>
        <v/>
      </c>
      <c r="DN222" s="104"/>
      <c r="DO222" s="104"/>
      <c r="DP222" s="103"/>
      <c r="DQ222" s="111">
        <v>5</v>
      </c>
      <c r="DR222" s="103"/>
      <c r="DS222" s="112" t="str">
        <f>IFERROR(VLOOKUP(CONCATENATE($H$1,DQ222),Ventas!$D$1:$M$205,5,0),"")</f>
        <v/>
      </c>
      <c r="DT222" s="104"/>
      <c r="DU222" s="104"/>
      <c r="DV222" s="104"/>
      <c r="DW222" s="104"/>
      <c r="DX222" s="104"/>
      <c r="DY222" s="104"/>
      <c r="DZ222" s="104"/>
      <c r="EA222" s="104"/>
      <c r="EB222" s="104"/>
      <c r="EC222" s="104"/>
      <c r="ED222" s="104"/>
      <c r="EE222" s="104"/>
      <c r="EF222" s="104"/>
      <c r="EG222" s="104"/>
      <c r="EH222" s="104"/>
      <c r="EI222" s="104"/>
      <c r="EJ222" s="103"/>
      <c r="EK222" s="109" t="str">
        <f>IFERROR(VLOOKUP(CONCATENATE($H$1,DQ222),Ventas!$D$1:$M$205,6,0),"")</f>
        <v/>
      </c>
      <c r="EL222" s="103"/>
      <c r="EM222" s="110" t="str">
        <f>IFERROR(VLOOKUP(CONCATENATE($H$1,DQ222),Ventas!$D$1:$M$205,8,0),"")</f>
        <v/>
      </c>
      <c r="EN222" s="104"/>
      <c r="EO222" s="104"/>
      <c r="EP222" s="103"/>
      <c r="EQ222" s="110" t="str">
        <f t="shared" si="59"/>
        <v/>
      </c>
      <c r="ER222" s="104"/>
      <c r="ES222" s="104"/>
      <c r="ET222" s="103"/>
    </row>
    <row r="223" spans="1:150" ht="15.75" customHeight="1" x14ac:dyDescent="0.3">
      <c r="A223" s="111">
        <v>6</v>
      </c>
      <c r="B223" s="103"/>
      <c r="C223" s="112" t="str">
        <f>IFERROR(VLOOKUP(CONCATENATE($H$1,A223),Ventas!$D$1:$M$205,5,0),"")</f>
        <v/>
      </c>
      <c r="D223" s="104"/>
      <c r="E223" s="104"/>
      <c r="F223" s="104"/>
      <c r="G223" s="104"/>
      <c r="H223" s="104"/>
      <c r="I223" s="104"/>
      <c r="J223" s="104"/>
      <c r="K223" s="104"/>
      <c r="L223" s="104"/>
      <c r="M223" s="104"/>
      <c r="N223" s="104"/>
      <c r="O223" s="104"/>
      <c r="P223" s="104"/>
      <c r="Q223" s="104"/>
      <c r="R223" s="104"/>
      <c r="S223" s="104"/>
      <c r="T223" s="103"/>
      <c r="U223" s="109" t="str">
        <f>IFERROR(VLOOKUP(CONCATENATE($H$1,A223),Ventas!$D$1:$M$205,6,0),"")</f>
        <v/>
      </c>
      <c r="V223" s="103"/>
      <c r="W223" s="110" t="str">
        <f>IFERROR(VLOOKUP(CONCATENATE($H$1,A223),Ventas!$D$1:$M$205,8,0),"")</f>
        <v/>
      </c>
      <c r="X223" s="104"/>
      <c r="Y223" s="104"/>
      <c r="Z223" s="103"/>
      <c r="AA223" s="110" t="str">
        <f t="shared" si="55"/>
        <v/>
      </c>
      <c r="AB223" s="104"/>
      <c r="AC223" s="104"/>
      <c r="AD223" s="103"/>
      <c r="AE223" s="111">
        <v>6</v>
      </c>
      <c r="AF223" s="103"/>
      <c r="AG223" s="112" t="str">
        <f>IFERROR(VLOOKUP(CONCATENATE($H$1,AE223),Ventas!$D$1:$M$205,5,0),"")</f>
        <v/>
      </c>
      <c r="AH223" s="104"/>
      <c r="AI223" s="104"/>
      <c r="AJ223" s="104"/>
      <c r="AK223" s="104"/>
      <c r="AL223" s="104"/>
      <c r="AM223" s="104"/>
      <c r="AN223" s="104"/>
      <c r="AO223" s="104"/>
      <c r="AP223" s="104"/>
      <c r="AQ223" s="104"/>
      <c r="AR223" s="104"/>
      <c r="AS223" s="104"/>
      <c r="AT223" s="104"/>
      <c r="AU223" s="104"/>
      <c r="AV223" s="104"/>
      <c r="AW223" s="104"/>
      <c r="AX223" s="103"/>
      <c r="AY223" s="109" t="str">
        <f>IFERROR(VLOOKUP(CONCATENATE($H$1,AE223),Ventas!$D$1:$M$205,6,0),"")</f>
        <v/>
      </c>
      <c r="AZ223" s="103"/>
      <c r="BA223" s="110" t="str">
        <f>IFERROR(VLOOKUP(CONCATENATE($H$1,AE223),Ventas!$D$1:$M$205,8,0),"")</f>
        <v/>
      </c>
      <c r="BB223" s="104"/>
      <c r="BC223" s="104"/>
      <c r="BD223" s="103"/>
      <c r="BE223" s="110" t="str">
        <f t="shared" si="56"/>
        <v/>
      </c>
      <c r="BF223" s="104"/>
      <c r="BG223" s="104"/>
      <c r="BH223" s="103"/>
      <c r="BI223" s="111">
        <v>6</v>
      </c>
      <c r="BJ223" s="103"/>
      <c r="BK223" s="112" t="str">
        <f>IFERROR(VLOOKUP(CONCATENATE($H$1,BI223),Ventas!$D$1:$M$205,5,0),"")</f>
        <v/>
      </c>
      <c r="BL223" s="104"/>
      <c r="BM223" s="104"/>
      <c r="BN223" s="104"/>
      <c r="BO223" s="104"/>
      <c r="BP223" s="104"/>
      <c r="BQ223" s="104"/>
      <c r="BR223" s="104"/>
      <c r="BS223" s="104"/>
      <c r="BT223" s="104"/>
      <c r="BU223" s="104"/>
      <c r="BV223" s="104"/>
      <c r="BW223" s="104"/>
      <c r="BX223" s="104"/>
      <c r="BY223" s="104"/>
      <c r="BZ223" s="104"/>
      <c r="CA223" s="104"/>
      <c r="CB223" s="103"/>
      <c r="CC223" s="109" t="str">
        <f>IFERROR(VLOOKUP(CONCATENATE($H$1,BI223),Ventas!$D$1:$M$205,6,0),"")</f>
        <v/>
      </c>
      <c r="CD223" s="103"/>
      <c r="CE223" s="110" t="str">
        <f>IFERROR(VLOOKUP(CONCATENATE($H$1,BI223),Ventas!$D$1:$M$205,8,0),"")</f>
        <v/>
      </c>
      <c r="CF223" s="104"/>
      <c r="CG223" s="104"/>
      <c r="CH223" s="103"/>
      <c r="CI223" s="110" t="str">
        <f t="shared" si="57"/>
        <v/>
      </c>
      <c r="CJ223" s="104"/>
      <c r="CK223" s="104"/>
      <c r="CL223" s="103"/>
      <c r="CM223" s="111">
        <v>6</v>
      </c>
      <c r="CN223" s="103"/>
      <c r="CO223" s="112" t="str">
        <f>IFERROR(VLOOKUP(CONCATENATE($H$1,CM223),Ventas!$D$1:$M$205,5,0),"")</f>
        <v/>
      </c>
      <c r="CP223" s="104"/>
      <c r="CQ223" s="104"/>
      <c r="CR223" s="104"/>
      <c r="CS223" s="104"/>
      <c r="CT223" s="104"/>
      <c r="CU223" s="104"/>
      <c r="CV223" s="104"/>
      <c r="CW223" s="104"/>
      <c r="CX223" s="104"/>
      <c r="CY223" s="104"/>
      <c r="CZ223" s="104"/>
      <c r="DA223" s="104"/>
      <c r="DB223" s="104"/>
      <c r="DC223" s="104"/>
      <c r="DD223" s="104"/>
      <c r="DE223" s="104"/>
      <c r="DF223" s="103"/>
      <c r="DG223" s="109" t="str">
        <f>IFERROR(VLOOKUP(CONCATENATE($H$1,CM223),Ventas!$D$1:$M$205,6,0),"")</f>
        <v/>
      </c>
      <c r="DH223" s="103"/>
      <c r="DI223" s="110" t="str">
        <f>IFERROR(VLOOKUP(CONCATENATE($H$1,CM223),Ventas!$D$1:$M$205,8,0),"")</f>
        <v/>
      </c>
      <c r="DJ223" s="104"/>
      <c r="DK223" s="104"/>
      <c r="DL223" s="103"/>
      <c r="DM223" s="110" t="str">
        <f t="shared" si="58"/>
        <v/>
      </c>
      <c r="DN223" s="104"/>
      <c r="DO223" s="104"/>
      <c r="DP223" s="103"/>
      <c r="DQ223" s="111">
        <v>6</v>
      </c>
      <c r="DR223" s="103"/>
      <c r="DS223" s="112" t="str">
        <f>IFERROR(VLOOKUP(CONCATENATE($H$1,DQ223),Ventas!$D$1:$M$205,5,0),"")</f>
        <v/>
      </c>
      <c r="DT223" s="104"/>
      <c r="DU223" s="104"/>
      <c r="DV223" s="104"/>
      <c r="DW223" s="104"/>
      <c r="DX223" s="104"/>
      <c r="DY223" s="104"/>
      <c r="DZ223" s="104"/>
      <c r="EA223" s="104"/>
      <c r="EB223" s="104"/>
      <c r="EC223" s="104"/>
      <c r="ED223" s="104"/>
      <c r="EE223" s="104"/>
      <c r="EF223" s="104"/>
      <c r="EG223" s="104"/>
      <c r="EH223" s="104"/>
      <c r="EI223" s="104"/>
      <c r="EJ223" s="103"/>
      <c r="EK223" s="109" t="str">
        <f>IFERROR(VLOOKUP(CONCATENATE($H$1,DQ223),Ventas!$D$1:$M$205,6,0),"")</f>
        <v/>
      </c>
      <c r="EL223" s="103"/>
      <c r="EM223" s="110" t="str">
        <f>IFERROR(VLOOKUP(CONCATENATE($H$1,DQ223),Ventas!$D$1:$M$205,8,0),"")</f>
        <v/>
      </c>
      <c r="EN223" s="104"/>
      <c r="EO223" s="104"/>
      <c r="EP223" s="103"/>
      <c r="EQ223" s="110" t="str">
        <f t="shared" si="59"/>
        <v/>
      </c>
      <c r="ER223" s="104"/>
      <c r="ES223" s="104"/>
      <c r="ET223" s="103"/>
    </row>
    <row r="224" spans="1:150" ht="15.75" customHeight="1" x14ac:dyDescent="0.3">
      <c r="A224" s="111">
        <v>7</v>
      </c>
      <c r="B224" s="103"/>
      <c r="C224" s="112" t="str">
        <f>IFERROR(VLOOKUP(CONCATENATE($H$1,A224),Ventas!$D$1:$M$205,5,0),"")</f>
        <v/>
      </c>
      <c r="D224" s="104"/>
      <c r="E224" s="104"/>
      <c r="F224" s="104"/>
      <c r="G224" s="104"/>
      <c r="H224" s="104"/>
      <c r="I224" s="104"/>
      <c r="J224" s="104"/>
      <c r="K224" s="104"/>
      <c r="L224" s="104"/>
      <c r="M224" s="104"/>
      <c r="N224" s="104"/>
      <c r="O224" s="104"/>
      <c r="P224" s="104"/>
      <c r="Q224" s="104"/>
      <c r="R224" s="104"/>
      <c r="S224" s="104"/>
      <c r="T224" s="103"/>
      <c r="U224" s="109" t="str">
        <f>IFERROR(VLOOKUP(CONCATENATE($H$1,A224),Ventas!$D$1:$M$205,6,0),"")</f>
        <v/>
      </c>
      <c r="V224" s="103"/>
      <c r="W224" s="110" t="str">
        <f>IFERROR(VLOOKUP(CONCATENATE($H$1,A224),Ventas!$D$1:$M$205,8,0),"")</f>
        <v/>
      </c>
      <c r="X224" s="104"/>
      <c r="Y224" s="104"/>
      <c r="Z224" s="103"/>
      <c r="AA224" s="110" t="str">
        <f t="shared" si="55"/>
        <v/>
      </c>
      <c r="AB224" s="104"/>
      <c r="AC224" s="104"/>
      <c r="AD224" s="103"/>
      <c r="AE224" s="111">
        <v>7</v>
      </c>
      <c r="AF224" s="103"/>
      <c r="AG224" s="112" t="str">
        <f>IFERROR(VLOOKUP(CONCATENATE($H$1,AE224),Ventas!$D$1:$M$205,5,0),"")</f>
        <v/>
      </c>
      <c r="AH224" s="104"/>
      <c r="AI224" s="104"/>
      <c r="AJ224" s="104"/>
      <c r="AK224" s="104"/>
      <c r="AL224" s="104"/>
      <c r="AM224" s="104"/>
      <c r="AN224" s="104"/>
      <c r="AO224" s="104"/>
      <c r="AP224" s="104"/>
      <c r="AQ224" s="104"/>
      <c r="AR224" s="104"/>
      <c r="AS224" s="104"/>
      <c r="AT224" s="104"/>
      <c r="AU224" s="104"/>
      <c r="AV224" s="104"/>
      <c r="AW224" s="104"/>
      <c r="AX224" s="103"/>
      <c r="AY224" s="109" t="str">
        <f>IFERROR(VLOOKUP(CONCATENATE($H$1,AE224),Ventas!$D$1:$M$205,6,0),"")</f>
        <v/>
      </c>
      <c r="AZ224" s="103"/>
      <c r="BA224" s="110" t="str">
        <f>IFERROR(VLOOKUP(CONCATENATE($H$1,AE224),Ventas!$D$1:$M$205,8,0),"")</f>
        <v/>
      </c>
      <c r="BB224" s="104"/>
      <c r="BC224" s="104"/>
      <c r="BD224" s="103"/>
      <c r="BE224" s="110" t="str">
        <f t="shared" si="56"/>
        <v/>
      </c>
      <c r="BF224" s="104"/>
      <c r="BG224" s="104"/>
      <c r="BH224" s="103"/>
      <c r="BI224" s="111">
        <v>7</v>
      </c>
      <c r="BJ224" s="103"/>
      <c r="BK224" s="112" t="str">
        <f>IFERROR(VLOOKUP(CONCATENATE($H$1,BI224),Ventas!$D$1:$M$205,5,0),"")</f>
        <v/>
      </c>
      <c r="BL224" s="104"/>
      <c r="BM224" s="104"/>
      <c r="BN224" s="104"/>
      <c r="BO224" s="104"/>
      <c r="BP224" s="104"/>
      <c r="BQ224" s="104"/>
      <c r="BR224" s="104"/>
      <c r="BS224" s="104"/>
      <c r="BT224" s="104"/>
      <c r="BU224" s="104"/>
      <c r="BV224" s="104"/>
      <c r="BW224" s="104"/>
      <c r="BX224" s="104"/>
      <c r="BY224" s="104"/>
      <c r="BZ224" s="104"/>
      <c r="CA224" s="104"/>
      <c r="CB224" s="103"/>
      <c r="CC224" s="109" t="str">
        <f>IFERROR(VLOOKUP(CONCATENATE($H$1,BI224),Ventas!$D$1:$M$205,6,0),"")</f>
        <v/>
      </c>
      <c r="CD224" s="103"/>
      <c r="CE224" s="110" t="str">
        <f>IFERROR(VLOOKUP(CONCATENATE($H$1,BI224),Ventas!$D$1:$M$205,8,0),"")</f>
        <v/>
      </c>
      <c r="CF224" s="104"/>
      <c r="CG224" s="104"/>
      <c r="CH224" s="103"/>
      <c r="CI224" s="110" t="str">
        <f t="shared" si="57"/>
        <v/>
      </c>
      <c r="CJ224" s="104"/>
      <c r="CK224" s="104"/>
      <c r="CL224" s="103"/>
      <c r="CM224" s="111">
        <v>7</v>
      </c>
      <c r="CN224" s="103"/>
      <c r="CO224" s="112" t="str">
        <f>IFERROR(VLOOKUP(CONCATENATE($H$1,CM224),Ventas!$D$1:$M$205,5,0),"")</f>
        <v/>
      </c>
      <c r="CP224" s="104"/>
      <c r="CQ224" s="104"/>
      <c r="CR224" s="104"/>
      <c r="CS224" s="104"/>
      <c r="CT224" s="104"/>
      <c r="CU224" s="104"/>
      <c r="CV224" s="104"/>
      <c r="CW224" s="104"/>
      <c r="CX224" s="104"/>
      <c r="CY224" s="104"/>
      <c r="CZ224" s="104"/>
      <c r="DA224" s="104"/>
      <c r="DB224" s="104"/>
      <c r="DC224" s="104"/>
      <c r="DD224" s="104"/>
      <c r="DE224" s="104"/>
      <c r="DF224" s="103"/>
      <c r="DG224" s="109" t="str">
        <f>IFERROR(VLOOKUP(CONCATENATE($H$1,CM224),Ventas!$D$1:$M$205,6,0),"")</f>
        <v/>
      </c>
      <c r="DH224" s="103"/>
      <c r="DI224" s="110" t="str">
        <f>IFERROR(VLOOKUP(CONCATENATE($H$1,CM224),Ventas!$D$1:$M$205,8,0),"")</f>
        <v/>
      </c>
      <c r="DJ224" s="104"/>
      <c r="DK224" s="104"/>
      <c r="DL224" s="103"/>
      <c r="DM224" s="110" t="str">
        <f t="shared" si="58"/>
        <v/>
      </c>
      <c r="DN224" s="104"/>
      <c r="DO224" s="104"/>
      <c r="DP224" s="103"/>
      <c r="DQ224" s="111">
        <v>7</v>
      </c>
      <c r="DR224" s="103"/>
      <c r="DS224" s="112" t="str">
        <f>IFERROR(VLOOKUP(CONCATENATE($H$1,DQ224),Ventas!$D$1:$M$205,5,0),"")</f>
        <v/>
      </c>
      <c r="DT224" s="104"/>
      <c r="DU224" s="104"/>
      <c r="DV224" s="104"/>
      <c r="DW224" s="104"/>
      <c r="DX224" s="104"/>
      <c r="DY224" s="104"/>
      <c r="DZ224" s="104"/>
      <c r="EA224" s="104"/>
      <c r="EB224" s="104"/>
      <c r="EC224" s="104"/>
      <c r="ED224" s="104"/>
      <c r="EE224" s="104"/>
      <c r="EF224" s="104"/>
      <c r="EG224" s="104"/>
      <c r="EH224" s="104"/>
      <c r="EI224" s="104"/>
      <c r="EJ224" s="103"/>
      <c r="EK224" s="109" t="str">
        <f>IFERROR(VLOOKUP(CONCATENATE($H$1,DQ224),Ventas!$D$1:$M$205,6,0),"")</f>
        <v/>
      </c>
      <c r="EL224" s="103"/>
      <c r="EM224" s="110" t="str">
        <f>IFERROR(VLOOKUP(CONCATENATE($H$1,DQ224),Ventas!$D$1:$M$205,8,0),"")</f>
        <v/>
      </c>
      <c r="EN224" s="104"/>
      <c r="EO224" s="104"/>
      <c r="EP224" s="103"/>
      <c r="EQ224" s="110" t="str">
        <f t="shared" si="59"/>
        <v/>
      </c>
      <c r="ER224" s="104"/>
      <c r="ES224" s="104"/>
      <c r="ET224" s="103"/>
    </row>
    <row r="225" spans="1:150" ht="15.75" customHeight="1" x14ac:dyDescent="0.3">
      <c r="A225" s="111">
        <v>8</v>
      </c>
      <c r="B225" s="103"/>
      <c r="C225" s="112" t="str">
        <f>IFERROR(VLOOKUP(CONCATENATE($H$1,A225),Ventas!$D$1:$M$205,5,0),"")</f>
        <v/>
      </c>
      <c r="D225" s="104"/>
      <c r="E225" s="104"/>
      <c r="F225" s="104"/>
      <c r="G225" s="104"/>
      <c r="H225" s="104"/>
      <c r="I225" s="104"/>
      <c r="J225" s="104"/>
      <c r="K225" s="104"/>
      <c r="L225" s="104"/>
      <c r="M225" s="104"/>
      <c r="N225" s="104"/>
      <c r="O225" s="104"/>
      <c r="P225" s="104"/>
      <c r="Q225" s="104"/>
      <c r="R225" s="104"/>
      <c r="S225" s="104"/>
      <c r="T225" s="103"/>
      <c r="U225" s="109" t="str">
        <f>IFERROR(VLOOKUP(CONCATENATE($H$1,A225),Ventas!$D$1:$M$205,6,0),"")</f>
        <v/>
      </c>
      <c r="V225" s="103"/>
      <c r="W225" s="110" t="str">
        <f>IFERROR(VLOOKUP(CONCATENATE($H$1,A225),Ventas!$D$1:$M$205,8,0),"")</f>
        <v/>
      </c>
      <c r="X225" s="104"/>
      <c r="Y225" s="104"/>
      <c r="Z225" s="103"/>
      <c r="AA225" s="110" t="str">
        <f t="shared" si="55"/>
        <v/>
      </c>
      <c r="AB225" s="104"/>
      <c r="AC225" s="104"/>
      <c r="AD225" s="103"/>
      <c r="AE225" s="111">
        <v>8</v>
      </c>
      <c r="AF225" s="103"/>
      <c r="AG225" s="112" t="str">
        <f>IFERROR(VLOOKUP(CONCATENATE($H$1,AE225),Ventas!$D$1:$M$205,5,0),"")</f>
        <v/>
      </c>
      <c r="AH225" s="104"/>
      <c r="AI225" s="104"/>
      <c r="AJ225" s="104"/>
      <c r="AK225" s="104"/>
      <c r="AL225" s="104"/>
      <c r="AM225" s="104"/>
      <c r="AN225" s="104"/>
      <c r="AO225" s="104"/>
      <c r="AP225" s="104"/>
      <c r="AQ225" s="104"/>
      <c r="AR225" s="104"/>
      <c r="AS225" s="104"/>
      <c r="AT225" s="104"/>
      <c r="AU225" s="104"/>
      <c r="AV225" s="104"/>
      <c r="AW225" s="104"/>
      <c r="AX225" s="103"/>
      <c r="AY225" s="109" t="str">
        <f>IFERROR(VLOOKUP(CONCATENATE($H$1,AE225),Ventas!$D$1:$M$205,6,0),"")</f>
        <v/>
      </c>
      <c r="AZ225" s="103"/>
      <c r="BA225" s="110" t="str">
        <f>IFERROR(VLOOKUP(CONCATENATE($H$1,AE225),Ventas!$D$1:$M$205,8,0),"")</f>
        <v/>
      </c>
      <c r="BB225" s="104"/>
      <c r="BC225" s="104"/>
      <c r="BD225" s="103"/>
      <c r="BE225" s="110" t="str">
        <f t="shared" si="56"/>
        <v/>
      </c>
      <c r="BF225" s="104"/>
      <c r="BG225" s="104"/>
      <c r="BH225" s="103"/>
      <c r="BI225" s="111">
        <v>8</v>
      </c>
      <c r="BJ225" s="103"/>
      <c r="BK225" s="112" t="str">
        <f>IFERROR(VLOOKUP(CONCATENATE($H$1,BI225),Ventas!$D$1:$M$205,5,0),"")</f>
        <v/>
      </c>
      <c r="BL225" s="104"/>
      <c r="BM225" s="104"/>
      <c r="BN225" s="104"/>
      <c r="BO225" s="104"/>
      <c r="BP225" s="104"/>
      <c r="BQ225" s="104"/>
      <c r="BR225" s="104"/>
      <c r="BS225" s="104"/>
      <c r="BT225" s="104"/>
      <c r="BU225" s="104"/>
      <c r="BV225" s="104"/>
      <c r="BW225" s="104"/>
      <c r="BX225" s="104"/>
      <c r="BY225" s="104"/>
      <c r="BZ225" s="104"/>
      <c r="CA225" s="104"/>
      <c r="CB225" s="103"/>
      <c r="CC225" s="109" t="str">
        <f>IFERROR(VLOOKUP(CONCATENATE($H$1,BI225),Ventas!$D$1:$M$205,6,0),"")</f>
        <v/>
      </c>
      <c r="CD225" s="103"/>
      <c r="CE225" s="110" t="str">
        <f>IFERROR(VLOOKUP(CONCATENATE($H$1,BI225),Ventas!$D$1:$M$205,8,0),"")</f>
        <v/>
      </c>
      <c r="CF225" s="104"/>
      <c r="CG225" s="104"/>
      <c r="CH225" s="103"/>
      <c r="CI225" s="110" t="str">
        <f t="shared" si="57"/>
        <v/>
      </c>
      <c r="CJ225" s="104"/>
      <c r="CK225" s="104"/>
      <c r="CL225" s="103"/>
      <c r="CM225" s="111">
        <v>8</v>
      </c>
      <c r="CN225" s="103"/>
      <c r="CO225" s="112" t="str">
        <f>IFERROR(VLOOKUP(CONCATENATE($H$1,CM225),Ventas!$D$1:$M$205,5,0),"")</f>
        <v/>
      </c>
      <c r="CP225" s="104"/>
      <c r="CQ225" s="104"/>
      <c r="CR225" s="104"/>
      <c r="CS225" s="104"/>
      <c r="CT225" s="104"/>
      <c r="CU225" s="104"/>
      <c r="CV225" s="104"/>
      <c r="CW225" s="104"/>
      <c r="CX225" s="104"/>
      <c r="CY225" s="104"/>
      <c r="CZ225" s="104"/>
      <c r="DA225" s="104"/>
      <c r="DB225" s="104"/>
      <c r="DC225" s="104"/>
      <c r="DD225" s="104"/>
      <c r="DE225" s="104"/>
      <c r="DF225" s="103"/>
      <c r="DG225" s="109" t="str">
        <f>IFERROR(VLOOKUP(CONCATENATE($H$1,CM225),Ventas!$D$1:$M$205,6,0),"")</f>
        <v/>
      </c>
      <c r="DH225" s="103"/>
      <c r="DI225" s="110" t="str">
        <f>IFERROR(VLOOKUP(CONCATENATE($H$1,CM225),Ventas!$D$1:$M$205,8,0),"")</f>
        <v/>
      </c>
      <c r="DJ225" s="104"/>
      <c r="DK225" s="104"/>
      <c r="DL225" s="103"/>
      <c r="DM225" s="110" t="str">
        <f t="shared" si="58"/>
        <v/>
      </c>
      <c r="DN225" s="104"/>
      <c r="DO225" s="104"/>
      <c r="DP225" s="103"/>
      <c r="DQ225" s="111">
        <v>8</v>
      </c>
      <c r="DR225" s="103"/>
      <c r="DS225" s="112" t="str">
        <f>IFERROR(VLOOKUP(CONCATENATE($H$1,DQ225),Ventas!$D$1:$M$205,5,0),"")</f>
        <v/>
      </c>
      <c r="DT225" s="104"/>
      <c r="DU225" s="104"/>
      <c r="DV225" s="104"/>
      <c r="DW225" s="104"/>
      <c r="DX225" s="104"/>
      <c r="DY225" s="104"/>
      <c r="DZ225" s="104"/>
      <c r="EA225" s="104"/>
      <c r="EB225" s="104"/>
      <c r="EC225" s="104"/>
      <c r="ED225" s="104"/>
      <c r="EE225" s="104"/>
      <c r="EF225" s="104"/>
      <c r="EG225" s="104"/>
      <c r="EH225" s="104"/>
      <c r="EI225" s="104"/>
      <c r="EJ225" s="103"/>
      <c r="EK225" s="109" t="str">
        <f>IFERROR(VLOOKUP(CONCATENATE($H$1,DQ225),Ventas!$D$1:$M$205,6,0),"")</f>
        <v/>
      </c>
      <c r="EL225" s="103"/>
      <c r="EM225" s="110" t="str">
        <f>IFERROR(VLOOKUP(CONCATENATE($H$1,DQ225),Ventas!$D$1:$M$205,8,0),"")</f>
        <v/>
      </c>
      <c r="EN225" s="104"/>
      <c r="EO225" s="104"/>
      <c r="EP225" s="103"/>
      <c r="EQ225" s="110" t="str">
        <f t="shared" si="59"/>
        <v/>
      </c>
      <c r="ER225" s="104"/>
      <c r="ES225" s="104"/>
      <c r="ET225" s="103"/>
    </row>
    <row r="226" spans="1:150" ht="15.75" customHeight="1" x14ac:dyDescent="0.3">
      <c r="A226" s="111">
        <v>9</v>
      </c>
      <c r="B226" s="103"/>
      <c r="C226" s="112" t="str">
        <f>IFERROR(VLOOKUP(CONCATENATE($H$1,A226),Ventas!$D$1:$M$205,5,0),"")</f>
        <v/>
      </c>
      <c r="D226" s="104"/>
      <c r="E226" s="104"/>
      <c r="F226" s="104"/>
      <c r="G226" s="104"/>
      <c r="H226" s="104"/>
      <c r="I226" s="104"/>
      <c r="J226" s="104"/>
      <c r="K226" s="104"/>
      <c r="L226" s="104"/>
      <c r="M226" s="104"/>
      <c r="N226" s="104"/>
      <c r="O226" s="104"/>
      <c r="P226" s="104"/>
      <c r="Q226" s="104"/>
      <c r="R226" s="104"/>
      <c r="S226" s="104"/>
      <c r="T226" s="103"/>
      <c r="U226" s="109" t="str">
        <f>IFERROR(VLOOKUP(CONCATENATE($H$1,A226),Ventas!$D$1:$M$205,6,0),"")</f>
        <v/>
      </c>
      <c r="V226" s="103"/>
      <c r="W226" s="110" t="str">
        <f>IFERROR(VLOOKUP(CONCATENATE($H$1,A226),Ventas!$D$1:$M$205,8,0),"")</f>
        <v/>
      </c>
      <c r="X226" s="104"/>
      <c r="Y226" s="104"/>
      <c r="Z226" s="103"/>
      <c r="AA226" s="110" t="str">
        <f t="shared" si="55"/>
        <v/>
      </c>
      <c r="AB226" s="104"/>
      <c r="AC226" s="104"/>
      <c r="AD226" s="103"/>
      <c r="AE226" s="111">
        <v>9</v>
      </c>
      <c r="AF226" s="103"/>
      <c r="AG226" s="112" t="str">
        <f>IFERROR(VLOOKUP(CONCATENATE($H$1,AE226),Ventas!$D$1:$M$205,5,0),"")</f>
        <v/>
      </c>
      <c r="AH226" s="104"/>
      <c r="AI226" s="104"/>
      <c r="AJ226" s="104"/>
      <c r="AK226" s="104"/>
      <c r="AL226" s="104"/>
      <c r="AM226" s="104"/>
      <c r="AN226" s="104"/>
      <c r="AO226" s="104"/>
      <c r="AP226" s="104"/>
      <c r="AQ226" s="104"/>
      <c r="AR226" s="104"/>
      <c r="AS226" s="104"/>
      <c r="AT226" s="104"/>
      <c r="AU226" s="104"/>
      <c r="AV226" s="104"/>
      <c r="AW226" s="104"/>
      <c r="AX226" s="103"/>
      <c r="AY226" s="109" t="str">
        <f>IFERROR(VLOOKUP(CONCATENATE($H$1,AE226),Ventas!$D$1:$M$205,6,0),"")</f>
        <v/>
      </c>
      <c r="AZ226" s="103"/>
      <c r="BA226" s="110" t="str">
        <f>IFERROR(VLOOKUP(CONCATENATE($H$1,AE226),Ventas!$D$1:$M$205,8,0),"")</f>
        <v/>
      </c>
      <c r="BB226" s="104"/>
      <c r="BC226" s="104"/>
      <c r="BD226" s="103"/>
      <c r="BE226" s="110" t="str">
        <f t="shared" si="56"/>
        <v/>
      </c>
      <c r="BF226" s="104"/>
      <c r="BG226" s="104"/>
      <c r="BH226" s="103"/>
      <c r="BI226" s="111">
        <v>9</v>
      </c>
      <c r="BJ226" s="103"/>
      <c r="BK226" s="112" t="str">
        <f>IFERROR(VLOOKUP(CONCATENATE($H$1,BI226),Ventas!$D$1:$M$205,5,0),"")</f>
        <v/>
      </c>
      <c r="BL226" s="104"/>
      <c r="BM226" s="104"/>
      <c r="BN226" s="104"/>
      <c r="BO226" s="104"/>
      <c r="BP226" s="104"/>
      <c r="BQ226" s="104"/>
      <c r="BR226" s="104"/>
      <c r="BS226" s="104"/>
      <c r="BT226" s="104"/>
      <c r="BU226" s="104"/>
      <c r="BV226" s="104"/>
      <c r="BW226" s="104"/>
      <c r="BX226" s="104"/>
      <c r="BY226" s="104"/>
      <c r="BZ226" s="104"/>
      <c r="CA226" s="104"/>
      <c r="CB226" s="103"/>
      <c r="CC226" s="109" t="str">
        <f>IFERROR(VLOOKUP(CONCATENATE($H$1,BI226),Ventas!$D$1:$M$205,6,0),"")</f>
        <v/>
      </c>
      <c r="CD226" s="103"/>
      <c r="CE226" s="110" t="str">
        <f>IFERROR(VLOOKUP(CONCATENATE($H$1,BI226),Ventas!$D$1:$M$205,8,0),"")</f>
        <v/>
      </c>
      <c r="CF226" s="104"/>
      <c r="CG226" s="104"/>
      <c r="CH226" s="103"/>
      <c r="CI226" s="110" t="str">
        <f t="shared" si="57"/>
        <v/>
      </c>
      <c r="CJ226" s="104"/>
      <c r="CK226" s="104"/>
      <c r="CL226" s="103"/>
      <c r="CM226" s="111">
        <v>9</v>
      </c>
      <c r="CN226" s="103"/>
      <c r="CO226" s="112" t="str">
        <f>IFERROR(VLOOKUP(CONCATENATE($H$1,CM226),Ventas!$D$1:$M$205,5,0),"")</f>
        <v/>
      </c>
      <c r="CP226" s="104"/>
      <c r="CQ226" s="104"/>
      <c r="CR226" s="104"/>
      <c r="CS226" s="104"/>
      <c r="CT226" s="104"/>
      <c r="CU226" s="104"/>
      <c r="CV226" s="104"/>
      <c r="CW226" s="104"/>
      <c r="CX226" s="104"/>
      <c r="CY226" s="104"/>
      <c r="CZ226" s="104"/>
      <c r="DA226" s="104"/>
      <c r="DB226" s="104"/>
      <c r="DC226" s="104"/>
      <c r="DD226" s="104"/>
      <c r="DE226" s="104"/>
      <c r="DF226" s="103"/>
      <c r="DG226" s="109" t="str">
        <f>IFERROR(VLOOKUP(CONCATENATE($H$1,CM226),Ventas!$D$1:$M$205,6,0),"")</f>
        <v/>
      </c>
      <c r="DH226" s="103"/>
      <c r="DI226" s="110" t="str">
        <f>IFERROR(VLOOKUP(CONCATENATE($H$1,CM226),Ventas!$D$1:$M$205,8,0),"")</f>
        <v/>
      </c>
      <c r="DJ226" s="104"/>
      <c r="DK226" s="104"/>
      <c r="DL226" s="103"/>
      <c r="DM226" s="110" t="str">
        <f t="shared" si="58"/>
        <v/>
      </c>
      <c r="DN226" s="104"/>
      <c r="DO226" s="104"/>
      <c r="DP226" s="103"/>
      <c r="DQ226" s="111">
        <v>9</v>
      </c>
      <c r="DR226" s="103"/>
      <c r="DS226" s="112" t="str">
        <f>IFERROR(VLOOKUP(CONCATENATE($H$1,DQ226),Ventas!$D$1:$M$205,5,0),"")</f>
        <v/>
      </c>
      <c r="DT226" s="104"/>
      <c r="DU226" s="104"/>
      <c r="DV226" s="104"/>
      <c r="DW226" s="104"/>
      <c r="DX226" s="104"/>
      <c r="DY226" s="104"/>
      <c r="DZ226" s="104"/>
      <c r="EA226" s="104"/>
      <c r="EB226" s="104"/>
      <c r="EC226" s="104"/>
      <c r="ED226" s="104"/>
      <c r="EE226" s="104"/>
      <c r="EF226" s="104"/>
      <c r="EG226" s="104"/>
      <c r="EH226" s="104"/>
      <c r="EI226" s="104"/>
      <c r="EJ226" s="103"/>
      <c r="EK226" s="109" t="str">
        <f>IFERROR(VLOOKUP(CONCATENATE($H$1,DQ226),Ventas!$D$1:$M$205,6,0),"")</f>
        <v/>
      </c>
      <c r="EL226" s="103"/>
      <c r="EM226" s="110" t="str">
        <f>IFERROR(VLOOKUP(CONCATENATE($H$1,DQ226),Ventas!$D$1:$M$205,8,0),"")</f>
        <v/>
      </c>
      <c r="EN226" s="104"/>
      <c r="EO226" s="104"/>
      <c r="EP226" s="103"/>
      <c r="EQ226" s="110" t="str">
        <f t="shared" si="59"/>
        <v/>
      </c>
      <c r="ER226" s="104"/>
      <c r="ES226" s="104"/>
      <c r="ET226" s="103"/>
    </row>
    <row r="227" spans="1:150" ht="15.75" customHeight="1" x14ac:dyDescent="0.3">
      <c r="A227" s="115"/>
      <c r="B227" s="116"/>
      <c r="C227" s="116"/>
      <c r="D227" s="116"/>
      <c r="E227" s="116"/>
      <c r="F227" s="116"/>
      <c r="G227" s="116"/>
      <c r="H227" s="116"/>
      <c r="I227" s="116"/>
      <c r="J227" s="116"/>
      <c r="K227" s="116"/>
      <c r="L227" s="116"/>
      <c r="M227" s="116"/>
      <c r="N227" s="116"/>
      <c r="O227" s="116"/>
      <c r="P227" s="116"/>
      <c r="Q227" s="116"/>
      <c r="R227" s="116"/>
      <c r="S227" s="116"/>
      <c r="T227" s="116"/>
      <c r="U227" s="113" t="s">
        <v>379</v>
      </c>
      <c r="V227" s="104"/>
      <c r="W227" s="104"/>
      <c r="X227" s="104"/>
      <c r="Y227" s="104"/>
      <c r="Z227" s="103"/>
      <c r="AA227" s="114">
        <f>SUM(AA218:AD226)</f>
        <v>23110</v>
      </c>
      <c r="AB227" s="104"/>
      <c r="AC227" s="104"/>
      <c r="AD227" s="103"/>
      <c r="AE227" s="115"/>
      <c r="AF227" s="116"/>
      <c r="AG227" s="116"/>
      <c r="AH227" s="116"/>
      <c r="AI227" s="116"/>
      <c r="AJ227" s="116"/>
      <c r="AK227" s="116"/>
      <c r="AL227" s="116"/>
      <c r="AM227" s="116"/>
      <c r="AN227" s="116"/>
      <c r="AO227" s="116"/>
      <c r="AP227" s="116"/>
      <c r="AQ227" s="116"/>
      <c r="AR227" s="116"/>
      <c r="AS227" s="116"/>
      <c r="AT227" s="116"/>
      <c r="AU227" s="116"/>
      <c r="AV227" s="116"/>
      <c r="AW227" s="116"/>
      <c r="AX227" s="116"/>
      <c r="AY227" s="113" t="s">
        <v>379</v>
      </c>
      <c r="AZ227" s="104"/>
      <c r="BA227" s="104"/>
      <c r="BB227" s="104"/>
      <c r="BC227" s="104"/>
      <c r="BD227" s="103"/>
      <c r="BE227" s="114">
        <f>SUM(BE218:BH226)</f>
        <v>23110</v>
      </c>
      <c r="BF227" s="104"/>
      <c r="BG227" s="104"/>
      <c r="BH227" s="103"/>
      <c r="BI227" s="115"/>
      <c r="BJ227" s="116"/>
      <c r="BK227" s="116"/>
      <c r="BL227" s="116"/>
      <c r="BM227" s="116"/>
      <c r="BN227" s="116"/>
      <c r="BO227" s="116"/>
      <c r="BP227" s="116"/>
      <c r="BQ227" s="116"/>
      <c r="BR227" s="116"/>
      <c r="BS227" s="116"/>
      <c r="BT227" s="116"/>
      <c r="BU227" s="116"/>
      <c r="BV227" s="116"/>
      <c r="BW227" s="116"/>
      <c r="BX227" s="116"/>
      <c r="BY227" s="116"/>
      <c r="BZ227" s="116"/>
      <c r="CA227" s="116"/>
      <c r="CB227" s="116"/>
      <c r="CC227" s="113" t="s">
        <v>379</v>
      </c>
      <c r="CD227" s="104"/>
      <c r="CE227" s="104"/>
      <c r="CF227" s="104"/>
      <c r="CG227" s="104"/>
      <c r="CH227" s="103"/>
      <c r="CI227" s="114">
        <f>SUM(CI218:CL226)</f>
        <v>23110</v>
      </c>
      <c r="CJ227" s="104"/>
      <c r="CK227" s="104"/>
      <c r="CL227" s="103"/>
      <c r="CM227" s="115"/>
      <c r="CN227" s="116"/>
      <c r="CO227" s="116"/>
      <c r="CP227" s="116"/>
      <c r="CQ227" s="116"/>
      <c r="CR227" s="116"/>
      <c r="CS227" s="116"/>
      <c r="CT227" s="116"/>
      <c r="CU227" s="116"/>
      <c r="CV227" s="116"/>
      <c r="CW227" s="116"/>
      <c r="CX227" s="116"/>
      <c r="CY227" s="116"/>
      <c r="CZ227" s="116"/>
      <c r="DA227" s="116"/>
      <c r="DB227" s="116"/>
      <c r="DC227" s="116"/>
      <c r="DD227" s="116"/>
      <c r="DE227" s="116"/>
      <c r="DF227" s="116"/>
      <c r="DG227" s="113" t="s">
        <v>379</v>
      </c>
      <c r="DH227" s="104"/>
      <c r="DI227" s="104"/>
      <c r="DJ227" s="104"/>
      <c r="DK227" s="104"/>
      <c r="DL227" s="103"/>
      <c r="DM227" s="114">
        <f>SUM(DM218:DP226)</f>
        <v>23110</v>
      </c>
      <c r="DN227" s="104"/>
      <c r="DO227" s="104"/>
      <c r="DP227" s="103"/>
      <c r="DQ227" s="115"/>
      <c r="DR227" s="116"/>
      <c r="DS227" s="116"/>
      <c r="DT227" s="116"/>
      <c r="DU227" s="116"/>
      <c r="DV227" s="116"/>
      <c r="DW227" s="116"/>
      <c r="DX227" s="116"/>
      <c r="DY227" s="116"/>
      <c r="DZ227" s="116"/>
      <c r="EA227" s="116"/>
      <c r="EB227" s="116"/>
      <c r="EC227" s="116"/>
      <c r="ED227" s="116"/>
      <c r="EE227" s="116"/>
      <c r="EF227" s="116"/>
      <c r="EG227" s="116"/>
      <c r="EH227" s="116"/>
      <c r="EI227" s="116"/>
      <c r="EJ227" s="116"/>
      <c r="EK227" s="113" t="s">
        <v>379</v>
      </c>
      <c r="EL227" s="104"/>
      <c r="EM227" s="104"/>
      <c r="EN227" s="104"/>
      <c r="EO227" s="104"/>
      <c r="EP227" s="103"/>
      <c r="EQ227" s="114">
        <f>SUM(EQ218:ET226)</f>
        <v>23110</v>
      </c>
      <c r="ER227" s="104"/>
      <c r="ES227" s="104"/>
      <c r="ET227" s="103"/>
    </row>
    <row r="228" spans="1:150" ht="15.75" customHeight="1" x14ac:dyDescent="0.3">
      <c r="A228" s="117" t="s">
        <v>380</v>
      </c>
      <c r="B228" s="99"/>
      <c r="C228" s="98"/>
      <c r="D228" s="99"/>
      <c r="E228" s="99"/>
      <c r="F228" s="99"/>
      <c r="G228" s="99"/>
      <c r="H228" s="99"/>
      <c r="I228" s="99"/>
      <c r="J228" s="99"/>
      <c r="K228" s="99"/>
      <c r="L228" s="99"/>
      <c r="M228" s="99"/>
      <c r="N228" s="99"/>
      <c r="O228" s="99"/>
      <c r="P228" s="99"/>
      <c r="Q228" s="99"/>
      <c r="R228" s="99"/>
      <c r="S228" s="99"/>
      <c r="T228" s="2"/>
      <c r="U228" s="2"/>
      <c r="V228" s="2"/>
      <c r="W228" s="2"/>
      <c r="X228" s="2"/>
      <c r="Y228" s="2"/>
      <c r="Z228" s="2"/>
      <c r="AA228" s="2"/>
      <c r="AB228" s="2"/>
      <c r="AC228" s="2"/>
      <c r="AD228" s="2"/>
      <c r="AE228" s="117" t="s">
        <v>380</v>
      </c>
      <c r="AF228" s="99"/>
      <c r="AG228" s="98"/>
      <c r="AH228" s="99"/>
      <c r="AI228" s="99"/>
      <c r="AJ228" s="99"/>
      <c r="AK228" s="99"/>
      <c r="AL228" s="99"/>
      <c r="AM228" s="99"/>
      <c r="AN228" s="99"/>
      <c r="AO228" s="99"/>
      <c r="AP228" s="99"/>
      <c r="AQ228" s="99"/>
      <c r="AR228" s="99"/>
      <c r="AS228" s="99"/>
      <c r="AT228" s="99"/>
      <c r="AU228" s="99"/>
      <c r="AV228" s="99"/>
      <c r="AW228" s="99"/>
      <c r="AX228" s="2"/>
      <c r="AY228" s="2"/>
      <c r="AZ228" s="2"/>
      <c r="BA228" s="2"/>
      <c r="BB228" s="2"/>
      <c r="BC228" s="2"/>
      <c r="BD228" s="2"/>
      <c r="BE228" s="2"/>
      <c r="BF228" s="2"/>
      <c r="BG228" s="2"/>
      <c r="BH228" s="2"/>
      <c r="BI228" s="117" t="s">
        <v>380</v>
      </c>
      <c r="BJ228" s="99"/>
      <c r="BK228" s="98"/>
      <c r="BL228" s="99"/>
      <c r="BM228" s="99"/>
      <c r="BN228" s="99"/>
      <c r="BO228" s="99"/>
      <c r="BP228" s="99"/>
      <c r="BQ228" s="99"/>
      <c r="BR228" s="99"/>
      <c r="BS228" s="99"/>
      <c r="BT228" s="99"/>
      <c r="BU228" s="99"/>
      <c r="BV228" s="99"/>
      <c r="BW228" s="99"/>
      <c r="BX228" s="99"/>
      <c r="BY228" s="99"/>
      <c r="BZ228" s="99"/>
      <c r="CA228" s="99"/>
      <c r="CB228" s="2"/>
      <c r="CC228" s="2"/>
      <c r="CD228" s="2"/>
      <c r="CE228" s="2"/>
      <c r="CF228" s="2"/>
      <c r="CG228" s="2"/>
      <c r="CH228" s="2"/>
      <c r="CI228" s="2"/>
      <c r="CJ228" s="2"/>
      <c r="CK228" s="2"/>
      <c r="CL228" s="2"/>
      <c r="CM228" s="117" t="s">
        <v>380</v>
      </c>
      <c r="CN228" s="99"/>
      <c r="CO228" s="98"/>
      <c r="CP228" s="99"/>
      <c r="CQ228" s="99"/>
      <c r="CR228" s="99"/>
      <c r="CS228" s="99"/>
      <c r="CT228" s="99"/>
      <c r="CU228" s="99"/>
      <c r="CV228" s="99"/>
      <c r="CW228" s="99"/>
      <c r="CX228" s="99"/>
      <c r="CY228" s="99"/>
      <c r="CZ228" s="99"/>
      <c r="DA228" s="99"/>
      <c r="DB228" s="99"/>
      <c r="DC228" s="99"/>
      <c r="DD228" s="99"/>
      <c r="DE228" s="99"/>
      <c r="DF228" s="2"/>
      <c r="DG228" s="2"/>
      <c r="DH228" s="2"/>
      <c r="DI228" s="2"/>
      <c r="DJ228" s="2"/>
      <c r="DK228" s="2"/>
      <c r="DL228" s="2"/>
      <c r="DM228" s="2"/>
      <c r="DN228" s="2"/>
      <c r="DO228" s="2"/>
      <c r="DP228" s="2"/>
      <c r="DQ228" s="117" t="s">
        <v>380</v>
      </c>
      <c r="DR228" s="99"/>
      <c r="DS228" s="98"/>
      <c r="DT228" s="99"/>
      <c r="DU228" s="99"/>
      <c r="DV228" s="99"/>
      <c r="DW228" s="99"/>
      <c r="DX228" s="99"/>
      <c r="DY228" s="99"/>
      <c r="DZ228" s="99"/>
      <c r="EA228" s="99"/>
      <c r="EB228" s="99"/>
      <c r="EC228" s="99"/>
      <c r="ED228" s="99"/>
      <c r="EE228" s="99"/>
      <c r="EF228" s="99"/>
      <c r="EG228" s="99"/>
      <c r="EH228" s="99"/>
      <c r="EI228" s="99"/>
      <c r="EJ228" s="2"/>
      <c r="EK228" s="2"/>
      <c r="EL228" s="2"/>
      <c r="EM228" s="2"/>
      <c r="EN228" s="2"/>
      <c r="EO228" s="2"/>
      <c r="EP228" s="2"/>
      <c r="EQ228" s="2"/>
      <c r="ER228" s="2"/>
      <c r="ES228" s="2"/>
      <c r="ET228" s="2"/>
    </row>
    <row r="229" spans="1:150" ht="15.75" customHeight="1" x14ac:dyDescent="0.3">
      <c r="A229" s="98" t="s">
        <v>371</v>
      </c>
      <c r="B229" s="99"/>
      <c r="C229" s="99"/>
      <c r="D229" s="99"/>
      <c r="E229" s="99"/>
      <c r="F229" s="99"/>
      <c r="G229" s="25" t="s">
        <v>372</v>
      </c>
      <c r="H229" s="108">
        <f>H210+5</f>
        <v>61</v>
      </c>
      <c r="I229" s="99"/>
      <c r="J229" s="99"/>
      <c r="K229" s="99"/>
      <c r="L229" s="99"/>
      <c r="M229" s="99"/>
      <c r="N229" s="99"/>
      <c r="O229" s="99"/>
      <c r="P229" s="99"/>
      <c r="Q229" s="99"/>
      <c r="R229" s="99"/>
      <c r="S229" s="98" t="s">
        <v>373</v>
      </c>
      <c r="T229" s="99"/>
      <c r="U229" s="99"/>
      <c r="V229" s="99"/>
      <c r="W229" s="99"/>
      <c r="X229" s="99"/>
      <c r="Y229" s="107" t="e">
        <f>VLOOKUP(Despacho!H229,Ventas!$A$1:$U$205,5,0)</f>
        <v>#N/A</v>
      </c>
      <c r="Z229" s="99"/>
      <c r="AA229" s="99"/>
      <c r="AB229" s="99"/>
      <c r="AC229" s="2"/>
      <c r="AD229" s="2"/>
      <c r="AE229" s="98" t="s">
        <v>371</v>
      </c>
      <c r="AF229" s="99"/>
      <c r="AG229" s="99"/>
      <c r="AH229" s="99"/>
      <c r="AI229" s="99"/>
      <c r="AJ229" s="99"/>
      <c r="AK229" s="25" t="s">
        <v>372</v>
      </c>
      <c r="AL229" s="108">
        <f>AL210+5</f>
        <v>62</v>
      </c>
      <c r="AM229" s="99"/>
      <c r="AN229" s="99"/>
      <c r="AO229" s="99"/>
      <c r="AP229" s="99"/>
      <c r="AQ229" s="99"/>
      <c r="AR229" s="99"/>
      <c r="AS229" s="99"/>
      <c r="AT229" s="99"/>
      <c r="AU229" s="99"/>
      <c r="AV229" s="99"/>
      <c r="AW229" s="98" t="s">
        <v>373</v>
      </c>
      <c r="AX229" s="99"/>
      <c r="AY229" s="99"/>
      <c r="AZ229" s="99"/>
      <c r="BA229" s="99"/>
      <c r="BB229" s="99"/>
      <c r="BC229" s="107" t="e">
        <f>VLOOKUP(Despacho!AL229,Ventas!$A$1:$U$205,5,0)</f>
        <v>#N/A</v>
      </c>
      <c r="BD229" s="99"/>
      <c r="BE229" s="99"/>
      <c r="BF229" s="99"/>
      <c r="BG229" s="2"/>
      <c r="BH229" s="2"/>
      <c r="BI229" s="98" t="s">
        <v>371</v>
      </c>
      <c r="BJ229" s="99"/>
      <c r="BK229" s="99"/>
      <c r="BL229" s="99"/>
      <c r="BM229" s="99"/>
      <c r="BN229" s="99"/>
      <c r="BO229" s="25" t="s">
        <v>372</v>
      </c>
      <c r="BP229" s="108">
        <f>BP210+5</f>
        <v>63</v>
      </c>
      <c r="BQ229" s="99"/>
      <c r="BR229" s="99"/>
      <c r="BS229" s="99"/>
      <c r="BT229" s="99"/>
      <c r="BU229" s="99"/>
      <c r="BV229" s="99"/>
      <c r="BW229" s="99"/>
      <c r="BX229" s="99"/>
      <c r="BY229" s="99"/>
      <c r="BZ229" s="99"/>
      <c r="CA229" s="98" t="s">
        <v>373</v>
      </c>
      <c r="CB229" s="99"/>
      <c r="CC229" s="99"/>
      <c r="CD229" s="99"/>
      <c r="CE229" s="99"/>
      <c r="CF229" s="99"/>
      <c r="CG229" s="107" t="e">
        <f>VLOOKUP(Despacho!BP229,Ventas!$A$1:$U$205,5,0)</f>
        <v>#N/A</v>
      </c>
      <c r="CH229" s="99"/>
      <c r="CI229" s="99"/>
      <c r="CJ229" s="99"/>
      <c r="CK229" s="2"/>
      <c r="CL229" s="2"/>
      <c r="CM229" s="98" t="s">
        <v>371</v>
      </c>
      <c r="CN229" s="99"/>
      <c r="CO229" s="99"/>
      <c r="CP229" s="99"/>
      <c r="CQ229" s="99"/>
      <c r="CR229" s="99"/>
      <c r="CS229" s="25" t="s">
        <v>372</v>
      </c>
      <c r="CT229" s="108">
        <f>CT210+5</f>
        <v>64</v>
      </c>
      <c r="CU229" s="99"/>
      <c r="CV229" s="99"/>
      <c r="CW229" s="99"/>
      <c r="CX229" s="99"/>
      <c r="CY229" s="99"/>
      <c r="CZ229" s="99"/>
      <c r="DA229" s="99"/>
      <c r="DB229" s="99"/>
      <c r="DC229" s="99"/>
      <c r="DD229" s="99"/>
      <c r="DE229" s="98" t="s">
        <v>373</v>
      </c>
      <c r="DF229" s="99"/>
      <c r="DG229" s="99"/>
      <c r="DH229" s="99"/>
      <c r="DI229" s="99"/>
      <c r="DJ229" s="99"/>
      <c r="DK229" s="107" t="e">
        <f>VLOOKUP(Despacho!CT229,Ventas!$A$1:$U$205,5,0)</f>
        <v>#N/A</v>
      </c>
      <c r="DL229" s="99"/>
      <c r="DM229" s="99"/>
      <c r="DN229" s="99"/>
      <c r="DO229" s="2"/>
      <c r="DP229" s="2"/>
      <c r="DQ229" s="98" t="s">
        <v>371</v>
      </c>
      <c r="DR229" s="99"/>
      <c r="DS229" s="99"/>
      <c r="DT229" s="99"/>
      <c r="DU229" s="99"/>
      <c r="DV229" s="99"/>
      <c r="DW229" s="25" t="s">
        <v>372</v>
      </c>
      <c r="DX229" s="108">
        <f>DX210+5</f>
        <v>65</v>
      </c>
      <c r="DY229" s="99"/>
      <c r="DZ229" s="99"/>
      <c r="EA229" s="99"/>
      <c r="EB229" s="99"/>
      <c r="EC229" s="99"/>
      <c r="ED229" s="99"/>
      <c r="EE229" s="99"/>
      <c r="EF229" s="99"/>
      <c r="EG229" s="99"/>
      <c r="EH229" s="99"/>
      <c r="EI229" s="98" t="s">
        <v>373</v>
      </c>
      <c r="EJ229" s="99"/>
      <c r="EK229" s="99"/>
      <c r="EL229" s="99"/>
      <c r="EM229" s="99"/>
      <c r="EN229" s="99"/>
      <c r="EO229" s="107" t="e">
        <f>VLOOKUP(Despacho!DX229,Ventas!$A$1:$U$205,5,0)</f>
        <v>#N/A</v>
      </c>
      <c r="EP229" s="99"/>
      <c r="EQ229" s="99"/>
      <c r="ER229" s="99"/>
      <c r="ES229" s="2"/>
      <c r="ET229" s="2"/>
    </row>
    <row r="230" spans="1:150" ht="15.75" customHeight="1" x14ac:dyDescent="0.3">
      <c r="A230" s="98" t="s">
        <v>272</v>
      </c>
      <c r="B230" s="99"/>
      <c r="C230" s="99"/>
      <c r="D230" s="99"/>
      <c r="E230" s="99"/>
      <c r="F230" s="99"/>
      <c r="G230" s="25" t="s">
        <v>372</v>
      </c>
      <c r="H230" s="98" t="e">
        <f>VLOOKUP(Despacho!H229,Ventas!$A$1:$U$205,6,0)</f>
        <v>#N/A</v>
      </c>
      <c r="I230" s="99"/>
      <c r="J230" s="99"/>
      <c r="K230" s="99"/>
      <c r="L230" s="99"/>
      <c r="M230" s="99"/>
      <c r="N230" s="99"/>
      <c r="O230" s="99"/>
      <c r="P230" s="99"/>
      <c r="Q230" s="99"/>
      <c r="R230" s="99"/>
      <c r="S230" s="99"/>
      <c r="T230" s="99"/>
      <c r="U230" s="99"/>
      <c r="V230" s="99"/>
      <c r="W230" s="99"/>
      <c r="X230" s="99"/>
      <c r="Y230" s="2"/>
      <c r="Z230" s="2"/>
      <c r="AA230" s="2"/>
      <c r="AB230" s="2"/>
      <c r="AC230" s="2"/>
      <c r="AD230" s="2"/>
      <c r="AE230" s="98" t="s">
        <v>272</v>
      </c>
      <c r="AF230" s="99"/>
      <c r="AG230" s="99"/>
      <c r="AH230" s="99"/>
      <c r="AI230" s="99"/>
      <c r="AJ230" s="99"/>
      <c r="AK230" s="25" t="s">
        <v>372</v>
      </c>
      <c r="AL230" s="98" t="e">
        <f>VLOOKUP(Despacho!AL229,Ventas!$A$1:$U$205,6,0)</f>
        <v>#N/A</v>
      </c>
      <c r="AM230" s="99"/>
      <c r="AN230" s="99"/>
      <c r="AO230" s="99"/>
      <c r="AP230" s="99"/>
      <c r="AQ230" s="99"/>
      <c r="AR230" s="99"/>
      <c r="AS230" s="99"/>
      <c r="AT230" s="99"/>
      <c r="AU230" s="99"/>
      <c r="AV230" s="99"/>
      <c r="AW230" s="99"/>
      <c r="AX230" s="99"/>
      <c r="AY230" s="99"/>
      <c r="AZ230" s="99"/>
      <c r="BA230" s="99"/>
      <c r="BB230" s="99"/>
      <c r="BC230" s="2"/>
      <c r="BD230" s="2"/>
      <c r="BE230" s="2"/>
      <c r="BF230" s="2"/>
      <c r="BG230" s="2"/>
      <c r="BH230" s="2"/>
      <c r="BI230" s="98" t="s">
        <v>272</v>
      </c>
      <c r="BJ230" s="99"/>
      <c r="BK230" s="99"/>
      <c r="BL230" s="99"/>
      <c r="BM230" s="99"/>
      <c r="BN230" s="99"/>
      <c r="BO230" s="25" t="s">
        <v>372</v>
      </c>
      <c r="BP230" s="98" t="e">
        <f>VLOOKUP(Despacho!BP229,Ventas!$A$1:$U$205,6,0)</f>
        <v>#N/A</v>
      </c>
      <c r="BQ230" s="99"/>
      <c r="BR230" s="99"/>
      <c r="BS230" s="99"/>
      <c r="BT230" s="99"/>
      <c r="BU230" s="99"/>
      <c r="BV230" s="99"/>
      <c r="BW230" s="99"/>
      <c r="BX230" s="99"/>
      <c r="BY230" s="99"/>
      <c r="BZ230" s="99"/>
      <c r="CA230" s="99"/>
      <c r="CB230" s="99"/>
      <c r="CC230" s="99"/>
      <c r="CD230" s="99"/>
      <c r="CE230" s="99"/>
      <c r="CF230" s="99"/>
      <c r="CG230" s="2"/>
      <c r="CH230" s="2"/>
      <c r="CI230" s="2"/>
      <c r="CJ230" s="2"/>
      <c r="CK230" s="2"/>
      <c r="CL230" s="2"/>
      <c r="CM230" s="98" t="s">
        <v>272</v>
      </c>
      <c r="CN230" s="99"/>
      <c r="CO230" s="99"/>
      <c r="CP230" s="99"/>
      <c r="CQ230" s="99"/>
      <c r="CR230" s="99"/>
      <c r="CS230" s="25" t="s">
        <v>372</v>
      </c>
      <c r="CT230" s="98" t="e">
        <f>VLOOKUP(Despacho!CT229,Ventas!$A$1:$U$205,6,0)</f>
        <v>#N/A</v>
      </c>
      <c r="CU230" s="99"/>
      <c r="CV230" s="99"/>
      <c r="CW230" s="99"/>
      <c r="CX230" s="99"/>
      <c r="CY230" s="99"/>
      <c r="CZ230" s="99"/>
      <c r="DA230" s="99"/>
      <c r="DB230" s="99"/>
      <c r="DC230" s="99"/>
      <c r="DD230" s="99"/>
      <c r="DE230" s="99"/>
      <c r="DF230" s="99"/>
      <c r="DG230" s="99"/>
      <c r="DH230" s="99"/>
      <c r="DI230" s="99"/>
      <c r="DJ230" s="99"/>
      <c r="DK230" s="2"/>
      <c r="DL230" s="2"/>
      <c r="DM230" s="2"/>
      <c r="DN230" s="2"/>
      <c r="DO230" s="2"/>
      <c r="DP230" s="2"/>
      <c r="DQ230" s="98" t="s">
        <v>272</v>
      </c>
      <c r="DR230" s="99"/>
      <c r="DS230" s="99"/>
      <c r="DT230" s="99"/>
      <c r="DU230" s="99"/>
      <c r="DV230" s="99"/>
      <c r="DW230" s="25" t="s">
        <v>372</v>
      </c>
      <c r="DX230" s="98" t="e">
        <f>VLOOKUP(Despacho!DX229,Ventas!$A$1:$U$205,6,0)</f>
        <v>#N/A</v>
      </c>
      <c r="DY230" s="99"/>
      <c r="DZ230" s="99"/>
      <c r="EA230" s="99"/>
      <c r="EB230" s="99"/>
      <c r="EC230" s="99"/>
      <c r="ED230" s="99"/>
      <c r="EE230" s="99"/>
      <c r="EF230" s="99"/>
      <c r="EG230" s="99"/>
      <c r="EH230" s="99"/>
      <c r="EI230" s="99"/>
      <c r="EJ230" s="99"/>
      <c r="EK230" s="99"/>
      <c r="EL230" s="99"/>
      <c r="EM230" s="99"/>
      <c r="EN230" s="99"/>
      <c r="EO230" s="2"/>
      <c r="EP230" s="2"/>
      <c r="EQ230" s="2"/>
      <c r="ER230" s="2"/>
      <c r="ES230" s="2"/>
      <c r="ET230" s="2"/>
    </row>
    <row r="231" spans="1:150" ht="15.75" customHeight="1" x14ac:dyDescent="0.3">
      <c r="A231" s="98" t="s">
        <v>374</v>
      </c>
      <c r="B231" s="99"/>
      <c r="C231" s="99"/>
      <c r="D231" s="99"/>
      <c r="E231" s="99"/>
      <c r="F231" s="99"/>
      <c r="G231" s="25" t="s">
        <v>372</v>
      </c>
      <c r="H231" s="105" t="e">
        <f>VLOOKUP(Despacho!H229,Ventas!$A$1:$U$205,15,0)</f>
        <v>#N/A</v>
      </c>
      <c r="I231" s="99"/>
      <c r="J231" s="99"/>
      <c r="K231" s="99"/>
      <c r="L231" s="99"/>
      <c r="M231" s="99"/>
      <c r="N231" s="81"/>
      <c r="O231" s="81"/>
      <c r="P231" s="81"/>
      <c r="Q231" s="81"/>
      <c r="R231" s="81"/>
      <c r="S231" s="25"/>
      <c r="T231" s="25"/>
      <c r="U231" s="25"/>
      <c r="V231" s="25"/>
      <c r="W231" s="25"/>
      <c r="X231" s="25"/>
      <c r="Y231" s="82"/>
      <c r="Z231" s="82"/>
      <c r="AA231" s="82"/>
      <c r="AB231" s="82"/>
      <c r="AC231" s="2"/>
      <c r="AD231" s="2"/>
      <c r="AE231" s="98" t="s">
        <v>374</v>
      </c>
      <c r="AF231" s="99"/>
      <c r="AG231" s="99"/>
      <c r="AH231" s="99"/>
      <c r="AI231" s="99"/>
      <c r="AJ231" s="99"/>
      <c r="AK231" s="25" t="s">
        <v>372</v>
      </c>
      <c r="AL231" s="105" t="e">
        <f>VLOOKUP(Despacho!AL229,Ventas!$A$1:$U$205,15,0)</f>
        <v>#N/A</v>
      </c>
      <c r="AM231" s="99"/>
      <c r="AN231" s="99"/>
      <c r="AO231" s="99"/>
      <c r="AP231" s="99"/>
      <c r="AQ231" s="99"/>
      <c r="AR231" s="81"/>
      <c r="AS231" s="81"/>
      <c r="AT231" s="81"/>
      <c r="AU231" s="81"/>
      <c r="AV231" s="81"/>
      <c r="AW231" s="25"/>
      <c r="AX231" s="25"/>
      <c r="AY231" s="25"/>
      <c r="AZ231" s="25"/>
      <c r="BA231" s="25"/>
      <c r="BB231" s="25"/>
      <c r="BC231" s="82"/>
      <c r="BD231" s="82"/>
      <c r="BE231" s="82"/>
      <c r="BF231" s="82"/>
      <c r="BG231" s="2"/>
      <c r="BH231" s="2"/>
      <c r="BI231" s="98" t="s">
        <v>374</v>
      </c>
      <c r="BJ231" s="99"/>
      <c r="BK231" s="99"/>
      <c r="BL231" s="99"/>
      <c r="BM231" s="99"/>
      <c r="BN231" s="99"/>
      <c r="BO231" s="25" t="s">
        <v>372</v>
      </c>
      <c r="BP231" s="105" t="e">
        <f>VLOOKUP(Despacho!BP229,Ventas!$A$1:$U$205,15,0)</f>
        <v>#N/A</v>
      </c>
      <c r="BQ231" s="99"/>
      <c r="BR231" s="99"/>
      <c r="BS231" s="99"/>
      <c r="BT231" s="99"/>
      <c r="BU231" s="99"/>
      <c r="BV231" s="81"/>
      <c r="BW231" s="81"/>
      <c r="BX231" s="81"/>
      <c r="BY231" s="81"/>
      <c r="BZ231" s="81"/>
      <c r="CA231" s="25"/>
      <c r="CB231" s="25"/>
      <c r="CC231" s="25"/>
      <c r="CD231" s="25"/>
      <c r="CE231" s="25"/>
      <c r="CF231" s="25"/>
      <c r="CG231" s="82"/>
      <c r="CH231" s="82"/>
      <c r="CI231" s="82"/>
      <c r="CJ231" s="82"/>
      <c r="CK231" s="2"/>
      <c r="CL231" s="2"/>
      <c r="CM231" s="98" t="s">
        <v>374</v>
      </c>
      <c r="CN231" s="99"/>
      <c r="CO231" s="99"/>
      <c r="CP231" s="99"/>
      <c r="CQ231" s="99"/>
      <c r="CR231" s="99"/>
      <c r="CS231" s="25" t="s">
        <v>372</v>
      </c>
      <c r="CT231" s="105" t="e">
        <f>VLOOKUP(Despacho!CT229,Ventas!$A$1:$U$205,15,0)</f>
        <v>#N/A</v>
      </c>
      <c r="CU231" s="99"/>
      <c r="CV231" s="99"/>
      <c r="CW231" s="99"/>
      <c r="CX231" s="99"/>
      <c r="CY231" s="99"/>
      <c r="CZ231" s="81"/>
      <c r="DA231" s="81"/>
      <c r="DB231" s="81"/>
      <c r="DC231" s="81"/>
      <c r="DD231" s="81"/>
      <c r="DE231" s="25"/>
      <c r="DF231" s="25"/>
      <c r="DG231" s="25"/>
      <c r="DH231" s="25"/>
      <c r="DI231" s="25"/>
      <c r="DJ231" s="25"/>
      <c r="DK231" s="82"/>
      <c r="DL231" s="82"/>
      <c r="DM231" s="82"/>
      <c r="DN231" s="82"/>
      <c r="DO231" s="2"/>
      <c r="DP231" s="2"/>
      <c r="DQ231" s="98" t="s">
        <v>374</v>
      </c>
      <c r="DR231" s="99"/>
      <c r="DS231" s="99"/>
      <c r="DT231" s="99"/>
      <c r="DU231" s="99"/>
      <c r="DV231" s="99"/>
      <c r="DW231" s="25" t="s">
        <v>372</v>
      </c>
      <c r="DX231" s="105" t="e">
        <f>VLOOKUP(Despacho!DX229,Ventas!$A$1:$U$205,15,0)</f>
        <v>#N/A</v>
      </c>
      <c r="DY231" s="99"/>
      <c r="DZ231" s="99"/>
      <c r="EA231" s="99"/>
      <c r="EB231" s="99"/>
      <c r="EC231" s="99"/>
      <c r="ED231" s="81"/>
      <c r="EE231" s="81"/>
      <c r="EF231" s="81"/>
      <c r="EG231" s="81"/>
      <c r="EH231" s="81"/>
      <c r="EI231" s="25"/>
      <c r="EJ231" s="25"/>
      <c r="EK231" s="25"/>
      <c r="EL231" s="25"/>
      <c r="EM231" s="25"/>
      <c r="EN231" s="25"/>
      <c r="EO231" s="82"/>
      <c r="EP231" s="82"/>
      <c r="EQ231" s="82"/>
      <c r="ER231" s="82"/>
      <c r="ES231" s="2"/>
      <c r="ET231" s="2"/>
    </row>
    <row r="232" spans="1:150" ht="15.75" customHeight="1" x14ac:dyDescent="0.3">
      <c r="A232" s="98" t="s">
        <v>375</v>
      </c>
      <c r="B232" s="99"/>
      <c r="C232" s="99"/>
      <c r="D232" s="99"/>
      <c r="E232" s="99"/>
      <c r="F232" s="99"/>
      <c r="G232" s="25"/>
      <c r="H232" s="106" t="e">
        <f>VLOOKUP(Despacho!H229,Ventas!$A$1:$U$205,16,0)</f>
        <v>#N/A</v>
      </c>
      <c r="I232" s="99"/>
      <c r="J232" s="99"/>
      <c r="K232" s="99"/>
      <c r="L232" s="99"/>
      <c r="M232" s="99"/>
      <c r="N232" s="81"/>
      <c r="O232" s="81"/>
      <c r="P232" s="81"/>
      <c r="Q232" s="81"/>
      <c r="R232" s="81"/>
      <c r="S232" s="25"/>
      <c r="T232" s="25"/>
      <c r="U232" s="25"/>
      <c r="V232" s="25"/>
      <c r="W232" s="25"/>
      <c r="X232" s="25"/>
      <c r="Y232" s="82"/>
      <c r="Z232" s="82"/>
      <c r="AA232" s="82"/>
      <c r="AB232" s="82"/>
      <c r="AC232" s="2"/>
      <c r="AD232" s="2"/>
      <c r="AE232" s="98" t="s">
        <v>375</v>
      </c>
      <c r="AF232" s="99"/>
      <c r="AG232" s="99"/>
      <c r="AH232" s="99"/>
      <c r="AI232" s="99"/>
      <c r="AJ232" s="99"/>
      <c r="AK232" s="25"/>
      <c r="AL232" s="106" t="e">
        <f>VLOOKUP(Despacho!AL229,Ventas!$A$1:$U$205,16,0)</f>
        <v>#N/A</v>
      </c>
      <c r="AM232" s="99"/>
      <c r="AN232" s="99"/>
      <c r="AO232" s="99"/>
      <c r="AP232" s="99"/>
      <c r="AQ232" s="99"/>
      <c r="AR232" s="81"/>
      <c r="AS232" s="81"/>
      <c r="AT232" s="81"/>
      <c r="AU232" s="81"/>
      <c r="AV232" s="81"/>
      <c r="AW232" s="25"/>
      <c r="AX232" s="25"/>
      <c r="AY232" s="25"/>
      <c r="AZ232" s="25"/>
      <c r="BA232" s="25"/>
      <c r="BB232" s="25"/>
      <c r="BC232" s="82"/>
      <c r="BD232" s="82"/>
      <c r="BE232" s="82"/>
      <c r="BF232" s="82"/>
      <c r="BG232" s="2"/>
      <c r="BH232" s="2"/>
      <c r="BI232" s="98" t="s">
        <v>375</v>
      </c>
      <c r="BJ232" s="99"/>
      <c r="BK232" s="99"/>
      <c r="BL232" s="99"/>
      <c r="BM232" s="99"/>
      <c r="BN232" s="99"/>
      <c r="BO232" s="25"/>
      <c r="BP232" s="106" t="e">
        <f>VLOOKUP(Despacho!BP229,Ventas!$A$1:$U$205,16,0)</f>
        <v>#N/A</v>
      </c>
      <c r="BQ232" s="99"/>
      <c r="BR232" s="99"/>
      <c r="BS232" s="99"/>
      <c r="BT232" s="99"/>
      <c r="BU232" s="99"/>
      <c r="BV232" s="81"/>
      <c r="BW232" s="81"/>
      <c r="BX232" s="81"/>
      <c r="BY232" s="81"/>
      <c r="BZ232" s="81"/>
      <c r="CA232" s="25"/>
      <c r="CB232" s="25"/>
      <c r="CC232" s="25"/>
      <c r="CD232" s="25"/>
      <c r="CE232" s="25"/>
      <c r="CF232" s="25"/>
      <c r="CG232" s="82"/>
      <c r="CH232" s="82"/>
      <c r="CI232" s="82"/>
      <c r="CJ232" s="82"/>
      <c r="CK232" s="2"/>
      <c r="CL232" s="2"/>
      <c r="CM232" s="98" t="s">
        <v>375</v>
      </c>
      <c r="CN232" s="99"/>
      <c r="CO232" s="99"/>
      <c r="CP232" s="99"/>
      <c r="CQ232" s="99"/>
      <c r="CR232" s="99"/>
      <c r="CS232" s="25"/>
      <c r="CT232" s="106" t="e">
        <f>VLOOKUP(Despacho!CT229,Ventas!$A$1:$U$205,16,0)</f>
        <v>#N/A</v>
      </c>
      <c r="CU232" s="99"/>
      <c r="CV232" s="99"/>
      <c r="CW232" s="99"/>
      <c r="CX232" s="99"/>
      <c r="CY232" s="99"/>
      <c r="CZ232" s="81"/>
      <c r="DA232" s="81"/>
      <c r="DB232" s="81"/>
      <c r="DC232" s="81"/>
      <c r="DD232" s="81"/>
      <c r="DE232" s="25"/>
      <c r="DF232" s="25"/>
      <c r="DG232" s="25"/>
      <c r="DH232" s="25"/>
      <c r="DI232" s="25"/>
      <c r="DJ232" s="25"/>
      <c r="DK232" s="82"/>
      <c r="DL232" s="82"/>
      <c r="DM232" s="82"/>
      <c r="DN232" s="82"/>
      <c r="DO232" s="2"/>
      <c r="DP232" s="2"/>
      <c r="DQ232" s="98" t="s">
        <v>375</v>
      </c>
      <c r="DR232" s="99"/>
      <c r="DS232" s="99"/>
      <c r="DT232" s="99"/>
      <c r="DU232" s="99"/>
      <c r="DV232" s="99"/>
      <c r="DW232" s="25"/>
      <c r="DX232" s="106" t="e">
        <f>VLOOKUP(Despacho!DX229,Ventas!$A$1:$U$205,16,0)</f>
        <v>#N/A</v>
      </c>
      <c r="DY232" s="99"/>
      <c r="DZ232" s="99"/>
      <c r="EA232" s="99"/>
      <c r="EB232" s="99"/>
      <c r="EC232" s="99"/>
      <c r="ED232" s="81"/>
      <c r="EE232" s="81"/>
      <c r="EF232" s="81"/>
      <c r="EG232" s="81"/>
      <c r="EH232" s="81"/>
      <c r="EI232" s="25"/>
      <c r="EJ232" s="25"/>
      <c r="EK232" s="25"/>
      <c r="EL232" s="25"/>
      <c r="EM232" s="25"/>
      <c r="EN232" s="25"/>
      <c r="EO232" s="82"/>
      <c r="EP232" s="82"/>
      <c r="EQ232" s="82"/>
      <c r="ER232" s="82"/>
      <c r="ES232" s="2"/>
      <c r="ET232" s="2"/>
    </row>
    <row r="233" spans="1:150" ht="15.75" customHeight="1" x14ac:dyDescent="0.3">
      <c r="A233" s="98" t="s">
        <v>152</v>
      </c>
      <c r="B233" s="99"/>
      <c r="C233" s="99"/>
      <c r="D233" s="99"/>
      <c r="E233" s="99"/>
      <c r="F233" s="99"/>
      <c r="G233" s="25" t="s">
        <v>372</v>
      </c>
      <c r="H233" s="101" t="e">
        <f>VLOOKUP(Y229,Clientes!$A$1:$E$504,3,0)</f>
        <v>#N/A</v>
      </c>
      <c r="I233" s="99"/>
      <c r="J233" s="99"/>
      <c r="K233" s="99"/>
      <c r="L233" s="99"/>
      <c r="M233" s="99"/>
      <c r="N233" s="99"/>
      <c r="O233" s="99"/>
      <c r="P233" s="99"/>
      <c r="Q233" s="99"/>
      <c r="R233" s="99"/>
      <c r="S233" s="99"/>
      <c r="T233" s="99"/>
      <c r="U233" s="99"/>
      <c r="V233" s="99"/>
      <c r="W233" s="99"/>
      <c r="X233" s="99"/>
      <c r="Y233" s="98" t="s">
        <v>279</v>
      </c>
      <c r="Z233" s="99"/>
      <c r="AA233" s="100" t="e">
        <f>VLOOKUP(Y229,Clientes!$A$1:$E$48,4,0)</f>
        <v>#N/A</v>
      </c>
      <c r="AB233" s="99"/>
      <c r="AC233" s="2"/>
      <c r="AD233" s="2"/>
      <c r="AE233" s="98" t="s">
        <v>152</v>
      </c>
      <c r="AF233" s="99"/>
      <c r="AG233" s="99"/>
      <c r="AH233" s="99"/>
      <c r="AI233" s="99"/>
      <c r="AJ233" s="99"/>
      <c r="AK233" s="25" t="s">
        <v>372</v>
      </c>
      <c r="AL233" s="101" t="e">
        <f>VLOOKUP(BC229,Clientes!$A$1:$E$504,3,0)</f>
        <v>#N/A</v>
      </c>
      <c r="AM233" s="99"/>
      <c r="AN233" s="99"/>
      <c r="AO233" s="99"/>
      <c r="AP233" s="99"/>
      <c r="AQ233" s="99"/>
      <c r="AR233" s="99"/>
      <c r="AS233" s="99"/>
      <c r="AT233" s="99"/>
      <c r="AU233" s="99"/>
      <c r="AV233" s="99"/>
      <c r="AW233" s="99"/>
      <c r="AX233" s="99"/>
      <c r="AY233" s="99"/>
      <c r="AZ233" s="99"/>
      <c r="BA233" s="99"/>
      <c r="BB233" s="99"/>
      <c r="BC233" s="98" t="s">
        <v>279</v>
      </c>
      <c r="BD233" s="99"/>
      <c r="BE233" s="100" t="e">
        <f>VLOOKUP(BC229,Clientes!$A$1:$E$48,4,0)</f>
        <v>#N/A</v>
      </c>
      <c r="BF233" s="99"/>
      <c r="BG233" s="2"/>
      <c r="BH233" s="2"/>
      <c r="BI233" s="98" t="s">
        <v>152</v>
      </c>
      <c r="BJ233" s="99"/>
      <c r="BK233" s="99"/>
      <c r="BL233" s="99"/>
      <c r="BM233" s="99"/>
      <c r="BN233" s="99"/>
      <c r="BO233" s="25" t="s">
        <v>372</v>
      </c>
      <c r="BP233" s="101" t="e">
        <f>VLOOKUP(CG229,Clientes!$A$1:$E$504,3,0)</f>
        <v>#N/A</v>
      </c>
      <c r="BQ233" s="99"/>
      <c r="BR233" s="99"/>
      <c r="BS233" s="99"/>
      <c r="BT233" s="99"/>
      <c r="BU233" s="99"/>
      <c r="BV233" s="99"/>
      <c r="BW233" s="99"/>
      <c r="BX233" s="99"/>
      <c r="BY233" s="99"/>
      <c r="BZ233" s="99"/>
      <c r="CA233" s="99"/>
      <c r="CB233" s="99"/>
      <c r="CC233" s="99"/>
      <c r="CD233" s="99"/>
      <c r="CE233" s="99"/>
      <c r="CF233" s="99"/>
      <c r="CG233" s="98" t="s">
        <v>279</v>
      </c>
      <c r="CH233" s="99"/>
      <c r="CI233" s="100" t="e">
        <f>VLOOKUP(CG229,Clientes!$A$1:$E$48,4,0)</f>
        <v>#N/A</v>
      </c>
      <c r="CJ233" s="99"/>
      <c r="CK233" s="2"/>
      <c r="CL233" s="2"/>
      <c r="CM233" s="98" t="s">
        <v>152</v>
      </c>
      <c r="CN233" s="99"/>
      <c r="CO233" s="99"/>
      <c r="CP233" s="99"/>
      <c r="CQ233" s="99"/>
      <c r="CR233" s="99"/>
      <c r="CS233" s="25" t="s">
        <v>372</v>
      </c>
      <c r="CT233" s="101" t="e">
        <f>VLOOKUP(DK229,Clientes!$A$1:$E$504,3,0)</f>
        <v>#N/A</v>
      </c>
      <c r="CU233" s="99"/>
      <c r="CV233" s="99"/>
      <c r="CW233" s="99"/>
      <c r="CX233" s="99"/>
      <c r="CY233" s="99"/>
      <c r="CZ233" s="99"/>
      <c r="DA233" s="99"/>
      <c r="DB233" s="99"/>
      <c r="DC233" s="99"/>
      <c r="DD233" s="99"/>
      <c r="DE233" s="99"/>
      <c r="DF233" s="99"/>
      <c r="DG233" s="99"/>
      <c r="DH233" s="99"/>
      <c r="DI233" s="99"/>
      <c r="DJ233" s="99"/>
      <c r="DK233" s="98" t="s">
        <v>279</v>
      </c>
      <c r="DL233" s="99"/>
      <c r="DM233" s="100" t="e">
        <f>VLOOKUP(DK229,Clientes!$A$1:$E$48,4,0)</f>
        <v>#N/A</v>
      </c>
      <c r="DN233" s="99"/>
      <c r="DO233" s="2"/>
      <c r="DP233" s="2"/>
      <c r="DQ233" s="98" t="s">
        <v>152</v>
      </c>
      <c r="DR233" s="99"/>
      <c r="DS233" s="99"/>
      <c r="DT233" s="99"/>
      <c r="DU233" s="99"/>
      <c r="DV233" s="99"/>
      <c r="DW233" s="25" t="s">
        <v>372</v>
      </c>
      <c r="DX233" s="101" t="e">
        <f>VLOOKUP(EO229,Clientes!$A$1:$E$504,3,0)</f>
        <v>#N/A</v>
      </c>
      <c r="DY233" s="99"/>
      <c r="DZ233" s="99"/>
      <c r="EA233" s="99"/>
      <c r="EB233" s="99"/>
      <c r="EC233" s="99"/>
      <c r="ED233" s="99"/>
      <c r="EE233" s="99"/>
      <c r="EF233" s="99"/>
      <c r="EG233" s="99"/>
      <c r="EH233" s="99"/>
      <c r="EI233" s="99"/>
      <c r="EJ233" s="99"/>
      <c r="EK233" s="99"/>
      <c r="EL233" s="99"/>
      <c r="EM233" s="99"/>
      <c r="EN233" s="99"/>
      <c r="EO233" s="98" t="s">
        <v>279</v>
      </c>
      <c r="EP233" s="99"/>
      <c r="EQ233" s="100" t="e">
        <f>VLOOKUP(EO229,Clientes!$A$1:$E$48,4,0)</f>
        <v>#N/A</v>
      </c>
      <c r="ER233" s="99"/>
      <c r="ES233" s="2"/>
      <c r="ET233" s="2"/>
    </row>
    <row r="234" spans="1:150"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row>
    <row r="235" spans="1:150"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row>
    <row r="236" spans="1:150" ht="15.75" customHeight="1" x14ac:dyDescent="0.3">
      <c r="A236" s="102" t="s">
        <v>225</v>
      </c>
      <c r="B236" s="103"/>
      <c r="C236" s="102" t="s">
        <v>376</v>
      </c>
      <c r="D236" s="104"/>
      <c r="E236" s="104"/>
      <c r="F236" s="104"/>
      <c r="G236" s="104"/>
      <c r="H236" s="104"/>
      <c r="I236" s="104"/>
      <c r="J236" s="104"/>
      <c r="K236" s="104"/>
      <c r="L236" s="104"/>
      <c r="M236" s="104"/>
      <c r="N236" s="104"/>
      <c r="O236" s="104"/>
      <c r="P236" s="104"/>
      <c r="Q236" s="104"/>
      <c r="R236" s="104"/>
      <c r="S236" s="104"/>
      <c r="T236" s="103"/>
      <c r="U236" s="102" t="s">
        <v>245</v>
      </c>
      <c r="V236" s="103"/>
      <c r="W236" s="102" t="s">
        <v>377</v>
      </c>
      <c r="X236" s="104"/>
      <c r="Y236" s="104"/>
      <c r="Z236" s="103"/>
      <c r="AA236" s="102" t="s">
        <v>378</v>
      </c>
      <c r="AB236" s="104"/>
      <c r="AC236" s="104"/>
      <c r="AD236" s="103"/>
      <c r="AE236" s="102" t="s">
        <v>225</v>
      </c>
      <c r="AF236" s="103"/>
      <c r="AG236" s="102" t="s">
        <v>376</v>
      </c>
      <c r="AH236" s="104"/>
      <c r="AI236" s="104"/>
      <c r="AJ236" s="104"/>
      <c r="AK236" s="104"/>
      <c r="AL236" s="104"/>
      <c r="AM236" s="104"/>
      <c r="AN236" s="104"/>
      <c r="AO236" s="104"/>
      <c r="AP236" s="104"/>
      <c r="AQ236" s="104"/>
      <c r="AR236" s="104"/>
      <c r="AS236" s="104"/>
      <c r="AT236" s="104"/>
      <c r="AU236" s="104"/>
      <c r="AV236" s="104"/>
      <c r="AW236" s="104"/>
      <c r="AX236" s="103"/>
      <c r="AY236" s="102" t="s">
        <v>245</v>
      </c>
      <c r="AZ236" s="103"/>
      <c r="BA236" s="102" t="s">
        <v>377</v>
      </c>
      <c r="BB236" s="104"/>
      <c r="BC236" s="104"/>
      <c r="BD236" s="103"/>
      <c r="BE236" s="102" t="s">
        <v>378</v>
      </c>
      <c r="BF236" s="104"/>
      <c r="BG236" s="104"/>
      <c r="BH236" s="103"/>
      <c r="BI236" s="102" t="s">
        <v>225</v>
      </c>
      <c r="BJ236" s="103"/>
      <c r="BK236" s="102" t="s">
        <v>376</v>
      </c>
      <c r="BL236" s="104"/>
      <c r="BM236" s="104"/>
      <c r="BN236" s="104"/>
      <c r="BO236" s="104"/>
      <c r="BP236" s="104"/>
      <c r="BQ236" s="104"/>
      <c r="BR236" s="104"/>
      <c r="BS236" s="104"/>
      <c r="BT236" s="104"/>
      <c r="BU236" s="104"/>
      <c r="BV236" s="104"/>
      <c r="BW236" s="104"/>
      <c r="BX236" s="104"/>
      <c r="BY236" s="104"/>
      <c r="BZ236" s="104"/>
      <c r="CA236" s="104"/>
      <c r="CB236" s="103"/>
      <c r="CC236" s="102" t="s">
        <v>245</v>
      </c>
      <c r="CD236" s="103"/>
      <c r="CE236" s="102" t="s">
        <v>377</v>
      </c>
      <c r="CF236" s="104"/>
      <c r="CG236" s="104"/>
      <c r="CH236" s="103"/>
      <c r="CI236" s="102" t="s">
        <v>378</v>
      </c>
      <c r="CJ236" s="104"/>
      <c r="CK236" s="104"/>
      <c r="CL236" s="103"/>
      <c r="CM236" s="102" t="s">
        <v>225</v>
      </c>
      <c r="CN236" s="103"/>
      <c r="CO236" s="102" t="s">
        <v>376</v>
      </c>
      <c r="CP236" s="104"/>
      <c r="CQ236" s="104"/>
      <c r="CR236" s="104"/>
      <c r="CS236" s="104"/>
      <c r="CT236" s="104"/>
      <c r="CU236" s="104"/>
      <c r="CV236" s="104"/>
      <c r="CW236" s="104"/>
      <c r="CX236" s="104"/>
      <c r="CY236" s="104"/>
      <c r="CZ236" s="104"/>
      <c r="DA236" s="104"/>
      <c r="DB236" s="104"/>
      <c r="DC236" s="104"/>
      <c r="DD236" s="104"/>
      <c r="DE236" s="104"/>
      <c r="DF236" s="103"/>
      <c r="DG236" s="102" t="s">
        <v>245</v>
      </c>
      <c r="DH236" s="103"/>
      <c r="DI236" s="102" t="s">
        <v>377</v>
      </c>
      <c r="DJ236" s="104"/>
      <c r="DK236" s="104"/>
      <c r="DL236" s="103"/>
      <c r="DM236" s="102" t="s">
        <v>378</v>
      </c>
      <c r="DN236" s="104"/>
      <c r="DO236" s="104"/>
      <c r="DP236" s="103"/>
      <c r="DQ236" s="102" t="s">
        <v>225</v>
      </c>
      <c r="DR236" s="103"/>
      <c r="DS236" s="102" t="s">
        <v>376</v>
      </c>
      <c r="DT236" s="104"/>
      <c r="DU236" s="104"/>
      <c r="DV236" s="104"/>
      <c r="DW236" s="104"/>
      <c r="DX236" s="104"/>
      <c r="DY236" s="104"/>
      <c r="DZ236" s="104"/>
      <c r="EA236" s="104"/>
      <c r="EB236" s="104"/>
      <c r="EC236" s="104"/>
      <c r="ED236" s="104"/>
      <c r="EE236" s="104"/>
      <c r="EF236" s="104"/>
      <c r="EG236" s="104"/>
      <c r="EH236" s="104"/>
      <c r="EI236" s="104"/>
      <c r="EJ236" s="103"/>
      <c r="EK236" s="102" t="s">
        <v>245</v>
      </c>
      <c r="EL236" s="103"/>
      <c r="EM236" s="102" t="s">
        <v>377</v>
      </c>
      <c r="EN236" s="104"/>
      <c r="EO236" s="104"/>
      <c r="EP236" s="103"/>
      <c r="EQ236" s="102" t="s">
        <v>378</v>
      </c>
      <c r="ER236" s="104"/>
      <c r="ES236" s="104"/>
      <c r="ET236" s="103"/>
    </row>
    <row r="237" spans="1:150" ht="15.75" customHeight="1" x14ac:dyDescent="0.3">
      <c r="A237" s="111">
        <v>1</v>
      </c>
      <c r="B237" s="103"/>
      <c r="C237" s="112" t="str">
        <f>IFERROR(VLOOKUP(CONCATENATE($H$1,A237),Ventas!$D$1:$M$205,5,0),"")</f>
        <v>Toalla 160x80 Fu</v>
      </c>
      <c r="D237" s="104"/>
      <c r="E237" s="104"/>
      <c r="F237" s="104"/>
      <c r="G237" s="104"/>
      <c r="H237" s="104"/>
      <c r="I237" s="104"/>
      <c r="J237" s="104"/>
      <c r="K237" s="104"/>
      <c r="L237" s="104"/>
      <c r="M237" s="104"/>
      <c r="N237" s="104"/>
      <c r="O237" s="104"/>
      <c r="P237" s="104"/>
      <c r="Q237" s="104"/>
      <c r="R237" s="104"/>
      <c r="S237" s="104"/>
      <c r="T237" s="103"/>
      <c r="U237" s="109">
        <f>IFERROR(VLOOKUP(CONCATENATE($H$1,A237),Ventas!$D$1:$M$205,6,0),"")</f>
        <v>1</v>
      </c>
      <c r="V237" s="103"/>
      <c r="W237" s="110">
        <f>IFERROR(VLOOKUP(CONCATENATE($H$1,A237),Ventas!$D$1:$M$205,8,0),"")</f>
        <v>8992</v>
      </c>
      <c r="X237" s="104"/>
      <c r="Y237" s="104"/>
      <c r="Z237" s="103"/>
      <c r="AA237" s="110">
        <f t="shared" ref="AA237:AA245" si="60">IFERROR(U237*W237,"")</f>
        <v>8992</v>
      </c>
      <c r="AB237" s="104"/>
      <c r="AC237" s="104"/>
      <c r="AD237" s="103"/>
      <c r="AE237" s="111">
        <v>1</v>
      </c>
      <c r="AF237" s="103"/>
      <c r="AG237" s="112" t="str">
        <f>IFERROR(VLOOKUP(CONCATENATE($H$1,AE237),Ventas!$D$1:$M$205,5,0),"")</f>
        <v>Toalla 160x80 Fu</v>
      </c>
      <c r="AH237" s="104"/>
      <c r="AI237" s="104"/>
      <c r="AJ237" s="104"/>
      <c r="AK237" s="104"/>
      <c r="AL237" s="104"/>
      <c r="AM237" s="104"/>
      <c r="AN237" s="104"/>
      <c r="AO237" s="104"/>
      <c r="AP237" s="104"/>
      <c r="AQ237" s="104"/>
      <c r="AR237" s="104"/>
      <c r="AS237" s="104"/>
      <c r="AT237" s="104"/>
      <c r="AU237" s="104"/>
      <c r="AV237" s="104"/>
      <c r="AW237" s="104"/>
      <c r="AX237" s="103"/>
      <c r="AY237" s="109">
        <f>IFERROR(VLOOKUP(CONCATENATE($H$1,AE237),Ventas!$D$1:$M$205,6,0),"")</f>
        <v>1</v>
      </c>
      <c r="AZ237" s="103"/>
      <c r="BA237" s="110">
        <f>IFERROR(VLOOKUP(CONCATENATE($H$1,AE237),Ventas!$D$1:$M$205,8,0),"")</f>
        <v>8992</v>
      </c>
      <c r="BB237" s="104"/>
      <c r="BC237" s="104"/>
      <c r="BD237" s="103"/>
      <c r="BE237" s="110">
        <f t="shared" ref="BE237:BE245" si="61">IFERROR(AY237*BA237,"")</f>
        <v>8992</v>
      </c>
      <c r="BF237" s="104"/>
      <c r="BG237" s="104"/>
      <c r="BH237" s="103"/>
      <c r="BI237" s="111">
        <v>1</v>
      </c>
      <c r="BJ237" s="103"/>
      <c r="BK237" s="112" t="str">
        <f>IFERROR(VLOOKUP(CONCATENATE($H$1,BI237),Ventas!$D$1:$M$205,5,0),"")</f>
        <v>Toalla 160x80 Fu</v>
      </c>
      <c r="BL237" s="104"/>
      <c r="BM237" s="104"/>
      <c r="BN237" s="104"/>
      <c r="BO237" s="104"/>
      <c r="BP237" s="104"/>
      <c r="BQ237" s="104"/>
      <c r="BR237" s="104"/>
      <c r="BS237" s="104"/>
      <c r="BT237" s="104"/>
      <c r="BU237" s="104"/>
      <c r="BV237" s="104"/>
      <c r="BW237" s="104"/>
      <c r="BX237" s="104"/>
      <c r="BY237" s="104"/>
      <c r="BZ237" s="104"/>
      <c r="CA237" s="104"/>
      <c r="CB237" s="103"/>
      <c r="CC237" s="109">
        <f>IFERROR(VLOOKUP(CONCATENATE($H$1,BI237),Ventas!$D$1:$M$205,6,0),"")</f>
        <v>1</v>
      </c>
      <c r="CD237" s="103"/>
      <c r="CE237" s="110">
        <f>IFERROR(VLOOKUP(CONCATENATE($H$1,BI237),Ventas!$D$1:$M$205,8,0),"")</f>
        <v>8992</v>
      </c>
      <c r="CF237" s="104"/>
      <c r="CG237" s="104"/>
      <c r="CH237" s="103"/>
      <c r="CI237" s="110">
        <f t="shared" ref="CI237:CI245" si="62">IFERROR(CC237*CE237,"")</f>
        <v>8992</v>
      </c>
      <c r="CJ237" s="104"/>
      <c r="CK237" s="104"/>
      <c r="CL237" s="103"/>
      <c r="CM237" s="111">
        <v>1</v>
      </c>
      <c r="CN237" s="103"/>
      <c r="CO237" s="112" t="str">
        <f>IFERROR(VLOOKUP(CONCATENATE($H$1,CM237),Ventas!$D$1:$M$205,5,0),"")</f>
        <v>Toalla 160x80 Fu</v>
      </c>
      <c r="CP237" s="104"/>
      <c r="CQ237" s="104"/>
      <c r="CR237" s="104"/>
      <c r="CS237" s="104"/>
      <c r="CT237" s="104"/>
      <c r="CU237" s="104"/>
      <c r="CV237" s="104"/>
      <c r="CW237" s="104"/>
      <c r="CX237" s="104"/>
      <c r="CY237" s="104"/>
      <c r="CZ237" s="104"/>
      <c r="DA237" s="104"/>
      <c r="DB237" s="104"/>
      <c r="DC237" s="104"/>
      <c r="DD237" s="104"/>
      <c r="DE237" s="104"/>
      <c r="DF237" s="103"/>
      <c r="DG237" s="109">
        <f>IFERROR(VLOOKUP(CONCATENATE($H$1,CM237),Ventas!$D$1:$M$205,6,0),"")</f>
        <v>1</v>
      </c>
      <c r="DH237" s="103"/>
      <c r="DI237" s="110">
        <f>IFERROR(VLOOKUP(CONCATENATE($H$1,CM237),Ventas!$D$1:$M$205,8,0),"")</f>
        <v>8992</v>
      </c>
      <c r="DJ237" s="104"/>
      <c r="DK237" s="104"/>
      <c r="DL237" s="103"/>
      <c r="DM237" s="110">
        <f t="shared" ref="DM237:DM245" si="63">IFERROR(DG237*DI237,"")</f>
        <v>8992</v>
      </c>
      <c r="DN237" s="104"/>
      <c r="DO237" s="104"/>
      <c r="DP237" s="103"/>
      <c r="DQ237" s="111">
        <v>1</v>
      </c>
      <c r="DR237" s="103"/>
      <c r="DS237" s="112" t="str">
        <f>IFERROR(VLOOKUP(CONCATENATE($H$1,DQ237),Ventas!$D$1:$M$205,5,0),"")</f>
        <v>Toalla 160x80 Fu</v>
      </c>
      <c r="DT237" s="104"/>
      <c r="DU237" s="104"/>
      <c r="DV237" s="104"/>
      <c r="DW237" s="104"/>
      <c r="DX237" s="104"/>
      <c r="DY237" s="104"/>
      <c r="DZ237" s="104"/>
      <c r="EA237" s="104"/>
      <c r="EB237" s="104"/>
      <c r="EC237" s="104"/>
      <c r="ED237" s="104"/>
      <c r="EE237" s="104"/>
      <c r="EF237" s="104"/>
      <c r="EG237" s="104"/>
      <c r="EH237" s="104"/>
      <c r="EI237" s="104"/>
      <c r="EJ237" s="103"/>
      <c r="EK237" s="109">
        <f>IFERROR(VLOOKUP(CONCATENATE($H$1,DQ237),Ventas!$D$1:$M$205,6,0),"")</f>
        <v>1</v>
      </c>
      <c r="EL237" s="103"/>
      <c r="EM237" s="110">
        <f>IFERROR(VLOOKUP(CONCATENATE($H$1,DQ237),Ventas!$D$1:$M$205,8,0),"")</f>
        <v>8992</v>
      </c>
      <c r="EN237" s="104"/>
      <c r="EO237" s="104"/>
      <c r="EP237" s="103"/>
      <c r="EQ237" s="110">
        <f t="shared" ref="EQ237:EQ245" si="64">IFERROR(EK237*EM237,"")</f>
        <v>8992</v>
      </c>
      <c r="ER237" s="104"/>
      <c r="ES237" s="104"/>
      <c r="ET237" s="103"/>
    </row>
    <row r="238" spans="1:150" ht="15.75" customHeight="1" x14ac:dyDescent="0.3">
      <c r="A238" s="111">
        <v>2</v>
      </c>
      <c r="B238" s="103"/>
      <c r="C238" s="112" t="str">
        <f>IFERROR(VLOOKUP(CONCATENATE($H$1,A238),Ventas!$D$1:$M$205,5,0),"")</f>
        <v>Turbante Fu</v>
      </c>
      <c r="D238" s="104"/>
      <c r="E238" s="104"/>
      <c r="F238" s="104"/>
      <c r="G238" s="104"/>
      <c r="H238" s="104"/>
      <c r="I238" s="104"/>
      <c r="J238" s="104"/>
      <c r="K238" s="104"/>
      <c r="L238" s="104"/>
      <c r="M238" s="104"/>
      <c r="N238" s="104"/>
      <c r="O238" s="104"/>
      <c r="P238" s="104"/>
      <c r="Q238" s="104"/>
      <c r="R238" s="104"/>
      <c r="S238" s="104"/>
      <c r="T238" s="103"/>
      <c r="U238" s="109">
        <f>IFERROR(VLOOKUP(CONCATENATE($H$1,A238),Ventas!$D$1:$M$205,6,0),"")</f>
        <v>1</v>
      </c>
      <c r="V238" s="103"/>
      <c r="W238" s="110">
        <f>IFERROR(VLOOKUP(CONCATENATE($H$1,A238),Ventas!$D$1:$M$205,8,0),"")</f>
        <v>4706</v>
      </c>
      <c r="X238" s="104"/>
      <c r="Y238" s="104"/>
      <c r="Z238" s="103"/>
      <c r="AA238" s="110">
        <f t="shared" si="60"/>
        <v>4706</v>
      </c>
      <c r="AB238" s="104"/>
      <c r="AC238" s="104"/>
      <c r="AD238" s="103"/>
      <c r="AE238" s="111">
        <v>2</v>
      </c>
      <c r="AF238" s="103"/>
      <c r="AG238" s="112" t="str">
        <f>IFERROR(VLOOKUP(CONCATENATE($H$1,AE238),Ventas!$D$1:$M$205,5,0),"")</f>
        <v>Turbante Fu</v>
      </c>
      <c r="AH238" s="104"/>
      <c r="AI238" s="104"/>
      <c r="AJ238" s="104"/>
      <c r="AK238" s="104"/>
      <c r="AL238" s="104"/>
      <c r="AM238" s="104"/>
      <c r="AN238" s="104"/>
      <c r="AO238" s="104"/>
      <c r="AP238" s="104"/>
      <c r="AQ238" s="104"/>
      <c r="AR238" s="104"/>
      <c r="AS238" s="104"/>
      <c r="AT238" s="104"/>
      <c r="AU238" s="104"/>
      <c r="AV238" s="104"/>
      <c r="AW238" s="104"/>
      <c r="AX238" s="103"/>
      <c r="AY238" s="109">
        <f>IFERROR(VLOOKUP(CONCATENATE($H$1,AE238),Ventas!$D$1:$M$205,6,0),"")</f>
        <v>1</v>
      </c>
      <c r="AZ238" s="103"/>
      <c r="BA238" s="110">
        <f>IFERROR(VLOOKUP(CONCATENATE($H$1,AE238),Ventas!$D$1:$M$205,8,0),"")</f>
        <v>4706</v>
      </c>
      <c r="BB238" s="104"/>
      <c r="BC238" s="104"/>
      <c r="BD238" s="103"/>
      <c r="BE238" s="110">
        <f t="shared" si="61"/>
        <v>4706</v>
      </c>
      <c r="BF238" s="104"/>
      <c r="BG238" s="104"/>
      <c r="BH238" s="103"/>
      <c r="BI238" s="111">
        <v>2</v>
      </c>
      <c r="BJ238" s="103"/>
      <c r="BK238" s="112" t="str">
        <f>IFERROR(VLOOKUP(CONCATENATE($H$1,BI238),Ventas!$D$1:$M$205,5,0),"")</f>
        <v>Turbante Fu</v>
      </c>
      <c r="BL238" s="104"/>
      <c r="BM238" s="104"/>
      <c r="BN238" s="104"/>
      <c r="BO238" s="104"/>
      <c r="BP238" s="104"/>
      <c r="BQ238" s="104"/>
      <c r="BR238" s="104"/>
      <c r="BS238" s="104"/>
      <c r="BT238" s="104"/>
      <c r="BU238" s="104"/>
      <c r="BV238" s="104"/>
      <c r="BW238" s="104"/>
      <c r="BX238" s="104"/>
      <c r="BY238" s="104"/>
      <c r="BZ238" s="104"/>
      <c r="CA238" s="104"/>
      <c r="CB238" s="103"/>
      <c r="CC238" s="109">
        <f>IFERROR(VLOOKUP(CONCATENATE($H$1,BI238),Ventas!$D$1:$M$205,6,0),"")</f>
        <v>1</v>
      </c>
      <c r="CD238" s="103"/>
      <c r="CE238" s="110">
        <f>IFERROR(VLOOKUP(CONCATENATE($H$1,BI238),Ventas!$D$1:$M$205,8,0),"")</f>
        <v>4706</v>
      </c>
      <c r="CF238" s="104"/>
      <c r="CG238" s="104"/>
      <c r="CH238" s="103"/>
      <c r="CI238" s="110">
        <f t="shared" si="62"/>
        <v>4706</v>
      </c>
      <c r="CJ238" s="104"/>
      <c r="CK238" s="104"/>
      <c r="CL238" s="103"/>
      <c r="CM238" s="111">
        <v>2</v>
      </c>
      <c r="CN238" s="103"/>
      <c r="CO238" s="112" t="str">
        <f>IFERROR(VLOOKUP(CONCATENATE($H$1,CM238),Ventas!$D$1:$M$205,5,0),"")</f>
        <v>Turbante Fu</v>
      </c>
      <c r="CP238" s="104"/>
      <c r="CQ238" s="104"/>
      <c r="CR238" s="104"/>
      <c r="CS238" s="104"/>
      <c r="CT238" s="104"/>
      <c r="CU238" s="104"/>
      <c r="CV238" s="104"/>
      <c r="CW238" s="104"/>
      <c r="CX238" s="104"/>
      <c r="CY238" s="104"/>
      <c r="CZ238" s="104"/>
      <c r="DA238" s="104"/>
      <c r="DB238" s="104"/>
      <c r="DC238" s="104"/>
      <c r="DD238" s="104"/>
      <c r="DE238" s="104"/>
      <c r="DF238" s="103"/>
      <c r="DG238" s="109">
        <f>IFERROR(VLOOKUP(CONCATENATE($H$1,CM238),Ventas!$D$1:$M$205,6,0),"")</f>
        <v>1</v>
      </c>
      <c r="DH238" s="103"/>
      <c r="DI238" s="110">
        <f>IFERROR(VLOOKUP(CONCATENATE($H$1,CM238),Ventas!$D$1:$M$205,8,0),"")</f>
        <v>4706</v>
      </c>
      <c r="DJ238" s="104"/>
      <c r="DK238" s="104"/>
      <c r="DL238" s="103"/>
      <c r="DM238" s="110">
        <f t="shared" si="63"/>
        <v>4706</v>
      </c>
      <c r="DN238" s="104"/>
      <c r="DO238" s="104"/>
      <c r="DP238" s="103"/>
      <c r="DQ238" s="111">
        <v>2</v>
      </c>
      <c r="DR238" s="103"/>
      <c r="DS238" s="112" t="str">
        <f>IFERROR(VLOOKUP(CONCATENATE($H$1,DQ238),Ventas!$D$1:$M$205,5,0),"")</f>
        <v>Turbante Fu</v>
      </c>
      <c r="DT238" s="104"/>
      <c r="DU238" s="104"/>
      <c r="DV238" s="104"/>
      <c r="DW238" s="104"/>
      <c r="DX238" s="104"/>
      <c r="DY238" s="104"/>
      <c r="DZ238" s="104"/>
      <c r="EA238" s="104"/>
      <c r="EB238" s="104"/>
      <c r="EC238" s="104"/>
      <c r="ED238" s="104"/>
      <c r="EE238" s="104"/>
      <c r="EF238" s="104"/>
      <c r="EG238" s="104"/>
      <c r="EH238" s="104"/>
      <c r="EI238" s="104"/>
      <c r="EJ238" s="103"/>
      <c r="EK238" s="109">
        <f>IFERROR(VLOOKUP(CONCATENATE($H$1,DQ238),Ventas!$D$1:$M$205,6,0),"")</f>
        <v>1</v>
      </c>
      <c r="EL238" s="103"/>
      <c r="EM238" s="110">
        <f>IFERROR(VLOOKUP(CONCATENATE($H$1,DQ238),Ventas!$D$1:$M$205,8,0),"")</f>
        <v>4706</v>
      </c>
      <c r="EN238" s="104"/>
      <c r="EO238" s="104"/>
      <c r="EP238" s="103"/>
      <c r="EQ238" s="110">
        <f t="shared" si="64"/>
        <v>4706</v>
      </c>
      <c r="ER238" s="104"/>
      <c r="ES238" s="104"/>
      <c r="ET238" s="103"/>
    </row>
    <row r="239" spans="1:150" ht="15.75" customHeight="1" x14ac:dyDescent="0.3">
      <c r="A239" s="111">
        <v>3</v>
      </c>
      <c r="B239" s="103"/>
      <c r="C239" s="112" t="str">
        <f>IFERROR(VLOOKUP(CONCATENATE($H$1,A239),Ventas!$D$1:$M$205,5,0),"")</f>
        <v>Turbante Ca</v>
      </c>
      <c r="D239" s="104"/>
      <c r="E239" s="104"/>
      <c r="F239" s="104"/>
      <c r="G239" s="104"/>
      <c r="H239" s="104"/>
      <c r="I239" s="104"/>
      <c r="J239" s="104"/>
      <c r="K239" s="104"/>
      <c r="L239" s="104"/>
      <c r="M239" s="104"/>
      <c r="N239" s="104"/>
      <c r="O239" s="104"/>
      <c r="P239" s="104"/>
      <c r="Q239" s="104"/>
      <c r="R239" s="104"/>
      <c r="S239" s="104"/>
      <c r="T239" s="103"/>
      <c r="U239" s="109">
        <f>IFERROR(VLOOKUP(CONCATENATE($H$1,A239),Ventas!$D$1:$M$205,6,0),"")</f>
        <v>1</v>
      </c>
      <c r="V239" s="103"/>
      <c r="W239" s="110">
        <f>IFERROR(VLOOKUP(CONCATENATE($H$1,A239),Ventas!$D$1:$M$205,8,0),"")</f>
        <v>4706</v>
      </c>
      <c r="X239" s="104"/>
      <c r="Y239" s="104"/>
      <c r="Z239" s="103"/>
      <c r="AA239" s="110">
        <f t="shared" si="60"/>
        <v>4706</v>
      </c>
      <c r="AB239" s="104"/>
      <c r="AC239" s="104"/>
      <c r="AD239" s="103"/>
      <c r="AE239" s="111">
        <v>3</v>
      </c>
      <c r="AF239" s="103"/>
      <c r="AG239" s="112" t="str">
        <f>IFERROR(VLOOKUP(CONCATENATE($H$1,AE239),Ventas!$D$1:$M$205,5,0),"")</f>
        <v>Turbante Ca</v>
      </c>
      <c r="AH239" s="104"/>
      <c r="AI239" s="104"/>
      <c r="AJ239" s="104"/>
      <c r="AK239" s="104"/>
      <c r="AL239" s="104"/>
      <c r="AM239" s="104"/>
      <c r="AN239" s="104"/>
      <c r="AO239" s="104"/>
      <c r="AP239" s="104"/>
      <c r="AQ239" s="104"/>
      <c r="AR239" s="104"/>
      <c r="AS239" s="104"/>
      <c r="AT239" s="104"/>
      <c r="AU239" s="104"/>
      <c r="AV239" s="104"/>
      <c r="AW239" s="104"/>
      <c r="AX239" s="103"/>
      <c r="AY239" s="109">
        <f>IFERROR(VLOOKUP(CONCATENATE($H$1,AE239),Ventas!$D$1:$M$205,6,0),"")</f>
        <v>1</v>
      </c>
      <c r="AZ239" s="103"/>
      <c r="BA239" s="110">
        <f>IFERROR(VLOOKUP(CONCATENATE($H$1,AE239),Ventas!$D$1:$M$205,8,0),"")</f>
        <v>4706</v>
      </c>
      <c r="BB239" s="104"/>
      <c r="BC239" s="104"/>
      <c r="BD239" s="103"/>
      <c r="BE239" s="110">
        <f t="shared" si="61"/>
        <v>4706</v>
      </c>
      <c r="BF239" s="104"/>
      <c r="BG239" s="104"/>
      <c r="BH239" s="103"/>
      <c r="BI239" s="111">
        <v>3</v>
      </c>
      <c r="BJ239" s="103"/>
      <c r="BK239" s="112" t="str">
        <f>IFERROR(VLOOKUP(CONCATENATE($H$1,BI239),Ventas!$D$1:$M$205,5,0),"")</f>
        <v>Turbante Ca</v>
      </c>
      <c r="BL239" s="104"/>
      <c r="BM239" s="104"/>
      <c r="BN239" s="104"/>
      <c r="BO239" s="104"/>
      <c r="BP239" s="104"/>
      <c r="BQ239" s="104"/>
      <c r="BR239" s="104"/>
      <c r="BS239" s="104"/>
      <c r="BT239" s="104"/>
      <c r="BU239" s="104"/>
      <c r="BV239" s="104"/>
      <c r="BW239" s="104"/>
      <c r="BX239" s="104"/>
      <c r="BY239" s="104"/>
      <c r="BZ239" s="104"/>
      <c r="CA239" s="104"/>
      <c r="CB239" s="103"/>
      <c r="CC239" s="109">
        <f>IFERROR(VLOOKUP(CONCATENATE($H$1,BI239),Ventas!$D$1:$M$205,6,0),"")</f>
        <v>1</v>
      </c>
      <c r="CD239" s="103"/>
      <c r="CE239" s="110">
        <f>IFERROR(VLOOKUP(CONCATENATE($H$1,BI239),Ventas!$D$1:$M$205,8,0),"")</f>
        <v>4706</v>
      </c>
      <c r="CF239" s="104"/>
      <c r="CG239" s="104"/>
      <c r="CH239" s="103"/>
      <c r="CI239" s="110">
        <f t="shared" si="62"/>
        <v>4706</v>
      </c>
      <c r="CJ239" s="104"/>
      <c r="CK239" s="104"/>
      <c r="CL239" s="103"/>
      <c r="CM239" s="111">
        <v>3</v>
      </c>
      <c r="CN239" s="103"/>
      <c r="CO239" s="112" t="str">
        <f>IFERROR(VLOOKUP(CONCATENATE($H$1,CM239),Ventas!$D$1:$M$205,5,0),"")</f>
        <v>Turbante Ca</v>
      </c>
      <c r="CP239" s="104"/>
      <c r="CQ239" s="104"/>
      <c r="CR239" s="104"/>
      <c r="CS239" s="104"/>
      <c r="CT239" s="104"/>
      <c r="CU239" s="104"/>
      <c r="CV239" s="104"/>
      <c r="CW239" s="104"/>
      <c r="CX239" s="104"/>
      <c r="CY239" s="104"/>
      <c r="CZ239" s="104"/>
      <c r="DA239" s="104"/>
      <c r="DB239" s="104"/>
      <c r="DC239" s="104"/>
      <c r="DD239" s="104"/>
      <c r="DE239" s="104"/>
      <c r="DF239" s="103"/>
      <c r="DG239" s="109">
        <f>IFERROR(VLOOKUP(CONCATENATE($H$1,CM239),Ventas!$D$1:$M$205,6,0),"")</f>
        <v>1</v>
      </c>
      <c r="DH239" s="103"/>
      <c r="DI239" s="110">
        <f>IFERROR(VLOOKUP(CONCATENATE($H$1,CM239),Ventas!$D$1:$M$205,8,0),"")</f>
        <v>4706</v>
      </c>
      <c r="DJ239" s="104"/>
      <c r="DK239" s="104"/>
      <c r="DL239" s="103"/>
      <c r="DM239" s="110">
        <f t="shared" si="63"/>
        <v>4706</v>
      </c>
      <c r="DN239" s="104"/>
      <c r="DO239" s="104"/>
      <c r="DP239" s="103"/>
      <c r="DQ239" s="111">
        <v>3</v>
      </c>
      <c r="DR239" s="103"/>
      <c r="DS239" s="112" t="str">
        <f>IFERROR(VLOOKUP(CONCATENATE($H$1,DQ239),Ventas!$D$1:$M$205,5,0),"")</f>
        <v>Turbante Ca</v>
      </c>
      <c r="DT239" s="104"/>
      <c r="DU239" s="104"/>
      <c r="DV239" s="104"/>
      <c r="DW239" s="104"/>
      <c r="DX239" s="104"/>
      <c r="DY239" s="104"/>
      <c r="DZ239" s="104"/>
      <c r="EA239" s="104"/>
      <c r="EB239" s="104"/>
      <c r="EC239" s="104"/>
      <c r="ED239" s="104"/>
      <c r="EE239" s="104"/>
      <c r="EF239" s="104"/>
      <c r="EG239" s="104"/>
      <c r="EH239" s="104"/>
      <c r="EI239" s="104"/>
      <c r="EJ239" s="103"/>
      <c r="EK239" s="109">
        <f>IFERROR(VLOOKUP(CONCATENATE($H$1,DQ239),Ventas!$D$1:$M$205,6,0),"")</f>
        <v>1</v>
      </c>
      <c r="EL239" s="103"/>
      <c r="EM239" s="110">
        <f>IFERROR(VLOOKUP(CONCATENATE($H$1,DQ239),Ventas!$D$1:$M$205,8,0),"")</f>
        <v>4706</v>
      </c>
      <c r="EN239" s="104"/>
      <c r="EO239" s="104"/>
      <c r="EP239" s="103"/>
      <c r="EQ239" s="110">
        <f t="shared" si="64"/>
        <v>4706</v>
      </c>
      <c r="ER239" s="104"/>
      <c r="ES239" s="104"/>
      <c r="ET239" s="103"/>
    </row>
    <row r="240" spans="1:150" ht="15.75" customHeight="1" x14ac:dyDescent="0.3">
      <c r="A240" s="111">
        <v>4</v>
      </c>
      <c r="B240" s="103"/>
      <c r="C240" s="112" t="str">
        <f>IFERROR(VLOOKUP(CONCATENATE($H$1,A240),Ventas!$D$1:$M$205,5,0),"")</f>
        <v>Turbante Ca</v>
      </c>
      <c r="D240" s="104"/>
      <c r="E240" s="104"/>
      <c r="F240" s="104"/>
      <c r="G240" s="104"/>
      <c r="H240" s="104"/>
      <c r="I240" s="104"/>
      <c r="J240" s="104"/>
      <c r="K240" s="104"/>
      <c r="L240" s="104"/>
      <c r="M240" s="104"/>
      <c r="N240" s="104"/>
      <c r="O240" s="104"/>
      <c r="P240" s="104"/>
      <c r="Q240" s="104"/>
      <c r="R240" s="104"/>
      <c r="S240" s="104"/>
      <c r="T240" s="103"/>
      <c r="U240" s="109">
        <f>IFERROR(VLOOKUP(CONCATENATE($H$1,A240),Ventas!$D$1:$M$205,6,0),"")</f>
        <v>1</v>
      </c>
      <c r="V240" s="103"/>
      <c r="W240" s="110">
        <f>IFERROR(VLOOKUP(CONCATENATE($H$1,A240),Ventas!$D$1:$M$205,8,0),"")</f>
        <v>4706</v>
      </c>
      <c r="X240" s="104"/>
      <c r="Y240" s="104"/>
      <c r="Z240" s="103"/>
      <c r="AA240" s="110">
        <f t="shared" si="60"/>
        <v>4706</v>
      </c>
      <c r="AB240" s="104"/>
      <c r="AC240" s="104"/>
      <c r="AD240" s="103"/>
      <c r="AE240" s="111">
        <v>4</v>
      </c>
      <c r="AF240" s="103"/>
      <c r="AG240" s="112" t="str">
        <f>IFERROR(VLOOKUP(CONCATENATE($H$1,AE240),Ventas!$D$1:$M$205,5,0),"")</f>
        <v>Turbante Ca</v>
      </c>
      <c r="AH240" s="104"/>
      <c r="AI240" s="104"/>
      <c r="AJ240" s="104"/>
      <c r="AK240" s="104"/>
      <c r="AL240" s="104"/>
      <c r="AM240" s="104"/>
      <c r="AN240" s="104"/>
      <c r="AO240" s="104"/>
      <c r="AP240" s="104"/>
      <c r="AQ240" s="104"/>
      <c r="AR240" s="104"/>
      <c r="AS240" s="104"/>
      <c r="AT240" s="104"/>
      <c r="AU240" s="104"/>
      <c r="AV240" s="104"/>
      <c r="AW240" s="104"/>
      <c r="AX240" s="103"/>
      <c r="AY240" s="109">
        <f>IFERROR(VLOOKUP(CONCATENATE($H$1,AE240),Ventas!$D$1:$M$205,6,0),"")</f>
        <v>1</v>
      </c>
      <c r="AZ240" s="103"/>
      <c r="BA240" s="110">
        <f>IFERROR(VLOOKUP(CONCATENATE($H$1,AE240),Ventas!$D$1:$M$205,8,0),"")</f>
        <v>4706</v>
      </c>
      <c r="BB240" s="104"/>
      <c r="BC240" s="104"/>
      <c r="BD240" s="103"/>
      <c r="BE240" s="110">
        <f t="shared" si="61"/>
        <v>4706</v>
      </c>
      <c r="BF240" s="104"/>
      <c r="BG240" s="104"/>
      <c r="BH240" s="103"/>
      <c r="BI240" s="111">
        <v>4</v>
      </c>
      <c r="BJ240" s="103"/>
      <c r="BK240" s="112" t="str">
        <f>IFERROR(VLOOKUP(CONCATENATE($H$1,BI240),Ventas!$D$1:$M$205,5,0),"")</f>
        <v>Turbante Ca</v>
      </c>
      <c r="BL240" s="104"/>
      <c r="BM240" s="104"/>
      <c r="BN240" s="104"/>
      <c r="BO240" s="104"/>
      <c r="BP240" s="104"/>
      <c r="BQ240" s="104"/>
      <c r="BR240" s="104"/>
      <c r="BS240" s="104"/>
      <c r="BT240" s="104"/>
      <c r="BU240" s="104"/>
      <c r="BV240" s="104"/>
      <c r="BW240" s="104"/>
      <c r="BX240" s="104"/>
      <c r="BY240" s="104"/>
      <c r="BZ240" s="104"/>
      <c r="CA240" s="104"/>
      <c r="CB240" s="103"/>
      <c r="CC240" s="109">
        <f>IFERROR(VLOOKUP(CONCATENATE($H$1,BI240),Ventas!$D$1:$M$205,6,0),"")</f>
        <v>1</v>
      </c>
      <c r="CD240" s="103"/>
      <c r="CE240" s="110">
        <f>IFERROR(VLOOKUP(CONCATENATE($H$1,BI240),Ventas!$D$1:$M$205,8,0),"")</f>
        <v>4706</v>
      </c>
      <c r="CF240" s="104"/>
      <c r="CG240" s="104"/>
      <c r="CH240" s="103"/>
      <c r="CI240" s="110">
        <f t="shared" si="62"/>
        <v>4706</v>
      </c>
      <c r="CJ240" s="104"/>
      <c r="CK240" s="104"/>
      <c r="CL240" s="103"/>
      <c r="CM240" s="111">
        <v>4</v>
      </c>
      <c r="CN240" s="103"/>
      <c r="CO240" s="112" t="str">
        <f>IFERROR(VLOOKUP(CONCATENATE($H$1,CM240),Ventas!$D$1:$M$205,5,0),"")</f>
        <v>Turbante Ca</v>
      </c>
      <c r="CP240" s="104"/>
      <c r="CQ240" s="104"/>
      <c r="CR240" s="104"/>
      <c r="CS240" s="104"/>
      <c r="CT240" s="104"/>
      <c r="CU240" s="104"/>
      <c r="CV240" s="104"/>
      <c r="CW240" s="104"/>
      <c r="CX240" s="104"/>
      <c r="CY240" s="104"/>
      <c r="CZ240" s="104"/>
      <c r="DA240" s="104"/>
      <c r="DB240" s="104"/>
      <c r="DC240" s="104"/>
      <c r="DD240" s="104"/>
      <c r="DE240" s="104"/>
      <c r="DF240" s="103"/>
      <c r="DG240" s="109">
        <f>IFERROR(VLOOKUP(CONCATENATE($H$1,CM240),Ventas!$D$1:$M$205,6,0),"")</f>
        <v>1</v>
      </c>
      <c r="DH240" s="103"/>
      <c r="DI240" s="110">
        <f>IFERROR(VLOOKUP(CONCATENATE($H$1,CM240),Ventas!$D$1:$M$205,8,0),"")</f>
        <v>4706</v>
      </c>
      <c r="DJ240" s="104"/>
      <c r="DK240" s="104"/>
      <c r="DL240" s="103"/>
      <c r="DM240" s="110">
        <f t="shared" si="63"/>
        <v>4706</v>
      </c>
      <c r="DN240" s="104"/>
      <c r="DO240" s="104"/>
      <c r="DP240" s="103"/>
      <c r="DQ240" s="111">
        <v>4</v>
      </c>
      <c r="DR240" s="103"/>
      <c r="DS240" s="112" t="str">
        <f>IFERROR(VLOOKUP(CONCATENATE($H$1,DQ240),Ventas!$D$1:$M$205,5,0),"")</f>
        <v>Turbante Ca</v>
      </c>
      <c r="DT240" s="104"/>
      <c r="DU240" s="104"/>
      <c r="DV240" s="104"/>
      <c r="DW240" s="104"/>
      <c r="DX240" s="104"/>
      <c r="DY240" s="104"/>
      <c r="DZ240" s="104"/>
      <c r="EA240" s="104"/>
      <c r="EB240" s="104"/>
      <c r="EC240" s="104"/>
      <c r="ED240" s="104"/>
      <c r="EE240" s="104"/>
      <c r="EF240" s="104"/>
      <c r="EG240" s="104"/>
      <c r="EH240" s="104"/>
      <c r="EI240" s="104"/>
      <c r="EJ240" s="103"/>
      <c r="EK240" s="109">
        <f>IFERROR(VLOOKUP(CONCATENATE($H$1,DQ240),Ventas!$D$1:$M$205,6,0),"")</f>
        <v>1</v>
      </c>
      <c r="EL240" s="103"/>
      <c r="EM240" s="110">
        <f>IFERROR(VLOOKUP(CONCATENATE($H$1,DQ240),Ventas!$D$1:$M$205,8,0),"")</f>
        <v>4706</v>
      </c>
      <c r="EN240" s="104"/>
      <c r="EO240" s="104"/>
      <c r="EP240" s="103"/>
      <c r="EQ240" s="110">
        <f t="shared" si="64"/>
        <v>4706</v>
      </c>
      <c r="ER240" s="104"/>
      <c r="ES240" s="104"/>
      <c r="ET240" s="103"/>
    </row>
    <row r="241" spans="1:150" ht="15.75" customHeight="1" x14ac:dyDescent="0.3">
      <c r="A241" s="111">
        <v>5</v>
      </c>
      <c r="B241" s="103"/>
      <c r="C241" s="112" t="str">
        <f>IFERROR(VLOOKUP(CONCATENATE($H$1,A241),Ventas!$D$1:$M$205,5,0),"")</f>
        <v/>
      </c>
      <c r="D241" s="104"/>
      <c r="E241" s="104"/>
      <c r="F241" s="104"/>
      <c r="G241" s="104"/>
      <c r="H241" s="104"/>
      <c r="I241" s="104"/>
      <c r="J241" s="104"/>
      <c r="K241" s="104"/>
      <c r="L241" s="104"/>
      <c r="M241" s="104"/>
      <c r="N241" s="104"/>
      <c r="O241" s="104"/>
      <c r="P241" s="104"/>
      <c r="Q241" s="104"/>
      <c r="R241" s="104"/>
      <c r="S241" s="104"/>
      <c r="T241" s="103"/>
      <c r="U241" s="109" t="str">
        <f>IFERROR(VLOOKUP(CONCATENATE($H$1,A241),Ventas!$D$1:$M$205,6,0),"")</f>
        <v/>
      </c>
      <c r="V241" s="103"/>
      <c r="W241" s="110" t="str">
        <f>IFERROR(VLOOKUP(CONCATENATE($H$1,A241),Ventas!$D$1:$M$205,8,0),"")</f>
        <v/>
      </c>
      <c r="X241" s="104"/>
      <c r="Y241" s="104"/>
      <c r="Z241" s="103"/>
      <c r="AA241" s="110" t="str">
        <f t="shared" si="60"/>
        <v/>
      </c>
      <c r="AB241" s="104"/>
      <c r="AC241" s="104"/>
      <c r="AD241" s="103"/>
      <c r="AE241" s="111">
        <v>5</v>
      </c>
      <c r="AF241" s="103"/>
      <c r="AG241" s="112" t="str">
        <f>IFERROR(VLOOKUP(CONCATENATE($H$1,AE241),Ventas!$D$1:$M$205,5,0),"")</f>
        <v/>
      </c>
      <c r="AH241" s="104"/>
      <c r="AI241" s="104"/>
      <c r="AJ241" s="104"/>
      <c r="AK241" s="104"/>
      <c r="AL241" s="104"/>
      <c r="AM241" s="104"/>
      <c r="AN241" s="104"/>
      <c r="AO241" s="104"/>
      <c r="AP241" s="104"/>
      <c r="AQ241" s="104"/>
      <c r="AR241" s="104"/>
      <c r="AS241" s="104"/>
      <c r="AT241" s="104"/>
      <c r="AU241" s="104"/>
      <c r="AV241" s="104"/>
      <c r="AW241" s="104"/>
      <c r="AX241" s="103"/>
      <c r="AY241" s="109" t="str">
        <f>IFERROR(VLOOKUP(CONCATENATE($H$1,AE241),Ventas!$D$1:$M$205,6,0),"")</f>
        <v/>
      </c>
      <c r="AZ241" s="103"/>
      <c r="BA241" s="110" t="str">
        <f>IFERROR(VLOOKUP(CONCATENATE($H$1,AE241),Ventas!$D$1:$M$205,8,0),"")</f>
        <v/>
      </c>
      <c r="BB241" s="104"/>
      <c r="BC241" s="104"/>
      <c r="BD241" s="103"/>
      <c r="BE241" s="110" t="str">
        <f t="shared" si="61"/>
        <v/>
      </c>
      <c r="BF241" s="104"/>
      <c r="BG241" s="104"/>
      <c r="BH241" s="103"/>
      <c r="BI241" s="111">
        <v>5</v>
      </c>
      <c r="BJ241" s="103"/>
      <c r="BK241" s="112" t="str">
        <f>IFERROR(VLOOKUP(CONCATENATE($H$1,BI241),Ventas!$D$1:$M$205,5,0),"")</f>
        <v/>
      </c>
      <c r="BL241" s="104"/>
      <c r="BM241" s="104"/>
      <c r="BN241" s="104"/>
      <c r="BO241" s="104"/>
      <c r="BP241" s="104"/>
      <c r="BQ241" s="104"/>
      <c r="BR241" s="104"/>
      <c r="BS241" s="104"/>
      <c r="BT241" s="104"/>
      <c r="BU241" s="104"/>
      <c r="BV241" s="104"/>
      <c r="BW241" s="104"/>
      <c r="BX241" s="104"/>
      <c r="BY241" s="104"/>
      <c r="BZ241" s="104"/>
      <c r="CA241" s="104"/>
      <c r="CB241" s="103"/>
      <c r="CC241" s="109" t="str">
        <f>IFERROR(VLOOKUP(CONCATENATE($H$1,BI241),Ventas!$D$1:$M$205,6,0),"")</f>
        <v/>
      </c>
      <c r="CD241" s="103"/>
      <c r="CE241" s="110" t="str">
        <f>IFERROR(VLOOKUP(CONCATENATE($H$1,BI241),Ventas!$D$1:$M$205,8,0),"")</f>
        <v/>
      </c>
      <c r="CF241" s="104"/>
      <c r="CG241" s="104"/>
      <c r="CH241" s="103"/>
      <c r="CI241" s="110" t="str">
        <f t="shared" si="62"/>
        <v/>
      </c>
      <c r="CJ241" s="104"/>
      <c r="CK241" s="104"/>
      <c r="CL241" s="103"/>
      <c r="CM241" s="111">
        <v>5</v>
      </c>
      <c r="CN241" s="103"/>
      <c r="CO241" s="112" t="str">
        <f>IFERROR(VLOOKUP(CONCATENATE($H$1,CM241),Ventas!$D$1:$M$205,5,0),"")</f>
        <v/>
      </c>
      <c r="CP241" s="104"/>
      <c r="CQ241" s="104"/>
      <c r="CR241" s="104"/>
      <c r="CS241" s="104"/>
      <c r="CT241" s="104"/>
      <c r="CU241" s="104"/>
      <c r="CV241" s="104"/>
      <c r="CW241" s="104"/>
      <c r="CX241" s="104"/>
      <c r="CY241" s="104"/>
      <c r="CZ241" s="104"/>
      <c r="DA241" s="104"/>
      <c r="DB241" s="104"/>
      <c r="DC241" s="104"/>
      <c r="DD241" s="104"/>
      <c r="DE241" s="104"/>
      <c r="DF241" s="103"/>
      <c r="DG241" s="109" t="str">
        <f>IFERROR(VLOOKUP(CONCATENATE($H$1,CM241),Ventas!$D$1:$M$205,6,0),"")</f>
        <v/>
      </c>
      <c r="DH241" s="103"/>
      <c r="DI241" s="110" t="str">
        <f>IFERROR(VLOOKUP(CONCATENATE($H$1,CM241),Ventas!$D$1:$M$205,8,0),"")</f>
        <v/>
      </c>
      <c r="DJ241" s="104"/>
      <c r="DK241" s="104"/>
      <c r="DL241" s="103"/>
      <c r="DM241" s="110" t="str">
        <f t="shared" si="63"/>
        <v/>
      </c>
      <c r="DN241" s="104"/>
      <c r="DO241" s="104"/>
      <c r="DP241" s="103"/>
      <c r="DQ241" s="111">
        <v>5</v>
      </c>
      <c r="DR241" s="103"/>
      <c r="DS241" s="112" t="str">
        <f>IFERROR(VLOOKUP(CONCATENATE($H$1,DQ241),Ventas!$D$1:$M$205,5,0),"")</f>
        <v/>
      </c>
      <c r="DT241" s="104"/>
      <c r="DU241" s="104"/>
      <c r="DV241" s="104"/>
      <c r="DW241" s="104"/>
      <c r="DX241" s="104"/>
      <c r="DY241" s="104"/>
      <c r="DZ241" s="104"/>
      <c r="EA241" s="104"/>
      <c r="EB241" s="104"/>
      <c r="EC241" s="104"/>
      <c r="ED241" s="104"/>
      <c r="EE241" s="104"/>
      <c r="EF241" s="104"/>
      <c r="EG241" s="104"/>
      <c r="EH241" s="104"/>
      <c r="EI241" s="104"/>
      <c r="EJ241" s="103"/>
      <c r="EK241" s="109" t="str">
        <f>IFERROR(VLOOKUP(CONCATENATE($H$1,DQ241),Ventas!$D$1:$M$205,6,0),"")</f>
        <v/>
      </c>
      <c r="EL241" s="103"/>
      <c r="EM241" s="110" t="str">
        <f>IFERROR(VLOOKUP(CONCATENATE($H$1,DQ241),Ventas!$D$1:$M$205,8,0),"")</f>
        <v/>
      </c>
      <c r="EN241" s="104"/>
      <c r="EO241" s="104"/>
      <c r="EP241" s="103"/>
      <c r="EQ241" s="110" t="str">
        <f t="shared" si="64"/>
        <v/>
      </c>
      <c r="ER241" s="104"/>
      <c r="ES241" s="104"/>
      <c r="ET241" s="103"/>
    </row>
    <row r="242" spans="1:150" ht="15.75" customHeight="1" x14ac:dyDescent="0.3">
      <c r="A242" s="111">
        <v>6</v>
      </c>
      <c r="B242" s="103"/>
      <c r="C242" s="112" t="str">
        <f>IFERROR(VLOOKUP(CONCATENATE($H$1,A242),Ventas!$D$1:$M$205,5,0),"")</f>
        <v/>
      </c>
      <c r="D242" s="104"/>
      <c r="E242" s="104"/>
      <c r="F242" s="104"/>
      <c r="G242" s="104"/>
      <c r="H242" s="104"/>
      <c r="I242" s="104"/>
      <c r="J242" s="104"/>
      <c r="K242" s="104"/>
      <c r="L242" s="104"/>
      <c r="M242" s="104"/>
      <c r="N242" s="104"/>
      <c r="O242" s="104"/>
      <c r="P242" s="104"/>
      <c r="Q242" s="104"/>
      <c r="R242" s="104"/>
      <c r="S242" s="104"/>
      <c r="T242" s="103"/>
      <c r="U242" s="109" t="str">
        <f>IFERROR(VLOOKUP(CONCATENATE($H$1,A242),Ventas!$D$1:$M$205,6,0),"")</f>
        <v/>
      </c>
      <c r="V242" s="103"/>
      <c r="W242" s="110" t="str">
        <f>IFERROR(VLOOKUP(CONCATENATE($H$1,A242),Ventas!$D$1:$M$205,8,0),"")</f>
        <v/>
      </c>
      <c r="X242" s="104"/>
      <c r="Y242" s="104"/>
      <c r="Z242" s="103"/>
      <c r="AA242" s="110" t="str">
        <f t="shared" si="60"/>
        <v/>
      </c>
      <c r="AB242" s="104"/>
      <c r="AC242" s="104"/>
      <c r="AD242" s="103"/>
      <c r="AE242" s="111">
        <v>6</v>
      </c>
      <c r="AF242" s="103"/>
      <c r="AG242" s="112" t="str">
        <f>IFERROR(VLOOKUP(CONCATENATE($H$1,AE242),Ventas!$D$1:$M$205,5,0),"")</f>
        <v/>
      </c>
      <c r="AH242" s="104"/>
      <c r="AI242" s="104"/>
      <c r="AJ242" s="104"/>
      <c r="AK242" s="104"/>
      <c r="AL242" s="104"/>
      <c r="AM242" s="104"/>
      <c r="AN242" s="104"/>
      <c r="AO242" s="104"/>
      <c r="AP242" s="104"/>
      <c r="AQ242" s="104"/>
      <c r="AR242" s="104"/>
      <c r="AS242" s="104"/>
      <c r="AT242" s="104"/>
      <c r="AU242" s="104"/>
      <c r="AV242" s="104"/>
      <c r="AW242" s="104"/>
      <c r="AX242" s="103"/>
      <c r="AY242" s="109" t="str">
        <f>IFERROR(VLOOKUP(CONCATENATE($H$1,AE242),Ventas!$D$1:$M$205,6,0),"")</f>
        <v/>
      </c>
      <c r="AZ242" s="103"/>
      <c r="BA242" s="110" t="str">
        <f>IFERROR(VLOOKUP(CONCATENATE($H$1,AE242),Ventas!$D$1:$M$205,8,0),"")</f>
        <v/>
      </c>
      <c r="BB242" s="104"/>
      <c r="BC242" s="104"/>
      <c r="BD242" s="103"/>
      <c r="BE242" s="110" t="str">
        <f t="shared" si="61"/>
        <v/>
      </c>
      <c r="BF242" s="104"/>
      <c r="BG242" s="104"/>
      <c r="BH242" s="103"/>
      <c r="BI242" s="111">
        <v>6</v>
      </c>
      <c r="BJ242" s="103"/>
      <c r="BK242" s="112" t="str">
        <f>IFERROR(VLOOKUP(CONCATENATE($H$1,BI242),Ventas!$D$1:$M$205,5,0),"")</f>
        <v/>
      </c>
      <c r="BL242" s="104"/>
      <c r="BM242" s="104"/>
      <c r="BN242" s="104"/>
      <c r="BO242" s="104"/>
      <c r="BP242" s="104"/>
      <c r="BQ242" s="104"/>
      <c r="BR242" s="104"/>
      <c r="BS242" s="104"/>
      <c r="BT242" s="104"/>
      <c r="BU242" s="104"/>
      <c r="BV242" s="104"/>
      <c r="BW242" s="104"/>
      <c r="BX242" s="104"/>
      <c r="BY242" s="104"/>
      <c r="BZ242" s="104"/>
      <c r="CA242" s="104"/>
      <c r="CB242" s="103"/>
      <c r="CC242" s="109" t="str">
        <f>IFERROR(VLOOKUP(CONCATENATE($H$1,BI242),Ventas!$D$1:$M$205,6,0),"")</f>
        <v/>
      </c>
      <c r="CD242" s="103"/>
      <c r="CE242" s="110" t="str">
        <f>IFERROR(VLOOKUP(CONCATENATE($H$1,BI242),Ventas!$D$1:$M$205,8,0),"")</f>
        <v/>
      </c>
      <c r="CF242" s="104"/>
      <c r="CG242" s="104"/>
      <c r="CH242" s="103"/>
      <c r="CI242" s="110" t="str">
        <f t="shared" si="62"/>
        <v/>
      </c>
      <c r="CJ242" s="104"/>
      <c r="CK242" s="104"/>
      <c r="CL242" s="103"/>
      <c r="CM242" s="111">
        <v>6</v>
      </c>
      <c r="CN242" s="103"/>
      <c r="CO242" s="112" t="str">
        <f>IFERROR(VLOOKUP(CONCATENATE($H$1,CM242),Ventas!$D$1:$M$205,5,0),"")</f>
        <v/>
      </c>
      <c r="CP242" s="104"/>
      <c r="CQ242" s="104"/>
      <c r="CR242" s="104"/>
      <c r="CS242" s="104"/>
      <c r="CT242" s="104"/>
      <c r="CU242" s="104"/>
      <c r="CV242" s="104"/>
      <c r="CW242" s="104"/>
      <c r="CX242" s="104"/>
      <c r="CY242" s="104"/>
      <c r="CZ242" s="104"/>
      <c r="DA242" s="104"/>
      <c r="DB242" s="104"/>
      <c r="DC242" s="104"/>
      <c r="DD242" s="104"/>
      <c r="DE242" s="104"/>
      <c r="DF242" s="103"/>
      <c r="DG242" s="109" t="str">
        <f>IFERROR(VLOOKUP(CONCATENATE($H$1,CM242),Ventas!$D$1:$M$205,6,0),"")</f>
        <v/>
      </c>
      <c r="DH242" s="103"/>
      <c r="DI242" s="110" t="str">
        <f>IFERROR(VLOOKUP(CONCATENATE($H$1,CM242),Ventas!$D$1:$M$205,8,0),"")</f>
        <v/>
      </c>
      <c r="DJ242" s="104"/>
      <c r="DK242" s="104"/>
      <c r="DL242" s="103"/>
      <c r="DM242" s="110" t="str">
        <f t="shared" si="63"/>
        <v/>
      </c>
      <c r="DN242" s="104"/>
      <c r="DO242" s="104"/>
      <c r="DP242" s="103"/>
      <c r="DQ242" s="111">
        <v>6</v>
      </c>
      <c r="DR242" s="103"/>
      <c r="DS242" s="112" t="str">
        <f>IFERROR(VLOOKUP(CONCATENATE($H$1,DQ242),Ventas!$D$1:$M$205,5,0),"")</f>
        <v/>
      </c>
      <c r="DT242" s="104"/>
      <c r="DU242" s="104"/>
      <c r="DV242" s="104"/>
      <c r="DW242" s="104"/>
      <c r="DX242" s="104"/>
      <c r="DY242" s="104"/>
      <c r="DZ242" s="104"/>
      <c r="EA242" s="104"/>
      <c r="EB242" s="104"/>
      <c r="EC242" s="104"/>
      <c r="ED242" s="104"/>
      <c r="EE242" s="104"/>
      <c r="EF242" s="104"/>
      <c r="EG242" s="104"/>
      <c r="EH242" s="104"/>
      <c r="EI242" s="104"/>
      <c r="EJ242" s="103"/>
      <c r="EK242" s="109" t="str">
        <f>IFERROR(VLOOKUP(CONCATENATE($H$1,DQ242),Ventas!$D$1:$M$205,6,0),"")</f>
        <v/>
      </c>
      <c r="EL242" s="103"/>
      <c r="EM242" s="110" t="str">
        <f>IFERROR(VLOOKUP(CONCATENATE($H$1,DQ242),Ventas!$D$1:$M$205,8,0),"")</f>
        <v/>
      </c>
      <c r="EN242" s="104"/>
      <c r="EO242" s="104"/>
      <c r="EP242" s="103"/>
      <c r="EQ242" s="110" t="str">
        <f t="shared" si="64"/>
        <v/>
      </c>
      <c r="ER242" s="104"/>
      <c r="ES242" s="104"/>
      <c r="ET242" s="103"/>
    </row>
    <row r="243" spans="1:150" ht="15.75" customHeight="1" x14ac:dyDescent="0.3">
      <c r="A243" s="111">
        <v>7</v>
      </c>
      <c r="B243" s="103"/>
      <c r="C243" s="112" t="str">
        <f>IFERROR(VLOOKUP(CONCATENATE($H$1,A243),Ventas!$D$1:$M$205,5,0),"")</f>
        <v/>
      </c>
      <c r="D243" s="104"/>
      <c r="E243" s="104"/>
      <c r="F243" s="104"/>
      <c r="G243" s="104"/>
      <c r="H243" s="104"/>
      <c r="I243" s="104"/>
      <c r="J243" s="104"/>
      <c r="K243" s="104"/>
      <c r="L243" s="104"/>
      <c r="M243" s="104"/>
      <c r="N243" s="104"/>
      <c r="O243" s="104"/>
      <c r="P243" s="104"/>
      <c r="Q243" s="104"/>
      <c r="R243" s="104"/>
      <c r="S243" s="104"/>
      <c r="T243" s="103"/>
      <c r="U243" s="109" t="str">
        <f>IFERROR(VLOOKUP(CONCATENATE($H$1,A243),Ventas!$D$1:$M$205,6,0),"")</f>
        <v/>
      </c>
      <c r="V243" s="103"/>
      <c r="W243" s="110" t="str">
        <f>IFERROR(VLOOKUP(CONCATENATE($H$1,A243),Ventas!$D$1:$M$205,8,0),"")</f>
        <v/>
      </c>
      <c r="X243" s="104"/>
      <c r="Y243" s="104"/>
      <c r="Z243" s="103"/>
      <c r="AA243" s="110" t="str">
        <f t="shared" si="60"/>
        <v/>
      </c>
      <c r="AB243" s="104"/>
      <c r="AC243" s="104"/>
      <c r="AD243" s="103"/>
      <c r="AE243" s="111">
        <v>7</v>
      </c>
      <c r="AF243" s="103"/>
      <c r="AG243" s="112" t="str">
        <f>IFERROR(VLOOKUP(CONCATENATE($H$1,AE243),Ventas!$D$1:$M$205,5,0),"")</f>
        <v/>
      </c>
      <c r="AH243" s="104"/>
      <c r="AI243" s="104"/>
      <c r="AJ243" s="104"/>
      <c r="AK243" s="104"/>
      <c r="AL243" s="104"/>
      <c r="AM243" s="104"/>
      <c r="AN243" s="104"/>
      <c r="AO243" s="104"/>
      <c r="AP243" s="104"/>
      <c r="AQ243" s="104"/>
      <c r="AR243" s="104"/>
      <c r="AS243" s="104"/>
      <c r="AT243" s="104"/>
      <c r="AU243" s="104"/>
      <c r="AV243" s="104"/>
      <c r="AW243" s="104"/>
      <c r="AX243" s="103"/>
      <c r="AY243" s="109" t="str">
        <f>IFERROR(VLOOKUP(CONCATENATE($H$1,AE243),Ventas!$D$1:$M$205,6,0),"")</f>
        <v/>
      </c>
      <c r="AZ243" s="103"/>
      <c r="BA243" s="110" t="str">
        <f>IFERROR(VLOOKUP(CONCATENATE($H$1,AE243),Ventas!$D$1:$M$205,8,0),"")</f>
        <v/>
      </c>
      <c r="BB243" s="104"/>
      <c r="BC243" s="104"/>
      <c r="BD243" s="103"/>
      <c r="BE243" s="110" t="str">
        <f t="shared" si="61"/>
        <v/>
      </c>
      <c r="BF243" s="104"/>
      <c r="BG243" s="104"/>
      <c r="BH243" s="103"/>
      <c r="BI243" s="111">
        <v>7</v>
      </c>
      <c r="BJ243" s="103"/>
      <c r="BK243" s="112" t="str">
        <f>IFERROR(VLOOKUP(CONCATENATE($H$1,BI243),Ventas!$D$1:$M$205,5,0),"")</f>
        <v/>
      </c>
      <c r="BL243" s="104"/>
      <c r="BM243" s="104"/>
      <c r="BN243" s="104"/>
      <c r="BO243" s="104"/>
      <c r="BP243" s="104"/>
      <c r="BQ243" s="104"/>
      <c r="BR243" s="104"/>
      <c r="BS243" s="104"/>
      <c r="BT243" s="104"/>
      <c r="BU243" s="104"/>
      <c r="BV243" s="104"/>
      <c r="BW243" s="104"/>
      <c r="BX243" s="104"/>
      <c r="BY243" s="104"/>
      <c r="BZ243" s="104"/>
      <c r="CA243" s="104"/>
      <c r="CB243" s="103"/>
      <c r="CC243" s="109" t="str">
        <f>IFERROR(VLOOKUP(CONCATENATE($H$1,BI243),Ventas!$D$1:$M$205,6,0),"")</f>
        <v/>
      </c>
      <c r="CD243" s="103"/>
      <c r="CE243" s="110" t="str">
        <f>IFERROR(VLOOKUP(CONCATENATE($H$1,BI243),Ventas!$D$1:$M$205,8,0),"")</f>
        <v/>
      </c>
      <c r="CF243" s="104"/>
      <c r="CG243" s="104"/>
      <c r="CH243" s="103"/>
      <c r="CI243" s="110" t="str">
        <f t="shared" si="62"/>
        <v/>
      </c>
      <c r="CJ243" s="104"/>
      <c r="CK243" s="104"/>
      <c r="CL243" s="103"/>
      <c r="CM243" s="111">
        <v>7</v>
      </c>
      <c r="CN243" s="103"/>
      <c r="CO243" s="112" t="str">
        <f>IFERROR(VLOOKUP(CONCATENATE($H$1,CM243),Ventas!$D$1:$M$205,5,0),"")</f>
        <v/>
      </c>
      <c r="CP243" s="104"/>
      <c r="CQ243" s="104"/>
      <c r="CR243" s="104"/>
      <c r="CS243" s="104"/>
      <c r="CT243" s="104"/>
      <c r="CU243" s="104"/>
      <c r="CV243" s="104"/>
      <c r="CW243" s="104"/>
      <c r="CX243" s="104"/>
      <c r="CY243" s="104"/>
      <c r="CZ243" s="104"/>
      <c r="DA243" s="104"/>
      <c r="DB243" s="104"/>
      <c r="DC243" s="104"/>
      <c r="DD243" s="104"/>
      <c r="DE243" s="104"/>
      <c r="DF243" s="103"/>
      <c r="DG243" s="109" t="str">
        <f>IFERROR(VLOOKUP(CONCATENATE($H$1,CM243),Ventas!$D$1:$M$205,6,0),"")</f>
        <v/>
      </c>
      <c r="DH243" s="103"/>
      <c r="DI243" s="110" t="str">
        <f>IFERROR(VLOOKUP(CONCATENATE($H$1,CM243),Ventas!$D$1:$M$205,8,0),"")</f>
        <v/>
      </c>
      <c r="DJ243" s="104"/>
      <c r="DK243" s="104"/>
      <c r="DL243" s="103"/>
      <c r="DM243" s="110" t="str">
        <f t="shared" si="63"/>
        <v/>
      </c>
      <c r="DN243" s="104"/>
      <c r="DO243" s="104"/>
      <c r="DP243" s="103"/>
      <c r="DQ243" s="111">
        <v>7</v>
      </c>
      <c r="DR243" s="103"/>
      <c r="DS243" s="112" t="str">
        <f>IFERROR(VLOOKUP(CONCATENATE($H$1,DQ243),Ventas!$D$1:$M$205,5,0),"")</f>
        <v/>
      </c>
      <c r="DT243" s="104"/>
      <c r="DU243" s="104"/>
      <c r="DV243" s="104"/>
      <c r="DW243" s="104"/>
      <c r="DX243" s="104"/>
      <c r="DY243" s="104"/>
      <c r="DZ243" s="104"/>
      <c r="EA243" s="104"/>
      <c r="EB243" s="104"/>
      <c r="EC243" s="104"/>
      <c r="ED243" s="104"/>
      <c r="EE243" s="104"/>
      <c r="EF243" s="104"/>
      <c r="EG243" s="104"/>
      <c r="EH243" s="104"/>
      <c r="EI243" s="104"/>
      <c r="EJ243" s="103"/>
      <c r="EK243" s="109" t="str">
        <f>IFERROR(VLOOKUP(CONCATENATE($H$1,DQ243),Ventas!$D$1:$M$205,6,0),"")</f>
        <v/>
      </c>
      <c r="EL243" s="103"/>
      <c r="EM243" s="110" t="str">
        <f>IFERROR(VLOOKUP(CONCATENATE($H$1,DQ243),Ventas!$D$1:$M$205,8,0),"")</f>
        <v/>
      </c>
      <c r="EN243" s="104"/>
      <c r="EO243" s="104"/>
      <c r="EP243" s="103"/>
      <c r="EQ243" s="110" t="str">
        <f t="shared" si="64"/>
        <v/>
      </c>
      <c r="ER243" s="104"/>
      <c r="ES243" s="104"/>
      <c r="ET243" s="103"/>
    </row>
    <row r="244" spans="1:150" ht="15.75" customHeight="1" x14ac:dyDescent="0.3">
      <c r="A244" s="111">
        <v>8</v>
      </c>
      <c r="B244" s="103"/>
      <c r="C244" s="112" t="str">
        <f>IFERROR(VLOOKUP(CONCATENATE($H$1,A244),Ventas!$D$1:$M$205,5,0),"")</f>
        <v/>
      </c>
      <c r="D244" s="104"/>
      <c r="E244" s="104"/>
      <c r="F244" s="104"/>
      <c r="G244" s="104"/>
      <c r="H244" s="104"/>
      <c r="I244" s="104"/>
      <c r="J244" s="104"/>
      <c r="K244" s="104"/>
      <c r="L244" s="104"/>
      <c r="M244" s="104"/>
      <c r="N244" s="104"/>
      <c r="O244" s="104"/>
      <c r="P244" s="104"/>
      <c r="Q244" s="104"/>
      <c r="R244" s="104"/>
      <c r="S244" s="104"/>
      <c r="T244" s="103"/>
      <c r="U244" s="109" t="str">
        <f>IFERROR(VLOOKUP(CONCATENATE($H$1,A244),Ventas!$D$1:$M$205,6,0),"")</f>
        <v/>
      </c>
      <c r="V244" s="103"/>
      <c r="W244" s="110" t="str">
        <f>IFERROR(VLOOKUP(CONCATENATE($H$1,A244),Ventas!$D$1:$M$205,8,0),"")</f>
        <v/>
      </c>
      <c r="X244" s="104"/>
      <c r="Y244" s="104"/>
      <c r="Z244" s="103"/>
      <c r="AA244" s="110" t="str">
        <f t="shared" si="60"/>
        <v/>
      </c>
      <c r="AB244" s="104"/>
      <c r="AC244" s="104"/>
      <c r="AD244" s="103"/>
      <c r="AE244" s="111">
        <v>8</v>
      </c>
      <c r="AF244" s="103"/>
      <c r="AG244" s="112" t="str">
        <f>IFERROR(VLOOKUP(CONCATENATE($H$1,AE244),Ventas!$D$1:$M$205,5,0),"")</f>
        <v/>
      </c>
      <c r="AH244" s="104"/>
      <c r="AI244" s="104"/>
      <c r="AJ244" s="104"/>
      <c r="AK244" s="104"/>
      <c r="AL244" s="104"/>
      <c r="AM244" s="104"/>
      <c r="AN244" s="104"/>
      <c r="AO244" s="104"/>
      <c r="AP244" s="104"/>
      <c r="AQ244" s="104"/>
      <c r="AR244" s="104"/>
      <c r="AS244" s="104"/>
      <c r="AT244" s="104"/>
      <c r="AU244" s="104"/>
      <c r="AV244" s="104"/>
      <c r="AW244" s="104"/>
      <c r="AX244" s="103"/>
      <c r="AY244" s="109" t="str">
        <f>IFERROR(VLOOKUP(CONCATENATE($H$1,AE244),Ventas!$D$1:$M$205,6,0),"")</f>
        <v/>
      </c>
      <c r="AZ244" s="103"/>
      <c r="BA244" s="110" t="str">
        <f>IFERROR(VLOOKUP(CONCATENATE($H$1,AE244),Ventas!$D$1:$M$205,8,0),"")</f>
        <v/>
      </c>
      <c r="BB244" s="104"/>
      <c r="BC244" s="104"/>
      <c r="BD244" s="103"/>
      <c r="BE244" s="110" t="str">
        <f t="shared" si="61"/>
        <v/>
      </c>
      <c r="BF244" s="104"/>
      <c r="BG244" s="104"/>
      <c r="BH244" s="103"/>
      <c r="BI244" s="111">
        <v>8</v>
      </c>
      <c r="BJ244" s="103"/>
      <c r="BK244" s="112" t="str">
        <f>IFERROR(VLOOKUP(CONCATENATE($H$1,BI244),Ventas!$D$1:$M$205,5,0),"")</f>
        <v/>
      </c>
      <c r="BL244" s="104"/>
      <c r="BM244" s="104"/>
      <c r="BN244" s="104"/>
      <c r="BO244" s="104"/>
      <c r="BP244" s="104"/>
      <c r="BQ244" s="104"/>
      <c r="BR244" s="104"/>
      <c r="BS244" s="104"/>
      <c r="BT244" s="104"/>
      <c r="BU244" s="104"/>
      <c r="BV244" s="104"/>
      <c r="BW244" s="104"/>
      <c r="BX244" s="104"/>
      <c r="BY244" s="104"/>
      <c r="BZ244" s="104"/>
      <c r="CA244" s="104"/>
      <c r="CB244" s="103"/>
      <c r="CC244" s="109" t="str">
        <f>IFERROR(VLOOKUP(CONCATENATE($H$1,BI244),Ventas!$D$1:$M$205,6,0),"")</f>
        <v/>
      </c>
      <c r="CD244" s="103"/>
      <c r="CE244" s="110" t="str">
        <f>IFERROR(VLOOKUP(CONCATENATE($H$1,BI244),Ventas!$D$1:$M$205,8,0),"")</f>
        <v/>
      </c>
      <c r="CF244" s="104"/>
      <c r="CG244" s="104"/>
      <c r="CH244" s="103"/>
      <c r="CI244" s="110" t="str">
        <f t="shared" si="62"/>
        <v/>
      </c>
      <c r="CJ244" s="104"/>
      <c r="CK244" s="104"/>
      <c r="CL244" s="103"/>
      <c r="CM244" s="111">
        <v>8</v>
      </c>
      <c r="CN244" s="103"/>
      <c r="CO244" s="112" t="str">
        <f>IFERROR(VLOOKUP(CONCATENATE($H$1,CM244),Ventas!$D$1:$M$205,5,0),"")</f>
        <v/>
      </c>
      <c r="CP244" s="104"/>
      <c r="CQ244" s="104"/>
      <c r="CR244" s="104"/>
      <c r="CS244" s="104"/>
      <c r="CT244" s="104"/>
      <c r="CU244" s="104"/>
      <c r="CV244" s="104"/>
      <c r="CW244" s="104"/>
      <c r="CX244" s="104"/>
      <c r="CY244" s="104"/>
      <c r="CZ244" s="104"/>
      <c r="DA244" s="104"/>
      <c r="DB244" s="104"/>
      <c r="DC244" s="104"/>
      <c r="DD244" s="104"/>
      <c r="DE244" s="104"/>
      <c r="DF244" s="103"/>
      <c r="DG244" s="109" t="str">
        <f>IFERROR(VLOOKUP(CONCATENATE($H$1,CM244),Ventas!$D$1:$M$205,6,0),"")</f>
        <v/>
      </c>
      <c r="DH244" s="103"/>
      <c r="DI244" s="110" t="str">
        <f>IFERROR(VLOOKUP(CONCATENATE($H$1,CM244),Ventas!$D$1:$M$205,8,0),"")</f>
        <v/>
      </c>
      <c r="DJ244" s="104"/>
      <c r="DK244" s="104"/>
      <c r="DL244" s="103"/>
      <c r="DM244" s="110" t="str">
        <f t="shared" si="63"/>
        <v/>
      </c>
      <c r="DN244" s="104"/>
      <c r="DO244" s="104"/>
      <c r="DP244" s="103"/>
      <c r="DQ244" s="111">
        <v>8</v>
      </c>
      <c r="DR244" s="103"/>
      <c r="DS244" s="112" t="str">
        <f>IFERROR(VLOOKUP(CONCATENATE($H$1,DQ244),Ventas!$D$1:$M$205,5,0),"")</f>
        <v/>
      </c>
      <c r="DT244" s="104"/>
      <c r="DU244" s="104"/>
      <c r="DV244" s="104"/>
      <c r="DW244" s="104"/>
      <c r="DX244" s="104"/>
      <c r="DY244" s="104"/>
      <c r="DZ244" s="104"/>
      <c r="EA244" s="104"/>
      <c r="EB244" s="104"/>
      <c r="EC244" s="104"/>
      <c r="ED244" s="104"/>
      <c r="EE244" s="104"/>
      <c r="EF244" s="104"/>
      <c r="EG244" s="104"/>
      <c r="EH244" s="104"/>
      <c r="EI244" s="104"/>
      <c r="EJ244" s="103"/>
      <c r="EK244" s="109" t="str">
        <f>IFERROR(VLOOKUP(CONCATENATE($H$1,DQ244),Ventas!$D$1:$M$205,6,0),"")</f>
        <v/>
      </c>
      <c r="EL244" s="103"/>
      <c r="EM244" s="110" t="str">
        <f>IFERROR(VLOOKUP(CONCATENATE($H$1,DQ244),Ventas!$D$1:$M$205,8,0),"")</f>
        <v/>
      </c>
      <c r="EN244" s="104"/>
      <c r="EO244" s="104"/>
      <c r="EP244" s="103"/>
      <c r="EQ244" s="110" t="str">
        <f t="shared" si="64"/>
        <v/>
      </c>
      <c r="ER244" s="104"/>
      <c r="ES244" s="104"/>
      <c r="ET244" s="103"/>
    </row>
    <row r="245" spans="1:150" ht="15.75" customHeight="1" x14ac:dyDescent="0.3">
      <c r="A245" s="111">
        <v>9</v>
      </c>
      <c r="B245" s="103"/>
      <c r="C245" s="112" t="str">
        <f>IFERROR(VLOOKUP(CONCATENATE($H$1,A245),Ventas!$D$1:$M$205,5,0),"")</f>
        <v/>
      </c>
      <c r="D245" s="104"/>
      <c r="E245" s="104"/>
      <c r="F245" s="104"/>
      <c r="G245" s="104"/>
      <c r="H245" s="104"/>
      <c r="I245" s="104"/>
      <c r="J245" s="104"/>
      <c r="K245" s="104"/>
      <c r="L245" s="104"/>
      <c r="M245" s="104"/>
      <c r="N245" s="104"/>
      <c r="O245" s="104"/>
      <c r="P245" s="104"/>
      <c r="Q245" s="104"/>
      <c r="R245" s="104"/>
      <c r="S245" s="104"/>
      <c r="T245" s="103"/>
      <c r="U245" s="109" t="str">
        <f>IFERROR(VLOOKUP(CONCATENATE($H$1,A245),Ventas!$D$1:$M$205,6,0),"")</f>
        <v/>
      </c>
      <c r="V245" s="103"/>
      <c r="W245" s="110" t="str">
        <f>IFERROR(VLOOKUP(CONCATENATE($H$1,A245),Ventas!$D$1:$M$205,8,0),"")</f>
        <v/>
      </c>
      <c r="X245" s="104"/>
      <c r="Y245" s="104"/>
      <c r="Z245" s="103"/>
      <c r="AA245" s="110" t="str">
        <f t="shared" si="60"/>
        <v/>
      </c>
      <c r="AB245" s="104"/>
      <c r="AC245" s="104"/>
      <c r="AD245" s="103"/>
      <c r="AE245" s="111">
        <v>9</v>
      </c>
      <c r="AF245" s="103"/>
      <c r="AG245" s="112" t="str">
        <f>IFERROR(VLOOKUP(CONCATENATE($H$1,AE245),Ventas!$D$1:$M$205,5,0),"")</f>
        <v/>
      </c>
      <c r="AH245" s="104"/>
      <c r="AI245" s="104"/>
      <c r="AJ245" s="104"/>
      <c r="AK245" s="104"/>
      <c r="AL245" s="104"/>
      <c r="AM245" s="104"/>
      <c r="AN245" s="104"/>
      <c r="AO245" s="104"/>
      <c r="AP245" s="104"/>
      <c r="AQ245" s="104"/>
      <c r="AR245" s="104"/>
      <c r="AS245" s="104"/>
      <c r="AT245" s="104"/>
      <c r="AU245" s="104"/>
      <c r="AV245" s="104"/>
      <c r="AW245" s="104"/>
      <c r="AX245" s="103"/>
      <c r="AY245" s="109" t="str">
        <f>IFERROR(VLOOKUP(CONCATENATE($H$1,AE245),Ventas!$D$1:$M$205,6,0),"")</f>
        <v/>
      </c>
      <c r="AZ245" s="103"/>
      <c r="BA245" s="110" t="str">
        <f>IFERROR(VLOOKUP(CONCATENATE($H$1,AE245),Ventas!$D$1:$M$205,8,0),"")</f>
        <v/>
      </c>
      <c r="BB245" s="104"/>
      <c r="BC245" s="104"/>
      <c r="BD245" s="103"/>
      <c r="BE245" s="110" t="str">
        <f t="shared" si="61"/>
        <v/>
      </c>
      <c r="BF245" s="104"/>
      <c r="BG245" s="104"/>
      <c r="BH245" s="103"/>
      <c r="BI245" s="111">
        <v>9</v>
      </c>
      <c r="BJ245" s="103"/>
      <c r="BK245" s="112" t="str">
        <f>IFERROR(VLOOKUP(CONCATENATE($H$1,BI245),Ventas!$D$1:$M$205,5,0),"")</f>
        <v/>
      </c>
      <c r="BL245" s="104"/>
      <c r="BM245" s="104"/>
      <c r="BN245" s="104"/>
      <c r="BO245" s="104"/>
      <c r="BP245" s="104"/>
      <c r="BQ245" s="104"/>
      <c r="BR245" s="104"/>
      <c r="BS245" s="104"/>
      <c r="BT245" s="104"/>
      <c r="BU245" s="104"/>
      <c r="BV245" s="104"/>
      <c r="BW245" s="104"/>
      <c r="BX245" s="104"/>
      <c r="BY245" s="104"/>
      <c r="BZ245" s="104"/>
      <c r="CA245" s="104"/>
      <c r="CB245" s="103"/>
      <c r="CC245" s="109" t="str">
        <f>IFERROR(VLOOKUP(CONCATENATE($H$1,BI245),Ventas!$D$1:$M$205,6,0),"")</f>
        <v/>
      </c>
      <c r="CD245" s="103"/>
      <c r="CE245" s="110" t="str">
        <f>IFERROR(VLOOKUP(CONCATENATE($H$1,BI245),Ventas!$D$1:$M$205,8,0),"")</f>
        <v/>
      </c>
      <c r="CF245" s="104"/>
      <c r="CG245" s="104"/>
      <c r="CH245" s="103"/>
      <c r="CI245" s="110" t="str">
        <f t="shared" si="62"/>
        <v/>
      </c>
      <c r="CJ245" s="104"/>
      <c r="CK245" s="104"/>
      <c r="CL245" s="103"/>
      <c r="CM245" s="111">
        <v>9</v>
      </c>
      <c r="CN245" s="103"/>
      <c r="CO245" s="112" t="str">
        <f>IFERROR(VLOOKUP(CONCATENATE($H$1,CM245),Ventas!$D$1:$M$205,5,0),"")</f>
        <v/>
      </c>
      <c r="CP245" s="104"/>
      <c r="CQ245" s="104"/>
      <c r="CR245" s="104"/>
      <c r="CS245" s="104"/>
      <c r="CT245" s="104"/>
      <c r="CU245" s="104"/>
      <c r="CV245" s="104"/>
      <c r="CW245" s="104"/>
      <c r="CX245" s="104"/>
      <c r="CY245" s="104"/>
      <c r="CZ245" s="104"/>
      <c r="DA245" s="104"/>
      <c r="DB245" s="104"/>
      <c r="DC245" s="104"/>
      <c r="DD245" s="104"/>
      <c r="DE245" s="104"/>
      <c r="DF245" s="103"/>
      <c r="DG245" s="109" t="str">
        <f>IFERROR(VLOOKUP(CONCATENATE($H$1,CM245),Ventas!$D$1:$M$205,6,0),"")</f>
        <v/>
      </c>
      <c r="DH245" s="103"/>
      <c r="DI245" s="110" t="str">
        <f>IFERROR(VLOOKUP(CONCATENATE($H$1,CM245),Ventas!$D$1:$M$205,8,0),"")</f>
        <v/>
      </c>
      <c r="DJ245" s="104"/>
      <c r="DK245" s="104"/>
      <c r="DL245" s="103"/>
      <c r="DM245" s="110" t="str">
        <f t="shared" si="63"/>
        <v/>
      </c>
      <c r="DN245" s="104"/>
      <c r="DO245" s="104"/>
      <c r="DP245" s="103"/>
      <c r="DQ245" s="111">
        <v>9</v>
      </c>
      <c r="DR245" s="103"/>
      <c r="DS245" s="112" t="str">
        <f>IFERROR(VLOOKUP(CONCATENATE($H$1,DQ245),Ventas!$D$1:$M$205,5,0),"")</f>
        <v/>
      </c>
      <c r="DT245" s="104"/>
      <c r="DU245" s="104"/>
      <c r="DV245" s="104"/>
      <c r="DW245" s="104"/>
      <c r="DX245" s="104"/>
      <c r="DY245" s="104"/>
      <c r="DZ245" s="104"/>
      <c r="EA245" s="104"/>
      <c r="EB245" s="104"/>
      <c r="EC245" s="104"/>
      <c r="ED245" s="104"/>
      <c r="EE245" s="104"/>
      <c r="EF245" s="104"/>
      <c r="EG245" s="104"/>
      <c r="EH245" s="104"/>
      <c r="EI245" s="104"/>
      <c r="EJ245" s="103"/>
      <c r="EK245" s="109" t="str">
        <f>IFERROR(VLOOKUP(CONCATENATE($H$1,DQ245),Ventas!$D$1:$M$205,6,0),"")</f>
        <v/>
      </c>
      <c r="EL245" s="103"/>
      <c r="EM245" s="110" t="str">
        <f>IFERROR(VLOOKUP(CONCATENATE($H$1,DQ245),Ventas!$D$1:$M$205,8,0),"")</f>
        <v/>
      </c>
      <c r="EN245" s="104"/>
      <c r="EO245" s="104"/>
      <c r="EP245" s="103"/>
      <c r="EQ245" s="110" t="str">
        <f t="shared" si="64"/>
        <v/>
      </c>
      <c r="ER245" s="104"/>
      <c r="ES245" s="104"/>
      <c r="ET245" s="103"/>
    </row>
    <row r="246" spans="1:150" ht="15.75" customHeight="1" x14ac:dyDescent="0.3">
      <c r="A246" s="115"/>
      <c r="B246" s="116"/>
      <c r="C246" s="116"/>
      <c r="D246" s="116"/>
      <c r="E246" s="116"/>
      <c r="F246" s="116"/>
      <c r="G246" s="116"/>
      <c r="H246" s="116"/>
      <c r="I246" s="116"/>
      <c r="J246" s="116"/>
      <c r="K246" s="116"/>
      <c r="L246" s="116"/>
      <c r="M246" s="116"/>
      <c r="N246" s="116"/>
      <c r="O246" s="116"/>
      <c r="P246" s="116"/>
      <c r="Q246" s="116"/>
      <c r="R246" s="116"/>
      <c r="S246" s="116"/>
      <c r="T246" s="116"/>
      <c r="U246" s="113" t="s">
        <v>379</v>
      </c>
      <c r="V246" s="104"/>
      <c r="W246" s="104"/>
      <c r="X246" s="104"/>
      <c r="Y246" s="104"/>
      <c r="Z246" s="103"/>
      <c r="AA246" s="114">
        <f>SUM(AA237:AD245)</f>
        <v>23110</v>
      </c>
      <c r="AB246" s="104"/>
      <c r="AC246" s="104"/>
      <c r="AD246" s="103"/>
      <c r="AE246" s="115"/>
      <c r="AF246" s="116"/>
      <c r="AG246" s="116"/>
      <c r="AH246" s="116"/>
      <c r="AI246" s="116"/>
      <c r="AJ246" s="116"/>
      <c r="AK246" s="116"/>
      <c r="AL246" s="116"/>
      <c r="AM246" s="116"/>
      <c r="AN246" s="116"/>
      <c r="AO246" s="116"/>
      <c r="AP246" s="116"/>
      <c r="AQ246" s="116"/>
      <c r="AR246" s="116"/>
      <c r="AS246" s="116"/>
      <c r="AT246" s="116"/>
      <c r="AU246" s="116"/>
      <c r="AV246" s="116"/>
      <c r="AW246" s="116"/>
      <c r="AX246" s="116"/>
      <c r="AY246" s="113" t="s">
        <v>379</v>
      </c>
      <c r="AZ246" s="104"/>
      <c r="BA246" s="104"/>
      <c r="BB246" s="104"/>
      <c r="BC246" s="104"/>
      <c r="BD246" s="103"/>
      <c r="BE246" s="114">
        <f>SUM(BE237:BH245)</f>
        <v>23110</v>
      </c>
      <c r="BF246" s="104"/>
      <c r="BG246" s="104"/>
      <c r="BH246" s="103"/>
      <c r="BI246" s="115"/>
      <c r="BJ246" s="116"/>
      <c r="BK246" s="116"/>
      <c r="BL246" s="116"/>
      <c r="BM246" s="116"/>
      <c r="BN246" s="116"/>
      <c r="BO246" s="116"/>
      <c r="BP246" s="116"/>
      <c r="BQ246" s="116"/>
      <c r="BR246" s="116"/>
      <c r="BS246" s="116"/>
      <c r="BT246" s="116"/>
      <c r="BU246" s="116"/>
      <c r="BV246" s="116"/>
      <c r="BW246" s="116"/>
      <c r="BX246" s="116"/>
      <c r="BY246" s="116"/>
      <c r="BZ246" s="116"/>
      <c r="CA246" s="116"/>
      <c r="CB246" s="116"/>
      <c r="CC246" s="113" t="s">
        <v>379</v>
      </c>
      <c r="CD246" s="104"/>
      <c r="CE246" s="104"/>
      <c r="CF246" s="104"/>
      <c r="CG246" s="104"/>
      <c r="CH246" s="103"/>
      <c r="CI246" s="114">
        <f>SUM(CI237:CL245)</f>
        <v>23110</v>
      </c>
      <c r="CJ246" s="104"/>
      <c r="CK246" s="104"/>
      <c r="CL246" s="103"/>
      <c r="CM246" s="115"/>
      <c r="CN246" s="116"/>
      <c r="CO246" s="116"/>
      <c r="CP246" s="116"/>
      <c r="CQ246" s="116"/>
      <c r="CR246" s="116"/>
      <c r="CS246" s="116"/>
      <c r="CT246" s="116"/>
      <c r="CU246" s="116"/>
      <c r="CV246" s="116"/>
      <c r="CW246" s="116"/>
      <c r="CX246" s="116"/>
      <c r="CY246" s="116"/>
      <c r="CZ246" s="116"/>
      <c r="DA246" s="116"/>
      <c r="DB246" s="116"/>
      <c r="DC246" s="116"/>
      <c r="DD246" s="116"/>
      <c r="DE246" s="116"/>
      <c r="DF246" s="116"/>
      <c r="DG246" s="113" t="s">
        <v>379</v>
      </c>
      <c r="DH246" s="104"/>
      <c r="DI246" s="104"/>
      <c r="DJ246" s="104"/>
      <c r="DK246" s="104"/>
      <c r="DL246" s="103"/>
      <c r="DM246" s="114">
        <f>SUM(DM237:DP245)</f>
        <v>23110</v>
      </c>
      <c r="DN246" s="104"/>
      <c r="DO246" s="104"/>
      <c r="DP246" s="103"/>
      <c r="DQ246" s="115"/>
      <c r="DR246" s="116"/>
      <c r="DS246" s="116"/>
      <c r="DT246" s="116"/>
      <c r="DU246" s="116"/>
      <c r="DV246" s="116"/>
      <c r="DW246" s="116"/>
      <c r="DX246" s="116"/>
      <c r="DY246" s="116"/>
      <c r="DZ246" s="116"/>
      <c r="EA246" s="116"/>
      <c r="EB246" s="116"/>
      <c r="EC246" s="116"/>
      <c r="ED246" s="116"/>
      <c r="EE246" s="116"/>
      <c r="EF246" s="116"/>
      <c r="EG246" s="116"/>
      <c r="EH246" s="116"/>
      <c r="EI246" s="116"/>
      <c r="EJ246" s="116"/>
      <c r="EK246" s="113" t="s">
        <v>379</v>
      </c>
      <c r="EL246" s="104"/>
      <c r="EM246" s="104"/>
      <c r="EN246" s="104"/>
      <c r="EO246" s="104"/>
      <c r="EP246" s="103"/>
      <c r="EQ246" s="114">
        <f>SUM(EQ237:ET245)</f>
        <v>23110</v>
      </c>
      <c r="ER246" s="104"/>
      <c r="ES246" s="104"/>
      <c r="ET246" s="103"/>
    </row>
    <row r="247" spans="1:150" ht="15.75" customHeight="1" x14ac:dyDescent="0.3">
      <c r="A247" s="117" t="s">
        <v>380</v>
      </c>
      <c r="B247" s="99"/>
      <c r="C247" s="98"/>
      <c r="D247" s="99"/>
      <c r="E247" s="99"/>
      <c r="F247" s="99"/>
      <c r="G247" s="99"/>
      <c r="H247" s="99"/>
      <c r="I247" s="99"/>
      <c r="J247" s="99"/>
      <c r="K247" s="99"/>
      <c r="L247" s="99"/>
      <c r="M247" s="99"/>
      <c r="N247" s="99"/>
      <c r="O247" s="99"/>
      <c r="P247" s="99"/>
      <c r="Q247" s="99"/>
      <c r="R247" s="99"/>
      <c r="S247" s="99"/>
      <c r="T247" s="2"/>
      <c r="U247" s="2"/>
      <c r="V247" s="2"/>
      <c r="W247" s="2"/>
      <c r="X247" s="2"/>
      <c r="Y247" s="2"/>
      <c r="Z247" s="2"/>
      <c r="AA247" s="2"/>
      <c r="AB247" s="2"/>
      <c r="AC247" s="2"/>
      <c r="AD247" s="2"/>
      <c r="AE247" s="117" t="s">
        <v>380</v>
      </c>
      <c r="AF247" s="99"/>
      <c r="AG247" s="98"/>
      <c r="AH247" s="99"/>
      <c r="AI247" s="99"/>
      <c r="AJ247" s="99"/>
      <c r="AK247" s="99"/>
      <c r="AL247" s="99"/>
      <c r="AM247" s="99"/>
      <c r="AN247" s="99"/>
      <c r="AO247" s="99"/>
      <c r="AP247" s="99"/>
      <c r="AQ247" s="99"/>
      <c r="AR247" s="99"/>
      <c r="AS247" s="99"/>
      <c r="AT247" s="99"/>
      <c r="AU247" s="99"/>
      <c r="AV247" s="99"/>
      <c r="AW247" s="99"/>
      <c r="AX247" s="2"/>
      <c r="AY247" s="2"/>
      <c r="AZ247" s="2"/>
      <c r="BA247" s="2"/>
      <c r="BB247" s="2"/>
      <c r="BC247" s="2"/>
      <c r="BD247" s="2"/>
      <c r="BE247" s="2"/>
      <c r="BF247" s="2"/>
      <c r="BG247" s="2"/>
      <c r="BH247" s="2"/>
      <c r="BI247" s="117" t="s">
        <v>380</v>
      </c>
      <c r="BJ247" s="99"/>
      <c r="BK247" s="98"/>
      <c r="BL247" s="99"/>
      <c r="BM247" s="99"/>
      <c r="BN247" s="99"/>
      <c r="BO247" s="99"/>
      <c r="BP247" s="99"/>
      <c r="BQ247" s="99"/>
      <c r="BR247" s="99"/>
      <c r="BS247" s="99"/>
      <c r="BT247" s="99"/>
      <c r="BU247" s="99"/>
      <c r="BV247" s="99"/>
      <c r="BW247" s="99"/>
      <c r="BX247" s="99"/>
      <c r="BY247" s="99"/>
      <c r="BZ247" s="99"/>
      <c r="CA247" s="99"/>
      <c r="CB247" s="2"/>
      <c r="CC247" s="2"/>
      <c r="CD247" s="2"/>
      <c r="CE247" s="2"/>
      <c r="CF247" s="2"/>
      <c r="CG247" s="2"/>
      <c r="CH247" s="2"/>
      <c r="CI247" s="2"/>
      <c r="CJ247" s="2"/>
      <c r="CK247" s="2"/>
      <c r="CL247" s="2"/>
      <c r="CM247" s="117" t="s">
        <v>380</v>
      </c>
      <c r="CN247" s="99"/>
      <c r="CO247" s="98"/>
      <c r="CP247" s="99"/>
      <c r="CQ247" s="99"/>
      <c r="CR247" s="99"/>
      <c r="CS247" s="99"/>
      <c r="CT247" s="99"/>
      <c r="CU247" s="99"/>
      <c r="CV247" s="99"/>
      <c r="CW247" s="99"/>
      <c r="CX247" s="99"/>
      <c r="CY247" s="99"/>
      <c r="CZ247" s="99"/>
      <c r="DA247" s="99"/>
      <c r="DB247" s="99"/>
      <c r="DC247" s="99"/>
      <c r="DD247" s="99"/>
      <c r="DE247" s="99"/>
      <c r="DF247" s="2"/>
      <c r="DG247" s="2"/>
      <c r="DH247" s="2"/>
      <c r="DI247" s="2"/>
      <c r="DJ247" s="2"/>
      <c r="DK247" s="2"/>
      <c r="DL247" s="2"/>
      <c r="DM247" s="2"/>
      <c r="DN247" s="2"/>
      <c r="DO247" s="2"/>
      <c r="DP247" s="2"/>
      <c r="DQ247" s="117" t="s">
        <v>380</v>
      </c>
      <c r="DR247" s="99"/>
      <c r="DS247" s="98"/>
      <c r="DT247" s="99"/>
      <c r="DU247" s="99"/>
      <c r="DV247" s="99"/>
      <c r="DW247" s="99"/>
      <c r="DX247" s="99"/>
      <c r="DY247" s="99"/>
      <c r="DZ247" s="99"/>
      <c r="EA247" s="99"/>
      <c r="EB247" s="99"/>
      <c r="EC247" s="99"/>
      <c r="ED247" s="99"/>
      <c r="EE247" s="99"/>
      <c r="EF247" s="99"/>
      <c r="EG247" s="99"/>
      <c r="EH247" s="99"/>
      <c r="EI247" s="99"/>
      <c r="EJ247" s="2"/>
      <c r="EK247" s="2"/>
      <c r="EL247" s="2"/>
      <c r="EM247" s="2"/>
      <c r="EN247" s="2"/>
      <c r="EO247" s="2"/>
      <c r="EP247" s="2"/>
      <c r="EQ247" s="2"/>
      <c r="ER247" s="2"/>
      <c r="ES247" s="2"/>
      <c r="ET247" s="2"/>
    </row>
    <row r="248" spans="1:150" ht="15.75" customHeight="1" x14ac:dyDescent="0.3">
      <c r="A248" s="98" t="s">
        <v>371</v>
      </c>
      <c r="B248" s="99"/>
      <c r="C248" s="99"/>
      <c r="D248" s="99"/>
      <c r="E248" s="99"/>
      <c r="F248" s="99"/>
      <c r="G248" s="25" t="s">
        <v>372</v>
      </c>
      <c r="H248" s="108">
        <f>H229+5</f>
        <v>66</v>
      </c>
      <c r="I248" s="99"/>
      <c r="J248" s="99"/>
      <c r="K248" s="99"/>
      <c r="L248" s="99"/>
      <c r="M248" s="99"/>
      <c r="N248" s="99"/>
      <c r="O248" s="99"/>
      <c r="P248" s="99"/>
      <c r="Q248" s="99"/>
      <c r="R248" s="99"/>
      <c r="S248" s="98" t="s">
        <v>373</v>
      </c>
      <c r="T248" s="99"/>
      <c r="U248" s="99"/>
      <c r="V248" s="99"/>
      <c r="W248" s="99"/>
      <c r="X248" s="99"/>
      <c r="Y248" s="107" t="e">
        <f>VLOOKUP(Despacho!H248,Ventas!$A$1:$U$205,5,0)</f>
        <v>#N/A</v>
      </c>
      <c r="Z248" s="99"/>
      <c r="AA248" s="99"/>
      <c r="AB248" s="99"/>
      <c r="AC248" s="2"/>
      <c r="AD248" s="2"/>
      <c r="AE248" s="98" t="s">
        <v>371</v>
      </c>
      <c r="AF248" s="99"/>
      <c r="AG248" s="99"/>
      <c r="AH248" s="99"/>
      <c r="AI248" s="99"/>
      <c r="AJ248" s="99"/>
      <c r="AK248" s="25" t="s">
        <v>372</v>
      </c>
      <c r="AL248" s="108">
        <f>AL229+5</f>
        <v>67</v>
      </c>
      <c r="AM248" s="99"/>
      <c r="AN248" s="99"/>
      <c r="AO248" s="99"/>
      <c r="AP248" s="99"/>
      <c r="AQ248" s="99"/>
      <c r="AR248" s="99"/>
      <c r="AS248" s="99"/>
      <c r="AT248" s="99"/>
      <c r="AU248" s="99"/>
      <c r="AV248" s="99"/>
      <c r="AW248" s="98" t="s">
        <v>373</v>
      </c>
      <c r="AX248" s="99"/>
      <c r="AY248" s="99"/>
      <c r="AZ248" s="99"/>
      <c r="BA248" s="99"/>
      <c r="BB248" s="99"/>
      <c r="BC248" s="107" t="e">
        <f>VLOOKUP(Despacho!AL248,Ventas!$A$1:$U$205,5,0)</f>
        <v>#N/A</v>
      </c>
      <c r="BD248" s="99"/>
      <c r="BE248" s="99"/>
      <c r="BF248" s="99"/>
      <c r="BG248" s="2"/>
      <c r="BH248" s="2"/>
      <c r="BI248" s="98" t="s">
        <v>371</v>
      </c>
      <c r="BJ248" s="99"/>
      <c r="BK248" s="99"/>
      <c r="BL248" s="99"/>
      <c r="BM248" s="99"/>
      <c r="BN248" s="99"/>
      <c r="BO248" s="25" t="s">
        <v>372</v>
      </c>
      <c r="BP248" s="108">
        <f>BP229+5</f>
        <v>68</v>
      </c>
      <c r="BQ248" s="99"/>
      <c r="BR248" s="99"/>
      <c r="BS248" s="99"/>
      <c r="BT248" s="99"/>
      <c r="BU248" s="99"/>
      <c r="BV248" s="99"/>
      <c r="BW248" s="99"/>
      <c r="BX248" s="99"/>
      <c r="BY248" s="99"/>
      <c r="BZ248" s="99"/>
      <c r="CA248" s="98" t="s">
        <v>373</v>
      </c>
      <c r="CB248" s="99"/>
      <c r="CC248" s="99"/>
      <c r="CD248" s="99"/>
      <c r="CE248" s="99"/>
      <c r="CF248" s="99"/>
      <c r="CG248" s="107" t="e">
        <f>VLOOKUP(Despacho!BP248,Ventas!$A$1:$U$205,5,0)</f>
        <v>#N/A</v>
      </c>
      <c r="CH248" s="99"/>
      <c r="CI248" s="99"/>
      <c r="CJ248" s="99"/>
      <c r="CK248" s="2"/>
      <c r="CL248" s="2"/>
      <c r="CM248" s="98" t="s">
        <v>371</v>
      </c>
      <c r="CN248" s="99"/>
      <c r="CO248" s="99"/>
      <c r="CP248" s="99"/>
      <c r="CQ248" s="99"/>
      <c r="CR248" s="99"/>
      <c r="CS248" s="25" t="s">
        <v>372</v>
      </c>
      <c r="CT248" s="108">
        <f>CT229+5</f>
        <v>69</v>
      </c>
      <c r="CU248" s="99"/>
      <c r="CV248" s="99"/>
      <c r="CW248" s="99"/>
      <c r="CX248" s="99"/>
      <c r="CY248" s="99"/>
      <c r="CZ248" s="99"/>
      <c r="DA248" s="99"/>
      <c r="DB248" s="99"/>
      <c r="DC248" s="99"/>
      <c r="DD248" s="99"/>
      <c r="DE248" s="98" t="s">
        <v>373</v>
      </c>
      <c r="DF248" s="99"/>
      <c r="DG248" s="99"/>
      <c r="DH248" s="99"/>
      <c r="DI248" s="99"/>
      <c r="DJ248" s="99"/>
      <c r="DK248" s="107" t="e">
        <f>VLOOKUP(Despacho!CT248,Ventas!$A$1:$U$205,5,0)</f>
        <v>#N/A</v>
      </c>
      <c r="DL248" s="99"/>
      <c r="DM248" s="99"/>
      <c r="DN248" s="99"/>
      <c r="DO248" s="2"/>
      <c r="DP248" s="2"/>
      <c r="DQ248" s="98" t="s">
        <v>371</v>
      </c>
      <c r="DR248" s="99"/>
      <c r="DS248" s="99"/>
      <c r="DT248" s="99"/>
      <c r="DU248" s="99"/>
      <c r="DV248" s="99"/>
      <c r="DW248" s="25" t="s">
        <v>372</v>
      </c>
      <c r="DX248" s="108">
        <f>DX229+5</f>
        <v>70</v>
      </c>
      <c r="DY248" s="99"/>
      <c r="DZ248" s="99"/>
      <c r="EA248" s="99"/>
      <c r="EB248" s="99"/>
      <c r="EC248" s="99"/>
      <c r="ED248" s="99"/>
      <c r="EE248" s="99"/>
      <c r="EF248" s="99"/>
      <c r="EG248" s="99"/>
      <c r="EH248" s="99"/>
      <c r="EI248" s="98" t="s">
        <v>373</v>
      </c>
      <c r="EJ248" s="99"/>
      <c r="EK248" s="99"/>
      <c r="EL248" s="99"/>
      <c r="EM248" s="99"/>
      <c r="EN248" s="99"/>
      <c r="EO248" s="107" t="e">
        <f>VLOOKUP(Despacho!DX248,Ventas!$A$1:$U$205,5,0)</f>
        <v>#N/A</v>
      </c>
      <c r="EP248" s="99"/>
      <c r="EQ248" s="99"/>
      <c r="ER248" s="99"/>
      <c r="ES248" s="2"/>
      <c r="ET248" s="2"/>
    </row>
    <row r="249" spans="1:150" ht="15.75" customHeight="1" x14ac:dyDescent="0.3">
      <c r="A249" s="98" t="s">
        <v>272</v>
      </c>
      <c r="B249" s="99"/>
      <c r="C249" s="99"/>
      <c r="D249" s="99"/>
      <c r="E249" s="99"/>
      <c r="F249" s="99"/>
      <c r="G249" s="25" t="s">
        <v>372</v>
      </c>
      <c r="H249" s="98" t="e">
        <f>VLOOKUP(Despacho!H248,Ventas!$A$1:$U$205,6,0)</f>
        <v>#N/A</v>
      </c>
      <c r="I249" s="99"/>
      <c r="J249" s="99"/>
      <c r="K249" s="99"/>
      <c r="L249" s="99"/>
      <c r="M249" s="99"/>
      <c r="N249" s="99"/>
      <c r="O249" s="99"/>
      <c r="P249" s="99"/>
      <c r="Q249" s="99"/>
      <c r="R249" s="99"/>
      <c r="S249" s="99"/>
      <c r="T249" s="99"/>
      <c r="U249" s="99"/>
      <c r="V249" s="99"/>
      <c r="W249" s="99"/>
      <c r="X249" s="99"/>
      <c r="Y249" s="2"/>
      <c r="Z249" s="2"/>
      <c r="AA249" s="2"/>
      <c r="AB249" s="2"/>
      <c r="AC249" s="2"/>
      <c r="AD249" s="2"/>
      <c r="AE249" s="98" t="s">
        <v>272</v>
      </c>
      <c r="AF249" s="99"/>
      <c r="AG249" s="99"/>
      <c r="AH249" s="99"/>
      <c r="AI249" s="99"/>
      <c r="AJ249" s="99"/>
      <c r="AK249" s="25" t="s">
        <v>372</v>
      </c>
      <c r="AL249" s="98" t="e">
        <f>VLOOKUP(Despacho!AL248,Ventas!$A$1:$U$205,6,0)</f>
        <v>#N/A</v>
      </c>
      <c r="AM249" s="99"/>
      <c r="AN249" s="99"/>
      <c r="AO249" s="99"/>
      <c r="AP249" s="99"/>
      <c r="AQ249" s="99"/>
      <c r="AR249" s="99"/>
      <c r="AS249" s="99"/>
      <c r="AT249" s="99"/>
      <c r="AU249" s="99"/>
      <c r="AV249" s="99"/>
      <c r="AW249" s="99"/>
      <c r="AX249" s="99"/>
      <c r="AY249" s="99"/>
      <c r="AZ249" s="99"/>
      <c r="BA249" s="99"/>
      <c r="BB249" s="99"/>
      <c r="BC249" s="2"/>
      <c r="BD249" s="2"/>
      <c r="BE249" s="2"/>
      <c r="BF249" s="2"/>
      <c r="BG249" s="2"/>
      <c r="BH249" s="2"/>
      <c r="BI249" s="98" t="s">
        <v>272</v>
      </c>
      <c r="BJ249" s="99"/>
      <c r="BK249" s="99"/>
      <c r="BL249" s="99"/>
      <c r="BM249" s="99"/>
      <c r="BN249" s="99"/>
      <c r="BO249" s="25" t="s">
        <v>372</v>
      </c>
      <c r="BP249" s="98" t="e">
        <f>VLOOKUP(Despacho!BP248,Ventas!$A$1:$U$205,6,0)</f>
        <v>#N/A</v>
      </c>
      <c r="BQ249" s="99"/>
      <c r="BR249" s="99"/>
      <c r="BS249" s="99"/>
      <c r="BT249" s="99"/>
      <c r="BU249" s="99"/>
      <c r="BV249" s="99"/>
      <c r="BW249" s="99"/>
      <c r="BX249" s="99"/>
      <c r="BY249" s="99"/>
      <c r="BZ249" s="99"/>
      <c r="CA249" s="99"/>
      <c r="CB249" s="99"/>
      <c r="CC249" s="99"/>
      <c r="CD249" s="99"/>
      <c r="CE249" s="99"/>
      <c r="CF249" s="99"/>
      <c r="CG249" s="2"/>
      <c r="CH249" s="2"/>
      <c r="CI249" s="2"/>
      <c r="CJ249" s="2"/>
      <c r="CK249" s="2"/>
      <c r="CL249" s="2"/>
      <c r="CM249" s="98" t="s">
        <v>272</v>
      </c>
      <c r="CN249" s="99"/>
      <c r="CO249" s="99"/>
      <c r="CP249" s="99"/>
      <c r="CQ249" s="99"/>
      <c r="CR249" s="99"/>
      <c r="CS249" s="25" t="s">
        <v>372</v>
      </c>
      <c r="CT249" s="98" t="e">
        <f>VLOOKUP(Despacho!CT248,Ventas!$A$1:$U$205,6,0)</f>
        <v>#N/A</v>
      </c>
      <c r="CU249" s="99"/>
      <c r="CV249" s="99"/>
      <c r="CW249" s="99"/>
      <c r="CX249" s="99"/>
      <c r="CY249" s="99"/>
      <c r="CZ249" s="99"/>
      <c r="DA249" s="99"/>
      <c r="DB249" s="99"/>
      <c r="DC249" s="99"/>
      <c r="DD249" s="99"/>
      <c r="DE249" s="99"/>
      <c r="DF249" s="99"/>
      <c r="DG249" s="99"/>
      <c r="DH249" s="99"/>
      <c r="DI249" s="99"/>
      <c r="DJ249" s="99"/>
      <c r="DK249" s="2"/>
      <c r="DL249" s="2"/>
      <c r="DM249" s="2"/>
      <c r="DN249" s="2"/>
      <c r="DO249" s="2"/>
      <c r="DP249" s="2"/>
      <c r="DQ249" s="98" t="s">
        <v>272</v>
      </c>
      <c r="DR249" s="99"/>
      <c r="DS249" s="99"/>
      <c r="DT249" s="99"/>
      <c r="DU249" s="99"/>
      <c r="DV249" s="99"/>
      <c r="DW249" s="25" t="s">
        <v>372</v>
      </c>
      <c r="DX249" s="98" t="e">
        <f>VLOOKUP(Despacho!DX248,Ventas!$A$1:$U$205,6,0)</f>
        <v>#N/A</v>
      </c>
      <c r="DY249" s="99"/>
      <c r="DZ249" s="99"/>
      <c r="EA249" s="99"/>
      <c r="EB249" s="99"/>
      <c r="EC249" s="99"/>
      <c r="ED249" s="99"/>
      <c r="EE249" s="99"/>
      <c r="EF249" s="99"/>
      <c r="EG249" s="99"/>
      <c r="EH249" s="99"/>
      <c r="EI249" s="99"/>
      <c r="EJ249" s="99"/>
      <c r="EK249" s="99"/>
      <c r="EL249" s="99"/>
      <c r="EM249" s="99"/>
      <c r="EN249" s="99"/>
      <c r="EO249" s="2"/>
      <c r="EP249" s="2"/>
      <c r="EQ249" s="2"/>
      <c r="ER249" s="2"/>
      <c r="ES249" s="2"/>
      <c r="ET249" s="2"/>
    </row>
    <row r="250" spans="1:150" ht="15.75" customHeight="1" x14ac:dyDescent="0.3">
      <c r="A250" s="98" t="s">
        <v>374</v>
      </c>
      <c r="B250" s="99"/>
      <c r="C250" s="99"/>
      <c r="D250" s="99"/>
      <c r="E250" s="99"/>
      <c r="F250" s="99"/>
      <c r="G250" s="25" t="s">
        <v>372</v>
      </c>
      <c r="H250" s="105" t="e">
        <f>VLOOKUP(Despacho!H248,Ventas!$A$1:$U$205,15,0)</f>
        <v>#N/A</v>
      </c>
      <c r="I250" s="99"/>
      <c r="J250" s="99"/>
      <c r="K250" s="99"/>
      <c r="L250" s="99"/>
      <c r="M250" s="99"/>
      <c r="N250" s="81"/>
      <c r="O250" s="81"/>
      <c r="P250" s="81"/>
      <c r="Q250" s="81"/>
      <c r="R250" s="81"/>
      <c r="S250" s="25"/>
      <c r="T250" s="25"/>
      <c r="U250" s="25"/>
      <c r="V250" s="25"/>
      <c r="W250" s="25"/>
      <c r="X250" s="25"/>
      <c r="Y250" s="82"/>
      <c r="Z250" s="82"/>
      <c r="AA250" s="82"/>
      <c r="AB250" s="82"/>
      <c r="AC250" s="2"/>
      <c r="AD250" s="2"/>
      <c r="AE250" s="98" t="s">
        <v>374</v>
      </c>
      <c r="AF250" s="99"/>
      <c r="AG250" s="99"/>
      <c r="AH250" s="99"/>
      <c r="AI250" s="99"/>
      <c r="AJ250" s="99"/>
      <c r="AK250" s="25" t="s">
        <v>372</v>
      </c>
      <c r="AL250" s="105" t="e">
        <f>VLOOKUP(Despacho!AL248,Ventas!$A$1:$U$205,15,0)</f>
        <v>#N/A</v>
      </c>
      <c r="AM250" s="99"/>
      <c r="AN250" s="99"/>
      <c r="AO250" s="99"/>
      <c r="AP250" s="99"/>
      <c r="AQ250" s="99"/>
      <c r="AR250" s="81"/>
      <c r="AS250" s="81"/>
      <c r="AT250" s="81"/>
      <c r="AU250" s="81"/>
      <c r="AV250" s="81"/>
      <c r="AW250" s="25"/>
      <c r="AX250" s="25"/>
      <c r="AY250" s="25"/>
      <c r="AZ250" s="25"/>
      <c r="BA250" s="25"/>
      <c r="BB250" s="25"/>
      <c r="BC250" s="82"/>
      <c r="BD250" s="82"/>
      <c r="BE250" s="82"/>
      <c r="BF250" s="82"/>
      <c r="BG250" s="2"/>
      <c r="BH250" s="2"/>
      <c r="BI250" s="98" t="s">
        <v>374</v>
      </c>
      <c r="BJ250" s="99"/>
      <c r="BK250" s="99"/>
      <c r="BL250" s="99"/>
      <c r="BM250" s="99"/>
      <c r="BN250" s="99"/>
      <c r="BO250" s="25" t="s">
        <v>372</v>
      </c>
      <c r="BP250" s="105" t="e">
        <f>VLOOKUP(Despacho!BP248,Ventas!$A$1:$U$205,15,0)</f>
        <v>#N/A</v>
      </c>
      <c r="BQ250" s="99"/>
      <c r="BR250" s="99"/>
      <c r="BS250" s="99"/>
      <c r="BT250" s="99"/>
      <c r="BU250" s="99"/>
      <c r="BV250" s="81"/>
      <c r="BW250" s="81"/>
      <c r="BX250" s="81"/>
      <c r="BY250" s="81"/>
      <c r="BZ250" s="81"/>
      <c r="CA250" s="25"/>
      <c r="CB250" s="25"/>
      <c r="CC250" s="25"/>
      <c r="CD250" s="25"/>
      <c r="CE250" s="25"/>
      <c r="CF250" s="25"/>
      <c r="CG250" s="82"/>
      <c r="CH250" s="82"/>
      <c r="CI250" s="82"/>
      <c r="CJ250" s="82"/>
      <c r="CK250" s="2"/>
      <c r="CL250" s="2"/>
      <c r="CM250" s="98" t="s">
        <v>374</v>
      </c>
      <c r="CN250" s="99"/>
      <c r="CO250" s="99"/>
      <c r="CP250" s="99"/>
      <c r="CQ250" s="99"/>
      <c r="CR250" s="99"/>
      <c r="CS250" s="25" t="s">
        <v>372</v>
      </c>
      <c r="CT250" s="105" t="e">
        <f>VLOOKUP(Despacho!CT248,Ventas!$A$1:$U$205,15,0)</f>
        <v>#N/A</v>
      </c>
      <c r="CU250" s="99"/>
      <c r="CV250" s="99"/>
      <c r="CW250" s="99"/>
      <c r="CX250" s="99"/>
      <c r="CY250" s="99"/>
      <c r="CZ250" s="81"/>
      <c r="DA250" s="81"/>
      <c r="DB250" s="81"/>
      <c r="DC250" s="81"/>
      <c r="DD250" s="81"/>
      <c r="DE250" s="25"/>
      <c r="DF250" s="25"/>
      <c r="DG250" s="25"/>
      <c r="DH250" s="25"/>
      <c r="DI250" s="25"/>
      <c r="DJ250" s="25"/>
      <c r="DK250" s="82"/>
      <c r="DL250" s="82"/>
      <c r="DM250" s="82"/>
      <c r="DN250" s="82"/>
      <c r="DO250" s="2"/>
      <c r="DP250" s="2"/>
      <c r="DQ250" s="98" t="s">
        <v>374</v>
      </c>
      <c r="DR250" s="99"/>
      <c r="DS250" s="99"/>
      <c r="DT250" s="99"/>
      <c r="DU250" s="99"/>
      <c r="DV250" s="99"/>
      <c r="DW250" s="25" t="s">
        <v>372</v>
      </c>
      <c r="DX250" s="105" t="e">
        <f>VLOOKUP(Despacho!DX248,Ventas!$A$1:$U$205,15,0)</f>
        <v>#N/A</v>
      </c>
      <c r="DY250" s="99"/>
      <c r="DZ250" s="99"/>
      <c r="EA250" s="99"/>
      <c r="EB250" s="99"/>
      <c r="EC250" s="99"/>
      <c r="ED250" s="81"/>
      <c r="EE250" s="81"/>
      <c r="EF250" s="81"/>
      <c r="EG250" s="81"/>
      <c r="EH250" s="81"/>
      <c r="EI250" s="25"/>
      <c r="EJ250" s="25"/>
      <c r="EK250" s="25"/>
      <c r="EL250" s="25"/>
      <c r="EM250" s="25"/>
      <c r="EN250" s="25"/>
      <c r="EO250" s="82"/>
      <c r="EP250" s="82"/>
      <c r="EQ250" s="82"/>
      <c r="ER250" s="82"/>
      <c r="ES250" s="2"/>
      <c r="ET250" s="2"/>
    </row>
    <row r="251" spans="1:150" ht="15.75" customHeight="1" x14ac:dyDescent="0.3">
      <c r="A251" s="98" t="s">
        <v>375</v>
      </c>
      <c r="B251" s="99"/>
      <c r="C251" s="99"/>
      <c r="D251" s="99"/>
      <c r="E251" s="99"/>
      <c r="F251" s="99"/>
      <c r="G251" s="25"/>
      <c r="H251" s="106" t="e">
        <f>VLOOKUP(Despacho!H248,Ventas!$A$1:$U$205,16,0)</f>
        <v>#N/A</v>
      </c>
      <c r="I251" s="99"/>
      <c r="J251" s="99"/>
      <c r="K251" s="99"/>
      <c r="L251" s="99"/>
      <c r="M251" s="99"/>
      <c r="N251" s="81"/>
      <c r="O251" s="81"/>
      <c r="P251" s="81"/>
      <c r="Q251" s="81"/>
      <c r="R251" s="81"/>
      <c r="S251" s="25"/>
      <c r="T251" s="25"/>
      <c r="U251" s="25"/>
      <c r="V251" s="25"/>
      <c r="W251" s="25"/>
      <c r="X251" s="25"/>
      <c r="Y251" s="82"/>
      <c r="Z251" s="82"/>
      <c r="AA251" s="82"/>
      <c r="AB251" s="82"/>
      <c r="AC251" s="2"/>
      <c r="AD251" s="2"/>
      <c r="AE251" s="98" t="s">
        <v>375</v>
      </c>
      <c r="AF251" s="99"/>
      <c r="AG251" s="99"/>
      <c r="AH251" s="99"/>
      <c r="AI251" s="99"/>
      <c r="AJ251" s="99"/>
      <c r="AK251" s="25"/>
      <c r="AL251" s="106" t="e">
        <f>VLOOKUP(Despacho!AL248,Ventas!$A$1:$U$205,16,0)</f>
        <v>#N/A</v>
      </c>
      <c r="AM251" s="99"/>
      <c r="AN251" s="99"/>
      <c r="AO251" s="99"/>
      <c r="AP251" s="99"/>
      <c r="AQ251" s="99"/>
      <c r="AR251" s="81"/>
      <c r="AS251" s="81"/>
      <c r="AT251" s="81"/>
      <c r="AU251" s="81"/>
      <c r="AV251" s="81"/>
      <c r="AW251" s="25"/>
      <c r="AX251" s="25"/>
      <c r="AY251" s="25"/>
      <c r="AZ251" s="25"/>
      <c r="BA251" s="25"/>
      <c r="BB251" s="25"/>
      <c r="BC251" s="82"/>
      <c r="BD251" s="82"/>
      <c r="BE251" s="82"/>
      <c r="BF251" s="82"/>
      <c r="BG251" s="2"/>
      <c r="BH251" s="2"/>
      <c r="BI251" s="98" t="s">
        <v>375</v>
      </c>
      <c r="BJ251" s="99"/>
      <c r="BK251" s="99"/>
      <c r="BL251" s="99"/>
      <c r="BM251" s="99"/>
      <c r="BN251" s="99"/>
      <c r="BO251" s="25"/>
      <c r="BP251" s="106" t="e">
        <f>VLOOKUP(Despacho!BP248,Ventas!$A$1:$U$205,16,0)</f>
        <v>#N/A</v>
      </c>
      <c r="BQ251" s="99"/>
      <c r="BR251" s="99"/>
      <c r="BS251" s="99"/>
      <c r="BT251" s="99"/>
      <c r="BU251" s="99"/>
      <c r="BV251" s="81"/>
      <c r="BW251" s="81"/>
      <c r="BX251" s="81"/>
      <c r="BY251" s="81"/>
      <c r="BZ251" s="81"/>
      <c r="CA251" s="25"/>
      <c r="CB251" s="25"/>
      <c r="CC251" s="25"/>
      <c r="CD251" s="25"/>
      <c r="CE251" s="25"/>
      <c r="CF251" s="25"/>
      <c r="CG251" s="82"/>
      <c r="CH251" s="82"/>
      <c r="CI251" s="82"/>
      <c r="CJ251" s="82"/>
      <c r="CK251" s="2"/>
      <c r="CL251" s="2"/>
      <c r="CM251" s="98" t="s">
        <v>375</v>
      </c>
      <c r="CN251" s="99"/>
      <c r="CO251" s="99"/>
      <c r="CP251" s="99"/>
      <c r="CQ251" s="99"/>
      <c r="CR251" s="99"/>
      <c r="CS251" s="25"/>
      <c r="CT251" s="106" t="e">
        <f>VLOOKUP(Despacho!CT248,Ventas!$A$1:$U$205,16,0)</f>
        <v>#N/A</v>
      </c>
      <c r="CU251" s="99"/>
      <c r="CV251" s="99"/>
      <c r="CW251" s="99"/>
      <c r="CX251" s="99"/>
      <c r="CY251" s="99"/>
      <c r="CZ251" s="81"/>
      <c r="DA251" s="81"/>
      <c r="DB251" s="81"/>
      <c r="DC251" s="81"/>
      <c r="DD251" s="81"/>
      <c r="DE251" s="25"/>
      <c r="DF251" s="25"/>
      <c r="DG251" s="25"/>
      <c r="DH251" s="25"/>
      <c r="DI251" s="25"/>
      <c r="DJ251" s="25"/>
      <c r="DK251" s="82"/>
      <c r="DL251" s="82"/>
      <c r="DM251" s="82"/>
      <c r="DN251" s="82"/>
      <c r="DO251" s="2"/>
      <c r="DP251" s="2"/>
      <c r="DQ251" s="98" t="s">
        <v>375</v>
      </c>
      <c r="DR251" s="99"/>
      <c r="DS251" s="99"/>
      <c r="DT251" s="99"/>
      <c r="DU251" s="99"/>
      <c r="DV251" s="99"/>
      <c r="DW251" s="25"/>
      <c r="DX251" s="106" t="e">
        <f>VLOOKUP(Despacho!DX248,Ventas!$A$1:$U$205,16,0)</f>
        <v>#N/A</v>
      </c>
      <c r="DY251" s="99"/>
      <c r="DZ251" s="99"/>
      <c r="EA251" s="99"/>
      <c r="EB251" s="99"/>
      <c r="EC251" s="99"/>
      <c r="ED251" s="81"/>
      <c r="EE251" s="81"/>
      <c r="EF251" s="81"/>
      <c r="EG251" s="81"/>
      <c r="EH251" s="81"/>
      <c r="EI251" s="25"/>
      <c r="EJ251" s="25"/>
      <c r="EK251" s="25"/>
      <c r="EL251" s="25"/>
      <c r="EM251" s="25"/>
      <c r="EN251" s="25"/>
      <c r="EO251" s="82"/>
      <c r="EP251" s="82"/>
      <c r="EQ251" s="82"/>
      <c r="ER251" s="82"/>
      <c r="ES251" s="2"/>
      <c r="ET251" s="2"/>
    </row>
    <row r="252" spans="1:150" ht="15.75" customHeight="1" x14ac:dyDescent="0.3">
      <c r="A252" s="98" t="s">
        <v>152</v>
      </c>
      <c r="B252" s="99"/>
      <c r="C252" s="99"/>
      <c r="D252" s="99"/>
      <c r="E252" s="99"/>
      <c r="F252" s="99"/>
      <c r="G252" s="25" t="s">
        <v>372</v>
      </c>
      <c r="H252" s="101" t="e">
        <f>VLOOKUP(Y248,Clientes!$A$1:$E$504,3,0)</f>
        <v>#N/A</v>
      </c>
      <c r="I252" s="99"/>
      <c r="J252" s="99"/>
      <c r="K252" s="99"/>
      <c r="L252" s="99"/>
      <c r="M252" s="99"/>
      <c r="N252" s="99"/>
      <c r="O252" s="99"/>
      <c r="P252" s="99"/>
      <c r="Q252" s="99"/>
      <c r="R252" s="99"/>
      <c r="S252" s="99"/>
      <c r="T252" s="99"/>
      <c r="U252" s="99"/>
      <c r="V252" s="99"/>
      <c r="W252" s="99"/>
      <c r="X252" s="99"/>
      <c r="Y252" s="98" t="s">
        <v>279</v>
      </c>
      <c r="Z252" s="99"/>
      <c r="AA252" s="100" t="e">
        <f>VLOOKUP(Y248,Clientes!$A$1:$E$48,4,0)</f>
        <v>#N/A</v>
      </c>
      <c r="AB252" s="99"/>
      <c r="AC252" s="2"/>
      <c r="AD252" s="2"/>
      <c r="AE252" s="98" t="s">
        <v>152</v>
      </c>
      <c r="AF252" s="99"/>
      <c r="AG252" s="99"/>
      <c r="AH252" s="99"/>
      <c r="AI252" s="99"/>
      <c r="AJ252" s="99"/>
      <c r="AK252" s="25" t="s">
        <v>372</v>
      </c>
      <c r="AL252" s="101" t="e">
        <f>VLOOKUP(BC248,Clientes!$A$1:$E$504,3,0)</f>
        <v>#N/A</v>
      </c>
      <c r="AM252" s="99"/>
      <c r="AN252" s="99"/>
      <c r="AO252" s="99"/>
      <c r="AP252" s="99"/>
      <c r="AQ252" s="99"/>
      <c r="AR252" s="99"/>
      <c r="AS252" s="99"/>
      <c r="AT252" s="99"/>
      <c r="AU252" s="99"/>
      <c r="AV252" s="99"/>
      <c r="AW252" s="99"/>
      <c r="AX252" s="99"/>
      <c r="AY252" s="99"/>
      <c r="AZ252" s="99"/>
      <c r="BA252" s="99"/>
      <c r="BB252" s="99"/>
      <c r="BC252" s="98" t="s">
        <v>279</v>
      </c>
      <c r="BD252" s="99"/>
      <c r="BE252" s="100" t="e">
        <f>VLOOKUP(BC248,Clientes!$A$1:$E$48,4,0)</f>
        <v>#N/A</v>
      </c>
      <c r="BF252" s="99"/>
      <c r="BG252" s="2"/>
      <c r="BH252" s="2"/>
      <c r="BI252" s="98" t="s">
        <v>152</v>
      </c>
      <c r="BJ252" s="99"/>
      <c r="BK252" s="99"/>
      <c r="BL252" s="99"/>
      <c r="BM252" s="99"/>
      <c r="BN252" s="99"/>
      <c r="BO252" s="25" t="s">
        <v>372</v>
      </c>
      <c r="BP252" s="101" t="e">
        <f>VLOOKUP(CG248,Clientes!$A$1:$E$504,3,0)</f>
        <v>#N/A</v>
      </c>
      <c r="BQ252" s="99"/>
      <c r="BR252" s="99"/>
      <c r="BS252" s="99"/>
      <c r="BT252" s="99"/>
      <c r="BU252" s="99"/>
      <c r="BV252" s="99"/>
      <c r="BW252" s="99"/>
      <c r="BX252" s="99"/>
      <c r="BY252" s="99"/>
      <c r="BZ252" s="99"/>
      <c r="CA252" s="99"/>
      <c r="CB252" s="99"/>
      <c r="CC252" s="99"/>
      <c r="CD252" s="99"/>
      <c r="CE252" s="99"/>
      <c r="CF252" s="99"/>
      <c r="CG252" s="98" t="s">
        <v>279</v>
      </c>
      <c r="CH252" s="99"/>
      <c r="CI252" s="100" t="e">
        <f>VLOOKUP(CG248,Clientes!$A$1:$E$48,4,0)</f>
        <v>#N/A</v>
      </c>
      <c r="CJ252" s="99"/>
      <c r="CK252" s="2"/>
      <c r="CL252" s="2"/>
      <c r="CM252" s="98" t="s">
        <v>152</v>
      </c>
      <c r="CN252" s="99"/>
      <c r="CO252" s="99"/>
      <c r="CP252" s="99"/>
      <c r="CQ252" s="99"/>
      <c r="CR252" s="99"/>
      <c r="CS252" s="25" t="s">
        <v>372</v>
      </c>
      <c r="CT252" s="101" t="e">
        <f>VLOOKUP(DK248,Clientes!$A$1:$E$504,3,0)</f>
        <v>#N/A</v>
      </c>
      <c r="CU252" s="99"/>
      <c r="CV252" s="99"/>
      <c r="CW252" s="99"/>
      <c r="CX252" s="99"/>
      <c r="CY252" s="99"/>
      <c r="CZ252" s="99"/>
      <c r="DA252" s="99"/>
      <c r="DB252" s="99"/>
      <c r="DC252" s="99"/>
      <c r="DD252" s="99"/>
      <c r="DE252" s="99"/>
      <c r="DF252" s="99"/>
      <c r="DG252" s="99"/>
      <c r="DH252" s="99"/>
      <c r="DI252" s="99"/>
      <c r="DJ252" s="99"/>
      <c r="DK252" s="98" t="s">
        <v>279</v>
      </c>
      <c r="DL252" s="99"/>
      <c r="DM252" s="100" t="e">
        <f>VLOOKUP(DK248,Clientes!$A$1:$E$48,4,0)</f>
        <v>#N/A</v>
      </c>
      <c r="DN252" s="99"/>
      <c r="DO252" s="2"/>
      <c r="DP252" s="2"/>
      <c r="DQ252" s="98" t="s">
        <v>152</v>
      </c>
      <c r="DR252" s="99"/>
      <c r="DS252" s="99"/>
      <c r="DT252" s="99"/>
      <c r="DU252" s="99"/>
      <c r="DV252" s="99"/>
      <c r="DW252" s="25" t="s">
        <v>372</v>
      </c>
      <c r="DX252" s="101" t="e">
        <f>VLOOKUP(EO248,Clientes!$A$1:$E$504,3,0)</f>
        <v>#N/A</v>
      </c>
      <c r="DY252" s="99"/>
      <c r="DZ252" s="99"/>
      <c r="EA252" s="99"/>
      <c r="EB252" s="99"/>
      <c r="EC252" s="99"/>
      <c r="ED252" s="99"/>
      <c r="EE252" s="99"/>
      <c r="EF252" s="99"/>
      <c r="EG252" s="99"/>
      <c r="EH252" s="99"/>
      <c r="EI252" s="99"/>
      <c r="EJ252" s="99"/>
      <c r="EK252" s="99"/>
      <c r="EL252" s="99"/>
      <c r="EM252" s="99"/>
      <c r="EN252" s="99"/>
      <c r="EO252" s="98" t="s">
        <v>279</v>
      </c>
      <c r="EP252" s="99"/>
      <c r="EQ252" s="100" t="e">
        <f>VLOOKUP(EO248,Clientes!$A$1:$E$48,4,0)</f>
        <v>#N/A</v>
      </c>
      <c r="ER252" s="99"/>
      <c r="ES252" s="2"/>
      <c r="ET252" s="2"/>
    </row>
    <row r="253" spans="1:150"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row>
    <row r="254" spans="1:150"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row>
    <row r="255" spans="1:150" ht="15.75" customHeight="1" x14ac:dyDescent="0.3">
      <c r="A255" s="102" t="s">
        <v>225</v>
      </c>
      <c r="B255" s="103"/>
      <c r="C255" s="102" t="s">
        <v>376</v>
      </c>
      <c r="D255" s="104"/>
      <c r="E255" s="104"/>
      <c r="F255" s="104"/>
      <c r="G255" s="104"/>
      <c r="H255" s="104"/>
      <c r="I255" s="104"/>
      <c r="J255" s="104"/>
      <c r="K255" s="104"/>
      <c r="L255" s="104"/>
      <c r="M255" s="104"/>
      <c r="N255" s="104"/>
      <c r="O255" s="104"/>
      <c r="P255" s="104"/>
      <c r="Q255" s="104"/>
      <c r="R255" s="104"/>
      <c r="S255" s="104"/>
      <c r="T255" s="103"/>
      <c r="U255" s="102" t="s">
        <v>245</v>
      </c>
      <c r="V255" s="103"/>
      <c r="W255" s="102" t="s">
        <v>377</v>
      </c>
      <c r="X255" s="104"/>
      <c r="Y255" s="104"/>
      <c r="Z255" s="103"/>
      <c r="AA255" s="102" t="s">
        <v>378</v>
      </c>
      <c r="AB255" s="104"/>
      <c r="AC255" s="104"/>
      <c r="AD255" s="103"/>
      <c r="AE255" s="102" t="s">
        <v>225</v>
      </c>
      <c r="AF255" s="103"/>
      <c r="AG255" s="102" t="s">
        <v>376</v>
      </c>
      <c r="AH255" s="104"/>
      <c r="AI255" s="104"/>
      <c r="AJ255" s="104"/>
      <c r="AK255" s="104"/>
      <c r="AL255" s="104"/>
      <c r="AM255" s="104"/>
      <c r="AN255" s="104"/>
      <c r="AO255" s="104"/>
      <c r="AP255" s="104"/>
      <c r="AQ255" s="104"/>
      <c r="AR255" s="104"/>
      <c r="AS255" s="104"/>
      <c r="AT255" s="104"/>
      <c r="AU255" s="104"/>
      <c r="AV255" s="104"/>
      <c r="AW255" s="104"/>
      <c r="AX255" s="103"/>
      <c r="AY255" s="102" t="s">
        <v>245</v>
      </c>
      <c r="AZ255" s="103"/>
      <c r="BA255" s="102" t="s">
        <v>377</v>
      </c>
      <c r="BB255" s="104"/>
      <c r="BC255" s="104"/>
      <c r="BD255" s="103"/>
      <c r="BE255" s="102" t="s">
        <v>378</v>
      </c>
      <c r="BF255" s="104"/>
      <c r="BG255" s="104"/>
      <c r="BH255" s="103"/>
      <c r="BI255" s="102" t="s">
        <v>225</v>
      </c>
      <c r="BJ255" s="103"/>
      <c r="BK255" s="102" t="s">
        <v>376</v>
      </c>
      <c r="BL255" s="104"/>
      <c r="BM255" s="104"/>
      <c r="BN255" s="104"/>
      <c r="BO255" s="104"/>
      <c r="BP255" s="104"/>
      <c r="BQ255" s="104"/>
      <c r="BR255" s="104"/>
      <c r="BS255" s="104"/>
      <c r="BT255" s="104"/>
      <c r="BU255" s="104"/>
      <c r="BV255" s="104"/>
      <c r="BW255" s="104"/>
      <c r="BX255" s="104"/>
      <c r="BY255" s="104"/>
      <c r="BZ255" s="104"/>
      <c r="CA255" s="104"/>
      <c r="CB255" s="103"/>
      <c r="CC255" s="102" t="s">
        <v>245</v>
      </c>
      <c r="CD255" s="103"/>
      <c r="CE255" s="102" t="s">
        <v>377</v>
      </c>
      <c r="CF255" s="104"/>
      <c r="CG255" s="104"/>
      <c r="CH255" s="103"/>
      <c r="CI255" s="102" t="s">
        <v>378</v>
      </c>
      <c r="CJ255" s="104"/>
      <c r="CK255" s="104"/>
      <c r="CL255" s="103"/>
      <c r="CM255" s="102" t="s">
        <v>225</v>
      </c>
      <c r="CN255" s="103"/>
      <c r="CO255" s="102" t="s">
        <v>376</v>
      </c>
      <c r="CP255" s="104"/>
      <c r="CQ255" s="104"/>
      <c r="CR255" s="104"/>
      <c r="CS255" s="104"/>
      <c r="CT255" s="104"/>
      <c r="CU255" s="104"/>
      <c r="CV255" s="104"/>
      <c r="CW255" s="104"/>
      <c r="CX255" s="104"/>
      <c r="CY255" s="104"/>
      <c r="CZ255" s="104"/>
      <c r="DA255" s="104"/>
      <c r="DB255" s="104"/>
      <c r="DC255" s="104"/>
      <c r="DD255" s="104"/>
      <c r="DE255" s="104"/>
      <c r="DF255" s="103"/>
      <c r="DG255" s="102" t="s">
        <v>245</v>
      </c>
      <c r="DH255" s="103"/>
      <c r="DI255" s="102" t="s">
        <v>377</v>
      </c>
      <c r="DJ255" s="104"/>
      <c r="DK255" s="104"/>
      <c r="DL255" s="103"/>
      <c r="DM255" s="102" t="s">
        <v>378</v>
      </c>
      <c r="DN255" s="104"/>
      <c r="DO255" s="104"/>
      <c r="DP255" s="103"/>
      <c r="DQ255" s="102" t="s">
        <v>225</v>
      </c>
      <c r="DR255" s="103"/>
      <c r="DS255" s="102" t="s">
        <v>376</v>
      </c>
      <c r="DT255" s="104"/>
      <c r="DU255" s="104"/>
      <c r="DV255" s="104"/>
      <c r="DW255" s="104"/>
      <c r="DX255" s="104"/>
      <c r="DY255" s="104"/>
      <c r="DZ255" s="104"/>
      <c r="EA255" s="104"/>
      <c r="EB255" s="104"/>
      <c r="EC255" s="104"/>
      <c r="ED255" s="104"/>
      <c r="EE255" s="104"/>
      <c r="EF255" s="104"/>
      <c r="EG255" s="104"/>
      <c r="EH255" s="104"/>
      <c r="EI255" s="104"/>
      <c r="EJ255" s="103"/>
      <c r="EK255" s="102" t="s">
        <v>245</v>
      </c>
      <c r="EL255" s="103"/>
      <c r="EM255" s="102" t="s">
        <v>377</v>
      </c>
      <c r="EN255" s="104"/>
      <c r="EO255" s="104"/>
      <c r="EP255" s="103"/>
      <c r="EQ255" s="102" t="s">
        <v>378</v>
      </c>
      <c r="ER255" s="104"/>
      <c r="ES255" s="104"/>
      <c r="ET255" s="103"/>
    </row>
    <row r="256" spans="1:150" ht="15.75" customHeight="1" x14ac:dyDescent="0.3">
      <c r="A256" s="111">
        <v>1</v>
      </c>
      <c r="B256" s="103"/>
      <c r="C256" s="112" t="str">
        <f>IFERROR(VLOOKUP(CONCATENATE($H$1,A256),Ventas!$D$1:$M$205,5,0),"")</f>
        <v>Toalla 160x80 Fu</v>
      </c>
      <c r="D256" s="104"/>
      <c r="E256" s="104"/>
      <c r="F256" s="104"/>
      <c r="G256" s="104"/>
      <c r="H256" s="104"/>
      <c r="I256" s="104"/>
      <c r="J256" s="104"/>
      <c r="K256" s="104"/>
      <c r="L256" s="104"/>
      <c r="M256" s="104"/>
      <c r="N256" s="104"/>
      <c r="O256" s="104"/>
      <c r="P256" s="104"/>
      <c r="Q256" s="104"/>
      <c r="R256" s="104"/>
      <c r="S256" s="104"/>
      <c r="T256" s="103"/>
      <c r="U256" s="109">
        <f>IFERROR(VLOOKUP(CONCATENATE($H$1,A256),Ventas!$D$1:$M$205,6,0),"")</f>
        <v>1</v>
      </c>
      <c r="V256" s="103"/>
      <c r="W256" s="110">
        <f>IFERROR(VLOOKUP(CONCATENATE($H$1,A256),Ventas!$D$1:$M$205,8,0),"")</f>
        <v>8992</v>
      </c>
      <c r="X256" s="104"/>
      <c r="Y256" s="104"/>
      <c r="Z256" s="103"/>
      <c r="AA256" s="110">
        <f t="shared" ref="AA256:AA264" si="65">IFERROR(U256*W256,"")</f>
        <v>8992</v>
      </c>
      <c r="AB256" s="104"/>
      <c r="AC256" s="104"/>
      <c r="AD256" s="103"/>
      <c r="AE256" s="111">
        <v>1</v>
      </c>
      <c r="AF256" s="103"/>
      <c r="AG256" s="112" t="str">
        <f>IFERROR(VLOOKUP(CONCATENATE($H$1,AE256),Ventas!$D$1:$M$205,5,0),"")</f>
        <v>Toalla 160x80 Fu</v>
      </c>
      <c r="AH256" s="104"/>
      <c r="AI256" s="104"/>
      <c r="AJ256" s="104"/>
      <c r="AK256" s="104"/>
      <c r="AL256" s="104"/>
      <c r="AM256" s="104"/>
      <c r="AN256" s="104"/>
      <c r="AO256" s="104"/>
      <c r="AP256" s="104"/>
      <c r="AQ256" s="104"/>
      <c r="AR256" s="104"/>
      <c r="AS256" s="104"/>
      <c r="AT256" s="104"/>
      <c r="AU256" s="104"/>
      <c r="AV256" s="104"/>
      <c r="AW256" s="104"/>
      <c r="AX256" s="103"/>
      <c r="AY256" s="109">
        <f>IFERROR(VLOOKUP(CONCATENATE($H$1,AE256),Ventas!$D$1:$M$205,6,0),"")</f>
        <v>1</v>
      </c>
      <c r="AZ256" s="103"/>
      <c r="BA256" s="110">
        <f>IFERROR(VLOOKUP(CONCATENATE($H$1,AE256),Ventas!$D$1:$M$205,8,0),"")</f>
        <v>8992</v>
      </c>
      <c r="BB256" s="104"/>
      <c r="BC256" s="104"/>
      <c r="BD256" s="103"/>
      <c r="BE256" s="110">
        <f t="shared" ref="BE256:BE264" si="66">IFERROR(AY256*BA256,"")</f>
        <v>8992</v>
      </c>
      <c r="BF256" s="104"/>
      <c r="BG256" s="104"/>
      <c r="BH256" s="103"/>
      <c r="BI256" s="111">
        <v>1</v>
      </c>
      <c r="BJ256" s="103"/>
      <c r="BK256" s="112" t="str">
        <f>IFERROR(VLOOKUP(CONCATENATE($H$1,BI256),Ventas!$D$1:$M$205,5,0),"")</f>
        <v>Toalla 160x80 Fu</v>
      </c>
      <c r="BL256" s="104"/>
      <c r="BM256" s="104"/>
      <c r="BN256" s="104"/>
      <c r="BO256" s="104"/>
      <c r="BP256" s="104"/>
      <c r="BQ256" s="104"/>
      <c r="BR256" s="104"/>
      <c r="BS256" s="104"/>
      <c r="BT256" s="104"/>
      <c r="BU256" s="104"/>
      <c r="BV256" s="104"/>
      <c r="BW256" s="104"/>
      <c r="BX256" s="104"/>
      <c r="BY256" s="104"/>
      <c r="BZ256" s="104"/>
      <c r="CA256" s="104"/>
      <c r="CB256" s="103"/>
      <c r="CC256" s="109">
        <f>IFERROR(VLOOKUP(CONCATENATE($H$1,BI256),Ventas!$D$1:$M$205,6,0),"")</f>
        <v>1</v>
      </c>
      <c r="CD256" s="103"/>
      <c r="CE256" s="110">
        <f>IFERROR(VLOOKUP(CONCATENATE($H$1,BI256),Ventas!$D$1:$M$205,8,0),"")</f>
        <v>8992</v>
      </c>
      <c r="CF256" s="104"/>
      <c r="CG256" s="104"/>
      <c r="CH256" s="103"/>
      <c r="CI256" s="110">
        <f t="shared" ref="CI256:CI264" si="67">IFERROR(CC256*CE256,"")</f>
        <v>8992</v>
      </c>
      <c r="CJ256" s="104"/>
      <c r="CK256" s="104"/>
      <c r="CL256" s="103"/>
      <c r="CM256" s="111">
        <v>1</v>
      </c>
      <c r="CN256" s="103"/>
      <c r="CO256" s="112" t="str">
        <f>IFERROR(VLOOKUP(CONCATENATE($H$1,CM256),Ventas!$D$1:$M$205,5,0),"")</f>
        <v>Toalla 160x80 Fu</v>
      </c>
      <c r="CP256" s="104"/>
      <c r="CQ256" s="104"/>
      <c r="CR256" s="104"/>
      <c r="CS256" s="104"/>
      <c r="CT256" s="104"/>
      <c r="CU256" s="104"/>
      <c r="CV256" s="104"/>
      <c r="CW256" s="104"/>
      <c r="CX256" s="104"/>
      <c r="CY256" s="104"/>
      <c r="CZ256" s="104"/>
      <c r="DA256" s="104"/>
      <c r="DB256" s="104"/>
      <c r="DC256" s="104"/>
      <c r="DD256" s="104"/>
      <c r="DE256" s="104"/>
      <c r="DF256" s="103"/>
      <c r="DG256" s="109">
        <f>IFERROR(VLOOKUP(CONCATENATE($H$1,CM256),Ventas!$D$1:$M$205,6,0),"")</f>
        <v>1</v>
      </c>
      <c r="DH256" s="103"/>
      <c r="DI256" s="110">
        <f>IFERROR(VLOOKUP(CONCATENATE($H$1,CM256),Ventas!$D$1:$M$205,8,0),"")</f>
        <v>8992</v>
      </c>
      <c r="DJ256" s="104"/>
      <c r="DK256" s="104"/>
      <c r="DL256" s="103"/>
      <c r="DM256" s="110">
        <f t="shared" ref="DM256:DM264" si="68">IFERROR(DG256*DI256,"")</f>
        <v>8992</v>
      </c>
      <c r="DN256" s="104"/>
      <c r="DO256" s="104"/>
      <c r="DP256" s="103"/>
      <c r="DQ256" s="111">
        <v>1</v>
      </c>
      <c r="DR256" s="103"/>
      <c r="DS256" s="112" t="str">
        <f>IFERROR(VLOOKUP(CONCATENATE($H$1,DQ256),Ventas!$D$1:$M$205,5,0),"")</f>
        <v>Toalla 160x80 Fu</v>
      </c>
      <c r="DT256" s="104"/>
      <c r="DU256" s="104"/>
      <c r="DV256" s="104"/>
      <c r="DW256" s="104"/>
      <c r="DX256" s="104"/>
      <c r="DY256" s="104"/>
      <c r="DZ256" s="104"/>
      <c r="EA256" s="104"/>
      <c r="EB256" s="104"/>
      <c r="EC256" s="104"/>
      <c r="ED256" s="104"/>
      <c r="EE256" s="104"/>
      <c r="EF256" s="104"/>
      <c r="EG256" s="104"/>
      <c r="EH256" s="104"/>
      <c r="EI256" s="104"/>
      <c r="EJ256" s="103"/>
      <c r="EK256" s="109">
        <f>IFERROR(VLOOKUP(CONCATENATE($H$1,DQ256),Ventas!$D$1:$M$205,6,0),"")</f>
        <v>1</v>
      </c>
      <c r="EL256" s="103"/>
      <c r="EM256" s="110">
        <f>IFERROR(VLOOKUP(CONCATENATE($H$1,DQ256),Ventas!$D$1:$M$205,8,0),"")</f>
        <v>8992</v>
      </c>
      <c r="EN256" s="104"/>
      <c r="EO256" s="104"/>
      <c r="EP256" s="103"/>
      <c r="EQ256" s="110">
        <f t="shared" ref="EQ256:EQ264" si="69">IFERROR(EK256*EM256,"")</f>
        <v>8992</v>
      </c>
      <c r="ER256" s="104"/>
      <c r="ES256" s="104"/>
      <c r="ET256" s="103"/>
    </row>
    <row r="257" spans="1:150" ht="15.75" customHeight="1" x14ac:dyDescent="0.3">
      <c r="A257" s="111">
        <v>2</v>
      </c>
      <c r="B257" s="103"/>
      <c r="C257" s="112" t="str">
        <f>IFERROR(VLOOKUP(CONCATENATE($H$1,A257),Ventas!$D$1:$M$205,5,0),"")</f>
        <v>Turbante Fu</v>
      </c>
      <c r="D257" s="104"/>
      <c r="E257" s="104"/>
      <c r="F257" s="104"/>
      <c r="G257" s="104"/>
      <c r="H257" s="104"/>
      <c r="I257" s="104"/>
      <c r="J257" s="104"/>
      <c r="K257" s="104"/>
      <c r="L257" s="104"/>
      <c r="M257" s="104"/>
      <c r="N257" s="104"/>
      <c r="O257" s="104"/>
      <c r="P257" s="104"/>
      <c r="Q257" s="104"/>
      <c r="R257" s="104"/>
      <c r="S257" s="104"/>
      <c r="T257" s="103"/>
      <c r="U257" s="109">
        <f>IFERROR(VLOOKUP(CONCATENATE($H$1,A257),Ventas!$D$1:$M$205,6,0),"")</f>
        <v>1</v>
      </c>
      <c r="V257" s="103"/>
      <c r="W257" s="110">
        <f>IFERROR(VLOOKUP(CONCATENATE($H$1,A257),Ventas!$D$1:$M$205,8,0),"")</f>
        <v>4706</v>
      </c>
      <c r="X257" s="104"/>
      <c r="Y257" s="104"/>
      <c r="Z257" s="103"/>
      <c r="AA257" s="110">
        <f t="shared" si="65"/>
        <v>4706</v>
      </c>
      <c r="AB257" s="104"/>
      <c r="AC257" s="104"/>
      <c r="AD257" s="103"/>
      <c r="AE257" s="111">
        <v>2</v>
      </c>
      <c r="AF257" s="103"/>
      <c r="AG257" s="112" t="str">
        <f>IFERROR(VLOOKUP(CONCATENATE($H$1,AE257),Ventas!$D$1:$M$205,5,0),"")</f>
        <v>Turbante Fu</v>
      </c>
      <c r="AH257" s="104"/>
      <c r="AI257" s="104"/>
      <c r="AJ257" s="104"/>
      <c r="AK257" s="104"/>
      <c r="AL257" s="104"/>
      <c r="AM257" s="104"/>
      <c r="AN257" s="104"/>
      <c r="AO257" s="104"/>
      <c r="AP257" s="104"/>
      <c r="AQ257" s="104"/>
      <c r="AR257" s="104"/>
      <c r="AS257" s="104"/>
      <c r="AT257" s="104"/>
      <c r="AU257" s="104"/>
      <c r="AV257" s="104"/>
      <c r="AW257" s="104"/>
      <c r="AX257" s="103"/>
      <c r="AY257" s="109">
        <f>IFERROR(VLOOKUP(CONCATENATE($H$1,AE257),Ventas!$D$1:$M$205,6,0),"")</f>
        <v>1</v>
      </c>
      <c r="AZ257" s="103"/>
      <c r="BA257" s="110">
        <f>IFERROR(VLOOKUP(CONCATENATE($H$1,AE257),Ventas!$D$1:$M$205,8,0),"")</f>
        <v>4706</v>
      </c>
      <c r="BB257" s="104"/>
      <c r="BC257" s="104"/>
      <c r="BD257" s="103"/>
      <c r="BE257" s="110">
        <f t="shared" si="66"/>
        <v>4706</v>
      </c>
      <c r="BF257" s="104"/>
      <c r="BG257" s="104"/>
      <c r="BH257" s="103"/>
      <c r="BI257" s="111">
        <v>2</v>
      </c>
      <c r="BJ257" s="103"/>
      <c r="BK257" s="112" t="str">
        <f>IFERROR(VLOOKUP(CONCATENATE($H$1,BI257),Ventas!$D$1:$M$205,5,0),"")</f>
        <v>Turbante Fu</v>
      </c>
      <c r="BL257" s="104"/>
      <c r="BM257" s="104"/>
      <c r="BN257" s="104"/>
      <c r="BO257" s="104"/>
      <c r="BP257" s="104"/>
      <c r="BQ257" s="104"/>
      <c r="BR257" s="104"/>
      <c r="BS257" s="104"/>
      <c r="BT257" s="104"/>
      <c r="BU257" s="104"/>
      <c r="BV257" s="104"/>
      <c r="BW257" s="104"/>
      <c r="BX257" s="104"/>
      <c r="BY257" s="104"/>
      <c r="BZ257" s="104"/>
      <c r="CA257" s="104"/>
      <c r="CB257" s="103"/>
      <c r="CC257" s="109">
        <f>IFERROR(VLOOKUP(CONCATENATE($H$1,BI257),Ventas!$D$1:$M$205,6,0),"")</f>
        <v>1</v>
      </c>
      <c r="CD257" s="103"/>
      <c r="CE257" s="110">
        <f>IFERROR(VLOOKUP(CONCATENATE($H$1,BI257),Ventas!$D$1:$M$205,8,0),"")</f>
        <v>4706</v>
      </c>
      <c r="CF257" s="104"/>
      <c r="CG257" s="104"/>
      <c r="CH257" s="103"/>
      <c r="CI257" s="110">
        <f t="shared" si="67"/>
        <v>4706</v>
      </c>
      <c r="CJ257" s="104"/>
      <c r="CK257" s="104"/>
      <c r="CL257" s="103"/>
      <c r="CM257" s="111">
        <v>2</v>
      </c>
      <c r="CN257" s="103"/>
      <c r="CO257" s="112" t="str">
        <f>IFERROR(VLOOKUP(CONCATENATE($H$1,CM257),Ventas!$D$1:$M$205,5,0),"")</f>
        <v>Turbante Fu</v>
      </c>
      <c r="CP257" s="104"/>
      <c r="CQ257" s="104"/>
      <c r="CR257" s="104"/>
      <c r="CS257" s="104"/>
      <c r="CT257" s="104"/>
      <c r="CU257" s="104"/>
      <c r="CV257" s="104"/>
      <c r="CW257" s="104"/>
      <c r="CX257" s="104"/>
      <c r="CY257" s="104"/>
      <c r="CZ257" s="104"/>
      <c r="DA257" s="104"/>
      <c r="DB257" s="104"/>
      <c r="DC257" s="104"/>
      <c r="DD257" s="104"/>
      <c r="DE257" s="104"/>
      <c r="DF257" s="103"/>
      <c r="DG257" s="109">
        <f>IFERROR(VLOOKUP(CONCATENATE($H$1,CM257),Ventas!$D$1:$M$205,6,0),"")</f>
        <v>1</v>
      </c>
      <c r="DH257" s="103"/>
      <c r="DI257" s="110">
        <f>IFERROR(VLOOKUP(CONCATENATE($H$1,CM257),Ventas!$D$1:$M$205,8,0),"")</f>
        <v>4706</v>
      </c>
      <c r="DJ257" s="104"/>
      <c r="DK257" s="104"/>
      <c r="DL257" s="103"/>
      <c r="DM257" s="110">
        <f t="shared" si="68"/>
        <v>4706</v>
      </c>
      <c r="DN257" s="104"/>
      <c r="DO257" s="104"/>
      <c r="DP257" s="103"/>
      <c r="DQ257" s="111">
        <v>2</v>
      </c>
      <c r="DR257" s="103"/>
      <c r="DS257" s="112" t="str">
        <f>IFERROR(VLOOKUP(CONCATENATE($H$1,DQ257),Ventas!$D$1:$M$205,5,0),"")</f>
        <v>Turbante Fu</v>
      </c>
      <c r="DT257" s="104"/>
      <c r="DU257" s="104"/>
      <c r="DV257" s="104"/>
      <c r="DW257" s="104"/>
      <c r="DX257" s="104"/>
      <c r="DY257" s="104"/>
      <c r="DZ257" s="104"/>
      <c r="EA257" s="104"/>
      <c r="EB257" s="104"/>
      <c r="EC257" s="104"/>
      <c r="ED257" s="104"/>
      <c r="EE257" s="104"/>
      <c r="EF257" s="104"/>
      <c r="EG257" s="104"/>
      <c r="EH257" s="104"/>
      <c r="EI257" s="104"/>
      <c r="EJ257" s="103"/>
      <c r="EK257" s="109">
        <f>IFERROR(VLOOKUP(CONCATENATE($H$1,DQ257),Ventas!$D$1:$M$205,6,0),"")</f>
        <v>1</v>
      </c>
      <c r="EL257" s="103"/>
      <c r="EM257" s="110">
        <f>IFERROR(VLOOKUP(CONCATENATE($H$1,DQ257),Ventas!$D$1:$M$205,8,0),"")</f>
        <v>4706</v>
      </c>
      <c r="EN257" s="104"/>
      <c r="EO257" s="104"/>
      <c r="EP257" s="103"/>
      <c r="EQ257" s="110">
        <f t="shared" si="69"/>
        <v>4706</v>
      </c>
      <c r="ER257" s="104"/>
      <c r="ES257" s="104"/>
      <c r="ET257" s="103"/>
    </row>
    <row r="258" spans="1:150" ht="15.75" customHeight="1" x14ac:dyDescent="0.3">
      <c r="A258" s="111">
        <v>3</v>
      </c>
      <c r="B258" s="103"/>
      <c r="C258" s="112" t="str">
        <f>IFERROR(VLOOKUP(CONCATENATE($H$1,A258),Ventas!$D$1:$M$205,5,0),"")</f>
        <v>Turbante Ca</v>
      </c>
      <c r="D258" s="104"/>
      <c r="E258" s="104"/>
      <c r="F258" s="104"/>
      <c r="G258" s="104"/>
      <c r="H258" s="104"/>
      <c r="I258" s="104"/>
      <c r="J258" s="104"/>
      <c r="K258" s="104"/>
      <c r="L258" s="104"/>
      <c r="M258" s="104"/>
      <c r="N258" s="104"/>
      <c r="O258" s="104"/>
      <c r="P258" s="104"/>
      <c r="Q258" s="104"/>
      <c r="R258" s="104"/>
      <c r="S258" s="104"/>
      <c r="T258" s="103"/>
      <c r="U258" s="109">
        <f>IFERROR(VLOOKUP(CONCATENATE($H$1,A258),Ventas!$D$1:$M$205,6,0),"")</f>
        <v>1</v>
      </c>
      <c r="V258" s="103"/>
      <c r="W258" s="110">
        <f>IFERROR(VLOOKUP(CONCATENATE($H$1,A258),Ventas!$D$1:$M$205,8,0),"")</f>
        <v>4706</v>
      </c>
      <c r="X258" s="104"/>
      <c r="Y258" s="104"/>
      <c r="Z258" s="103"/>
      <c r="AA258" s="110">
        <f t="shared" si="65"/>
        <v>4706</v>
      </c>
      <c r="AB258" s="104"/>
      <c r="AC258" s="104"/>
      <c r="AD258" s="103"/>
      <c r="AE258" s="111">
        <v>3</v>
      </c>
      <c r="AF258" s="103"/>
      <c r="AG258" s="112" t="str">
        <f>IFERROR(VLOOKUP(CONCATENATE($H$1,AE258),Ventas!$D$1:$M$205,5,0),"")</f>
        <v>Turbante Ca</v>
      </c>
      <c r="AH258" s="104"/>
      <c r="AI258" s="104"/>
      <c r="AJ258" s="104"/>
      <c r="AK258" s="104"/>
      <c r="AL258" s="104"/>
      <c r="AM258" s="104"/>
      <c r="AN258" s="104"/>
      <c r="AO258" s="104"/>
      <c r="AP258" s="104"/>
      <c r="AQ258" s="104"/>
      <c r="AR258" s="104"/>
      <c r="AS258" s="104"/>
      <c r="AT258" s="104"/>
      <c r="AU258" s="104"/>
      <c r="AV258" s="104"/>
      <c r="AW258" s="104"/>
      <c r="AX258" s="103"/>
      <c r="AY258" s="109">
        <f>IFERROR(VLOOKUP(CONCATENATE($H$1,AE258),Ventas!$D$1:$M$205,6,0),"")</f>
        <v>1</v>
      </c>
      <c r="AZ258" s="103"/>
      <c r="BA258" s="110">
        <f>IFERROR(VLOOKUP(CONCATENATE($H$1,AE258),Ventas!$D$1:$M$205,8,0),"")</f>
        <v>4706</v>
      </c>
      <c r="BB258" s="104"/>
      <c r="BC258" s="104"/>
      <c r="BD258" s="103"/>
      <c r="BE258" s="110">
        <f t="shared" si="66"/>
        <v>4706</v>
      </c>
      <c r="BF258" s="104"/>
      <c r="BG258" s="104"/>
      <c r="BH258" s="103"/>
      <c r="BI258" s="111">
        <v>3</v>
      </c>
      <c r="BJ258" s="103"/>
      <c r="BK258" s="112" t="str">
        <f>IFERROR(VLOOKUP(CONCATENATE($H$1,BI258),Ventas!$D$1:$M$205,5,0),"")</f>
        <v>Turbante Ca</v>
      </c>
      <c r="BL258" s="104"/>
      <c r="BM258" s="104"/>
      <c r="BN258" s="104"/>
      <c r="BO258" s="104"/>
      <c r="BP258" s="104"/>
      <c r="BQ258" s="104"/>
      <c r="BR258" s="104"/>
      <c r="BS258" s="104"/>
      <c r="BT258" s="104"/>
      <c r="BU258" s="104"/>
      <c r="BV258" s="104"/>
      <c r="BW258" s="104"/>
      <c r="BX258" s="104"/>
      <c r="BY258" s="104"/>
      <c r="BZ258" s="104"/>
      <c r="CA258" s="104"/>
      <c r="CB258" s="103"/>
      <c r="CC258" s="109">
        <f>IFERROR(VLOOKUP(CONCATENATE($H$1,BI258),Ventas!$D$1:$M$205,6,0),"")</f>
        <v>1</v>
      </c>
      <c r="CD258" s="103"/>
      <c r="CE258" s="110">
        <f>IFERROR(VLOOKUP(CONCATENATE($H$1,BI258),Ventas!$D$1:$M$205,8,0),"")</f>
        <v>4706</v>
      </c>
      <c r="CF258" s="104"/>
      <c r="CG258" s="104"/>
      <c r="CH258" s="103"/>
      <c r="CI258" s="110">
        <f t="shared" si="67"/>
        <v>4706</v>
      </c>
      <c r="CJ258" s="104"/>
      <c r="CK258" s="104"/>
      <c r="CL258" s="103"/>
      <c r="CM258" s="111">
        <v>3</v>
      </c>
      <c r="CN258" s="103"/>
      <c r="CO258" s="112" t="str">
        <f>IFERROR(VLOOKUP(CONCATENATE($H$1,CM258),Ventas!$D$1:$M$205,5,0),"")</f>
        <v>Turbante Ca</v>
      </c>
      <c r="CP258" s="104"/>
      <c r="CQ258" s="104"/>
      <c r="CR258" s="104"/>
      <c r="CS258" s="104"/>
      <c r="CT258" s="104"/>
      <c r="CU258" s="104"/>
      <c r="CV258" s="104"/>
      <c r="CW258" s="104"/>
      <c r="CX258" s="104"/>
      <c r="CY258" s="104"/>
      <c r="CZ258" s="104"/>
      <c r="DA258" s="104"/>
      <c r="DB258" s="104"/>
      <c r="DC258" s="104"/>
      <c r="DD258" s="104"/>
      <c r="DE258" s="104"/>
      <c r="DF258" s="103"/>
      <c r="DG258" s="109">
        <f>IFERROR(VLOOKUP(CONCATENATE($H$1,CM258),Ventas!$D$1:$M$205,6,0),"")</f>
        <v>1</v>
      </c>
      <c r="DH258" s="103"/>
      <c r="DI258" s="110">
        <f>IFERROR(VLOOKUP(CONCATENATE($H$1,CM258),Ventas!$D$1:$M$205,8,0),"")</f>
        <v>4706</v>
      </c>
      <c r="DJ258" s="104"/>
      <c r="DK258" s="104"/>
      <c r="DL258" s="103"/>
      <c r="DM258" s="110">
        <f t="shared" si="68"/>
        <v>4706</v>
      </c>
      <c r="DN258" s="104"/>
      <c r="DO258" s="104"/>
      <c r="DP258" s="103"/>
      <c r="DQ258" s="111">
        <v>3</v>
      </c>
      <c r="DR258" s="103"/>
      <c r="DS258" s="112" t="str">
        <f>IFERROR(VLOOKUP(CONCATENATE($H$1,DQ258),Ventas!$D$1:$M$205,5,0),"")</f>
        <v>Turbante Ca</v>
      </c>
      <c r="DT258" s="104"/>
      <c r="DU258" s="104"/>
      <c r="DV258" s="104"/>
      <c r="DW258" s="104"/>
      <c r="DX258" s="104"/>
      <c r="DY258" s="104"/>
      <c r="DZ258" s="104"/>
      <c r="EA258" s="104"/>
      <c r="EB258" s="104"/>
      <c r="EC258" s="104"/>
      <c r="ED258" s="104"/>
      <c r="EE258" s="104"/>
      <c r="EF258" s="104"/>
      <c r="EG258" s="104"/>
      <c r="EH258" s="104"/>
      <c r="EI258" s="104"/>
      <c r="EJ258" s="103"/>
      <c r="EK258" s="109">
        <f>IFERROR(VLOOKUP(CONCATENATE($H$1,DQ258),Ventas!$D$1:$M$205,6,0),"")</f>
        <v>1</v>
      </c>
      <c r="EL258" s="103"/>
      <c r="EM258" s="110">
        <f>IFERROR(VLOOKUP(CONCATENATE($H$1,DQ258),Ventas!$D$1:$M$205,8,0),"")</f>
        <v>4706</v>
      </c>
      <c r="EN258" s="104"/>
      <c r="EO258" s="104"/>
      <c r="EP258" s="103"/>
      <c r="EQ258" s="110">
        <f t="shared" si="69"/>
        <v>4706</v>
      </c>
      <c r="ER258" s="104"/>
      <c r="ES258" s="104"/>
      <c r="ET258" s="103"/>
    </row>
    <row r="259" spans="1:150" ht="15.75" customHeight="1" x14ac:dyDescent="0.3">
      <c r="A259" s="111">
        <v>4</v>
      </c>
      <c r="B259" s="103"/>
      <c r="C259" s="112" t="str">
        <f>IFERROR(VLOOKUP(CONCATENATE($H$1,A259),Ventas!$D$1:$M$205,5,0),"")</f>
        <v>Turbante Ca</v>
      </c>
      <c r="D259" s="104"/>
      <c r="E259" s="104"/>
      <c r="F259" s="104"/>
      <c r="G259" s="104"/>
      <c r="H259" s="104"/>
      <c r="I259" s="104"/>
      <c r="J259" s="104"/>
      <c r="K259" s="104"/>
      <c r="L259" s="104"/>
      <c r="M259" s="104"/>
      <c r="N259" s="104"/>
      <c r="O259" s="104"/>
      <c r="P259" s="104"/>
      <c r="Q259" s="104"/>
      <c r="R259" s="104"/>
      <c r="S259" s="104"/>
      <c r="T259" s="103"/>
      <c r="U259" s="109">
        <f>IFERROR(VLOOKUP(CONCATENATE($H$1,A259),Ventas!$D$1:$M$205,6,0),"")</f>
        <v>1</v>
      </c>
      <c r="V259" s="103"/>
      <c r="W259" s="110">
        <f>IFERROR(VLOOKUP(CONCATENATE($H$1,A259),Ventas!$D$1:$M$205,8,0),"")</f>
        <v>4706</v>
      </c>
      <c r="X259" s="104"/>
      <c r="Y259" s="104"/>
      <c r="Z259" s="103"/>
      <c r="AA259" s="110">
        <f t="shared" si="65"/>
        <v>4706</v>
      </c>
      <c r="AB259" s="104"/>
      <c r="AC259" s="104"/>
      <c r="AD259" s="103"/>
      <c r="AE259" s="111">
        <v>4</v>
      </c>
      <c r="AF259" s="103"/>
      <c r="AG259" s="112" t="str">
        <f>IFERROR(VLOOKUP(CONCATENATE($H$1,AE259),Ventas!$D$1:$M$205,5,0),"")</f>
        <v>Turbante Ca</v>
      </c>
      <c r="AH259" s="104"/>
      <c r="AI259" s="104"/>
      <c r="AJ259" s="104"/>
      <c r="AK259" s="104"/>
      <c r="AL259" s="104"/>
      <c r="AM259" s="104"/>
      <c r="AN259" s="104"/>
      <c r="AO259" s="104"/>
      <c r="AP259" s="104"/>
      <c r="AQ259" s="104"/>
      <c r="AR259" s="104"/>
      <c r="AS259" s="104"/>
      <c r="AT259" s="104"/>
      <c r="AU259" s="104"/>
      <c r="AV259" s="104"/>
      <c r="AW259" s="104"/>
      <c r="AX259" s="103"/>
      <c r="AY259" s="109">
        <f>IFERROR(VLOOKUP(CONCATENATE($H$1,AE259),Ventas!$D$1:$M$205,6,0),"")</f>
        <v>1</v>
      </c>
      <c r="AZ259" s="103"/>
      <c r="BA259" s="110">
        <f>IFERROR(VLOOKUP(CONCATENATE($H$1,AE259),Ventas!$D$1:$M$205,8,0),"")</f>
        <v>4706</v>
      </c>
      <c r="BB259" s="104"/>
      <c r="BC259" s="104"/>
      <c r="BD259" s="103"/>
      <c r="BE259" s="110">
        <f t="shared" si="66"/>
        <v>4706</v>
      </c>
      <c r="BF259" s="104"/>
      <c r="BG259" s="104"/>
      <c r="BH259" s="103"/>
      <c r="BI259" s="111">
        <v>4</v>
      </c>
      <c r="BJ259" s="103"/>
      <c r="BK259" s="112" t="str">
        <f>IFERROR(VLOOKUP(CONCATENATE($H$1,BI259),Ventas!$D$1:$M$205,5,0),"")</f>
        <v>Turbante Ca</v>
      </c>
      <c r="BL259" s="104"/>
      <c r="BM259" s="104"/>
      <c r="BN259" s="104"/>
      <c r="BO259" s="104"/>
      <c r="BP259" s="104"/>
      <c r="BQ259" s="104"/>
      <c r="BR259" s="104"/>
      <c r="BS259" s="104"/>
      <c r="BT259" s="104"/>
      <c r="BU259" s="104"/>
      <c r="BV259" s="104"/>
      <c r="BW259" s="104"/>
      <c r="BX259" s="104"/>
      <c r="BY259" s="104"/>
      <c r="BZ259" s="104"/>
      <c r="CA259" s="104"/>
      <c r="CB259" s="103"/>
      <c r="CC259" s="109">
        <f>IFERROR(VLOOKUP(CONCATENATE($H$1,BI259),Ventas!$D$1:$M$205,6,0),"")</f>
        <v>1</v>
      </c>
      <c r="CD259" s="103"/>
      <c r="CE259" s="110">
        <f>IFERROR(VLOOKUP(CONCATENATE($H$1,BI259),Ventas!$D$1:$M$205,8,0),"")</f>
        <v>4706</v>
      </c>
      <c r="CF259" s="104"/>
      <c r="CG259" s="104"/>
      <c r="CH259" s="103"/>
      <c r="CI259" s="110">
        <f t="shared" si="67"/>
        <v>4706</v>
      </c>
      <c r="CJ259" s="104"/>
      <c r="CK259" s="104"/>
      <c r="CL259" s="103"/>
      <c r="CM259" s="111">
        <v>4</v>
      </c>
      <c r="CN259" s="103"/>
      <c r="CO259" s="112" t="str">
        <f>IFERROR(VLOOKUP(CONCATENATE($H$1,CM259),Ventas!$D$1:$M$205,5,0),"")</f>
        <v>Turbante Ca</v>
      </c>
      <c r="CP259" s="104"/>
      <c r="CQ259" s="104"/>
      <c r="CR259" s="104"/>
      <c r="CS259" s="104"/>
      <c r="CT259" s="104"/>
      <c r="CU259" s="104"/>
      <c r="CV259" s="104"/>
      <c r="CW259" s="104"/>
      <c r="CX259" s="104"/>
      <c r="CY259" s="104"/>
      <c r="CZ259" s="104"/>
      <c r="DA259" s="104"/>
      <c r="DB259" s="104"/>
      <c r="DC259" s="104"/>
      <c r="DD259" s="104"/>
      <c r="DE259" s="104"/>
      <c r="DF259" s="103"/>
      <c r="DG259" s="109">
        <f>IFERROR(VLOOKUP(CONCATENATE($H$1,CM259),Ventas!$D$1:$M$205,6,0),"")</f>
        <v>1</v>
      </c>
      <c r="DH259" s="103"/>
      <c r="DI259" s="110">
        <f>IFERROR(VLOOKUP(CONCATENATE($H$1,CM259),Ventas!$D$1:$M$205,8,0),"")</f>
        <v>4706</v>
      </c>
      <c r="DJ259" s="104"/>
      <c r="DK259" s="104"/>
      <c r="DL259" s="103"/>
      <c r="DM259" s="110">
        <f t="shared" si="68"/>
        <v>4706</v>
      </c>
      <c r="DN259" s="104"/>
      <c r="DO259" s="104"/>
      <c r="DP259" s="103"/>
      <c r="DQ259" s="111">
        <v>4</v>
      </c>
      <c r="DR259" s="103"/>
      <c r="DS259" s="112" t="str">
        <f>IFERROR(VLOOKUP(CONCATENATE($H$1,DQ259),Ventas!$D$1:$M$205,5,0),"")</f>
        <v>Turbante Ca</v>
      </c>
      <c r="DT259" s="104"/>
      <c r="DU259" s="104"/>
      <c r="DV259" s="104"/>
      <c r="DW259" s="104"/>
      <c r="DX259" s="104"/>
      <c r="DY259" s="104"/>
      <c r="DZ259" s="104"/>
      <c r="EA259" s="104"/>
      <c r="EB259" s="104"/>
      <c r="EC259" s="104"/>
      <c r="ED259" s="104"/>
      <c r="EE259" s="104"/>
      <c r="EF259" s="104"/>
      <c r="EG259" s="104"/>
      <c r="EH259" s="104"/>
      <c r="EI259" s="104"/>
      <c r="EJ259" s="103"/>
      <c r="EK259" s="109">
        <f>IFERROR(VLOOKUP(CONCATENATE($H$1,DQ259),Ventas!$D$1:$M$205,6,0),"")</f>
        <v>1</v>
      </c>
      <c r="EL259" s="103"/>
      <c r="EM259" s="110">
        <f>IFERROR(VLOOKUP(CONCATENATE($H$1,DQ259),Ventas!$D$1:$M$205,8,0),"")</f>
        <v>4706</v>
      </c>
      <c r="EN259" s="104"/>
      <c r="EO259" s="104"/>
      <c r="EP259" s="103"/>
      <c r="EQ259" s="110">
        <f t="shared" si="69"/>
        <v>4706</v>
      </c>
      <c r="ER259" s="104"/>
      <c r="ES259" s="104"/>
      <c r="ET259" s="103"/>
    </row>
    <row r="260" spans="1:150" ht="15.75" customHeight="1" x14ac:dyDescent="0.3">
      <c r="A260" s="111">
        <v>5</v>
      </c>
      <c r="B260" s="103"/>
      <c r="C260" s="112" t="str">
        <f>IFERROR(VLOOKUP(CONCATENATE($H$1,A260),Ventas!$D$1:$M$205,5,0),"")</f>
        <v/>
      </c>
      <c r="D260" s="104"/>
      <c r="E260" s="104"/>
      <c r="F260" s="104"/>
      <c r="G260" s="104"/>
      <c r="H260" s="104"/>
      <c r="I260" s="104"/>
      <c r="J260" s="104"/>
      <c r="K260" s="104"/>
      <c r="L260" s="104"/>
      <c r="M260" s="104"/>
      <c r="N260" s="104"/>
      <c r="O260" s="104"/>
      <c r="P260" s="104"/>
      <c r="Q260" s="104"/>
      <c r="R260" s="104"/>
      <c r="S260" s="104"/>
      <c r="T260" s="103"/>
      <c r="U260" s="109" t="str">
        <f>IFERROR(VLOOKUP(CONCATENATE($H$1,A260),Ventas!$D$1:$M$205,6,0),"")</f>
        <v/>
      </c>
      <c r="V260" s="103"/>
      <c r="W260" s="110" t="str">
        <f>IFERROR(VLOOKUP(CONCATENATE($H$1,A260),Ventas!$D$1:$M$205,8,0),"")</f>
        <v/>
      </c>
      <c r="X260" s="104"/>
      <c r="Y260" s="104"/>
      <c r="Z260" s="103"/>
      <c r="AA260" s="110" t="str">
        <f t="shared" si="65"/>
        <v/>
      </c>
      <c r="AB260" s="104"/>
      <c r="AC260" s="104"/>
      <c r="AD260" s="103"/>
      <c r="AE260" s="111">
        <v>5</v>
      </c>
      <c r="AF260" s="103"/>
      <c r="AG260" s="112" t="str">
        <f>IFERROR(VLOOKUP(CONCATENATE($H$1,AE260),Ventas!$D$1:$M$205,5,0),"")</f>
        <v/>
      </c>
      <c r="AH260" s="104"/>
      <c r="AI260" s="104"/>
      <c r="AJ260" s="104"/>
      <c r="AK260" s="104"/>
      <c r="AL260" s="104"/>
      <c r="AM260" s="104"/>
      <c r="AN260" s="104"/>
      <c r="AO260" s="104"/>
      <c r="AP260" s="104"/>
      <c r="AQ260" s="104"/>
      <c r="AR260" s="104"/>
      <c r="AS260" s="104"/>
      <c r="AT260" s="104"/>
      <c r="AU260" s="104"/>
      <c r="AV260" s="104"/>
      <c r="AW260" s="104"/>
      <c r="AX260" s="103"/>
      <c r="AY260" s="109" t="str">
        <f>IFERROR(VLOOKUP(CONCATENATE($H$1,AE260),Ventas!$D$1:$M$205,6,0),"")</f>
        <v/>
      </c>
      <c r="AZ260" s="103"/>
      <c r="BA260" s="110" t="str">
        <f>IFERROR(VLOOKUP(CONCATENATE($H$1,AE260),Ventas!$D$1:$M$205,8,0),"")</f>
        <v/>
      </c>
      <c r="BB260" s="104"/>
      <c r="BC260" s="104"/>
      <c r="BD260" s="103"/>
      <c r="BE260" s="110" t="str">
        <f t="shared" si="66"/>
        <v/>
      </c>
      <c r="BF260" s="104"/>
      <c r="BG260" s="104"/>
      <c r="BH260" s="103"/>
      <c r="BI260" s="111">
        <v>5</v>
      </c>
      <c r="BJ260" s="103"/>
      <c r="BK260" s="112" t="str">
        <f>IFERROR(VLOOKUP(CONCATENATE($H$1,BI260),Ventas!$D$1:$M$205,5,0),"")</f>
        <v/>
      </c>
      <c r="BL260" s="104"/>
      <c r="BM260" s="104"/>
      <c r="BN260" s="104"/>
      <c r="BO260" s="104"/>
      <c r="BP260" s="104"/>
      <c r="BQ260" s="104"/>
      <c r="BR260" s="104"/>
      <c r="BS260" s="104"/>
      <c r="BT260" s="104"/>
      <c r="BU260" s="104"/>
      <c r="BV260" s="104"/>
      <c r="BW260" s="104"/>
      <c r="BX260" s="104"/>
      <c r="BY260" s="104"/>
      <c r="BZ260" s="104"/>
      <c r="CA260" s="104"/>
      <c r="CB260" s="103"/>
      <c r="CC260" s="109" t="str">
        <f>IFERROR(VLOOKUP(CONCATENATE($H$1,BI260),Ventas!$D$1:$M$205,6,0),"")</f>
        <v/>
      </c>
      <c r="CD260" s="103"/>
      <c r="CE260" s="110" t="str">
        <f>IFERROR(VLOOKUP(CONCATENATE($H$1,BI260),Ventas!$D$1:$M$205,8,0),"")</f>
        <v/>
      </c>
      <c r="CF260" s="104"/>
      <c r="CG260" s="104"/>
      <c r="CH260" s="103"/>
      <c r="CI260" s="110" t="str">
        <f t="shared" si="67"/>
        <v/>
      </c>
      <c r="CJ260" s="104"/>
      <c r="CK260" s="104"/>
      <c r="CL260" s="103"/>
      <c r="CM260" s="111">
        <v>5</v>
      </c>
      <c r="CN260" s="103"/>
      <c r="CO260" s="112" t="str">
        <f>IFERROR(VLOOKUP(CONCATENATE($H$1,CM260),Ventas!$D$1:$M$205,5,0),"")</f>
        <v/>
      </c>
      <c r="CP260" s="104"/>
      <c r="CQ260" s="104"/>
      <c r="CR260" s="104"/>
      <c r="CS260" s="104"/>
      <c r="CT260" s="104"/>
      <c r="CU260" s="104"/>
      <c r="CV260" s="104"/>
      <c r="CW260" s="104"/>
      <c r="CX260" s="104"/>
      <c r="CY260" s="104"/>
      <c r="CZ260" s="104"/>
      <c r="DA260" s="104"/>
      <c r="DB260" s="104"/>
      <c r="DC260" s="104"/>
      <c r="DD260" s="104"/>
      <c r="DE260" s="104"/>
      <c r="DF260" s="103"/>
      <c r="DG260" s="109" t="str">
        <f>IFERROR(VLOOKUP(CONCATENATE($H$1,CM260),Ventas!$D$1:$M$205,6,0),"")</f>
        <v/>
      </c>
      <c r="DH260" s="103"/>
      <c r="DI260" s="110" t="str">
        <f>IFERROR(VLOOKUP(CONCATENATE($H$1,CM260),Ventas!$D$1:$M$205,8,0),"")</f>
        <v/>
      </c>
      <c r="DJ260" s="104"/>
      <c r="DK260" s="104"/>
      <c r="DL260" s="103"/>
      <c r="DM260" s="110" t="str">
        <f t="shared" si="68"/>
        <v/>
      </c>
      <c r="DN260" s="104"/>
      <c r="DO260" s="104"/>
      <c r="DP260" s="103"/>
      <c r="DQ260" s="111">
        <v>5</v>
      </c>
      <c r="DR260" s="103"/>
      <c r="DS260" s="112" t="str">
        <f>IFERROR(VLOOKUP(CONCATENATE($H$1,DQ260),Ventas!$D$1:$M$205,5,0),"")</f>
        <v/>
      </c>
      <c r="DT260" s="104"/>
      <c r="DU260" s="104"/>
      <c r="DV260" s="104"/>
      <c r="DW260" s="104"/>
      <c r="DX260" s="104"/>
      <c r="DY260" s="104"/>
      <c r="DZ260" s="104"/>
      <c r="EA260" s="104"/>
      <c r="EB260" s="104"/>
      <c r="EC260" s="104"/>
      <c r="ED260" s="104"/>
      <c r="EE260" s="104"/>
      <c r="EF260" s="104"/>
      <c r="EG260" s="104"/>
      <c r="EH260" s="104"/>
      <c r="EI260" s="104"/>
      <c r="EJ260" s="103"/>
      <c r="EK260" s="109" t="str">
        <f>IFERROR(VLOOKUP(CONCATENATE($H$1,DQ260),Ventas!$D$1:$M$205,6,0),"")</f>
        <v/>
      </c>
      <c r="EL260" s="103"/>
      <c r="EM260" s="110" t="str">
        <f>IFERROR(VLOOKUP(CONCATENATE($H$1,DQ260),Ventas!$D$1:$M$205,8,0),"")</f>
        <v/>
      </c>
      <c r="EN260" s="104"/>
      <c r="EO260" s="104"/>
      <c r="EP260" s="103"/>
      <c r="EQ260" s="110" t="str">
        <f t="shared" si="69"/>
        <v/>
      </c>
      <c r="ER260" s="104"/>
      <c r="ES260" s="104"/>
      <c r="ET260" s="103"/>
    </row>
    <row r="261" spans="1:150" ht="15.75" customHeight="1" x14ac:dyDescent="0.3">
      <c r="A261" s="111">
        <v>6</v>
      </c>
      <c r="B261" s="103"/>
      <c r="C261" s="112" t="str">
        <f>IFERROR(VLOOKUP(CONCATENATE($H$1,A261),Ventas!$D$1:$M$205,5,0),"")</f>
        <v/>
      </c>
      <c r="D261" s="104"/>
      <c r="E261" s="104"/>
      <c r="F261" s="104"/>
      <c r="G261" s="104"/>
      <c r="H261" s="104"/>
      <c r="I261" s="104"/>
      <c r="J261" s="104"/>
      <c r="K261" s="104"/>
      <c r="L261" s="104"/>
      <c r="M261" s="104"/>
      <c r="N261" s="104"/>
      <c r="O261" s="104"/>
      <c r="P261" s="104"/>
      <c r="Q261" s="104"/>
      <c r="R261" s="104"/>
      <c r="S261" s="104"/>
      <c r="T261" s="103"/>
      <c r="U261" s="109" t="str">
        <f>IFERROR(VLOOKUP(CONCATENATE($H$1,A261),Ventas!$D$1:$M$205,6,0),"")</f>
        <v/>
      </c>
      <c r="V261" s="103"/>
      <c r="W261" s="110" t="str">
        <f>IFERROR(VLOOKUP(CONCATENATE($H$1,A261),Ventas!$D$1:$M$205,8,0),"")</f>
        <v/>
      </c>
      <c r="X261" s="104"/>
      <c r="Y261" s="104"/>
      <c r="Z261" s="103"/>
      <c r="AA261" s="110" t="str">
        <f t="shared" si="65"/>
        <v/>
      </c>
      <c r="AB261" s="104"/>
      <c r="AC261" s="104"/>
      <c r="AD261" s="103"/>
      <c r="AE261" s="111">
        <v>6</v>
      </c>
      <c r="AF261" s="103"/>
      <c r="AG261" s="112" t="str">
        <f>IFERROR(VLOOKUP(CONCATENATE($H$1,AE261),Ventas!$D$1:$M$205,5,0),"")</f>
        <v/>
      </c>
      <c r="AH261" s="104"/>
      <c r="AI261" s="104"/>
      <c r="AJ261" s="104"/>
      <c r="AK261" s="104"/>
      <c r="AL261" s="104"/>
      <c r="AM261" s="104"/>
      <c r="AN261" s="104"/>
      <c r="AO261" s="104"/>
      <c r="AP261" s="104"/>
      <c r="AQ261" s="104"/>
      <c r="AR261" s="104"/>
      <c r="AS261" s="104"/>
      <c r="AT261" s="104"/>
      <c r="AU261" s="104"/>
      <c r="AV261" s="104"/>
      <c r="AW261" s="104"/>
      <c r="AX261" s="103"/>
      <c r="AY261" s="109" t="str">
        <f>IFERROR(VLOOKUP(CONCATENATE($H$1,AE261),Ventas!$D$1:$M$205,6,0),"")</f>
        <v/>
      </c>
      <c r="AZ261" s="103"/>
      <c r="BA261" s="110" t="str">
        <f>IFERROR(VLOOKUP(CONCATENATE($H$1,AE261),Ventas!$D$1:$M$205,8,0),"")</f>
        <v/>
      </c>
      <c r="BB261" s="104"/>
      <c r="BC261" s="104"/>
      <c r="BD261" s="103"/>
      <c r="BE261" s="110" t="str">
        <f t="shared" si="66"/>
        <v/>
      </c>
      <c r="BF261" s="104"/>
      <c r="BG261" s="104"/>
      <c r="BH261" s="103"/>
      <c r="BI261" s="111">
        <v>6</v>
      </c>
      <c r="BJ261" s="103"/>
      <c r="BK261" s="112" t="str">
        <f>IFERROR(VLOOKUP(CONCATENATE($H$1,BI261),Ventas!$D$1:$M$205,5,0),"")</f>
        <v/>
      </c>
      <c r="BL261" s="104"/>
      <c r="BM261" s="104"/>
      <c r="BN261" s="104"/>
      <c r="BO261" s="104"/>
      <c r="BP261" s="104"/>
      <c r="BQ261" s="104"/>
      <c r="BR261" s="104"/>
      <c r="BS261" s="104"/>
      <c r="BT261" s="104"/>
      <c r="BU261" s="104"/>
      <c r="BV261" s="104"/>
      <c r="BW261" s="104"/>
      <c r="BX261" s="104"/>
      <c r="BY261" s="104"/>
      <c r="BZ261" s="104"/>
      <c r="CA261" s="104"/>
      <c r="CB261" s="103"/>
      <c r="CC261" s="109" t="str">
        <f>IFERROR(VLOOKUP(CONCATENATE($H$1,BI261),Ventas!$D$1:$M$205,6,0),"")</f>
        <v/>
      </c>
      <c r="CD261" s="103"/>
      <c r="CE261" s="110" t="str">
        <f>IFERROR(VLOOKUP(CONCATENATE($H$1,BI261),Ventas!$D$1:$M$205,8,0),"")</f>
        <v/>
      </c>
      <c r="CF261" s="104"/>
      <c r="CG261" s="104"/>
      <c r="CH261" s="103"/>
      <c r="CI261" s="110" t="str">
        <f t="shared" si="67"/>
        <v/>
      </c>
      <c r="CJ261" s="104"/>
      <c r="CK261" s="104"/>
      <c r="CL261" s="103"/>
      <c r="CM261" s="111">
        <v>6</v>
      </c>
      <c r="CN261" s="103"/>
      <c r="CO261" s="112" t="str">
        <f>IFERROR(VLOOKUP(CONCATENATE($H$1,CM261),Ventas!$D$1:$M$205,5,0),"")</f>
        <v/>
      </c>
      <c r="CP261" s="104"/>
      <c r="CQ261" s="104"/>
      <c r="CR261" s="104"/>
      <c r="CS261" s="104"/>
      <c r="CT261" s="104"/>
      <c r="CU261" s="104"/>
      <c r="CV261" s="104"/>
      <c r="CW261" s="104"/>
      <c r="CX261" s="104"/>
      <c r="CY261" s="104"/>
      <c r="CZ261" s="104"/>
      <c r="DA261" s="104"/>
      <c r="DB261" s="104"/>
      <c r="DC261" s="104"/>
      <c r="DD261" s="104"/>
      <c r="DE261" s="104"/>
      <c r="DF261" s="103"/>
      <c r="DG261" s="109" t="str">
        <f>IFERROR(VLOOKUP(CONCATENATE($H$1,CM261),Ventas!$D$1:$M$205,6,0),"")</f>
        <v/>
      </c>
      <c r="DH261" s="103"/>
      <c r="DI261" s="110" t="str">
        <f>IFERROR(VLOOKUP(CONCATENATE($H$1,CM261),Ventas!$D$1:$M$205,8,0),"")</f>
        <v/>
      </c>
      <c r="DJ261" s="104"/>
      <c r="DK261" s="104"/>
      <c r="DL261" s="103"/>
      <c r="DM261" s="110" t="str">
        <f t="shared" si="68"/>
        <v/>
      </c>
      <c r="DN261" s="104"/>
      <c r="DO261" s="104"/>
      <c r="DP261" s="103"/>
      <c r="DQ261" s="111">
        <v>6</v>
      </c>
      <c r="DR261" s="103"/>
      <c r="DS261" s="112" t="str">
        <f>IFERROR(VLOOKUP(CONCATENATE($H$1,DQ261),Ventas!$D$1:$M$205,5,0),"")</f>
        <v/>
      </c>
      <c r="DT261" s="104"/>
      <c r="DU261" s="104"/>
      <c r="DV261" s="104"/>
      <c r="DW261" s="104"/>
      <c r="DX261" s="104"/>
      <c r="DY261" s="104"/>
      <c r="DZ261" s="104"/>
      <c r="EA261" s="104"/>
      <c r="EB261" s="104"/>
      <c r="EC261" s="104"/>
      <c r="ED261" s="104"/>
      <c r="EE261" s="104"/>
      <c r="EF261" s="104"/>
      <c r="EG261" s="104"/>
      <c r="EH261" s="104"/>
      <c r="EI261" s="104"/>
      <c r="EJ261" s="103"/>
      <c r="EK261" s="109" t="str">
        <f>IFERROR(VLOOKUP(CONCATENATE($H$1,DQ261),Ventas!$D$1:$M$205,6,0),"")</f>
        <v/>
      </c>
      <c r="EL261" s="103"/>
      <c r="EM261" s="110" t="str">
        <f>IFERROR(VLOOKUP(CONCATENATE($H$1,DQ261),Ventas!$D$1:$M$205,8,0),"")</f>
        <v/>
      </c>
      <c r="EN261" s="104"/>
      <c r="EO261" s="104"/>
      <c r="EP261" s="103"/>
      <c r="EQ261" s="110" t="str">
        <f t="shared" si="69"/>
        <v/>
      </c>
      <c r="ER261" s="104"/>
      <c r="ES261" s="104"/>
      <c r="ET261" s="103"/>
    </row>
    <row r="262" spans="1:150" ht="15.75" customHeight="1" x14ac:dyDescent="0.3">
      <c r="A262" s="111">
        <v>7</v>
      </c>
      <c r="B262" s="103"/>
      <c r="C262" s="112" t="str">
        <f>IFERROR(VLOOKUP(CONCATENATE($H$1,A262),Ventas!$D$1:$M$205,5,0),"")</f>
        <v/>
      </c>
      <c r="D262" s="104"/>
      <c r="E262" s="104"/>
      <c r="F262" s="104"/>
      <c r="G262" s="104"/>
      <c r="H262" s="104"/>
      <c r="I262" s="104"/>
      <c r="J262" s="104"/>
      <c r="K262" s="104"/>
      <c r="L262" s="104"/>
      <c r="M262" s="104"/>
      <c r="N262" s="104"/>
      <c r="O262" s="104"/>
      <c r="P262" s="104"/>
      <c r="Q262" s="104"/>
      <c r="R262" s="104"/>
      <c r="S262" s="104"/>
      <c r="T262" s="103"/>
      <c r="U262" s="109" t="str">
        <f>IFERROR(VLOOKUP(CONCATENATE($H$1,A262),Ventas!$D$1:$M$205,6,0),"")</f>
        <v/>
      </c>
      <c r="V262" s="103"/>
      <c r="W262" s="110" t="str">
        <f>IFERROR(VLOOKUP(CONCATENATE($H$1,A262),Ventas!$D$1:$M$205,8,0),"")</f>
        <v/>
      </c>
      <c r="X262" s="104"/>
      <c r="Y262" s="104"/>
      <c r="Z262" s="103"/>
      <c r="AA262" s="110" t="str">
        <f t="shared" si="65"/>
        <v/>
      </c>
      <c r="AB262" s="104"/>
      <c r="AC262" s="104"/>
      <c r="AD262" s="103"/>
      <c r="AE262" s="111">
        <v>7</v>
      </c>
      <c r="AF262" s="103"/>
      <c r="AG262" s="112" t="str">
        <f>IFERROR(VLOOKUP(CONCATENATE($H$1,AE262),Ventas!$D$1:$M$205,5,0),"")</f>
        <v/>
      </c>
      <c r="AH262" s="104"/>
      <c r="AI262" s="104"/>
      <c r="AJ262" s="104"/>
      <c r="AK262" s="104"/>
      <c r="AL262" s="104"/>
      <c r="AM262" s="104"/>
      <c r="AN262" s="104"/>
      <c r="AO262" s="104"/>
      <c r="AP262" s="104"/>
      <c r="AQ262" s="104"/>
      <c r="AR262" s="104"/>
      <c r="AS262" s="104"/>
      <c r="AT262" s="104"/>
      <c r="AU262" s="104"/>
      <c r="AV262" s="104"/>
      <c r="AW262" s="104"/>
      <c r="AX262" s="103"/>
      <c r="AY262" s="109" t="str">
        <f>IFERROR(VLOOKUP(CONCATENATE($H$1,AE262),Ventas!$D$1:$M$205,6,0),"")</f>
        <v/>
      </c>
      <c r="AZ262" s="103"/>
      <c r="BA262" s="110" t="str">
        <f>IFERROR(VLOOKUP(CONCATENATE($H$1,AE262),Ventas!$D$1:$M$205,8,0),"")</f>
        <v/>
      </c>
      <c r="BB262" s="104"/>
      <c r="BC262" s="104"/>
      <c r="BD262" s="103"/>
      <c r="BE262" s="110" t="str">
        <f t="shared" si="66"/>
        <v/>
      </c>
      <c r="BF262" s="104"/>
      <c r="BG262" s="104"/>
      <c r="BH262" s="103"/>
      <c r="BI262" s="111">
        <v>7</v>
      </c>
      <c r="BJ262" s="103"/>
      <c r="BK262" s="112" t="str">
        <f>IFERROR(VLOOKUP(CONCATENATE($H$1,BI262),Ventas!$D$1:$M$205,5,0),"")</f>
        <v/>
      </c>
      <c r="BL262" s="104"/>
      <c r="BM262" s="104"/>
      <c r="BN262" s="104"/>
      <c r="BO262" s="104"/>
      <c r="BP262" s="104"/>
      <c r="BQ262" s="104"/>
      <c r="BR262" s="104"/>
      <c r="BS262" s="104"/>
      <c r="BT262" s="104"/>
      <c r="BU262" s="104"/>
      <c r="BV262" s="104"/>
      <c r="BW262" s="104"/>
      <c r="BX262" s="104"/>
      <c r="BY262" s="104"/>
      <c r="BZ262" s="104"/>
      <c r="CA262" s="104"/>
      <c r="CB262" s="103"/>
      <c r="CC262" s="109" t="str">
        <f>IFERROR(VLOOKUP(CONCATENATE($H$1,BI262),Ventas!$D$1:$M$205,6,0),"")</f>
        <v/>
      </c>
      <c r="CD262" s="103"/>
      <c r="CE262" s="110" t="str">
        <f>IFERROR(VLOOKUP(CONCATENATE($H$1,BI262),Ventas!$D$1:$M$205,8,0),"")</f>
        <v/>
      </c>
      <c r="CF262" s="104"/>
      <c r="CG262" s="104"/>
      <c r="CH262" s="103"/>
      <c r="CI262" s="110" t="str">
        <f t="shared" si="67"/>
        <v/>
      </c>
      <c r="CJ262" s="104"/>
      <c r="CK262" s="104"/>
      <c r="CL262" s="103"/>
      <c r="CM262" s="111">
        <v>7</v>
      </c>
      <c r="CN262" s="103"/>
      <c r="CO262" s="112" t="str">
        <f>IFERROR(VLOOKUP(CONCATENATE($H$1,CM262),Ventas!$D$1:$M$205,5,0),"")</f>
        <v/>
      </c>
      <c r="CP262" s="104"/>
      <c r="CQ262" s="104"/>
      <c r="CR262" s="104"/>
      <c r="CS262" s="104"/>
      <c r="CT262" s="104"/>
      <c r="CU262" s="104"/>
      <c r="CV262" s="104"/>
      <c r="CW262" s="104"/>
      <c r="CX262" s="104"/>
      <c r="CY262" s="104"/>
      <c r="CZ262" s="104"/>
      <c r="DA262" s="104"/>
      <c r="DB262" s="104"/>
      <c r="DC262" s="104"/>
      <c r="DD262" s="104"/>
      <c r="DE262" s="104"/>
      <c r="DF262" s="103"/>
      <c r="DG262" s="109" t="str">
        <f>IFERROR(VLOOKUP(CONCATENATE($H$1,CM262),Ventas!$D$1:$M$205,6,0),"")</f>
        <v/>
      </c>
      <c r="DH262" s="103"/>
      <c r="DI262" s="110" t="str">
        <f>IFERROR(VLOOKUP(CONCATENATE($H$1,CM262),Ventas!$D$1:$M$205,8,0),"")</f>
        <v/>
      </c>
      <c r="DJ262" s="104"/>
      <c r="DK262" s="104"/>
      <c r="DL262" s="103"/>
      <c r="DM262" s="110" t="str">
        <f t="shared" si="68"/>
        <v/>
      </c>
      <c r="DN262" s="104"/>
      <c r="DO262" s="104"/>
      <c r="DP262" s="103"/>
      <c r="DQ262" s="111">
        <v>7</v>
      </c>
      <c r="DR262" s="103"/>
      <c r="DS262" s="112" t="str">
        <f>IFERROR(VLOOKUP(CONCATENATE($H$1,DQ262),Ventas!$D$1:$M$205,5,0),"")</f>
        <v/>
      </c>
      <c r="DT262" s="104"/>
      <c r="DU262" s="104"/>
      <c r="DV262" s="104"/>
      <c r="DW262" s="104"/>
      <c r="DX262" s="104"/>
      <c r="DY262" s="104"/>
      <c r="DZ262" s="104"/>
      <c r="EA262" s="104"/>
      <c r="EB262" s="104"/>
      <c r="EC262" s="104"/>
      <c r="ED262" s="104"/>
      <c r="EE262" s="104"/>
      <c r="EF262" s="104"/>
      <c r="EG262" s="104"/>
      <c r="EH262" s="104"/>
      <c r="EI262" s="104"/>
      <c r="EJ262" s="103"/>
      <c r="EK262" s="109" t="str">
        <f>IFERROR(VLOOKUP(CONCATENATE($H$1,DQ262),Ventas!$D$1:$M$205,6,0),"")</f>
        <v/>
      </c>
      <c r="EL262" s="103"/>
      <c r="EM262" s="110" t="str">
        <f>IFERROR(VLOOKUP(CONCATENATE($H$1,DQ262),Ventas!$D$1:$M$205,8,0),"")</f>
        <v/>
      </c>
      <c r="EN262" s="104"/>
      <c r="EO262" s="104"/>
      <c r="EP262" s="103"/>
      <c r="EQ262" s="110" t="str">
        <f t="shared" si="69"/>
        <v/>
      </c>
      <c r="ER262" s="104"/>
      <c r="ES262" s="104"/>
      <c r="ET262" s="103"/>
    </row>
    <row r="263" spans="1:150" ht="15.75" customHeight="1" x14ac:dyDescent="0.3">
      <c r="A263" s="111">
        <v>8</v>
      </c>
      <c r="B263" s="103"/>
      <c r="C263" s="112" t="str">
        <f>IFERROR(VLOOKUP(CONCATENATE($H$1,A263),Ventas!$D$1:$M$205,5,0),"")</f>
        <v/>
      </c>
      <c r="D263" s="104"/>
      <c r="E263" s="104"/>
      <c r="F263" s="104"/>
      <c r="G263" s="104"/>
      <c r="H263" s="104"/>
      <c r="I263" s="104"/>
      <c r="J263" s="104"/>
      <c r="K263" s="104"/>
      <c r="L263" s="104"/>
      <c r="M263" s="104"/>
      <c r="N263" s="104"/>
      <c r="O263" s="104"/>
      <c r="P263" s="104"/>
      <c r="Q263" s="104"/>
      <c r="R263" s="104"/>
      <c r="S263" s="104"/>
      <c r="T263" s="103"/>
      <c r="U263" s="109" t="str">
        <f>IFERROR(VLOOKUP(CONCATENATE($H$1,A263),Ventas!$D$1:$M$205,6,0),"")</f>
        <v/>
      </c>
      <c r="V263" s="103"/>
      <c r="W263" s="110" t="str">
        <f>IFERROR(VLOOKUP(CONCATENATE($H$1,A263),Ventas!$D$1:$M$205,8,0),"")</f>
        <v/>
      </c>
      <c r="X263" s="104"/>
      <c r="Y263" s="104"/>
      <c r="Z263" s="103"/>
      <c r="AA263" s="110" t="str">
        <f t="shared" si="65"/>
        <v/>
      </c>
      <c r="AB263" s="104"/>
      <c r="AC263" s="104"/>
      <c r="AD263" s="103"/>
      <c r="AE263" s="111">
        <v>8</v>
      </c>
      <c r="AF263" s="103"/>
      <c r="AG263" s="112" t="str">
        <f>IFERROR(VLOOKUP(CONCATENATE($H$1,AE263),Ventas!$D$1:$M$205,5,0),"")</f>
        <v/>
      </c>
      <c r="AH263" s="104"/>
      <c r="AI263" s="104"/>
      <c r="AJ263" s="104"/>
      <c r="AK263" s="104"/>
      <c r="AL263" s="104"/>
      <c r="AM263" s="104"/>
      <c r="AN263" s="104"/>
      <c r="AO263" s="104"/>
      <c r="AP263" s="104"/>
      <c r="AQ263" s="104"/>
      <c r="AR263" s="104"/>
      <c r="AS263" s="104"/>
      <c r="AT263" s="104"/>
      <c r="AU263" s="104"/>
      <c r="AV263" s="104"/>
      <c r="AW263" s="104"/>
      <c r="AX263" s="103"/>
      <c r="AY263" s="109" t="str">
        <f>IFERROR(VLOOKUP(CONCATENATE($H$1,AE263),Ventas!$D$1:$M$205,6,0),"")</f>
        <v/>
      </c>
      <c r="AZ263" s="103"/>
      <c r="BA263" s="110" t="str">
        <f>IFERROR(VLOOKUP(CONCATENATE($H$1,AE263),Ventas!$D$1:$M$205,8,0),"")</f>
        <v/>
      </c>
      <c r="BB263" s="104"/>
      <c r="BC263" s="104"/>
      <c r="BD263" s="103"/>
      <c r="BE263" s="110" t="str">
        <f t="shared" si="66"/>
        <v/>
      </c>
      <c r="BF263" s="104"/>
      <c r="BG263" s="104"/>
      <c r="BH263" s="103"/>
      <c r="BI263" s="111">
        <v>8</v>
      </c>
      <c r="BJ263" s="103"/>
      <c r="BK263" s="112" t="str">
        <f>IFERROR(VLOOKUP(CONCATENATE($H$1,BI263),Ventas!$D$1:$M$205,5,0),"")</f>
        <v/>
      </c>
      <c r="BL263" s="104"/>
      <c r="BM263" s="104"/>
      <c r="BN263" s="104"/>
      <c r="BO263" s="104"/>
      <c r="BP263" s="104"/>
      <c r="BQ263" s="104"/>
      <c r="BR263" s="104"/>
      <c r="BS263" s="104"/>
      <c r="BT263" s="104"/>
      <c r="BU263" s="104"/>
      <c r="BV263" s="104"/>
      <c r="BW263" s="104"/>
      <c r="BX263" s="104"/>
      <c r="BY263" s="104"/>
      <c r="BZ263" s="104"/>
      <c r="CA263" s="104"/>
      <c r="CB263" s="103"/>
      <c r="CC263" s="109" t="str">
        <f>IFERROR(VLOOKUP(CONCATENATE($H$1,BI263),Ventas!$D$1:$M$205,6,0),"")</f>
        <v/>
      </c>
      <c r="CD263" s="103"/>
      <c r="CE263" s="110" t="str">
        <f>IFERROR(VLOOKUP(CONCATENATE($H$1,BI263),Ventas!$D$1:$M$205,8,0),"")</f>
        <v/>
      </c>
      <c r="CF263" s="104"/>
      <c r="CG263" s="104"/>
      <c r="CH263" s="103"/>
      <c r="CI263" s="110" t="str">
        <f t="shared" si="67"/>
        <v/>
      </c>
      <c r="CJ263" s="104"/>
      <c r="CK263" s="104"/>
      <c r="CL263" s="103"/>
      <c r="CM263" s="111">
        <v>8</v>
      </c>
      <c r="CN263" s="103"/>
      <c r="CO263" s="112" t="str">
        <f>IFERROR(VLOOKUP(CONCATENATE($H$1,CM263),Ventas!$D$1:$M$205,5,0),"")</f>
        <v/>
      </c>
      <c r="CP263" s="104"/>
      <c r="CQ263" s="104"/>
      <c r="CR263" s="104"/>
      <c r="CS263" s="104"/>
      <c r="CT263" s="104"/>
      <c r="CU263" s="104"/>
      <c r="CV263" s="104"/>
      <c r="CW263" s="104"/>
      <c r="CX263" s="104"/>
      <c r="CY263" s="104"/>
      <c r="CZ263" s="104"/>
      <c r="DA263" s="104"/>
      <c r="DB263" s="104"/>
      <c r="DC263" s="104"/>
      <c r="DD263" s="104"/>
      <c r="DE263" s="104"/>
      <c r="DF263" s="103"/>
      <c r="DG263" s="109" t="str">
        <f>IFERROR(VLOOKUP(CONCATENATE($H$1,CM263),Ventas!$D$1:$M$205,6,0),"")</f>
        <v/>
      </c>
      <c r="DH263" s="103"/>
      <c r="DI263" s="110" t="str">
        <f>IFERROR(VLOOKUP(CONCATENATE($H$1,CM263),Ventas!$D$1:$M$205,8,0),"")</f>
        <v/>
      </c>
      <c r="DJ263" s="104"/>
      <c r="DK263" s="104"/>
      <c r="DL263" s="103"/>
      <c r="DM263" s="110" t="str">
        <f t="shared" si="68"/>
        <v/>
      </c>
      <c r="DN263" s="104"/>
      <c r="DO263" s="104"/>
      <c r="DP263" s="103"/>
      <c r="DQ263" s="111">
        <v>8</v>
      </c>
      <c r="DR263" s="103"/>
      <c r="DS263" s="112" t="str">
        <f>IFERROR(VLOOKUP(CONCATENATE($H$1,DQ263),Ventas!$D$1:$M$205,5,0),"")</f>
        <v/>
      </c>
      <c r="DT263" s="104"/>
      <c r="DU263" s="104"/>
      <c r="DV263" s="104"/>
      <c r="DW263" s="104"/>
      <c r="DX263" s="104"/>
      <c r="DY263" s="104"/>
      <c r="DZ263" s="104"/>
      <c r="EA263" s="104"/>
      <c r="EB263" s="104"/>
      <c r="EC263" s="104"/>
      <c r="ED263" s="104"/>
      <c r="EE263" s="104"/>
      <c r="EF263" s="104"/>
      <c r="EG263" s="104"/>
      <c r="EH263" s="104"/>
      <c r="EI263" s="104"/>
      <c r="EJ263" s="103"/>
      <c r="EK263" s="109" t="str">
        <f>IFERROR(VLOOKUP(CONCATENATE($H$1,DQ263),Ventas!$D$1:$M$205,6,0),"")</f>
        <v/>
      </c>
      <c r="EL263" s="103"/>
      <c r="EM263" s="110" t="str">
        <f>IFERROR(VLOOKUP(CONCATENATE($H$1,DQ263),Ventas!$D$1:$M$205,8,0),"")</f>
        <v/>
      </c>
      <c r="EN263" s="104"/>
      <c r="EO263" s="104"/>
      <c r="EP263" s="103"/>
      <c r="EQ263" s="110" t="str">
        <f t="shared" si="69"/>
        <v/>
      </c>
      <c r="ER263" s="104"/>
      <c r="ES263" s="104"/>
      <c r="ET263" s="103"/>
    </row>
    <row r="264" spans="1:150" ht="15.75" customHeight="1" x14ac:dyDescent="0.3">
      <c r="A264" s="111">
        <v>9</v>
      </c>
      <c r="B264" s="103"/>
      <c r="C264" s="112" t="str">
        <f>IFERROR(VLOOKUP(CONCATENATE($H$1,A264),Ventas!$D$1:$M$205,5,0),"")</f>
        <v/>
      </c>
      <c r="D264" s="104"/>
      <c r="E264" s="104"/>
      <c r="F264" s="104"/>
      <c r="G264" s="104"/>
      <c r="H264" s="104"/>
      <c r="I264" s="104"/>
      <c r="J264" s="104"/>
      <c r="K264" s="104"/>
      <c r="L264" s="104"/>
      <c r="M264" s="104"/>
      <c r="N264" s="104"/>
      <c r="O264" s="104"/>
      <c r="P264" s="104"/>
      <c r="Q264" s="104"/>
      <c r="R264" s="104"/>
      <c r="S264" s="104"/>
      <c r="T264" s="103"/>
      <c r="U264" s="109" t="str">
        <f>IFERROR(VLOOKUP(CONCATENATE($H$1,A264),Ventas!$D$1:$M$205,6,0),"")</f>
        <v/>
      </c>
      <c r="V264" s="103"/>
      <c r="W264" s="110" t="str">
        <f>IFERROR(VLOOKUP(CONCATENATE($H$1,A264),Ventas!$D$1:$M$205,8,0),"")</f>
        <v/>
      </c>
      <c r="X264" s="104"/>
      <c r="Y264" s="104"/>
      <c r="Z264" s="103"/>
      <c r="AA264" s="110" t="str">
        <f t="shared" si="65"/>
        <v/>
      </c>
      <c r="AB264" s="104"/>
      <c r="AC264" s="104"/>
      <c r="AD264" s="103"/>
      <c r="AE264" s="111">
        <v>9</v>
      </c>
      <c r="AF264" s="103"/>
      <c r="AG264" s="112" t="str">
        <f>IFERROR(VLOOKUP(CONCATENATE($H$1,AE264),Ventas!$D$1:$M$205,5,0),"")</f>
        <v/>
      </c>
      <c r="AH264" s="104"/>
      <c r="AI264" s="104"/>
      <c r="AJ264" s="104"/>
      <c r="AK264" s="104"/>
      <c r="AL264" s="104"/>
      <c r="AM264" s="104"/>
      <c r="AN264" s="104"/>
      <c r="AO264" s="104"/>
      <c r="AP264" s="104"/>
      <c r="AQ264" s="104"/>
      <c r="AR264" s="104"/>
      <c r="AS264" s="104"/>
      <c r="AT264" s="104"/>
      <c r="AU264" s="104"/>
      <c r="AV264" s="104"/>
      <c r="AW264" s="104"/>
      <c r="AX264" s="103"/>
      <c r="AY264" s="109" t="str">
        <f>IFERROR(VLOOKUP(CONCATENATE($H$1,AE264),Ventas!$D$1:$M$205,6,0),"")</f>
        <v/>
      </c>
      <c r="AZ264" s="103"/>
      <c r="BA264" s="110" t="str">
        <f>IFERROR(VLOOKUP(CONCATENATE($H$1,AE264),Ventas!$D$1:$M$205,8,0),"")</f>
        <v/>
      </c>
      <c r="BB264" s="104"/>
      <c r="BC264" s="104"/>
      <c r="BD264" s="103"/>
      <c r="BE264" s="110" t="str">
        <f t="shared" si="66"/>
        <v/>
      </c>
      <c r="BF264" s="104"/>
      <c r="BG264" s="104"/>
      <c r="BH264" s="103"/>
      <c r="BI264" s="111">
        <v>9</v>
      </c>
      <c r="BJ264" s="103"/>
      <c r="BK264" s="112" t="str">
        <f>IFERROR(VLOOKUP(CONCATENATE($H$1,BI264),Ventas!$D$1:$M$205,5,0),"")</f>
        <v/>
      </c>
      <c r="BL264" s="104"/>
      <c r="BM264" s="104"/>
      <c r="BN264" s="104"/>
      <c r="BO264" s="104"/>
      <c r="BP264" s="104"/>
      <c r="BQ264" s="104"/>
      <c r="BR264" s="104"/>
      <c r="BS264" s="104"/>
      <c r="BT264" s="104"/>
      <c r="BU264" s="104"/>
      <c r="BV264" s="104"/>
      <c r="BW264" s="104"/>
      <c r="BX264" s="104"/>
      <c r="BY264" s="104"/>
      <c r="BZ264" s="104"/>
      <c r="CA264" s="104"/>
      <c r="CB264" s="103"/>
      <c r="CC264" s="109" t="str">
        <f>IFERROR(VLOOKUP(CONCATENATE($H$1,BI264),Ventas!$D$1:$M$205,6,0),"")</f>
        <v/>
      </c>
      <c r="CD264" s="103"/>
      <c r="CE264" s="110" t="str">
        <f>IFERROR(VLOOKUP(CONCATENATE($H$1,BI264),Ventas!$D$1:$M$205,8,0),"")</f>
        <v/>
      </c>
      <c r="CF264" s="104"/>
      <c r="CG264" s="104"/>
      <c r="CH264" s="103"/>
      <c r="CI264" s="110" t="str">
        <f t="shared" si="67"/>
        <v/>
      </c>
      <c r="CJ264" s="104"/>
      <c r="CK264" s="104"/>
      <c r="CL264" s="103"/>
      <c r="CM264" s="111">
        <v>9</v>
      </c>
      <c r="CN264" s="103"/>
      <c r="CO264" s="112" t="str">
        <f>IFERROR(VLOOKUP(CONCATENATE($H$1,CM264),Ventas!$D$1:$M$205,5,0),"")</f>
        <v/>
      </c>
      <c r="CP264" s="104"/>
      <c r="CQ264" s="104"/>
      <c r="CR264" s="104"/>
      <c r="CS264" s="104"/>
      <c r="CT264" s="104"/>
      <c r="CU264" s="104"/>
      <c r="CV264" s="104"/>
      <c r="CW264" s="104"/>
      <c r="CX264" s="104"/>
      <c r="CY264" s="104"/>
      <c r="CZ264" s="104"/>
      <c r="DA264" s="104"/>
      <c r="DB264" s="104"/>
      <c r="DC264" s="104"/>
      <c r="DD264" s="104"/>
      <c r="DE264" s="104"/>
      <c r="DF264" s="103"/>
      <c r="DG264" s="109" t="str">
        <f>IFERROR(VLOOKUP(CONCATENATE($H$1,CM264),Ventas!$D$1:$M$205,6,0),"")</f>
        <v/>
      </c>
      <c r="DH264" s="103"/>
      <c r="DI264" s="110" t="str">
        <f>IFERROR(VLOOKUP(CONCATENATE($H$1,CM264),Ventas!$D$1:$M$205,8,0),"")</f>
        <v/>
      </c>
      <c r="DJ264" s="104"/>
      <c r="DK264" s="104"/>
      <c r="DL264" s="103"/>
      <c r="DM264" s="110" t="str">
        <f t="shared" si="68"/>
        <v/>
      </c>
      <c r="DN264" s="104"/>
      <c r="DO264" s="104"/>
      <c r="DP264" s="103"/>
      <c r="DQ264" s="111">
        <v>9</v>
      </c>
      <c r="DR264" s="103"/>
      <c r="DS264" s="112" t="str">
        <f>IFERROR(VLOOKUP(CONCATENATE($H$1,DQ264),Ventas!$D$1:$M$205,5,0),"")</f>
        <v/>
      </c>
      <c r="DT264" s="104"/>
      <c r="DU264" s="104"/>
      <c r="DV264" s="104"/>
      <c r="DW264" s="104"/>
      <c r="DX264" s="104"/>
      <c r="DY264" s="104"/>
      <c r="DZ264" s="104"/>
      <c r="EA264" s="104"/>
      <c r="EB264" s="104"/>
      <c r="EC264" s="104"/>
      <c r="ED264" s="104"/>
      <c r="EE264" s="104"/>
      <c r="EF264" s="104"/>
      <c r="EG264" s="104"/>
      <c r="EH264" s="104"/>
      <c r="EI264" s="104"/>
      <c r="EJ264" s="103"/>
      <c r="EK264" s="109" t="str">
        <f>IFERROR(VLOOKUP(CONCATENATE($H$1,DQ264),Ventas!$D$1:$M$205,6,0),"")</f>
        <v/>
      </c>
      <c r="EL264" s="103"/>
      <c r="EM264" s="110" t="str">
        <f>IFERROR(VLOOKUP(CONCATENATE($H$1,DQ264),Ventas!$D$1:$M$205,8,0),"")</f>
        <v/>
      </c>
      <c r="EN264" s="104"/>
      <c r="EO264" s="104"/>
      <c r="EP264" s="103"/>
      <c r="EQ264" s="110" t="str">
        <f t="shared" si="69"/>
        <v/>
      </c>
      <c r="ER264" s="104"/>
      <c r="ES264" s="104"/>
      <c r="ET264" s="103"/>
    </row>
    <row r="265" spans="1:150" ht="15.75" customHeight="1" x14ac:dyDescent="0.3">
      <c r="A265" s="115"/>
      <c r="B265" s="116"/>
      <c r="C265" s="116"/>
      <c r="D265" s="116"/>
      <c r="E265" s="116"/>
      <c r="F265" s="116"/>
      <c r="G265" s="116"/>
      <c r="H265" s="116"/>
      <c r="I265" s="116"/>
      <c r="J265" s="116"/>
      <c r="K265" s="116"/>
      <c r="L265" s="116"/>
      <c r="M265" s="116"/>
      <c r="N265" s="116"/>
      <c r="O265" s="116"/>
      <c r="P265" s="116"/>
      <c r="Q265" s="116"/>
      <c r="R265" s="116"/>
      <c r="S265" s="116"/>
      <c r="T265" s="116"/>
      <c r="U265" s="113" t="s">
        <v>379</v>
      </c>
      <c r="V265" s="104"/>
      <c r="W265" s="104"/>
      <c r="X265" s="104"/>
      <c r="Y265" s="104"/>
      <c r="Z265" s="103"/>
      <c r="AA265" s="114">
        <f>SUM(AA256:AD264)</f>
        <v>23110</v>
      </c>
      <c r="AB265" s="104"/>
      <c r="AC265" s="104"/>
      <c r="AD265" s="103"/>
      <c r="AE265" s="115"/>
      <c r="AF265" s="116"/>
      <c r="AG265" s="116"/>
      <c r="AH265" s="116"/>
      <c r="AI265" s="116"/>
      <c r="AJ265" s="116"/>
      <c r="AK265" s="116"/>
      <c r="AL265" s="116"/>
      <c r="AM265" s="116"/>
      <c r="AN265" s="116"/>
      <c r="AO265" s="116"/>
      <c r="AP265" s="116"/>
      <c r="AQ265" s="116"/>
      <c r="AR265" s="116"/>
      <c r="AS265" s="116"/>
      <c r="AT265" s="116"/>
      <c r="AU265" s="116"/>
      <c r="AV265" s="116"/>
      <c r="AW265" s="116"/>
      <c r="AX265" s="116"/>
      <c r="AY265" s="113" t="s">
        <v>379</v>
      </c>
      <c r="AZ265" s="104"/>
      <c r="BA265" s="104"/>
      <c r="BB265" s="104"/>
      <c r="BC265" s="104"/>
      <c r="BD265" s="103"/>
      <c r="BE265" s="114">
        <f>SUM(BE256:BH264)</f>
        <v>23110</v>
      </c>
      <c r="BF265" s="104"/>
      <c r="BG265" s="104"/>
      <c r="BH265" s="103"/>
      <c r="BI265" s="115"/>
      <c r="BJ265" s="116"/>
      <c r="BK265" s="116"/>
      <c r="BL265" s="116"/>
      <c r="BM265" s="116"/>
      <c r="BN265" s="116"/>
      <c r="BO265" s="116"/>
      <c r="BP265" s="116"/>
      <c r="BQ265" s="116"/>
      <c r="BR265" s="116"/>
      <c r="BS265" s="116"/>
      <c r="BT265" s="116"/>
      <c r="BU265" s="116"/>
      <c r="BV265" s="116"/>
      <c r="BW265" s="116"/>
      <c r="BX265" s="116"/>
      <c r="BY265" s="116"/>
      <c r="BZ265" s="116"/>
      <c r="CA265" s="116"/>
      <c r="CB265" s="116"/>
      <c r="CC265" s="113" t="s">
        <v>379</v>
      </c>
      <c r="CD265" s="104"/>
      <c r="CE265" s="104"/>
      <c r="CF265" s="104"/>
      <c r="CG265" s="104"/>
      <c r="CH265" s="103"/>
      <c r="CI265" s="114">
        <f>SUM(CI256:CL264)</f>
        <v>23110</v>
      </c>
      <c r="CJ265" s="104"/>
      <c r="CK265" s="104"/>
      <c r="CL265" s="103"/>
      <c r="CM265" s="115"/>
      <c r="CN265" s="116"/>
      <c r="CO265" s="116"/>
      <c r="CP265" s="116"/>
      <c r="CQ265" s="116"/>
      <c r="CR265" s="116"/>
      <c r="CS265" s="116"/>
      <c r="CT265" s="116"/>
      <c r="CU265" s="116"/>
      <c r="CV265" s="116"/>
      <c r="CW265" s="116"/>
      <c r="CX265" s="116"/>
      <c r="CY265" s="116"/>
      <c r="CZ265" s="116"/>
      <c r="DA265" s="116"/>
      <c r="DB265" s="116"/>
      <c r="DC265" s="116"/>
      <c r="DD265" s="116"/>
      <c r="DE265" s="116"/>
      <c r="DF265" s="116"/>
      <c r="DG265" s="113" t="s">
        <v>379</v>
      </c>
      <c r="DH265" s="104"/>
      <c r="DI265" s="104"/>
      <c r="DJ265" s="104"/>
      <c r="DK265" s="104"/>
      <c r="DL265" s="103"/>
      <c r="DM265" s="114">
        <f>SUM(DM256:DP264)</f>
        <v>23110</v>
      </c>
      <c r="DN265" s="104"/>
      <c r="DO265" s="104"/>
      <c r="DP265" s="103"/>
      <c r="DQ265" s="115"/>
      <c r="DR265" s="116"/>
      <c r="DS265" s="116"/>
      <c r="DT265" s="116"/>
      <c r="DU265" s="116"/>
      <c r="DV265" s="116"/>
      <c r="DW265" s="116"/>
      <c r="DX265" s="116"/>
      <c r="DY265" s="116"/>
      <c r="DZ265" s="116"/>
      <c r="EA265" s="116"/>
      <c r="EB265" s="116"/>
      <c r="EC265" s="116"/>
      <c r="ED265" s="116"/>
      <c r="EE265" s="116"/>
      <c r="EF265" s="116"/>
      <c r="EG265" s="116"/>
      <c r="EH265" s="116"/>
      <c r="EI265" s="116"/>
      <c r="EJ265" s="116"/>
      <c r="EK265" s="113" t="s">
        <v>379</v>
      </c>
      <c r="EL265" s="104"/>
      <c r="EM265" s="104"/>
      <c r="EN265" s="104"/>
      <c r="EO265" s="104"/>
      <c r="EP265" s="103"/>
      <c r="EQ265" s="114">
        <f>SUM(EQ256:ET264)</f>
        <v>23110</v>
      </c>
      <c r="ER265" s="104"/>
      <c r="ES265" s="104"/>
      <c r="ET265" s="103"/>
    </row>
    <row r="266" spans="1:150" ht="15.75" customHeight="1" x14ac:dyDescent="0.3">
      <c r="A266" s="117" t="s">
        <v>380</v>
      </c>
      <c r="B266" s="99"/>
      <c r="C266" s="98"/>
      <c r="D266" s="99"/>
      <c r="E266" s="99"/>
      <c r="F266" s="99"/>
      <c r="G266" s="99"/>
      <c r="H266" s="99"/>
      <c r="I266" s="99"/>
      <c r="J266" s="99"/>
      <c r="K266" s="99"/>
      <c r="L266" s="99"/>
      <c r="M266" s="99"/>
      <c r="N266" s="99"/>
      <c r="O266" s="99"/>
      <c r="P266" s="99"/>
      <c r="Q266" s="99"/>
      <c r="R266" s="99"/>
      <c r="S266" s="99"/>
      <c r="T266" s="2"/>
      <c r="U266" s="2"/>
      <c r="V266" s="2"/>
      <c r="W266" s="2"/>
      <c r="X266" s="2"/>
      <c r="Y266" s="2"/>
      <c r="Z266" s="2"/>
      <c r="AA266" s="2"/>
      <c r="AB266" s="2"/>
      <c r="AC266" s="2"/>
      <c r="AD266" s="2"/>
      <c r="AE266" s="117" t="s">
        <v>380</v>
      </c>
      <c r="AF266" s="99"/>
      <c r="AG266" s="98"/>
      <c r="AH266" s="99"/>
      <c r="AI266" s="99"/>
      <c r="AJ266" s="99"/>
      <c r="AK266" s="99"/>
      <c r="AL266" s="99"/>
      <c r="AM266" s="99"/>
      <c r="AN266" s="99"/>
      <c r="AO266" s="99"/>
      <c r="AP266" s="99"/>
      <c r="AQ266" s="99"/>
      <c r="AR266" s="99"/>
      <c r="AS266" s="99"/>
      <c r="AT266" s="99"/>
      <c r="AU266" s="99"/>
      <c r="AV266" s="99"/>
      <c r="AW266" s="99"/>
      <c r="AX266" s="2"/>
      <c r="AY266" s="2"/>
      <c r="AZ266" s="2"/>
      <c r="BA266" s="2"/>
      <c r="BB266" s="2"/>
      <c r="BC266" s="2"/>
      <c r="BD266" s="2"/>
      <c r="BE266" s="2"/>
      <c r="BF266" s="2"/>
      <c r="BG266" s="2"/>
      <c r="BH266" s="2"/>
      <c r="BI266" s="117" t="s">
        <v>380</v>
      </c>
      <c r="BJ266" s="99"/>
      <c r="BK266" s="98"/>
      <c r="BL266" s="99"/>
      <c r="BM266" s="99"/>
      <c r="BN266" s="99"/>
      <c r="BO266" s="99"/>
      <c r="BP266" s="99"/>
      <c r="BQ266" s="99"/>
      <c r="BR266" s="99"/>
      <c r="BS266" s="99"/>
      <c r="BT266" s="99"/>
      <c r="BU266" s="99"/>
      <c r="BV266" s="99"/>
      <c r="BW266" s="99"/>
      <c r="BX266" s="99"/>
      <c r="BY266" s="99"/>
      <c r="BZ266" s="99"/>
      <c r="CA266" s="99"/>
      <c r="CB266" s="2"/>
      <c r="CC266" s="2"/>
      <c r="CD266" s="2"/>
      <c r="CE266" s="2"/>
      <c r="CF266" s="2"/>
      <c r="CG266" s="2"/>
      <c r="CH266" s="2"/>
      <c r="CI266" s="2"/>
      <c r="CJ266" s="2"/>
      <c r="CK266" s="2"/>
      <c r="CL266" s="2"/>
      <c r="CM266" s="117" t="s">
        <v>380</v>
      </c>
      <c r="CN266" s="99"/>
      <c r="CO266" s="98"/>
      <c r="CP266" s="99"/>
      <c r="CQ266" s="99"/>
      <c r="CR266" s="99"/>
      <c r="CS266" s="99"/>
      <c r="CT266" s="99"/>
      <c r="CU266" s="99"/>
      <c r="CV266" s="99"/>
      <c r="CW266" s="99"/>
      <c r="CX266" s="99"/>
      <c r="CY266" s="99"/>
      <c r="CZ266" s="99"/>
      <c r="DA266" s="99"/>
      <c r="DB266" s="99"/>
      <c r="DC266" s="99"/>
      <c r="DD266" s="99"/>
      <c r="DE266" s="99"/>
      <c r="DF266" s="2"/>
      <c r="DG266" s="2"/>
      <c r="DH266" s="2"/>
      <c r="DI266" s="2"/>
      <c r="DJ266" s="2"/>
      <c r="DK266" s="2"/>
      <c r="DL266" s="2"/>
      <c r="DM266" s="2"/>
      <c r="DN266" s="2"/>
      <c r="DO266" s="2"/>
      <c r="DP266" s="2"/>
      <c r="DQ266" s="117" t="s">
        <v>380</v>
      </c>
      <c r="DR266" s="99"/>
      <c r="DS266" s="98"/>
      <c r="DT266" s="99"/>
      <c r="DU266" s="99"/>
      <c r="DV266" s="99"/>
      <c r="DW266" s="99"/>
      <c r="DX266" s="99"/>
      <c r="DY266" s="99"/>
      <c r="DZ266" s="99"/>
      <c r="EA266" s="99"/>
      <c r="EB266" s="99"/>
      <c r="EC266" s="99"/>
      <c r="ED266" s="99"/>
      <c r="EE266" s="99"/>
      <c r="EF266" s="99"/>
      <c r="EG266" s="99"/>
      <c r="EH266" s="99"/>
      <c r="EI266" s="99"/>
      <c r="EJ266" s="2"/>
      <c r="EK266" s="2"/>
      <c r="EL266" s="2"/>
      <c r="EM266" s="2"/>
      <c r="EN266" s="2"/>
      <c r="EO266" s="2"/>
      <c r="EP266" s="2"/>
      <c r="EQ266" s="2"/>
      <c r="ER266" s="2"/>
      <c r="ES266" s="2"/>
      <c r="ET266" s="2"/>
    </row>
    <row r="267" spans="1:150" ht="15.75" customHeight="1" x14ac:dyDescent="0.3">
      <c r="A267" s="98" t="s">
        <v>371</v>
      </c>
      <c r="B267" s="99"/>
      <c r="C267" s="99"/>
      <c r="D267" s="99"/>
      <c r="E267" s="99"/>
      <c r="F267" s="99"/>
      <c r="G267" s="25" t="s">
        <v>372</v>
      </c>
      <c r="H267" s="108">
        <f>H248+5</f>
        <v>71</v>
      </c>
      <c r="I267" s="99"/>
      <c r="J267" s="99"/>
      <c r="K267" s="99"/>
      <c r="L267" s="99"/>
      <c r="M267" s="99"/>
      <c r="N267" s="99"/>
      <c r="O267" s="99"/>
      <c r="P267" s="99"/>
      <c r="Q267" s="99"/>
      <c r="R267" s="99"/>
      <c r="S267" s="98" t="s">
        <v>373</v>
      </c>
      <c r="T267" s="99"/>
      <c r="U267" s="99"/>
      <c r="V267" s="99"/>
      <c r="W267" s="99"/>
      <c r="X267" s="99"/>
      <c r="Y267" s="107" t="e">
        <f>VLOOKUP(Despacho!H267,Ventas!$A$1:$U$205,5,0)</f>
        <v>#N/A</v>
      </c>
      <c r="Z267" s="99"/>
      <c r="AA267" s="99"/>
      <c r="AB267" s="99"/>
      <c r="AC267" s="2"/>
      <c r="AD267" s="2"/>
      <c r="AE267" s="98" t="s">
        <v>371</v>
      </c>
      <c r="AF267" s="99"/>
      <c r="AG267" s="99"/>
      <c r="AH267" s="99"/>
      <c r="AI267" s="99"/>
      <c r="AJ267" s="99"/>
      <c r="AK267" s="25" t="s">
        <v>372</v>
      </c>
      <c r="AL267" s="108">
        <f>AL248+5</f>
        <v>72</v>
      </c>
      <c r="AM267" s="99"/>
      <c r="AN267" s="99"/>
      <c r="AO267" s="99"/>
      <c r="AP267" s="99"/>
      <c r="AQ267" s="99"/>
      <c r="AR267" s="99"/>
      <c r="AS267" s="99"/>
      <c r="AT267" s="99"/>
      <c r="AU267" s="99"/>
      <c r="AV267" s="99"/>
      <c r="AW267" s="98" t="s">
        <v>373</v>
      </c>
      <c r="AX267" s="99"/>
      <c r="AY267" s="99"/>
      <c r="AZ267" s="99"/>
      <c r="BA267" s="99"/>
      <c r="BB267" s="99"/>
      <c r="BC267" s="107" t="e">
        <f>VLOOKUP(Despacho!AL267,Ventas!$A$1:$U$205,5,0)</f>
        <v>#N/A</v>
      </c>
      <c r="BD267" s="99"/>
      <c r="BE267" s="99"/>
      <c r="BF267" s="99"/>
      <c r="BG267" s="2"/>
      <c r="BH267" s="2"/>
      <c r="BI267" s="98" t="s">
        <v>371</v>
      </c>
      <c r="BJ267" s="99"/>
      <c r="BK267" s="99"/>
      <c r="BL267" s="99"/>
      <c r="BM267" s="99"/>
      <c r="BN267" s="99"/>
      <c r="BO267" s="25" t="s">
        <v>372</v>
      </c>
      <c r="BP267" s="108">
        <f>BP248+5</f>
        <v>73</v>
      </c>
      <c r="BQ267" s="99"/>
      <c r="BR267" s="99"/>
      <c r="BS267" s="99"/>
      <c r="BT267" s="99"/>
      <c r="BU267" s="99"/>
      <c r="BV267" s="99"/>
      <c r="BW267" s="99"/>
      <c r="BX267" s="99"/>
      <c r="BY267" s="99"/>
      <c r="BZ267" s="99"/>
      <c r="CA267" s="98" t="s">
        <v>373</v>
      </c>
      <c r="CB267" s="99"/>
      <c r="CC267" s="99"/>
      <c r="CD267" s="99"/>
      <c r="CE267" s="99"/>
      <c r="CF267" s="99"/>
      <c r="CG267" s="107" t="e">
        <f>VLOOKUP(Despacho!BP267,Ventas!$A$1:$U$205,5,0)</f>
        <v>#N/A</v>
      </c>
      <c r="CH267" s="99"/>
      <c r="CI267" s="99"/>
      <c r="CJ267" s="99"/>
      <c r="CK267" s="2"/>
      <c r="CL267" s="2"/>
      <c r="CM267" s="98" t="s">
        <v>371</v>
      </c>
      <c r="CN267" s="99"/>
      <c r="CO267" s="99"/>
      <c r="CP267" s="99"/>
      <c r="CQ267" s="99"/>
      <c r="CR267" s="99"/>
      <c r="CS267" s="25" t="s">
        <v>372</v>
      </c>
      <c r="CT267" s="108">
        <f>CT248+5</f>
        <v>74</v>
      </c>
      <c r="CU267" s="99"/>
      <c r="CV267" s="99"/>
      <c r="CW267" s="99"/>
      <c r="CX267" s="99"/>
      <c r="CY267" s="99"/>
      <c r="CZ267" s="99"/>
      <c r="DA267" s="99"/>
      <c r="DB267" s="99"/>
      <c r="DC267" s="99"/>
      <c r="DD267" s="99"/>
      <c r="DE267" s="98" t="s">
        <v>373</v>
      </c>
      <c r="DF267" s="99"/>
      <c r="DG267" s="99"/>
      <c r="DH267" s="99"/>
      <c r="DI267" s="99"/>
      <c r="DJ267" s="99"/>
      <c r="DK267" s="107" t="e">
        <f>VLOOKUP(Despacho!CT267,Ventas!$A$1:$U$205,5,0)</f>
        <v>#N/A</v>
      </c>
      <c r="DL267" s="99"/>
      <c r="DM267" s="99"/>
      <c r="DN267" s="99"/>
      <c r="DO267" s="2"/>
      <c r="DP267" s="2"/>
      <c r="DQ267" s="98" t="s">
        <v>371</v>
      </c>
      <c r="DR267" s="99"/>
      <c r="DS267" s="99"/>
      <c r="DT267" s="99"/>
      <c r="DU267" s="99"/>
      <c r="DV267" s="99"/>
      <c r="DW267" s="25" t="s">
        <v>372</v>
      </c>
      <c r="DX267" s="108">
        <f>DX248+5</f>
        <v>75</v>
      </c>
      <c r="DY267" s="99"/>
      <c r="DZ267" s="99"/>
      <c r="EA267" s="99"/>
      <c r="EB267" s="99"/>
      <c r="EC267" s="99"/>
      <c r="ED267" s="99"/>
      <c r="EE267" s="99"/>
      <c r="EF267" s="99"/>
      <c r="EG267" s="99"/>
      <c r="EH267" s="99"/>
      <c r="EI267" s="98" t="s">
        <v>373</v>
      </c>
      <c r="EJ267" s="99"/>
      <c r="EK267" s="99"/>
      <c r="EL267" s="99"/>
      <c r="EM267" s="99"/>
      <c r="EN267" s="99"/>
      <c r="EO267" s="107" t="e">
        <f>VLOOKUP(Despacho!DX267,Ventas!$A$1:$U$205,5,0)</f>
        <v>#N/A</v>
      </c>
      <c r="EP267" s="99"/>
      <c r="EQ267" s="99"/>
      <c r="ER267" s="99"/>
      <c r="ES267" s="2"/>
      <c r="ET267" s="2"/>
    </row>
    <row r="268" spans="1:150" ht="15.75" customHeight="1" x14ac:dyDescent="0.3">
      <c r="A268" s="98" t="s">
        <v>272</v>
      </c>
      <c r="B268" s="99"/>
      <c r="C268" s="99"/>
      <c r="D268" s="99"/>
      <c r="E268" s="99"/>
      <c r="F268" s="99"/>
      <c r="G268" s="25" t="s">
        <v>372</v>
      </c>
      <c r="H268" s="98" t="e">
        <f>VLOOKUP(Despacho!H267,Ventas!$A$1:$U$205,6,0)</f>
        <v>#N/A</v>
      </c>
      <c r="I268" s="99"/>
      <c r="J268" s="99"/>
      <c r="K268" s="99"/>
      <c r="L268" s="99"/>
      <c r="M268" s="99"/>
      <c r="N268" s="99"/>
      <c r="O268" s="99"/>
      <c r="P268" s="99"/>
      <c r="Q268" s="99"/>
      <c r="R268" s="99"/>
      <c r="S268" s="99"/>
      <c r="T268" s="99"/>
      <c r="U268" s="99"/>
      <c r="V268" s="99"/>
      <c r="W268" s="99"/>
      <c r="X268" s="99"/>
      <c r="Y268" s="2"/>
      <c r="Z268" s="2"/>
      <c r="AA268" s="2"/>
      <c r="AB268" s="2"/>
      <c r="AC268" s="2"/>
      <c r="AD268" s="2"/>
      <c r="AE268" s="98" t="s">
        <v>272</v>
      </c>
      <c r="AF268" s="99"/>
      <c r="AG268" s="99"/>
      <c r="AH268" s="99"/>
      <c r="AI268" s="99"/>
      <c r="AJ268" s="99"/>
      <c r="AK268" s="25" t="s">
        <v>372</v>
      </c>
      <c r="AL268" s="98" t="e">
        <f>VLOOKUP(Despacho!AL267,Ventas!$A$1:$U$205,6,0)</f>
        <v>#N/A</v>
      </c>
      <c r="AM268" s="99"/>
      <c r="AN268" s="99"/>
      <c r="AO268" s="99"/>
      <c r="AP268" s="99"/>
      <c r="AQ268" s="99"/>
      <c r="AR268" s="99"/>
      <c r="AS268" s="99"/>
      <c r="AT268" s="99"/>
      <c r="AU268" s="99"/>
      <c r="AV268" s="99"/>
      <c r="AW268" s="99"/>
      <c r="AX268" s="99"/>
      <c r="AY268" s="99"/>
      <c r="AZ268" s="99"/>
      <c r="BA268" s="99"/>
      <c r="BB268" s="99"/>
      <c r="BC268" s="2"/>
      <c r="BD268" s="2"/>
      <c r="BE268" s="2"/>
      <c r="BF268" s="2"/>
      <c r="BG268" s="2"/>
      <c r="BH268" s="2"/>
      <c r="BI268" s="98" t="s">
        <v>272</v>
      </c>
      <c r="BJ268" s="99"/>
      <c r="BK268" s="99"/>
      <c r="BL268" s="99"/>
      <c r="BM268" s="99"/>
      <c r="BN268" s="99"/>
      <c r="BO268" s="25" t="s">
        <v>372</v>
      </c>
      <c r="BP268" s="98" t="e">
        <f>VLOOKUP(Despacho!BP267,Ventas!$A$1:$U$205,6,0)</f>
        <v>#N/A</v>
      </c>
      <c r="BQ268" s="99"/>
      <c r="BR268" s="99"/>
      <c r="BS268" s="99"/>
      <c r="BT268" s="99"/>
      <c r="BU268" s="99"/>
      <c r="BV268" s="99"/>
      <c r="BW268" s="99"/>
      <c r="BX268" s="99"/>
      <c r="BY268" s="99"/>
      <c r="BZ268" s="99"/>
      <c r="CA268" s="99"/>
      <c r="CB268" s="99"/>
      <c r="CC268" s="99"/>
      <c r="CD268" s="99"/>
      <c r="CE268" s="99"/>
      <c r="CF268" s="99"/>
      <c r="CG268" s="2"/>
      <c r="CH268" s="2"/>
      <c r="CI268" s="2"/>
      <c r="CJ268" s="2"/>
      <c r="CK268" s="2"/>
      <c r="CL268" s="2"/>
      <c r="CM268" s="98" t="s">
        <v>272</v>
      </c>
      <c r="CN268" s="99"/>
      <c r="CO268" s="99"/>
      <c r="CP268" s="99"/>
      <c r="CQ268" s="99"/>
      <c r="CR268" s="99"/>
      <c r="CS268" s="25" t="s">
        <v>372</v>
      </c>
      <c r="CT268" s="98" t="e">
        <f>VLOOKUP(Despacho!CT267,Ventas!$A$1:$U$205,6,0)</f>
        <v>#N/A</v>
      </c>
      <c r="CU268" s="99"/>
      <c r="CV268" s="99"/>
      <c r="CW268" s="99"/>
      <c r="CX268" s="99"/>
      <c r="CY268" s="99"/>
      <c r="CZ268" s="99"/>
      <c r="DA268" s="99"/>
      <c r="DB268" s="99"/>
      <c r="DC268" s="99"/>
      <c r="DD268" s="99"/>
      <c r="DE268" s="99"/>
      <c r="DF268" s="99"/>
      <c r="DG268" s="99"/>
      <c r="DH268" s="99"/>
      <c r="DI268" s="99"/>
      <c r="DJ268" s="99"/>
      <c r="DK268" s="2"/>
      <c r="DL268" s="2"/>
      <c r="DM268" s="2"/>
      <c r="DN268" s="2"/>
      <c r="DO268" s="2"/>
      <c r="DP268" s="2"/>
      <c r="DQ268" s="98" t="s">
        <v>272</v>
      </c>
      <c r="DR268" s="99"/>
      <c r="DS268" s="99"/>
      <c r="DT268" s="99"/>
      <c r="DU268" s="99"/>
      <c r="DV268" s="99"/>
      <c r="DW268" s="25" t="s">
        <v>372</v>
      </c>
      <c r="DX268" s="98" t="e">
        <f>VLOOKUP(Despacho!DX267,Ventas!$A$1:$U$205,6,0)</f>
        <v>#N/A</v>
      </c>
      <c r="DY268" s="99"/>
      <c r="DZ268" s="99"/>
      <c r="EA268" s="99"/>
      <c r="EB268" s="99"/>
      <c r="EC268" s="99"/>
      <c r="ED268" s="99"/>
      <c r="EE268" s="99"/>
      <c r="EF268" s="99"/>
      <c r="EG268" s="99"/>
      <c r="EH268" s="99"/>
      <c r="EI268" s="99"/>
      <c r="EJ268" s="99"/>
      <c r="EK268" s="99"/>
      <c r="EL268" s="99"/>
      <c r="EM268" s="99"/>
      <c r="EN268" s="99"/>
      <c r="EO268" s="2"/>
      <c r="EP268" s="2"/>
      <c r="EQ268" s="2"/>
      <c r="ER268" s="2"/>
      <c r="ES268" s="2"/>
      <c r="ET268" s="2"/>
    </row>
    <row r="269" spans="1:150" ht="15.75" customHeight="1" x14ac:dyDescent="0.3">
      <c r="A269" s="98" t="s">
        <v>374</v>
      </c>
      <c r="B269" s="99"/>
      <c r="C269" s="99"/>
      <c r="D269" s="99"/>
      <c r="E269" s="99"/>
      <c r="F269" s="99"/>
      <c r="G269" s="25" t="s">
        <v>372</v>
      </c>
      <c r="H269" s="105" t="e">
        <f>VLOOKUP(Despacho!H267,Ventas!$A$1:$U$205,15,0)</f>
        <v>#N/A</v>
      </c>
      <c r="I269" s="99"/>
      <c r="J269" s="99"/>
      <c r="K269" s="99"/>
      <c r="L269" s="99"/>
      <c r="M269" s="99"/>
      <c r="N269" s="81"/>
      <c r="O269" s="81"/>
      <c r="P269" s="81"/>
      <c r="Q269" s="81"/>
      <c r="R269" s="81"/>
      <c r="S269" s="25"/>
      <c r="T269" s="25"/>
      <c r="U269" s="25"/>
      <c r="V269" s="25"/>
      <c r="W269" s="25"/>
      <c r="X269" s="25"/>
      <c r="Y269" s="82"/>
      <c r="Z269" s="82"/>
      <c r="AA269" s="82"/>
      <c r="AB269" s="82"/>
      <c r="AC269" s="2"/>
      <c r="AD269" s="2"/>
      <c r="AE269" s="98" t="s">
        <v>374</v>
      </c>
      <c r="AF269" s="99"/>
      <c r="AG269" s="99"/>
      <c r="AH269" s="99"/>
      <c r="AI269" s="99"/>
      <c r="AJ269" s="99"/>
      <c r="AK269" s="25" t="s">
        <v>372</v>
      </c>
      <c r="AL269" s="105" t="e">
        <f>VLOOKUP(Despacho!AL267,Ventas!$A$1:$U$205,15,0)</f>
        <v>#N/A</v>
      </c>
      <c r="AM269" s="99"/>
      <c r="AN269" s="99"/>
      <c r="AO269" s="99"/>
      <c r="AP269" s="99"/>
      <c r="AQ269" s="99"/>
      <c r="AR269" s="81"/>
      <c r="AS269" s="81"/>
      <c r="AT269" s="81"/>
      <c r="AU269" s="81"/>
      <c r="AV269" s="81"/>
      <c r="AW269" s="25"/>
      <c r="AX269" s="25"/>
      <c r="AY269" s="25"/>
      <c r="AZ269" s="25"/>
      <c r="BA269" s="25"/>
      <c r="BB269" s="25"/>
      <c r="BC269" s="82"/>
      <c r="BD269" s="82"/>
      <c r="BE269" s="82"/>
      <c r="BF269" s="82"/>
      <c r="BG269" s="2"/>
      <c r="BH269" s="2"/>
      <c r="BI269" s="98" t="s">
        <v>374</v>
      </c>
      <c r="BJ269" s="99"/>
      <c r="BK269" s="99"/>
      <c r="BL269" s="99"/>
      <c r="BM269" s="99"/>
      <c r="BN269" s="99"/>
      <c r="BO269" s="25" t="s">
        <v>372</v>
      </c>
      <c r="BP269" s="105" t="e">
        <f>VLOOKUP(Despacho!BP267,Ventas!$A$1:$U$205,15,0)</f>
        <v>#N/A</v>
      </c>
      <c r="BQ269" s="99"/>
      <c r="BR269" s="99"/>
      <c r="BS269" s="99"/>
      <c r="BT269" s="99"/>
      <c r="BU269" s="99"/>
      <c r="BV269" s="81"/>
      <c r="BW269" s="81"/>
      <c r="BX269" s="81"/>
      <c r="BY269" s="81"/>
      <c r="BZ269" s="81"/>
      <c r="CA269" s="25"/>
      <c r="CB269" s="25"/>
      <c r="CC269" s="25"/>
      <c r="CD269" s="25"/>
      <c r="CE269" s="25"/>
      <c r="CF269" s="25"/>
      <c r="CG269" s="82"/>
      <c r="CH269" s="82"/>
      <c r="CI269" s="82"/>
      <c r="CJ269" s="82"/>
      <c r="CK269" s="2"/>
      <c r="CL269" s="2"/>
      <c r="CM269" s="98" t="s">
        <v>374</v>
      </c>
      <c r="CN269" s="99"/>
      <c r="CO269" s="99"/>
      <c r="CP269" s="99"/>
      <c r="CQ269" s="99"/>
      <c r="CR269" s="99"/>
      <c r="CS269" s="25" t="s">
        <v>372</v>
      </c>
      <c r="CT269" s="105" t="e">
        <f>VLOOKUP(Despacho!CT267,Ventas!$A$1:$U$205,15,0)</f>
        <v>#N/A</v>
      </c>
      <c r="CU269" s="99"/>
      <c r="CV269" s="99"/>
      <c r="CW269" s="99"/>
      <c r="CX269" s="99"/>
      <c r="CY269" s="99"/>
      <c r="CZ269" s="81"/>
      <c r="DA269" s="81"/>
      <c r="DB269" s="81"/>
      <c r="DC269" s="81"/>
      <c r="DD269" s="81"/>
      <c r="DE269" s="25"/>
      <c r="DF269" s="25"/>
      <c r="DG269" s="25"/>
      <c r="DH269" s="25"/>
      <c r="DI269" s="25"/>
      <c r="DJ269" s="25"/>
      <c r="DK269" s="82"/>
      <c r="DL269" s="82"/>
      <c r="DM269" s="82"/>
      <c r="DN269" s="82"/>
      <c r="DO269" s="2"/>
      <c r="DP269" s="2"/>
      <c r="DQ269" s="98" t="s">
        <v>374</v>
      </c>
      <c r="DR269" s="99"/>
      <c r="DS269" s="99"/>
      <c r="DT269" s="99"/>
      <c r="DU269" s="99"/>
      <c r="DV269" s="99"/>
      <c r="DW269" s="25" t="s">
        <v>372</v>
      </c>
      <c r="DX269" s="105" t="e">
        <f>VLOOKUP(Despacho!DX267,Ventas!$A$1:$U$205,15,0)</f>
        <v>#N/A</v>
      </c>
      <c r="DY269" s="99"/>
      <c r="DZ269" s="99"/>
      <c r="EA269" s="99"/>
      <c r="EB269" s="99"/>
      <c r="EC269" s="99"/>
      <c r="ED269" s="81"/>
      <c r="EE269" s="81"/>
      <c r="EF269" s="81"/>
      <c r="EG269" s="81"/>
      <c r="EH269" s="81"/>
      <c r="EI269" s="25"/>
      <c r="EJ269" s="25"/>
      <c r="EK269" s="25"/>
      <c r="EL269" s="25"/>
      <c r="EM269" s="25"/>
      <c r="EN269" s="25"/>
      <c r="EO269" s="82"/>
      <c r="EP269" s="82"/>
      <c r="EQ269" s="82"/>
      <c r="ER269" s="82"/>
      <c r="ES269" s="2"/>
      <c r="ET269" s="2"/>
    </row>
    <row r="270" spans="1:150" ht="15.75" customHeight="1" x14ac:dyDescent="0.3">
      <c r="A270" s="98" t="s">
        <v>375</v>
      </c>
      <c r="B270" s="99"/>
      <c r="C270" s="99"/>
      <c r="D270" s="99"/>
      <c r="E270" s="99"/>
      <c r="F270" s="99"/>
      <c r="G270" s="25"/>
      <c r="H270" s="106" t="e">
        <f>VLOOKUP(Despacho!H267,Ventas!$A$1:$U$205,16,0)</f>
        <v>#N/A</v>
      </c>
      <c r="I270" s="99"/>
      <c r="J270" s="99"/>
      <c r="K270" s="99"/>
      <c r="L270" s="99"/>
      <c r="M270" s="99"/>
      <c r="N270" s="81"/>
      <c r="O270" s="81"/>
      <c r="P270" s="81"/>
      <c r="Q270" s="81"/>
      <c r="R270" s="81"/>
      <c r="S270" s="25"/>
      <c r="T270" s="25"/>
      <c r="U270" s="25"/>
      <c r="V270" s="25"/>
      <c r="W270" s="25"/>
      <c r="X270" s="25"/>
      <c r="Y270" s="82"/>
      <c r="Z270" s="82"/>
      <c r="AA270" s="82"/>
      <c r="AB270" s="82"/>
      <c r="AC270" s="2"/>
      <c r="AD270" s="2"/>
      <c r="AE270" s="98" t="s">
        <v>375</v>
      </c>
      <c r="AF270" s="99"/>
      <c r="AG270" s="99"/>
      <c r="AH270" s="99"/>
      <c r="AI270" s="99"/>
      <c r="AJ270" s="99"/>
      <c r="AK270" s="25"/>
      <c r="AL270" s="106" t="e">
        <f>VLOOKUP(Despacho!AL267,Ventas!$A$1:$U$205,16,0)</f>
        <v>#N/A</v>
      </c>
      <c r="AM270" s="99"/>
      <c r="AN270" s="99"/>
      <c r="AO270" s="99"/>
      <c r="AP270" s="99"/>
      <c r="AQ270" s="99"/>
      <c r="AR270" s="81"/>
      <c r="AS270" s="81"/>
      <c r="AT270" s="81"/>
      <c r="AU270" s="81"/>
      <c r="AV270" s="81"/>
      <c r="AW270" s="25"/>
      <c r="AX270" s="25"/>
      <c r="AY270" s="25"/>
      <c r="AZ270" s="25"/>
      <c r="BA270" s="25"/>
      <c r="BB270" s="25"/>
      <c r="BC270" s="82"/>
      <c r="BD270" s="82"/>
      <c r="BE270" s="82"/>
      <c r="BF270" s="82"/>
      <c r="BG270" s="2"/>
      <c r="BH270" s="2"/>
      <c r="BI270" s="98" t="s">
        <v>375</v>
      </c>
      <c r="BJ270" s="99"/>
      <c r="BK270" s="99"/>
      <c r="BL270" s="99"/>
      <c r="BM270" s="99"/>
      <c r="BN270" s="99"/>
      <c r="BO270" s="25"/>
      <c r="BP270" s="106" t="e">
        <f>VLOOKUP(Despacho!BP267,Ventas!$A$1:$U$205,16,0)</f>
        <v>#N/A</v>
      </c>
      <c r="BQ270" s="99"/>
      <c r="BR270" s="99"/>
      <c r="BS270" s="99"/>
      <c r="BT270" s="99"/>
      <c r="BU270" s="99"/>
      <c r="BV270" s="81"/>
      <c r="BW270" s="81"/>
      <c r="BX270" s="81"/>
      <c r="BY270" s="81"/>
      <c r="BZ270" s="81"/>
      <c r="CA270" s="25"/>
      <c r="CB270" s="25"/>
      <c r="CC270" s="25"/>
      <c r="CD270" s="25"/>
      <c r="CE270" s="25"/>
      <c r="CF270" s="25"/>
      <c r="CG270" s="82"/>
      <c r="CH270" s="82"/>
      <c r="CI270" s="82"/>
      <c r="CJ270" s="82"/>
      <c r="CK270" s="2"/>
      <c r="CL270" s="2"/>
      <c r="CM270" s="98" t="s">
        <v>375</v>
      </c>
      <c r="CN270" s="99"/>
      <c r="CO270" s="99"/>
      <c r="CP270" s="99"/>
      <c r="CQ270" s="99"/>
      <c r="CR270" s="99"/>
      <c r="CS270" s="25"/>
      <c r="CT270" s="106" t="e">
        <f>VLOOKUP(Despacho!CT267,Ventas!$A$1:$U$205,16,0)</f>
        <v>#N/A</v>
      </c>
      <c r="CU270" s="99"/>
      <c r="CV270" s="99"/>
      <c r="CW270" s="99"/>
      <c r="CX270" s="99"/>
      <c r="CY270" s="99"/>
      <c r="CZ270" s="81"/>
      <c r="DA270" s="81"/>
      <c r="DB270" s="81"/>
      <c r="DC270" s="81"/>
      <c r="DD270" s="81"/>
      <c r="DE270" s="25"/>
      <c r="DF270" s="25"/>
      <c r="DG270" s="25"/>
      <c r="DH270" s="25"/>
      <c r="DI270" s="25"/>
      <c r="DJ270" s="25"/>
      <c r="DK270" s="82"/>
      <c r="DL270" s="82"/>
      <c r="DM270" s="82"/>
      <c r="DN270" s="82"/>
      <c r="DO270" s="2"/>
      <c r="DP270" s="2"/>
      <c r="DQ270" s="98" t="s">
        <v>375</v>
      </c>
      <c r="DR270" s="99"/>
      <c r="DS270" s="99"/>
      <c r="DT270" s="99"/>
      <c r="DU270" s="99"/>
      <c r="DV270" s="99"/>
      <c r="DW270" s="25"/>
      <c r="DX270" s="106" t="e">
        <f>VLOOKUP(Despacho!DX267,Ventas!$A$1:$U$205,16,0)</f>
        <v>#N/A</v>
      </c>
      <c r="DY270" s="99"/>
      <c r="DZ270" s="99"/>
      <c r="EA270" s="99"/>
      <c r="EB270" s="99"/>
      <c r="EC270" s="99"/>
      <c r="ED270" s="81"/>
      <c r="EE270" s="81"/>
      <c r="EF270" s="81"/>
      <c r="EG270" s="81"/>
      <c r="EH270" s="81"/>
      <c r="EI270" s="25"/>
      <c r="EJ270" s="25"/>
      <c r="EK270" s="25"/>
      <c r="EL270" s="25"/>
      <c r="EM270" s="25"/>
      <c r="EN270" s="25"/>
      <c r="EO270" s="82"/>
      <c r="EP270" s="82"/>
      <c r="EQ270" s="82"/>
      <c r="ER270" s="82"/>
      <c r="ES270" s="2"/>
      <c r="ET270" s="2"/>
    </row>
    <row r="271" spans="1:150" ht="15.75" customHeight="1" x14ac:dyDescent="0.3">
      <c r="A271" s="98" t="s">
        <v>152</v>
      </c>
      <c r="B271" s="99"/>
      <c r="C271" s="99"/>
      <c r="D271" s="99"/>
      <c r="E271" s="99"/>
      <c r="F271" s="99"/>
      <c r="G271" s="25" t="s">
        <v>372</v>
      </c>
      <c r="H271" s="101" t="e">
        <f>VLOOKUP(Y267,Clientes!$A$1:$E$504,3,0)</f>
        <v>#N/A</v>
      </c>
      <c r="I271" s="99"/>
      <c r="J271" s="99"/>
      <c r="K271" s="99"/>
      <c r="L271" s="99"/>
      <c r="M271" s="99"/>
      <c r="N271" s="99"/>
      <c r="O271" s="99"/>
      <c r="P271" s="99"/>
      <c r="Q271" s="99"/>
      <c r="R271" s="99"/>
      <c r="S271" s="99"/>
      <c r="T271" s="99"/>
      <c r="U271" s="99"/>
      <c r="V271" s="99"/>
      <c r="W271" s="99"/>
      <c r="X271" s="99"/>
      <c r="Y271" s="98" t="s">
        <v>279</v>
      </c>
      <c r="Z271" s="99"/>
      <c r="AA271" s="100" t="e">
        <f>VLOOKUP(Y267,Clientes!$A$1:$E$48,4,0)</f>
        <v>#N/A</v>
      </c>
      <c r="AB271" s="99"/>
      <c r="AC271" s="2"/>
      <c r="AD271" s="2"/>
      <c r="AE271" s="98" t="s">
        <v>152</v>
      </c>
      <c r="AF271" s="99"/>
      <c r="AG271" s="99"/>
      <c r="AH271" s="99"/>
      <c r="AI271" s="99"/>
      <c r="AJ271" s="99"/>
      <c r="AK271" s="25" t="s">
        <v>372</v>
      </c>
      <c r="AL271" s="101" t="e">
        <f>VLOOKUP(BC267,Clientes!$A$1:$E$504,3,0)</f>
        <v>#N/A</v>
      </c>
      <c r="AM271" s="99"/>
      <c r="AN271" s="99"/>
      <c r="AO271" s="99"/>
      <c r="AP271" s="99"/>
      <c r="AQ271" s="99"/>
      <c r="AR271" s="99"/>
      <c r="AS271" s="99"/>
      <c r="AT271" s="99"/>
      <c r="AU271" s="99"/>
      <c r="AV271" s="99"/>
      <c r="AW271" s="99"/>
      <c r="AX271" s="99"/>
      <c r="AY271" s="99"/>
      <c r="AZ271" s="99"/>
      <c r="BA271" s="99"/>
      <c r="BB271" s="99"/>
      <c r="BC271" s="98" t="s">
        <v>279</v>
      </c>
      <c r="BD271" s="99"/>
      <c r="BE271" s="100" t="e">
        <f>VLOOKUP(BC267,Clientes!$A$1:$E$48,4,0)</f>
        <v>#N/A</v>
      </c>
      <c r="BF271" s="99"/>
      <c r="BG271" s="2"/>
      <c r="BH271" s="2"/>
      <c r="BI271" s="98" t="s">
        <v>152</v>
      </c>
      <c r="BJ271" s="99"/>
      <c r="BK271" s="99"/>
      <c r="BL271" s="99"/>
      <c r="BM271" s="99"/>
      <c r="BN271" s="99"/>
      <c r="BO271" s="25" t="s">
        <v>372</v>
      </c>
      <c r="BP271" s="101" t="e">
        <f>VLOOKUP(CG267,Clientes!$A$1:$E$504,3,0)</f>
        <v>#N/A</v>
      </c>
      <c r="BQ271" s="99"/>
      <c r="BR271" s="99"/>
      <c r="BS271" s="99"/>
      <c r="BT271" s="99"/>
      <c r="BU271" s="99"/>
      <c r="BV271" s="99"/>
      <c r="BW271" s="99"/>
      <c r="BX271" s="99"/>
      <c r="BY271" s="99"/>
      <c r="BZ271" s="99"/>
      <c r="CA271" s="99"/>
      <c r="CB271" s="99"/>
      <c r="CC271" s="99"/>
      <c r="CD271" s="99"/>
      <c r="CE271" s="99"/>
      <c r="CF271" s="99"/>
      <c r="CG271" s="98" t="s">
        <v>279</v>
      </c>
      <c r="CH271" s="99"/>
      <c r="CI271" s="100" t="e">
        <f>VLOOKUP(CG267,Clientes!$A$1:$E$48,4,0)</f>
        <v>#N/A</v>
      </c>
      <c r="CJ271" s="99"/>
      <c r="CK271" s="2"/>
      <c r="CL271" s="2"/>
      <c r="CM271" s="98" t="s">
        <v>152</v>
      </c>
      <c r="CN271" s="99"/>
      <c r="CO271" s="99"/>
      <c r="CP271" s="99"/>
      <c r="CQ271" s="99"/>
      <c r="CR271" s="99"/>
      <c r="CS271" s="25" t="s">
        <v>372</v>
      </c>
      <c r="CT271" s="101" t="e">
        <f>VLOOKUP(DK267,Clientes!$A$1:$E$504,3,0)</f>
        <v>#N/A</v>
      </c>
      <c r="CU271" s="99"/>
      <c r="CV271" s="99"/>
      <c r="CW271" s="99"/>
      <c r="CX271" s="99"/>
      <c r="CY271" s="99"/>
      <c r="CZ271" s="99"/>
      <c r="DA271" s="99"/>
      <c r="DB271" s="99"/>
      <c r="DC271" s="99"/>
      <c r="DD271" s="99"/>
      <c r="DE271" s="99"/>
      <c r="DF271" s="99"/>
      <c r="DG271" s="99"/>
      <c r="DH271" s="99"/>
      <c r="DI271" s="99"/>
      <c r="DJ271" s="99"/>
      <c r="DK271" s="98" t="s">
        <v>279</v>
      </c>
      <c r="DL271" s="99"/>
      <c r="DM271" s="100" t="e">
        <f>VLOOKUP(DK267,Clientes!$A$1:$E$48,4,0)</f>
        <v>#N/A</v>
      </c>
      <c r="DN271" s="99"/>
      <c r="DO271" s="2"/>
      <c r="DP271" s="2"/>
      <c r="DQ271" s="98" t="s">
        <v>152</v>
      </c>
      <c r="DR271" s="99"/>
      <c r="DS271" s="99"/>
      <c r="DT271" s="99"/>
      <c r="DU271" s="99"/>
      <c r="DV271" s="99"/>
      <c r="DW271" s="25" t="s">
        <v>372</v>
      </c>
      <c r="DX271" s="101" t="e">
        <f>VLOOKUP(EO267,Clientes!$A$1:$E$504,3,0)</f>
        <v>#N/A</v>
      </c>
      <c r="DY271" s="99"/>
      <c r="DZ271" s="99"/>
      <c r="EA271" s="99"/>
      <c r="EB271" s="99"/>
      <c r="EC271" s="99"/>
      <c r="ED271" s="99"/>
      <c r="EE271" s="99"/>
      <c r="EF271" s="99"/>
      <c r="EG271" s="99"/>
      <c r="EH271" s="99"/>
      <c r="EI271" s="99"/>
      <c r="EJ271" s="99"/>
      <c r="EK271" s="99"/>
      <c r="EL271" s="99"/>
      <c r="EM271" s="99"/>
      <c r="EN271" s="99"/>
      <c r="EO271" s="98" t="s">
        <v>279</v>
      </c>
      <c r="EP271" s="99"/>
      <c r="EQ271" s="100" t="e">
        <f>VLOOKUP(EO267,Clientes!$A$1:$E$48,4,0)</f>
        <v>#N/A</v>
      </c>
      <c r="ER271" s="99"/>
      <c r="ES271" s="2"/>
      <c r="ET271" s="2"/>
    </row>
    <row r="272" spans="1:150"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row>
    <row r="273" spans="1:150"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row>
    <row r="274" spans="1:150" ht="15.75" customHeight="1" x14ac:dyDescent="0.3">
      <c r="A274" s="102" t="s">
        <v>225</v>
      </c>
      <c r="B274" s="103"/>
      <c r="C274" s="102" t="s">
        <v>376</v>
      </c>
      <c r="D274" s="104"/>
      <c r="E274" s="104"/>
      <c r="F274" s="104"/>
      <c r="G274" s="104"/>
      <c r="H274" s="104"/>
      <c r="I274" s="104"/>
      <c r="J274" s="104"/>
      <c r="K274" s="104"/>
      <c r="L274" s="104"/>
      <c r="M274" s="104"/>
      <c r="N274" s="104"/>
      <c r="O274" s="104"/>
      <c r="P274" s="104"/>
      <c r="Q274" s="104"/>
      <c r="R274" s="104"/>
      <c r="S274" s="104"/>
      <c r="T274" s="103"/>
      <c r="U274" s="102" t="s">
        <v>245</v>
      </c>
      <c r="V274" s="103"/>
      <c r="W274" s="102" t="s">
        <v>377</v>
      </c>
      <c r="X274" s="104"/>
      <c r="Y274" s="104"/>
      <c r="Z274" s="103"/>
      <c r="AA274" s="102" t="s">
        <v>378</v>
      </c>
      <c r="AB274" s="104"/>
      <c r="AC274" s="104"/>
      <c r="AD274" s="103"/>
      <c r="AE274" s="102" t="s">
        <v>225</v>
      </c>
      <c r="AF274" s="103"/>
      <c r="AG274" s="102" t="s">
        <v>376</v>
      </c>
      <c r="AH274" s="104"/>
      <c r="AI274" s="104"/>
      <c r="AJ274" s="104"/>
      <c r="AK274" s="104"/>
      <c r="AL274" s="104"/>
      <c r="AM274" s="104"/>
      <c r="AN274" s="104"/>
      <c r="AO274" s="104"/>
      <c r="AP274" s="104"/>
      <c r="AQ274" s="104"/>
      <c r="AR274" s="104"/>
      <c r="AS274" s="104"/>
      <c r="AT274" s="104"/>
      <c r="AU274" s="104"/>
      <c r="AV274" s="104"/>
      <c r="AW274" s="104"/>
      <c r="AX274" s="103"/>
      <c r="AY274" s="102" t="s">
        <v>245</v>
      </c>
      <c r="AZ274" s="103"/>
      <c r="BA274" s="102" t="s">
        <v>377</v>
      </c>
      <c r="BB274" s="104"/>
      <c r="BC274" s="104"/>
      <c r="BD274" s="103"/>
      <c r="BE274" s="102" t="s">
        <v>378</v>
      </c>
      <c r="BF274" s="104"/>
      <c r="BG274" s="104"/>
      <c r="BH274" s="103"/>
      <c r="BI274" s="102" t="s">
        <v>225</v>
      </c>
      <c r="BJ274" s="103"/>
      <c r="BK274" s="102" t="s">
        <v>376</v>
      </c>
      <c r="BL274" s="104"/>
      <c r="BM274" s="104"/>
      <c r="BN274" s="104"/>
      <c r="BO274" s="104"/>
      <c r="BP274" s="104"/>
      <c r="BQ274" s="104"/>
      <c r="BR274" s="104"/>
      <c r="BS274" s="104"/>
      <c r="BT274" s="104"/>
      <c r="BU274" s="104"/>
      <c r="BV274" s="104"/>
      <c r="BW274" s="104"/>
      <c r="BX274" s="104"/>
      <c r="BY274" s="104"/>
      <c r="BZ274" s="104"/>
      <c r="CA274" s="104"/>
      <c r="CB274" s="103"/>
      <c r="CC274" s="102" t="s">
        <v>245</v>
      </c>
      <c r="CD274" s="103"/>
      <c r="CE274" s="102" t="s">
        <v>377</v>
      </c>
      <c r="CF274" s="104"/>
      <c r="CG274" s="104"/>
      <c r="CH274" s="103"/>
      <c r="CI274" s="102" t="s">
        <v>378</v>
      </c>
      <c r="CJ274" s="104"/>
      <c r="CK274" s="104"/>
      <c r="CL274" s="103"/>
      <c r="CM274" s="102" t="s">
        <v>225</v>
      </c>
      <c r="CN274" s="103"/>
      <c r="CO274" s="102" t="s">
        <v>376</v>
      </c>
      <c r="CP274" s="104"/>
      <c r="CQ274" s="104"/>
      <c r="CR274" s="104"/>
      <c r="CS274" s="104"/>
      <c r="CT274" s="104"/>
      <c r="CU274" s="104"/>
      <c r="CV274" s="104"/>
      <c r="CW274" s="104"/>
      <c r="CX274" s="104"/>
      <c r="CY274" s="104"/>
      <c r="CZ274" s="104"/>
      <c r="DA274" s="104"/>
      <c r="DB274" s="104"/>
      <c r="DC274" s="104"/>
      <c r="DD274" s="104"/>
      <c r="DE274" s="104"/>
      <c r="DF274" s="103"/>
      <c r="DG274" s="102" t="s">
        <v>245</v>
      </c>
      <c r="DH274" s="103"/>
      <c r="DI274" s="102" t="s">
        <v>377</v>
      </c>
      <c r="DJ274" s="104"/>
      <c r="DK274" s="104"/>
      <c r="DL274" s="103"/>
      <c r="DM274" s="102" t="s">
        <v>378</v>
      </c>
      <c r="DN274" s="104"/>
      <c r="DO274" s="104"/>
      <c r="DP274" s="103"/>
      <c r="DQ274" s="102" t="s">
        <v>225</v>
      </c>
      <c r="DR274" s="103"/>
      <c r="DS274" s="102" t="s">
        <v>376</v>
      </c>
      <c r="DT274" s="104"/>
      <c r="DU274" s="104"/>
      <c r="DV274" s="104"/>
      <c r="DW274" s="104"/>
      <c r="DX274" s="104"/>
      <c r="DY274" s="104"/>
      <c r="DZ274" s="104"/>
      <c r="EA274" s="104"/>
      <c r="EB274" s="104"/>
      <c r="EC274" s="104"/>
      <c r="ED274" s="104"/>
      <c r="EE274" s="104"/>
      <c r="EF274" s="104"/>
      <c r="EG274" s="104"/>
      <c r="EH274" s="104"/>
      <c r="EI274" s="104"/>
      <c r="EJ274" s="103"/>
      <c r="EK274" s="102" t="s">
        <v>245</v>
      </c>
      <c r="EL274" s="103"/>
      <c r="EM274" s="102" t="s">
        <v>377</v>
      </c>
      <c r="EN274" s="104"/>
      <c r="EO274" s="104"/>
      <c r="EP274" s="103"/>
      <c r="EQ274" s="102" t="s">
        <v>378</v>
      </c>
      <c r="ER274" s="104"/>
      <c r="ES274" s="104"/>
      <c r="ET274" s="103"/>
    </row>
    <row r="275" spans="1:150" ht="15.75" customHeight="1" x14ac:dyDescent="0.3">
      <c r="A275" s="111">
        <v>1</v>
      </c>
      <c r="B275" s="103"/>
      <c r="C275" s="112" t="str">
        <f>IFERROR(VLOOKUP(CONCATENATE($H$1,A275),Ventas!$D$1:$M$205,5,0),"")</f>
        <v>Toalla 160x80 Fu</v>
      </c>
      <c r="D275" s="104"/>
      <c r="E275" s="104"/>
      <c r="F275" s="104"/>
      <c r="G275" s="104"/>
      <c r="H275" s="104"/>
      <c r="I275" s="104"/>
      <c r="J275" s="104"/>
      <c r="K275" s="104"/>
      <c r="L275" s="104"/>
      <c r="M275" s="104"/>
      <c r="N275" s="104"/>
      <c r="O275" s="104"/>
      <c r="P275" s="104"/>
      <c r="Q275" s="104"/>
      <c r="R275" s="104"/>
      <c r="S275" s="104"/>
      <c r="T275" s="103"/>
      <c r="U275" s="109">
        <f>IFERROR(VLOOKUP(CONCATENATE($H$1,A275),Ventas!$D$1:$M$205,6,0),"")</f>
        <v>1</v>
      </c>
      <c r="V275" s="103"/>
      <c r="W275" s="110">
        <f>IFERROR(VLOOKUP(CONCATENATE($H$1,A275),Ventas!$D$1:$M$205,8,0),"")</f>
        <v>8992</v>
      </c>
      <c r="X275" s="104"/>
      <c r="Y275" s="104"/>
      <c r="Z275" s="103"/>
      <c r="AA275" s="110">
        <f t="shared" ref="AA275:AA283" si="70">IFERROR(U275*W275,"")</f>
        <v>8992</v>
      </c>
      <c r="AB275" s="104"/>
      <c r="AC275" s="104"/>
      <c r="AD275" s="103"/>
      <c r="AE275" s="111">
        <v>1</v>
      </c>
      <c r="AF275" s="103"/>
      <c r="AG275" s="112" t="str">
        <f>IFERROR(VLOOKUP(CONCATENATE($H$1,AE275),Ventas!$D$1:$M$205,5,0),"")</f>
        <v>Toalla 160x80 Fu</v>
      </c>
      <c r="AH275" s="104"/>
      <c r="AI275" s="104"/>
      <c r="AJ275" s="104"/>
      <c r="AK275" s="104"/>
      <c r="AL275" s="104"/>
      <c r="AM275" s="104"/>
      <c r="AN275" s="104"/>
      <c r="AO275" s="104"/>
      <c r="AP275" s="104"/>
      <c r="AQ275" s="104"/>
      <c r="AR275" s="104"/>
      <c r="AS275" s="104"/>
      <c r="AT275" s="104"/>
      <c r="AU275" s="104"/>
      <c r="AV275" s="104"/>
      <c r="AW275" s="104"/>
      <c r="AX275" s="103"/>
      <c r="AY275" s="109">
        <f>IFERROR(VLOOKUP(CONCATENATE($H$1,AE275),Ventas!$D$1:$M$205,6,0),"")</f>
        <v>1</v>
      </c>
      <c r="AZ275" s="103"/>
      <c r="BA275" s="110">
        <f>IFERROR(VLOOKUP(CONCATENATE($H$1,AE275),Ventas!$D$1:$M$205,8,0),"")</f>
        <v>8992</v>
      </c>
      <c r="BB275" s="104"/>
      <c r="BC275" s="104"/>
      <c r="BD275" s="103"/>
      <c r="BE275" s="110">
        <f t="shared" ref="BE275:BE283" si="71">IFERROR(AY275*BA275,"")</f>
        <v>8992</v>
      </c>
      <c r="BF275" s="104"/>
      <c r="BG275" s="104"/>
      <c r="BH275" s="103"/>
      <c r="BI275" s="111">
        <v>1</v>
      </c>
      <c r="BJ275" s="103"/>
      <c r="BK275" s="112" t="str">
        <f>IFERROR(VLOOKUP(CONCATENATE($H$1,BI275),Ventas!$D$1:$M$205,5,0),"")</f>
        <v>Toalla 160x80 Fu</v>
      </c>
      <c r="BL275" s="104"/>
      <c r="BM275" s="104"/>
      <c r="BN275" s="104"/>
      <c r="BO275" s="104"/>
      <c r="BP275" s="104"/>
      <c r="BQ275" s="104"/>
      <c r="BR275" s="104"/>
      <c r="BS275" s="104"/>
      <c r="BT275" s="104"/>
      <c r="BU275" s="104"/>
      <c r="BV275" s="104"/>
      <c r="BW275" s="104"/>
      <c r="BX275" s="104"/>
      <c r="BY275" s="104"/>
      <c r="BZ275" s="104"/>
      <c r="CA275" s="104"/>
      <c r="CB275" s="103"/>
      <c r="CC275" s="109">
        <f>IFERROR(VLOOKUP(CONCATENATE($H$1,BI275),Ventas!$D$1:$M$205,6,0),"")</f>
        <v>1</v>
      </c>
      <c r="CD275" s="103"/>
      <c r="CE275" s="110">
        <f>IFERROR(VLOOKUP(CONCATENATE($H$1,BI275),Ventas!$D$1:$M$205,8,0),"")</f>
        <v>8992</v>
      </c>
      <c r="CF275" s="104"/>
      <c r="CG275" s="104"/>
      <c r="CH275" s="103"/>
      <c r="CI275" s="110">
        <f t="shared" ref="CI275:CI283" si="72">IFERROR(CC275*CE275,"")</f>
        <v>8992</v>
      </c>
      <c r="CJ275" s="104"/>
      <c r="CK275" s="104"/>
      <c r="CL275" s="103"/>
      <c r="CM275" s="111">
        <v>1</v>
      </c>
      <c r="CN275" s="103"/>
      <c r="CO275" s="112" t="str">
        <f>IFERROR(VLOOKUP(CONCATENATE($H$1,CM275),Ventas!$D$1:$M$205,5,0),"")</f>
        <v>Toalla 160x80 Fu</v>
      </c>
      <c r="CP275" s="104"/>
      <c r="CQ275" s="104"/>
      <c r="CR275" s="104"/>
      <c r="CS275" s="104"/>
      <c r="CT275" s="104"/>
      <c r="CU275" s="104"/>
      <c r="CV275" s="104"/>
      <c r="CW275" s="104"/>
      <c r="CX275" s="104"/>
      <c r="CY275" s="104"/>
      <c r="CZ275" s="104"/>
      <c r="DA275" s="104"/>
      <c r="DB275" s="104"/>
      <c r="DC275" s="104"/>
      <c r="DD275" s="104"/>
      <c r="DE275" s="104"/>
      <c r="DF275" s="103"/>
      <c r="DG275" s="109">
        <f>IFERROR(VLOOKUP(CONCATENATE($H$1,CM275),Ventas!$D$1:$M$205,6,0),"")</f>
        <v>1</v>
      </c>
      <c r="DH275" s="103"/>
      <c r="DI275" s="110">
        <f>IFERROR(VLOOKUP(CONCATENATE($H$1,CM275),Ventas!$D$1:$M$205,8,0),"")</f>
        <v>8992</v>
      </c>
      <c r="DJ275" s="104"/>
      <c r="DK275" s="104"/>
      <c r="DL275" s="103"/>
      <c r="DM275" s="110">
        <f t="shared" ref="DM275:DM283" si="73">IFERROR(DG275*DI275,"")</f>
        <v>8992</v>
      </c>
      <c r="DN275" s="104"/>
      <c r="DO275" s="104"/>
      <c r="DP275" s="103"/>
      <c r="DQ275" s="111">
        <v>1</v>
      </c>
      <c r="DR275" s="103"/>
      <c r="DS275" s="112" t="str">
        <f>IFERROR(VLOOKUP(CONCATENATE($H$1,DQ275),Ventas!$D$1:$M$205,5,0),"")</f>
        <v>Toalla 160x80 Fu</v>
      </c>
      <c r="DT275" s="104"/>
      <c r="DU275" s="104"/>
      <c r="DV275" s="104"/>
      <c r="DW275" s="104"/>
      <c r="DX275" s="104"/>
      <c r="DY275" s="104"/>
      <c r="DZ275" s="104"/>
      <c r="EA275" s="104"/>
      <c r="EB275" s="104"/>
      <c r="EC275" s="104"/>
      <c r="ED275" s="104"/>
      <c r="EE275" s="104"/>
      <c r="EF275" s="104"/>
      <c r="EG275" s="104"/>
      <c r="EH275" s="104"/>
      <c r="EI275" s="104"/>
      <c r="EJ275" s="103"/>
      <c r="EK275" s="109">
        <f>IFERROR(VLOOKUP(CONCATENATE($H$1,DQ275),Ventas!$D$1:$M$205,6,0),"")</f>
        <v>1</v>
      </c>
      <c r="EL275" s="103"/>
      <c r="EM275" s="110">
        <f>IFERROR(VLOOKUP(CONCATENATE($H$1,DQ275),Ventas!$D$1:$M$205,8,0),"")</f>
        <v>8992</v>
      </c>
      <c r="EN275" s="104"/>
      <c r="EO275" s="104"/>
      <c r="EP275" s="103"/>
      <c r="EQ275" s="110">
        <f t="shared" ref="EQ275:EQ283" si="74">IFERROR(EK275*EM275,"")</f>
        <v>8992</v>
      </c>
      <c r="ER275" s="104"/>
      <c r="ES275" s="104"/>
      <c r="ET275" s="103"/>
    </row>
    <row r="276" spans="1:150" ht="15.75" customHeight="1" x14ac:dyDescent="0.3">
      <c r="A276" s="111">
        <v>2</v>
      </c>
      <c r="B276" s="103"/>
      <c r="C276" s="112" t="str">
        <f>IFERROR(VLOOKUP(CONCATENATE($H$1,A276),Ventas!$D$1:$M$205,5,0),"")</f>
        <v>Turbante Fu</v>
      </c>
      <c r="D276" s="104"/>
      <c r="E276" s="104"/>
      <c r="F276" s="104"/>
      <c r="G276" s="104"/>
      <c r="H276" s="104"/>
      <c r="I276" s="104"/>
      <c r="J276" s="104"/>
      <c r="K276" s="104"/>
      <c r="L276" s="104"/>
      <c r="M276" s="104"/>
      <c r="N276" s="104"/>
      <c r="O276" s="104"/>
      <c r="P276" s="104"/>
      <c r="Q276" s="104"/>
      <c r="R276" s="104"/>
      <c r="S276" s="104"/>
      <c r="T276" s="103"/>
      <c r="U276" s="109">
        <f>IFERROR(VLOOKUP(CONCATENATE($H$1,A276),Ventas!$D$1:$M$205,6,0),"")</f>
        <v>1</v>
      </c>
      <c r="V276" s="103"/>
      <c r="W276" s="110">
        <f>IFERROR(VLOOKUP(CONCATENATE($H$1,A276),Ventas!$D$1:$M$205,8,0),"")</f>
        <v>4706</v>
      </c>
      <c r="X276" s="104"/>
      <c r="Y276" s="104"/>
      <c r="Z276" s="103"/>
      <c r="AA276" s="110">
        <f t="shared" si="70"/>
        <v>4706</v>
      </c>
      <c r="AB276" s="104"/>
      <c r="AC276" s="104"/>
      <c r="AD276" s="103"/>
      <c r="AE276" s="111">
        <v>2</v>
      </c>
      <c r="AF276" s="103"/>
      <c r="AG276" s="112" t="str">
        <f>IFERROR(VLOOKUP(CONCATENATE($H$1,AE276),Ventas!$D$1:$M$205,5,0),"")</f>
        <v>Turbante Fu</v>
      </c>
      <c r="AH276" s="104"/>
      <c r="AI276" s="104"/>
      <c r="AJ276" s="104"/>
      <c r="AK276" s="104"/>
      <c r="AL276" s="104"/>
      <c r="AM276" s="104"/>
      <c r="AN276" s="104"/>
      <c r="AO276" s="104"/>
      <c r="AP276" s="104"/>
      <c r="AQ276" s="104"/>
      <c r="AR276" s="104"/>
      <c r="AS276" s="104"/>
      <c r="AT276" s="104"/>
      <c r="AU276" s="104"/>
      <c r="AV276" s="104"/>
      <c r="AW276" s="104"/>
      <c r="AX276" s="103"/>
      <c r="AY276" s="109">
        <f>IFERROR(VLOOKUP(CONCATENATE($H$1,AE276),Ventas!$D$1:$M$205,6,0),"")</f>
        <v>1</v>
      </c>
      <c r="AZ276" s="103"/>
      <c r="BA276" s="110">
        <f>IFERROR(VLOOKUP(CONCATENATE($H$1,AE276),Ventas!$D$1:$M$205,8,0),"")</f>
        <v>4706</v>
      </c>
      <c r="BB276" s="104"/>
      <c r="BC276" s="104"/>
      <c r="BD276" s="103"/>
      <c r="BE276" s="110">
        <f t="shared" si="71"/>
        <v>4706</v>
      </c>
      <c r="BF276" s="104"/>
      <c r="BG276" s="104"/>
      <c r="BH276" s="103"/>
      <c r="BI276" s="111">
        <v>2</v>
      </c>
      <c r="BJ276" s="103"/>
      <c r="BK276" s="112" t="str">
        <f>IFERROR(VLOOKUP(CONCATENATE($H$1,BI276),Ventas!$D$1:$M$205,5,0),"")</f>
        <v>Turbante Fu</v>
      </c>
      <c r="BL276" s="104"/>
      <c r="BM276" s="104"/>
      <c r="BN276" s="104"/>
      <c r="BO276" s="104"/>
      <c r="BP276" s="104"/>
      <c r="BQ276" s="104"/>
      <c r="BR276" s="104"/>
      <c r="BS276" s="104"/>
      <c r="BT276" s="104"/>
      <c r="BU276" s="104"/>
      <c r="BV276" s="104"/>
      <c r="BW276" s="104"/>
      <c r="BX276" s="104"/>
      <c r="BY276" s="104"/>
      <c r="BZ276" s="104"/>
      <c r="CA276" s="104"/>
      <c r="CB276" s="103"/>
      <c r="CC276" s="109">
        <f>IFERROR(VLOOKUP(CONCATENATE($H$1,BI276),Ventas!$D$1:$M$205,6,0),"")</f>
        <v>1</v>
      </c>
      <c r="CD276" s="103"/>
      <c r="CE276" s="110">
        <f>IFERROR(VLOOKUP(CONCATENATE($H$1,BI276),Ventas!$D$1:$M$205,8,0),"")</f>
        <v>4706</v>
      </c>
      <c r="CF276" s="104"/>
      <c r="CG276" s="104"/>
      <c r="CH276" s="103"/>
      <c r="CI276" s="110">
        <f t="shared" si="72"/>
        <v>4706</v>
      </c>
      <c r="CJ276" s="104"/>
      <c r="CK276" s="104"/>
      <c r="CL276" s="103"/>
      <c r="CM276" s="111">
        <v>2</v>
      </c>
      <c r="CN276" s="103"/>
      <c r="CO276" s="112" t="str">
        <f>IFERROR(VLOOKUP(CONCATENATE($H$1,CM276),Ventas!$D$1:$M$205,5,0),"")</f>
        <v>Turbante Fu</v>
      </c>
      <c r="CP276" s="104"/>
      <c r="CQ276" s="104"/>
      <c r="CR276" s="104"/>
      <c r="CS276" s="104"/>
      <c r="CT276" s="104"/>
      <c r="CU276" s="104"/>
      <c r="CV276" s="104"/>
      <c r="CW276" s="104"/>
      <c r="CX276" s="104"/>
      <c r="CY276" s="104"/>
      <c r="CZ276" s="104"/>
      <c r="DA276" s="104"/>
      <c r="DB276" s="104"/>
      <c r="DC276" s="104"/>
      <c r="DD276" s="104"/>
      <c r="DE276" s="104"/>
      <c r="DF276" s="103"/>
      <c r="DG276" s="109">
        <f>IFERROR(VLOOKUP(CONCATENATE($H$1,CM276),Ventas!$D$1:$M$205,6,0),"")</f>
        <v>1</v>
      </c>
      <c r="DH276" s="103"/>
      <c r="DI276" s="110">
        <f>IFERROR(VLOOKUP(CONCATENATE($H$1,CM276),Ventas!$D$1:$M$205,8,0),"")</f>
        <v>4706</v>
      </c>
      <c r="DJ276" s="104"/>
      <c r="DK276" s="104"/>
      <c r="DL276" s="103"/>
      <c r="DM276" s="110">
        <f t="shared" si="73"/>
        <v>4706</v>
      </c>
      <c r="DN276" s="104"/>
      <c r="DO276" s="104"/>
      <c r="DP276" s="103"/>
      <c r="DQ276" s="111">
        <v>2</v>
      </c>
      <c r="DR276" s="103"/>
      <c r="DS276" s="112" t="str">
        <f>IFERROR(VLOOKUP(CONCATENATE($H$1,DQ276),Ventas!$D$1:$M$205,5,0),"")</f>
        <v>Turbante Fu</v>
      </c>
      <c r="DT276" s="104"/>
      <c r="DU276" s="104"/>
      <c r="DV276" s="104"/>
      <c r="DW276" s="104"/>
      <c r="DX276" s="104"/>
      <c r="DY276" s="104"/>
      <c r="DZ276" s="104"/>
      <c r="EA276" s="104"/>
      <c r="EB276" s="104"/>
      <c r="EC276" s="104"/>
      <c r="ED276" s="104"/>
      <c r="EE276" s="104"/>
      <c r="EF276" s="104"/>
      <c r="EG276" s="104"/>
      <c r="EH276" s="104"/>
      <c r="EI276" s="104"/>
      <c r="EJ276" s="103"/>
      <c r="EK276" s="109">
        <f>IFERROR(VLOOKUP(CONCATENATE($H$1,DQ276),Ventas!$D$1:$M$205,6,0),"")</f>
        <v>1</v>
      </c>
      <c r="EL276" s="103"/>
      <c r="EM276" s="110">
        <f>IFERROR(VLOOKUP(CONCATENATE($H$1,DQ276),Ventas!$D$1:$M$205,8,0),"")</f>
        <v>4706</v>
      </c>
      <c r="EN276" s="104"/>
      <c r="EO276" s="104"/>
      <c r="EP276" s="103"/>
      <c r="EQ276" s="110">
        <f t="shared" si="74"/>
        <v>4706</v>
      </c>
      <c r="ER276" s="104"/>
      <c r="ES276" s="104"/>
      <c r="ET276" s="103"/>
    </row>
    <row r="277" spans="1:150" ht="15.75" customHeight="1" x14ac:dyDescent="0.3">
      <c r="A277" s="111">
        <v>3</v>
      </c>
      <c r="B277" s="103"/>
      <c r="C277" s="112" t="str">
        <f>IFERROR(VLOOKUP(CONCATENATE($H$1,A277),Ventas!$D$1:$M$205,5,0),"")</f>
        <v>Turbante Ca</v>
      </c>
      <c r="D277" s="104"/>
      <c r="E277" s="104"/>
      <c r="F277" s="104"/>
      <c r="G277" s="104"/>
      <c r="H277" s="104"/>
      <c r="I277" s="104"/>
      <c r="J277" s="104"/>
      <c r="K277" s="104"/>
      <c r="L277" s="104"/>
      <c r="M277" s="104"/>
      <c r="N277" s="104"/>
      <c r="O277" s="104"/>
      <c r="P277" s="104"/>
      <c r="Q277" s="104"/>
      <c r="R277" s="104"/>
      <c r="S277" s="104"/>
      <c r="T277" s="103"/>
      <c r="U277" s="109">
        <f>IFERROR(VLOOKUP(CONCATENATE($H$1,A277),Ventas!$D$1:$M$205,6,0),"")</f>
        <v>1</v>
      </c>
      <c r="V277" s="103"/>
      <c r="W277" s="110">
        <f>IFERROR(VLOOKUP(CONCATENATE($H$1,A277),Ventas!$D$1:$M$205,8,0),"")</f>
        <v>4706</v>
      </c>
      <c r="X277" s="104"/>
      <c r="Y277" s="104"/>
      <c r="Z277" s="103"/>
      <c r="AA277" s="110">
        <f t="shared" si="70"/>
        <v>4706</v>
      </c>
      <c r="AB277" s="104"/>
      <c r="AC277" s="104"/>
      <c r="AD277" s="103"/>
      <c r="AE277" s="111">
        <v>3</v>
      </c>
      <c r="AF277" s="103"/>
      <c r="AG277" s="112" t="str">
        <f>IFERROR(VLOOKUP(CONCATENATE($H$1,AE277),Ventas!$D$1:$M$205,5,0),"")</f>
        <v>Turbante Ca</v>
      </c>
      <c r="AH277" s="104"/>
      <c r="AI277" s="104"/>
      <c r="AJ277" s="104"/>
      <c r="AK277" s="104"/>
      <c r="AL277" s="104"/>
      <c r="AM277" s="104"/>
      <c r="AN277" s="104"/>
      <c r="AO277" s="104"/>
      <c r="AP277" s="104"/>
      <c r="AQ277" s="104"/>
      <c r="AR277" s="104"/>
      <c r="AS277" s="104"/>
      <c r="AT277" s="104"/>
      <c r="AU277" s="104"/>
      <c r="AV277" s="104"/>
      <c r="AW277" s="104"/>
      <c r="AX277" s="103"/>
      <c r="AY277" s="109">
        <f>IFERROR(VLOOKUP(CONCATENATE($H$1,AE277),Ventas!$D$1:$M$205,6,0),"")</f>
        <v>1</v>
      </c>
      <c r="AZ277" s="103"/>
      <c r="BA277" s="110">
        <f>IFERROR(VLOOKUP(CONCATENATE($H$1,AE277),Ventas!$D$1:$M$205,8,0),"")</f>
        <v>4706</v>
      </c>
      <c r="BB277" s="104"/>
      <c r="BC277" s="104"/>
      <c r="BD277" s="103"/>
      <c r="BE277" s="110">
        <f t="shared" si="71"/>
        <v>4706</v>
      </c>
      <c r="BF277" s="104"/>
      <c r="BG277" s="104"/>
      <c r="BH277" s="103"/>
      <c r="BI277" s="111">
        <v>3</v>
      </c>
      <c r="BJ277" s="103"/>
      <c r="BK277" s="112" t="str">
        <f>IFERROR(VLOOKUP(CONCATENATE($H$1,BI277),Ventas!$D$1:$M$205,5,0),"")</f>
        <v>Turbante Ca</v>
      </c>
      <c r="BL277" s="104"/>
      <c r="BM277" s="104"/>
      <c r="BN277" s="104"/>
      <c r="BO277" s="104"/>
      <c r="BP277" s="104"/>
      <c r="BQ277" s="104"/>
      <c r="BR277" s="104"/>
      <c r="BS277" s="104"/>
      <c r="BT277" s="104"/>
      <c r="BU277" s="104"/>
      <c r="BV277" s="104"/>
      <c r="BW277" s="104"/>
      <c r="BX277" s="104"/>
      <c r="BY277" s="104"/>
      <c r="BZ277" s="104"/>
      <c r="CA277" s="104"/>
      <c r="CB277" s="103"/>
      <c r="CC277" s="109">
        <f>IFERROR(VLOOKUP(CONCATENATE($H$1,BI277),Ventas!$D$1:$M$205,6,0),"")</f>
        <v>1</v>
      </c>
      <c r="CD277" s="103"/>
      <c r="CE277" s="110">
        <f>IFERROR(VLOOKUP(CONCATENATE($H$1,BI277),Ventas!$D$1:$M$205,8,0),"")</f>
        <v>4706</v>
      </c>
      <c r="CF277" s="104"/>
      <c r="CG277" s="104"/>
      <c r="CH277" s="103"/>
      <c r="CI277" s="110">
        <f t="shared" si="72"/>
        <v>4706</v>
      </c>
      <c r="CJ277" s="104"/>
      <c r="CK277" s="104"/>
      <c r="CL277" s="103"/>
      <c r="CM277" s="111">
        <v>3</v>
      </c>
      <c r="CN277" s="103"/>
      <c r="CO277" s="112" t="str">
        <f>IFERROR(VLOOKUP(CONCATENATE($H$1,CM277),Ventas!$D$1:$M$205,5,0),"")</f>
        <v>Turbante Ca</v>
      </c>
      <c r="CP277" s="104"/>
      <c r="CQ277" s="104"/>
      <c r="CR277" s="104"/>
      <c r="CS277" s="104"/>
      <c r="CT277" s="104"/>
      <c r="CU277" s="104"/>
      <c r="CV277" s="104"/>
      <c r="CW277" s="104"/>
      <c r="CX277" s="104"/>
      <c r="CY277" s="104"/>
      <c r="CZ277" s="104"/>
      <c r="DA277" s="104"/>
      <c r="DB277" s="104"/>
      <c r="DC277" s="104"/>
      <c r="DD277" s="104"/>
      <c r="DE277" s="104"/>
      <c r="DF277" s="103"/>
      <c r="DG277" s="109">
        <f>IFERROR(VLOOKUP(CONCATENATE($H$1,CM277),Ventas!$D$1:$M$205,6,0),"")</f>
        <v>1</v>
      </c>
      <c r="DH277" s="103"/>
      <c r="DI277" s="110">
        <f>IFERROR(VLOOKUP(CONCATENATE($H$1,CM277),Ventas!$D$1:$M$205,8,0),"")</f>
        <v>4706</v>
      </c>
      <c r="DJ277" s="104"/>
      <c r="DK277" s="104"/>
      <c r="DL277" s="103"/>
      <c r="DM277" s="110">
        <f t="shared" si="73"/>
        <v>4706</v>
      </c>
      <c r="DN277" s="104"/>
      <c r="DO277" s="104"/>
      <c r="DP277" s="103"/>
      <c r="DQ277" s="111">
        <v>3</v>
      </c>
      <c r="DR277" s="103"/>
      <c r="DS277" s="112" t="str">
        <f>IFERROR(VLOOKUP(CONCATENATE($H$1,DQ277),Ventas!$D$1:$M$205,5,0),"")</f>
        <v>Turbante Ca</v>
      </c>
      <c r="DT277" s="104"/>
      <c r="DU277" s="104"/>
      <c r="DV277" s="104"/>
      <c r="DW277" s="104"/>
      <c r="DX277" s="104"/>
      <c r="DY277" s="104"/>
      <c r="DZ277" s="104"/>
      <c r="EA277" s="104"/>
      <c r="EB277" s="104"/>
      <c r="EC277" s="104"/>
      <c r="ED277" s="104"/>
      <c r="EE277" s="104"/>
      <c r="EF277" s="104"/>
      <c r="EG277" s="104"/>
      <c r="EH277" s="104"/>
      <c r="EI277" s="104"/>
      <c r="EJ277" s="103"/>
      <c r="EK277" s="109">
        <f>IFERROR(VLOOKUP(CONCATENATE($H$1,DQ277),Ventas!$D$1:$M$205,6,0),"")</f>
        <v>1</v>
      </c>
      <c r="EL277" s="103"/>
      <c r="EM277" s="110">
        <f>IFERROR(VLOOKUP(CONCATENATE($H$1,DQ277),Ventas!$D$1:$M$205,8,0),"")</f>
        <v>4706</v>
      </c>
      <c r="EN277" s="104"/>
      <c r="EO277" s="104"/>
      <c r="EP277" s="103"/>
      <c r="EQ277" s="110">
        <f t="shared" si="74"/>
        <v>4706</v>
      </c>
      <c r="ER277" s="104"/>
      <c r="ES277" s="104"/>
      <c r="ET277" s="103"/>
    </row>
    <row r="278" spans="1:150" ht="15.75" customHeight="1" x14ac:dyDescent="0.3">
      <c r="A278" s="111">
        <v>4</v>
      </c>
      <c r="B278" s="103"/>
      <c r="C278" s="112" t="str">
        <f>IFERROR(VLOOKUP(CONCATENATE($H$1,A278),Ventas!$D$1:$M$205,5,0),"")</f>
        <v>Turbante Ca</v>
      </c>
      <c r="D278" s="104"/>
      <c r="E278" s="104"/>
      <c r="F278" s="104"/>
      <c r="G278" s="104"/>
      <c r="H278" s="104"/>
      <c r="I278" s="104"/>
      <c r="J278" s="104"/>
      <c r="K278" s="104"/>
      <c r="L278" s="104"/>
      <c r="M278" s="104"/>
      <c r="N278" s="104"/>
      <c r="O278" s="104"/>
      <c r="P278" s="104"/>
      <c r="Q278" s="104"/>
      <c r="R278" s="104"/>
      <c r="S278" s="104"/>
      <c r="T278" s="103"/>
      <c r="U278" s="109">
        <f>IFERROR(VLOOKUP(CONCATENATE($H$1,A278),Ventas!$D$1:$M$205,6,0),"")</f>
        <v>1</v>
      </c>
      <c r="V278" s="103"/>
      <c r="W278" s="110">
        <f>IFERROR(VLOOKUP(CONCATENATE($H$1,A278),Ventas!$D$1:$M$205,8,0),"")</f>
        <v>4706</v>
      </c>
      <c r="X278" s="104"/>
      <c r="Y278" s="104"/>
      <c r="Z278" s="103"/>
      <c r="AA278" s="110">
        <f t="shared" si="70"/>
        <v>4706</v>
      </c>
      <c r="AB278" s="104"/>
      <c r="AC278" s="104"/>
      <c r="AD278" s="103"/>
      <c r="AE278" s="111">
        <v>4</v>
      </c>
      <c r="AF278" s="103"/>
      <c r="AG278" s="112" t="str">
        <f>IFERROR(VLOOKUP(CONCATENATE($H$1,AE278),Ventas!$D$1:$M$205,5,0),"")</f>
        <v>Turbante Ca</v>
      </c>
      <c r="AH278" s="104"/>
      <c r="AI278" s="104"/>
      <c r="AJ278" s="104"/>
      <c r="AK278" s="104"/>
      <c r="AL278" s="104"/>
      <c r="AM278" s="104"/>
      <c r="AN278" s="104"/>
      <c r="AO278" s="104"/>
      <c r="AP278" s="104"/>
      <c r="AQ278" s="104"/>
      <c r="AR278" s="104"/>
      <c r="AS278" s="104"/>
      <c r="AT278" s="104"/>
      <c r="AU278" s="104"/>
      <c r="AV278" s="104"/>
      <c r="AW278" s="104"/>
      <c r="AX278" s="103"/>
      <c r="AY278" s="109">
        <f>IFERROR(VLOOKUP(CONCATENATE($H$1,AE278),Ventas!$D$1:$M$205,6,0),"")</f>
        <v>1</v>
      </c>
      <c r="AZ278" s="103"/>
      <c r="BA278" s="110">
        <f>IFERROR(VLOOKUP(CONCATENATE($H$1,AE278),Ventas!$D$1:$M$205,8,0),"")</f>
        <v>4706</v>
      </c>
      <c r="BB278" s="104"/>
      <c r="BC278" s="104"/>
      <c r="BD278" s="103"/>
      <c r="BE278" s="110">
        <f t="shared" si="71"/>
        <v>4706</v>
      </c>
      <c r="BF278" s="104"/>
      <c r="BG278" s="104"/>
      <c r="BH278" s="103"/>
      <c r="BI278" s="111">
        <v>4</v>
      </c>
      <c r="BJ278" s="103"/>
      <c r="BK278" s="112" t="str">
        <f>IFERROR(VLOOKUP(CONCATENATE($H$1,BI278),Ventas!$D$1:$M$205,5,0),"")</f>
        <v>Turbante Ca</v>
      </c>
      <c r="BL278" s="104"/>
      <c r="BM278" s="104"/>
      <c r="BN278" s="104"/>
      <c r="BO278" s="104"/>
      <c r="BP278" s="104"/>
      <c r="BQ278" s="104"/>
      <c r="BR278" s="104"/>
      <c r="BS278" s="104"/>
      <c r="BT278" s="104"/>
      <c r="BU278" s="104"/>
      <c r="BV278" s="104"/>
      <c r="BW278" s="104"/>
      <c r="BX278" s="104"/>
      <c r="BY278" s="104"/>
      <c r="BZ278" s="104"/>
      <c r="CA278" s="104"/>
      <c r="CB278" s="103"/>
      <c r="CC278" s="109">
        <f>IFERROR(VLOOKUP(CONCATENATE($H$1,BI278),Ventas!$D$1:$M$205,6,0),"")</f>
        <v>1</v>
      </c>
      <c r="CD278" s="103"/>
      <c r="CE278" s="110">
        <f>IFERROR(VLOOKUP(CONCATENATE($H$1,BI278),Ventas!$D$1:$M$205,8,0),"")</f>
        <v>4706</v>
      </c>
      <c r="CF278" s="104"/>
      <c r="CG278" s="104"/>
      <c r="CH278" s="103"/>
      <c r="CI278" s="110">
        <f t="shared" si="72"/>
        <v>4706</v>
      </c>
      <c r="CJ278" s="104"/>
      <c r="CK278" s="104"/>
      <c r="CL278" s="103"/>
      <c r="CM278" s="111">
        <v>4</v>
      </c>
      <c r="CN278" s="103"/>
      <c r="CO278" s="112" t="str">
        <f>IFERROR(VLOOKUP(CONCATENATE($H$1,CM278),Ventas!$D$1:$M$205,5,0),"")</f>
        <v>Turbante Ca</v>
      </c>
      <c r="CP278" s="104"/>
      <c r="CQ278" s="104"/>
      <c r="CR278" s="104"/>
      <c r="CS278" s="104"/>
      <c r="CT278" s="104"/>
      <c r="CU278" s="104"/>
      <c r="CV278" s="104"/>
      <c r="CW278" s="104"/>
      <c r="CX278" s="104"/>
      <c r="CY278" s="104"/>
      <c r="CZ278" s="104"/>
      <c r="DA278" s="104"/>
      <c r="DB278" s="104"/>
      <c r="DC278" s="104"/>
      <c r="DD278" s="104"/>
      <c r="DE278" s="104"/>
      <c r="DF278" s="103"/>
      <c r="DG278" s="109">
        <f>IFERROR(VLOOKUP(CONCATENATE($H$1,CM278),Ventas!$D$1:$M$205,6,0),"")</f>
        <v>1</v>
      </c>
      <c r="DH278" s="103"/>
      <c r="DI278" s="110">
        <f>IFERROR(VLOOKUP(CONCATENATE($H$1,CM278),Ventas!$D$1:$M$205,8,0),"")</f>
        <v>4706</v>
      </c>
      <c r="DJ278" s="104"/>
      <c r="DK278" s="104"/>
      <c r="DL278" s="103"/>
      <c r="DM278" s="110">
        <f t="shared" si="73"/>
        <v>4706</v>
      </c>
      <c r="DN278" s="104"/>
      <c r="DO278" s="104"/>
      <c r="DP278" s="103"/>
      <c r="DQ278" s="111">
        <v>4</v>
      </c>
      <c r="DR278" s="103"/>
      <c r="DS278" s="112" t="str">
        <f>IFERROR(VLOOKUP(CONCATENATE($H$1,DQ278),Ventas!$D$1:$M$205,5,0),"")</f>
        <v>Turbante Ca</v>
      </c>
      <c r="DT278" s="104"/>
      <c r="DU278" s="104"/>
      <c r="DV278" s="104"/>
      <c r="DW278" s="104"/>
      <c r="DX278" s="104"/>
      <c r="DY278" s="104"/>
      <c r="DZ278" s="104"/>
      <c r="EA278" s="104"/>
      <c r="EB278" s="104"/>
      <c r="EC278" s="104"/>
      <c r="ED278" s="104"/>
      <c r="EE278" s="104"/>
      <c r="EF278" s="104"/>
      <c r="EG278" s="104"/>
      <c r="EH278" s="104"/>
      <c r="EI278" s="104"/>
      <c r="EJ278" s="103"/>
      <c r="EK278" s="109">
        <f>IFERROR(VLOOKUP(CONCATENATE($H$1,DQ278),Ventas!$D$1:$M$205,6,0),"")</f>
        <v>1</v>
      </c>
      <c r="EL278" s="103"/>
      <c r="EM278" s="110">
        <f>IFERROR(VLOOKUP(CONCATENATE($H$1,DQ278),Ventas!$D$1:$M$205,8,0),"")</f>
        <v>4706</v>
      </c>
      <c r="EN278" s="104"/>
      <c r="EO278" s="104"/>
      <c r="EP278" s="103"/>
      <c r="EQ278" s="110">
        <f t="shared" si="74"/>
        <v>4706</v>
      </c>
      <c r="ER278" s="104"/>
      <c r="ES278" s="104"/>
      <c r="ET278" s="103"/>
    </row>
    <row r="279" spans="1:150" ht="15.75" customHeight="1" x14ac:dyDescent="0.3">
      <c r="A279" s="111">
        <v>5</v>
      </c>
      <c r="B279" s="103"/>
      <c r="C279" s="112" t="str">
        <f>IFERROR(VLOOKUP(CONCATENATE($H$1,A279),Ventas!$D$1:$M$205,5,0),"")</f>
        <v/>
      </c>
      <c r="D279" s="104"/>
      <c r="E279" s="104"/>
      <c r="F279" s="104"/>
      <c r="G279" s="104"/>
      <c r="H279" s="104"/>
      <c r="I279" s="104"/>
      <c r="J279" s="104"/>
      <c r="K279" s="104"/>
      <c r="L279" s="104"/>
      <c r="M279" s="104"/>
      <c r="N279" s="104"/>
      <c r="O279" s="104"/>
      <c r="P279" s="104"/>
      <c r="Q279" s="104"/>
      <c r="R279" s="104"/>
      <c r="S279" s="104"/>
      <c r="T279" s="103"/>
      <c r="U279" s="109" t="str">
        <f>IFERROR(VLOOKUP(CONCATENATE($H$1,A279),Ventas!$D$1:$M$205,6,0),"")</f>
        <v/>
      </c>
      <c r="V279" s="103"/>
      <c r="W279" s="110" t="str">
        <f>IFERROR(VLOOKUP(CONCATENATE($H$1,A279),Ventas!$D$1:$M$205,8,0),"")</f>
        <v/>
      </c>
      <c r="X279" s="104"/>
      <c r="Y279" s="104"/>
      <c r="Z279" s="103"/>
      <c r="AA279" s="110" t="str">
        <f t="shared" si="70"/>
        <v/>
      </c>
      <c r="AB279" s="104"/>
      <c r="AC279" s="104"/>
      <c r="AD279" s="103"/>
      <c r="AE279" s="111">
        <v>5</v>
      </c>
      <c r="AF279" s="103"/>
      <c r="AG279" s="112" t="str">
        <f>IFERROR(VLOOKUP(CONCATENATE($H$1,AE279),Ventas!$D$1:$M$205,5,0),"")</f>
        <v/>
      </c>
      <c r="AH279" s="104"/>
      <c r="AI279" s="104"/>
      <c r="AJ279" s="104"/>
      <c r="AK279" s="104"/>
      <c r="AL279" s="104"/>
      <c r="AM279" s="104"/>
      <c r="AN279" s="104"/>
      <c r="AO279" s="104"/>
      <c r="AP279" s="104"/>
      <c r="AQ279" s="104"/>
      <c r="AR279" s="104"/>
      <c r="AS279" s="104"/>
      <c r="AT279" s="104"/>
      <c r="AU279" s="104"/>
      <c r="AV279" s="104"/>
      <c r="AW279" s="104"/>
      <c r="AX279" s="103"/>
      <c r="AY279" s="109" t="str">
        <f>IFERROR(VLOOKUP(CONCATENATE($H$1,AE279),Ventas!$D$1:$M$205,6,0),"")</f>
        <v/>
      </c>
      <c r="AZ279" s="103"/>
      <c r="BA279" s="110" t="str">
        <f>IFERROR(VLOOKUP(CONCATENATE($H$1,AE279),Ventas!$D$1:$M$205,8,0),"")</f>
        <v/>
      </c>
      <c r="BB279" s="104"/>
      <c r="BC279" s="104"/>
      <c r="BD279" s="103"/>
      <c r="BE279" s="110" t="str">
        <f t="shared" si="71"/>
        <v/>
      </c>
      <c r="BF279" s="104"/>
      <c r="BG279" s="104"/>
      <c r="BH279" s="103"/>
      <c r="BI279" s="111">
        <v>5</v>
      </c>
      <c r="BJ279" s="103"/>
      <c r="BK279" s="112" t="str">
        <f>IFERROR(VLOOKUP(CONCATENATE($H$1,BI279),Ventas!$D$1:$M$205,5,0),"")</f>
        <v/>
      </c>
      <c r="BL279" s="104"/>
      <c r="BM279" s="104"/>
      <c r="BN279" s="104"/>
      <c r="BO279" s="104"/>
      <c r="BP279" s="104"/>
      <c r="BQ279" s="104"/>
      <c r="BR279" s="104"/>
      <c r="BS279" s="104"/>
      <c r="BT279" s="104"/>
      <c r="BU279" s="104"/>
      <c r="BV279" s="104"/>
      <c r="BW279" s="104"/>
      <c r="BX279" s="104"/>
      <c r="BY279" s="104"/>
      <c r="BZ279" s="104"/>
      <c r="CA279" s="104"/>
      <c r="CB279" s="103"/>
      <c r="CC279" s="109" t="str">
        <f>IFERROR(VLOOKUP(CONCATENATE($H$1,BI279),Ventas!$D$1:$M$205,6,0),"")</f>
        <v/>
      </c>
      <c r="CD279" s="103"/>
      <c r="CE279" s="110" t="str">
        <f>IFERROR(VLOOKUP(CONCATENATE($H$1,BI279),Ventas!$D$1:$M$205,8,0),"")</f>
        <v/>
      </c>
      <c r="CF279" s="104"/>
      <c r="CG279" s="104"/>
      <c r="CH279" s="103"/>
      <c r="CI279" s="110" t="str">
        <f t="shared" si="72"/>
        <v/>
      </c>
      <c r="CJ279" s="104"/>
      <c r="CK279" s="104"/>
      <c r="CL279" s="103"/>
      <c r="CM279" s="111">
        <v>5</v>
      </c>
      <c r="CN279" s="103"/>
      <c r="CO279" s="112" t="str">
        <f>IFERROR(VLOOKUP(CONCATENATE($H$1,CM279),Ventas!$D$1:$M$205,5,0),"")</f>
        <v/>
      </c>
      <c r="CP279" s="104"/>
      <c r="CQ279" s="104"/>
      <c r="CR279" s="104"/>
      <c r="CS279" s="104"/>
      <c r="CT279" s="104"/>
      <c r="CU279" s="104"/>
      <c r="CV279" s="104"/>
      <c r="CW279" s="104"/>
      <c r="CX279" s="104"/>
      <c r="CY279" s="104"/>
      <c r="CZ279" s="104"/>
      <c r="DA279" s="104"/>
      <c r="DB279" s="104"/>
      <c r="DC279" s="104"/>
      <c r="DD279" s="104"/>
      <c r="DE279" s="104"/>
      <c r="DF279" s="103"/>
      <c r="DG279" s="109" t="str">
        <f>IFERROR(VLOOKUP(CONCATENATE($H$1,CM279),Ventas!$D$1:$M$205,6,0),"")</f>
        <v/>
      </c>
      <c r="DH279" s="103"/>
      <c r="DI279" s="110" t="str">
        <f>IFERROR(VLOOKUP(CONCATENATE($H$1,CM279),Ventas!$D$1:$M$205,8,0),"")</f>
        <v/>
      </c>
      <c r="DJ279" s="104"/>
      <c r="DK279" s="104"/>
      <c r="DL279" s="103"/>
      <c r="DM279" s="110" t="str">
        <f t="shared" si="73"/>
        <v/>
      </c>
      <c r="DN279" s="104"/>
      <c r="DO279" s="104"/>
      <c r="DP279" s="103"/>
      <c r="DQ279" s="111">
        <v>5</v>
      </c>
      <c r="DR279" s="103"/>
      <c r="DS279" s="112" t="str">
        <f>IFERROR(VLOOKUP(CONCATENATE($H$1,DQ279),Ventas!$D$1:$M$205,5,0),"")</f>
        <v/>
      </c>
      <c r="DT279" s="104"/>
      <c r="DU279" s="104"/>
      <c r="DV279" s="104"/>
      <c r="DW279" s="104"/>
      <c r="DX279" s="104"/>
      <c r="DY279" s="104"/>
      <c r="DZ279" s="104"/>
      <c r="EA279" s="104"/>
      <c r="EB279" s="104"/>
      <c r="EC279" s="104"/>
      <c r="ED279" s="104"/>
      <c r="EE279" s="104"/>
      <c r="EF279" s="104"/>
      <c r="EG279" s="104"/>
      <c r="EH279" s="104"/>
      <c r="EI279" s="104"/>
      <c r="EJ279" s="103"/>
      <c r="EK279" s="109" t="str">
        <f>IFERROR(VLOOKUP(CONCATENATE($H$1,DQ279),Ventas!$D$1:$M$205,6,0),"")</f>
        <v/>
      </c>
      <c r="EL279" s="103"/>
      <c r="EM279" s="110" t="str">
        <f>IFERROR(VLOOKUP(CONCATENATE($H$1,DQ279),Ventas!$D$1:$M$205,8,0),"")</f>
        <v/>
      </c>
      <c r="EN279" s="104"/>
      <c r="EO279" s="104"/>
      <c r="EP279" s="103"/>
      <c r="EQ279" s="110" t="str">
        <f t="shared" si="74"/>
        <v/>
      </c>
      <c r="ER279" s="104"/>
      <c r="ES279" s="104"/>
      <c r="ET279" s="103"/>
    </row>
    <row r="280" spans="1:150" ht="15.75" customHeight="1" x14ac:dyDescent="0.3">
      <c r="A280" s="111">
        <v>6</v>
      </c>
      <c r="B280" s="103"/>
      <c r="C280" s="112" t="str">
        <f>IFERROR(VLOOKUP(CONCATENATE($H$1,A280),Ventas!$D$1:$M$205,5,0),"")</f>
        <v/>
      </c>
      <c r="D280" s="104"/>
      <c r="E280" s="104"/>
      <c r="F280" s="104"/>
      <c r="G280" s="104"/>
      <c r="H280" s="104"/>
      <c r="I280" s="104"/>
      <c r="J280" s="104"/>
      <c r="K280" s="104"/>
      <c r="L280" s="104"/>
      <c r="M280" s="104"/>
      <c r="N280" s="104"/>
      <c r="O280" s="104"/>
      <c r="P280" s="104"/>
      <c r="Q280" s="104"/>
      <c r="R280" s="104"/>
      <c r="S280" s="104"/>
      <c r="T280" s="103"/>
      <c r="U280" s="109" t="str">
        <f>IFERROR(VLOOKUP(CONCATENATE($H$1,A280),Ventas!$D$1:$M$205,6,0),"")</f>
        <v/>
      </c>
      <c r="V280" s="103"/>
      <c r="W280" s="110" t="str">
        <f>IFERROR(VLOOKUP(CONCATENATE($H$1,A280),Ventas!$D$1:$M$205,8,0),"")</f>
        <v/>
      </c>
      <c r="X280" s="104"/>
      <c r="Y280" s="104"/>
      <c r="Z280" s="103"/>
      <c r="AA280" s="110" t="str">
        <f t="shared" si="70"/>
        <v/>
      </c>
      <c r="AB280" s="104"/>
      <c r="AC280" s="104"/>
      <c r="AD280" s="103"/>
      <c r="AE280" s="111">
        <v>6</v>
      </c>
      <c r="AF280" s="103"/>
      <c r="AG280" s="112" t="str">
        <f>IFERROR(VLOOKUP(CONCATENATE($H$1,AE280),Ventas!$D$1:$M$205,5,0),"")</f>
        <v/>
      </c>
      <c r="AH280" s="104"/>
      <c r="AI280" s="104"/>
      <c r="AJ280" s="104"/>
      <c r="AK280" s="104"/>
      <c r="AL280" s="104"/>
      <c r="AM280" s="104"/>
      <c r="AN280" s="104"/>
      <c r="AO280" s="104"/>
      <c r="AP280" s="104"/>
      <c r="AQ280" s="104"/>
      <c r="AR280" s="104"/>
      <c r="AS280" s="104"/>
      <c r="AT280" s="104"/>
      <c r="AU280" s="104"/>
      <c r="AV280" s="104"/>
      <c r="AW280" s="104"/>
      <c r="AX280" s="103"/>
      <c r="AY280" s="109" t="str">
        <f>IFERROR(VLOOKUP(CONCATENATE($H$1,AE280),Ventas!$D$1:$M$205,6,0),"")</f>
        <v/>
      </c>
      <c r="AZ280" s="103"/>
      <c r="BA280" s="110" t="str">
        <f>IFERROR(VLOOKUP(CONCATENATE($H$1,AE280),Ventas!$D$1:$M$205,8,0),"")</f>
        <v/>
      </c>
      <c r="BB280" s="104"/>
      <c r="BC280" s="104"/>
      <c r="BD280" s="103"/>
      <c r="BE280" s="110" t="str">
        <f t="shared" si="71"/>
        <v/>
      </c>
      <c r="BF280" s="104"/>
      <c r="BG280" s="104"/>
      <c r="BH280" s="103"/>
      <c r="BI280" s="111">
        <v>6</v>
      </c>
      <c r="BJ280" s="103"/>
      <c r="BK280" s="112" t="str">
        <f>IFERROR(VLOOKUP(CONCATENATE($H$1,BI280),Ventas!$D$1:$M$205,5,0),"")</f>
        <v/>
      </c>
      <c r="BL280" s="104"/>
      <c r="BM280" s="104"/>
      <c r="BN280" s="104"/>
      <c r="BO280" s="104"/>
      <c r="BP280" s="104"/>
      <c r="BQ280" s="104"/>
      <c r="BR280" s="104"/>
      <c r="BS280" s="104"/>
      <c r="BT280" s="104"/>
      <c r="BU280" s="104"/>
      <c r="BV280" s="104"/>
      <c r="BW280" s="104"/>
      <c r="BX280" s="104"/>
      <c r="BY280" s="104"/>
      <c r="BZ280" s="104"/>
      <c r="CA280" s="104"/>
      <c r="CB280" s="103"/>
      <c r="CC280" s="109" t="str">
        <f>IFERROR(VLOOKUP(CONCATENATE($H$1,BI280),Ventas!$D$1:$M$205,6,0),"")</f>
        <v/>
      </c>
      <c r="CD280" s="103"/>
      <c r="CE280" s="110" t="str">
        <f>IFERROR(VLOOKUP(CONCATENATE($H$1,BI280),Ventas!$D$1:$M$205,8,0),"")</f>
        <v/>
      </c>
      <c r="CF280" s="104"/>
      <c r="CG280" s="104"/>
      <c r="CH280" s="103"/>
      <c r="CI280" s="110" t="str">
        <f t="shared" si="72"/>
        <v/>
      </c>
      <c r="CJ280" s="104"/>
      <c r="CK280" s="104"/>
      <c r="CL280" s="103"/>
      <c r="CM280" s="111">
        <v>6</v>
      </c>
      <c r="CN280" s="103"/>
      <c r="CO280" s="112" t="str">
        <f>IFERROR(VLOOKUP(CONCATENATE($H$1,CM280),Ventas!$D$1:$M$205,5,0),"")</f>
        <v/>
      </c>
      <c r="CP280" s="104"/>
      <c r="CQ280" s="104"/>
      <c r="CR280" s="104"/>
      <c r="CS280" s="104"/>
      <c r="CT280" s="104"/>
      <c r="CU280" s="104"/>
      <c r="CV280" s="104"/>
      <c r="CW280" s="104"/>
      <c r="CX280" s="104"/>
      <c r="CY280" s="104"/>
      <c r="CZ280" s="104"/>
      <c r="DA280" s="104"/>
      <c r="DB280" s="104"/>
      <c r="DC280" s="104"/>
      <c r="DD280" s="104"/>
      <c r="DE280" s="104"/>
      <c r="DF280" s="103"/>
      <c r="DG280" s="109" t="str">
        <f>IFERROR(VLOOKUP(CONCATENATE($H$1,CM280),Ventas!$D$1:$M$205,6,0),"")</f>
        <v/>
      </c>
      <c r="DH280" s="103"/>
      <c r="DI280" s="110" t="str">
        <f>IFERROR(VLOOKUP(CONCATENATE($H$1,CM280),Ventas!$D$1:$M$205,8,0),"")</f>
        <v/>
      </c>
      <c r="DJ280" s="104"/>
      <c r="DK280" s="104"/>
      <c r="DL280" s="103"/>
      <c r="DM280" s="110" t="str">
        <f t="shared" si="73"/>
        <v/>
      </c>
      <c r="DN280" s="104"/>
      <c r="DO280" s="104"/>
      <c r="DP280" s="103"/>
      <c r="DQ280" s="111">
        <v>6</v>
      </c>
      <c r="DR280" s="103"/>
      <c r="DS280" s="112" t="str">
        <f>IFERROR(VLOOKUP(CONCATENATE($H$1,DQ280),Ventas!$D$1:$M$205,5,0),"")</f>
        <v/>
      </c>
      <c r="DT280" s="104"/>
      <c r="DU280" s="104"/>
      <c r="DV280" s="104"/>
      <c r="DW280" s="104"/>
      <c r="DX280" s="104"/>
      <c r="DY280" s="104"/>
      <c r="DZ280" s="104"/>
      <c r="EA280" s="104"/>
      <c r="EB280" s="104"/>
      <c r="EC280" s="104"/>
      <c r="ED280" s="104"/>
      <c r="EE280" s="104"/>
      <c r="EF280" s="104"/>
      <c r="EG280" s="104"/>
      <c r="EH280" s="104"/>
      <c r="EI280" s="104"/>
      <c r="EJ280" s="103"/>
      <c r="EK280" s="109" t="str">
        <f>IFERROR(VLOOKUP(CONCATENATE($H$1,DQ280),Ventas!$D$1:$M$205,6,0),"")</f>
        <v/>
      </c>
      <c r="EL280" s="103"/>
      <c r="EM280" s="110" t="str">
        <f>IFERROR(VLOOKUP(CONCATENATE($H$1,DQ280),Ventas!$D$1:$M$205,8,0),"")</f>
        <v/>
      </c>
      <c r="EN280" s="104"/>
      <c r="EO280" s="104"/>
      <c r="EP280" s="103"/>
      <c r="EQ280" s="110" t="str">
        <f t="shared" si="74"/>
        <v/>
      </c>
      <c r="ER280" s="104"/>
      <c r="ES280" s="104"/>
      <c r="ET280" s="103"/>
    </row>
    <row r="281" spans="1:150" ht="15.75" customHeight="1" x14ac:dyDescent="0.3">
      <c r="A281" s="111">
        <v>7</v>
      </c>
      <c r="B281" s="103"/>
      <c r="C281" s="112" t="str">
        <f>IFERROR(VLOOKUP(CONCATENATE($H$1,A281),Ventas!$D$1:$M$205,5,0),"")</f>
        <v/>
      </c>
      <c r="D281" s="104"/>
      <c r="E281" s="104"/>
      <c r="F281" s="104"/>
      <c r="G281" s="104"/>
      <c r="H281" s="104"/>
      <c r="I281" s="104"/>
      <c r="J281" s="104"/>
      <c r="K281" s="104"/>
      <c r="L281" s="104"/>
      <c r="M281" s="104"/>
      <c r="N281" s="104"/>
      <c r="O281" s="104"/>
      <c r="P281" s="104"/>
      <c r="Q281" s="104"/>
      <c r="R281" s="104"/>
      <c r="S281" s="104"/>
      <c r="T281" s="103"/>
      <c r="U281" s="109" t="str">
        <f>IFERROR(VLOOKUP(CONCATENATE($H$1,A281),Ventas!$D$1:$M$205,6,0),"")</f>
        <v/>
      </c>
      <c r="V281" s="103"/>
      <c r="W281" s="110" t="str">
        <f>IFERROR(VLOOKUP(CONCATENATE($H$1,A281),Ventas!$D$1:$M$205,8,0),"")</f>
        <v/>
      </c>
      <c r="X281" s="104"/>
      <c r="Y281" s="104"/>
      <c r="Z281" s="103"/>
      <c r="AA281" s="110" t="str">
        <f t="shared" si="70"/>
        <v/>
      </c>
      <c r="AB281" s="104"/>
      <c r="AC281" s="104"/>
      <c r="AD281" s="103"/>
      <c r="AE281" s="111">
        <v>7</v>
      </c>
      <c r="AF281" s="103"/>
      <c r="AG281" s="112" t="str">
        <f>IFERROR(VLOOKUP(CONCATENATE($H$1,AE281),Ventas!$D$1:$M$205,5,0),"")</f>
        <v/>
      </c>
      <c r="AH281" s="104"/>
      <c r="AI281" s="104"/>
      <c r="AJ281" s="104"/>
      <c r="AK281" s="104"/>
      <c r="AL281" s="104"/>
      <c r="AM281" s="104"/>
      <c r="AN281" s="104"/>
      <c r="AO281" s="104"/>
      <c r="AP281" s="104"/>
      <c r="AQ281" s="104"/>
      <c r="AR281" s="104"/>
      <c r="AS281" s="104"/>
      <c r="AT281" s="104"/>
      <c r="AU281" s="104"/>
      <c r="AV281" s="104"/>
      <c r="AW281" s="104"/>
      <c r="AX281" s="103"/>
      <c r="AY281" s="109" t="str">
        <f>IFERROR(VLOOKUP(CONCATENATE($H$1,AE281),Ventas!$D$1:$M$205,6,0),"")</f>
        <v/>
      </c>
      <c r="AZ281" s="103"/>
      <c r="BA281" s="110" t="str">
        <f>IFERROR(VLOOKUP(CONCATENATE($H$1,AE281),Ventas!$D$1:$M$205,8,0),"")</f>
        <v/>
      </c>
      <c r="BB281" s="104"/>
      <c r="BC281" s="104"/>
      <c r="BD281" s="103"/>
      <c r="BE281" s="110" t="str">
        <f t="shared" si="71"/>
        <v/>
      </c>
      <c r="BF281" s="104"/>
      <c r="BG281" s="104"/>
      <c r="BH281" s="103"/>
      <c r="BI281" s="111">
        <v>7</v>
      </c>
      <c r="BJ281" s="103"/>
      <c r="BK281" s="112" t="str">
        <f>IFERROR(VLOOKUP(CONCATENATE($H$1,BI281),Ventas!$D$1:$M$205,5,0),"")</f>
        <v/>
      </c>
      <c r="BL281" s="104"/>
      <c r="BM281" s="104"/>
      <c r="BN281" s="104"/>
      <c r="BO281" s="104"/>
      <c r="BP281" s="104"/>
      <c r="BQ281" s="104"/>
      <c r="BR281" s="104"/>
      <c r="BS281" s="104"/>
      <c r="BT281" s="104"/>
      <c r="BU281" s="104"/>
      <c r="BV281" s="104"/>
      <c r="BW281" s="104"/>
      <c r="BX281" s="104"/>
      <c r="BY281" s="104"/>
      <c r="BZ281" s="104"/>
      <c r="CA281" s="104"/>
      <c r="CB281" s="103"/>
      <c r="CC281" s="109" t="str">
        <f>IFERROR(VLOOKUP(CONCATENATE($H$1,BI281),Ventas!$D$1:$M$205,6,0),"")</f>
        <v/>
      </c>
      <c r="CD281" s="103"/>
      <c r="CE281" s="110" t="str">
        <f>IFERROR(VLOOKUP(CONCATENATE($H$1,BI281),Ventas!$D$1:$M$205,8,0),"")</f>
        <v/>
      </c>
      <c r="CF281" s="104"/>
      <c r="CG281" s="104"/>
      <c r="CH281" s="103"/>
      <c r="CI281" s="110" t="str">
        <f t="shared" si="72"/>
        <v/>
      </c>
      <c r="CJ281" s="104"/>
      <c r="CK281" s="104"/>
      <c r="CL281" s="103"/>
      <c r="CM281" s="111">
        <v>7</v>
      </c>
      <c r="CN281" s="103"/>
      <c r="CO281" s="112" t="str">
        <f>IFERROR(VLOOKUP(CONCATENATE($H$1,CM281),Ventas!$D$1:$M$205,5,0),"")</f>
        <v/>
      </c>
      <c r="CP281" s="104"/>
      <c r="CQ281" s="104"/>
      <c r="CR281" s="104"/>
      <c r="CS281" s="104"/>
      <c r="CT281" s="104"/>
      <c r="CU281" s="104"/>
      <c r="CV281" s="104"/>
      <c r="CW281" s="104"/>
      <c r="CX281" s="104"/>
      <c r="CY281" s="104"/>
      <c r="CZ281" s="104"/>
      <c r="DA281" s="104"/>
      <c r="DB281" s="104"/>
      <c r="DC281" s="104"/>
      <c r="DD281" s="104"/>
      <c r="DE281" s="104"/>
      <c r="DF281" s="103"/>
      <c r="DG281" s="109" t="str">
        <f>IFERROR(VLOOKUP(CONCATENATE($H$1,CM281),Ventas!$D$1:$M$205,6,0),"")</f>
        <v/>
      </c>
      <c r="DH281" s="103"/>
      <c r="DI281" s="110" t="str">
        <f>IFERROR(VLOOKUP(CONCATENATE($H$1,CM281),Ventas!$D$1:$M$205,8,0),"")</f>
        <v/>
      </c>
      <c r="DJ281" s="104"/>
      <c r="DK281" s="104"/>
      <c r="DL281" s="103"/>
      <c r="DM281" s="110" t="str">
        <f t="shared" si="73"/>
        <v/>
      </c>
      <c r="DN281" s="104"/>
      <c r="DO281" s="104"/>
      <c r="DP281" s="103"/>
      <c r="DQ281" s="111">
        <v>7</v>
      </c>
      <c r="DR281" s="103"/>
      <c r="DS281" s="112" t="str">
        <f>IFERROR(VLOOKUP(CONCATENATE($H$1,DQ281),Ventas!$D$1:$M$205,5,0),"")</f>
        <v/>
      </c>
      <c r="DT281" s="104"/>
      <c r="DU281" s="104"/>
      <c r="DV281" s="104"/>
      <c r="DW281" s="104"/>
      <c r="DX281" s="104"/>
      <c r="DY281" s="104"/>
      <c r="DZ281" s="104"/>
      <c r="EA281" s="104"/>
      <c r="EB281" s="104"/>
      <c r="EC281" s="104"/>
      <c r="ED281" s="104"/>
      <c r="EE281" s="104"/>
      <c r="EF281" s="104"/>
      <c r="EG281" s="104"/>
      <c r="EH281" s="104"/>
      <c r="EI281" s="104"/>
      <c r="EJ281" s="103"/>
      <c r="EK281" s="109" t="str">
        <f>IFERROR(VLOOKUP(CONCATENATE($H$1,DQ281),Ventas!$D$1:$M$205,6,0),"")</f>
        <v/>
      </c>
      <c r="EL281" s="103"/>
      <c r="EM281" s="110" t="str">
        <f>IFERROR(VLOOKUP(CONCATENATE($H$1,DQ281),Ventas!$D$1:$M$205,8,0),"")</f>
        <v/>
      </c>
      <c r="EN281" s="104"/>
      <c r="EO281" s="104"/>
      <c r="EP281" s="103"/>
      <c r="EQ281" s="110" t="str">
        <f t="shared" si="74"/>
        <v/>
      </c>
      <c r="ER281" s="104"/>
      <c r="ES281" s="104"/>
      <c r="ET281" s="103"/>
    </row>
    <row r="282" spans="1:150" ht="15.75" customHeight="1" x14ac:dyDescent="0.3">
      <c r="A282" s="111">
        <v>8</v>
      </c>
      <c r="B282" s="103"/>
      <c r="C282" s="112" t="str">
        <f>IFERROR(VLOOKUP(CONCATENATE($H$1,A282),Ventas!$D$1:$M$205,5,0),"")</f>
        <v/>
      </c>
      <c r="D282" s="104"/>
      <c r="E282" s="104"/>
      <c r="F282" s="104"/>
      <c r="G282" s="104"/>
      <c r="H282" s="104"/>
      <c r="I282" s="104"/>
      <c r="J282" s="104"/>
      <c r="K282" s="104"/>
      <c r="L282" s="104"/>
      <c r="M282" s="104"/>
      <c r="N282" s="104"/>
      <c r="O282" s="104"/>
      <c r="P282" s="104"/>
      <c r="Q282" s="104"/>
      <c r="R282" s="104"/>
      <c r="S282" s="104"/>
      <c r="T282" s="103"/>
      <c r="U282" s="109" t="str">
        <f>IFERROR(VLOOKUP(CONCATENATE($H$1,A282),Ventas!$D$1:$M$205,6,0),"")</f>
        <v/>
      </c>
      <c r="V282" s="103"/>
      <c r="W282" s="110" t="str">
        <f>IFERROR(VLOOKUP(CONCATENATE($H$1,A282),Ventas!$D$1:$M$205,8,0),"")</f>
        <v/>
      </c>
      <c r="X282" s="104"/>
      <c r="Y282" s="104"/>
      <c r="Z282" s="103"/>
      <c r="AA282" s="110" t="str">
        <f t="shared" si="70"/>
        <v/>
      </c>
      <c r="AB282" s="104"/>
      <c r="AC282" s="104"/>
      <c r="AD282" s="103"/>
      <c r="AE282" s="111">
        <v>8</v>
      </c>
      <c r="AF282" s="103"/>
      <c r="AG282" s="112" t="str">
        <f>IFERROR(VLOOKUP(CONCATENATE($H$1,AE282),Ventas!$D$1:$M$205,5,0),"")</f>
        <v/>
      </c>
      <c r="AH282" s="104"/>
      <c r="AI282" s="104"/>
      <c r="AJ282" s="104"/>
      <c r="AK282" s="104"/>
      <c r="AL282" s="104"/>
      <c r="AM282" s="104"/>
      <c r="AN282" s="104"/>
      <c r="AO282" s="104"/>
      <c r="AP282" s="104"/>
      <c r="AQ282" s="104"/>
      <c r="AR282" s="104"/>
      <c r="AS282" s="104"/>
      <c r="AT282" s="104"/>
      <c r="AU282" s="104"/>
      <c r="AV282" s="104"/>
      <c r="AW282" s="104"/>
      <c r="AX282" s="103"/>
      <c r="AY282" s="109" t="str">
        <f>IFERROR(VLOOKUP(CONCATENATE($H$1,AE282),Ventas!$D$1:$M$205,6,0),"")</f>
        <v/>
      </c>
      <c r="AZ282" s="103"/>
      <c r="BA282" s="110" t="str">
        <f>IFERROR(VLOOKUP(CONCATENATE($H$1,AE282),Ventas!$D$1:$M$205,8,0),"")</f>
        <v/>
      </c>
      <c r="BB282" s="104"/>
      <c r="BC282" s="104"/>
      <c r="BD282" s="103"/>
      <c r="BE282" s="110" t="str">
        <f t="shared" si="71"/>
        <v/>
      </c>
      <c r="BF282" s="104"/>
      <c r="BG282" s="104"/>
      <c r="BH282" s="103"/>
      <c r="BI282" s="111">
        <v>8</v>
      </c>
      <c r="BJ282" s="103"/>
      <c r="BK282" s="112" t="str">
        <f>IFERROR(VLOOKUP(CONCATENATE($H$1,BI282),Ventas!$D$1:$M$205,5,0),"")</f>
        <v/>
      </c>
      <c r="BL282" s="104"/>
      <c r="BM282" s="104"/>
      <c r="BN282" s="104"/>
      <c r="BO282" s="104"/>
      <c r="BP282" s="104"/>
      <c r="BQ282" s="104"/>
      <c r="BR282" s="104"/>
      <c r="BS282" s="104"/>
      <c r="BT282" s="104"/>
      <c r="BU282" s="104"/>
      <c r="BV282" s="104"/>
      <c r="BW282" s="104"/>
      <c r="BX282" s="104"/>
      <c r="BY282" s="104"/>
      <c r="BZ282" s="104"/>
      <c r="CA282" s="104"/>
      <c r="CB282" s="103"/>
      <c r="CC282" s="109" t="str">
        <f>IFERROR(VLOOKUP(CONCATENATE($H$1,BI282),Ventas!$D$1:$M$205,6,0),"")</f>
        <v/>
      </c>
      <c r="CD282" s="103"/>
      <c r="CE282" s="110" t="str">
        <f>IFERROR(VLOOKUP(CONCATENATE($H$1,BI282),Ventas!$D$1:$M$205,8,0),"")</f>
        <v/>
      </c>
      <c r="CF282" s="104"/>
      <c r="CG282" s="104"/>
      <c r="CH282" s="103"/>
      <c r="CI282" s="110" t="str">
        <f t="shared" si="72"/>
        <v/>
      </c>
      <c r="CJ282" s="104"/>
      <c r="CK282" s="104"/>
      <c r="CL282" s="103"/>
      <c r="CM282" s="111">
        <v>8</v>
      </c>
      <c r="CN282" s="103"/>
      <c r="CO282" s="112" t="str">
        <f>IFERROR(VLOOKUP(CONCATENATE($H$1,CM282),Ventas!$D$1:$M$205,5,0),"")</f>
        <v/>
      </c>
      <c r="CP282" s="104"/>
      <c r="CQ282" s="104"/>
      <c r="CR282" s="104"/>
      <c r="CS282" s="104"/>
      <c r="CT282" s="104"/>
      <c r="CU282" s="104"/>
      <c r="CV282" s="104"/>
      <c r="CW282" s="104"/>
      <c r="CX282" s="104"/>
      <c r="CY282" s="104"/>
      <c r="CZ282" s="104"/>
      <c r="DA282" s="104"/>
      <c r="DB282" s="104"/>
      <c r="DC282" s="104"/>
      <c r="DD282" s="104"/>
      <c r="DE282" s="104"/>
      <c r="DF282" s="103"/>
      <c r="DG282" s="109" t="str">
        <f>IFERROR(VLOOKUP(CONCATENATE($H$1,CM282),Ventas!$D$1:$M$205,6,0),"")</f>
        <v/>
      </c>
      <c r="DH282" s="103"/>
      <c r="DI282" s="110" t="str">
        <f>IFERROR(VLOOKUP(CONCATENATE($H$1,CM282),Ventas!$D$1:$M$205,8,0),"")</f>
        <v/>
      </c>
      <c r="DJ282" s="104"/>
      <c r="DK282" s="104"/>
      <c r="DL282" s="103"/>
      <c r="DM282" s="110" t="str">
        <f t="shared" si="73"/>
        <v/>
      </c>
      <c r="DN282" s="104"/>
      <c r="DO282" s="104"/>
      <c r="DP282" s="103"/>
      <c r="DQ282" s="111">
        <v>8</v>
      </c>
      <c r="DR282" s="103"/>
      <c r="DS282" s="112" t="str">
        <f>IFERROR(VLOOKUP(CONCATENATE($H$1,DQ282),Ventas!$D$1:$M$205,5,0),"")</f>
        <v/>
      </c>
      <c r="DT282" s="104"/>
      <c r="DU282" s="104"/>
      <c r="DV282" s="104"/>
      <c r="DW282" s="104"/>
      <c r="DX282" s="104"/>
      <c r="DY282" s="104"/>
      <c r="DZ282" s="104"/>
      <c r="EA282" s="104"/>
      <c r="EB282" s="104"/>
      <c r="EC282" s="104"/>
      <c r="ED282" s="104"/>
      <c r="EE282" s="104"/>
      <c r="EF282" s="104"/>
      <c r="EG282" s="104"/>
      <c r="EH282" s="104"/>
      <c r="EI282" s="104"/>
      <c r="EJ282" s="103"/>
      <c r="EK282" s="109" t="str">
        <f>IFERROR(VLOOKUP(CONCATENATE($H$1,DQ282),Ventas!$D$1:$M$205,6,0),"")</f>
        <v/>
      </c>
      <c r="EL282" s="103"/>
      <c r="EM282" s="110" t="str">
        <f>IFERROR(VLOOKUP(CONCATENATE($H$1,DQ282),Ventas!$D$1:$M$205,8,0),"")</f>
        <v/>
      </c>
      <c r="EN282" s="104"/>
      <c r="EO282" s="104"/>
      <c r="EP282" s="103"/>
      <c r="EQ282" s="110" t="str">
        <f t="shared" si="74"/>
        <v/>
      </c>
      <c r="ER282" s="104"/>
      <c r="ES282" s="104"/>
      <c r="ET282" s="103"/>
    </row>
    <row r="283" spans="1:150" ht="15.75" customHeight="1" x14ac:dyDescent="0.3">
      <c r="A283" s="111">
        <v>9</v>
      </c>
      <c r="B283" s="103"/>
      <c r="C283" s="112" t="str">
        <f>IFERROR(VLOOKUP(CONCATENATE($H$1,A283),Ventas!$D$1:$M$205,5,0),"")</f>
        <v/>
      </c>
      <c r="D283" s="104"/>
      <c r="E283" s="104"/>
      <c r="F283" s="104"/>
      <c r="G283" s="104"/>
      <c r="H283" s="104"/>
      <c r="I283" s="104"/>
      <c r="J283" s="104"/>
      <c r="K283" s="104"/>
      <c r="L283" s="104"/>
      <c r="M283" s="104"/>
      <c r="N283" s="104"/>
      <c r="O283" s="104"/>
      <c r="P283" s="104"/>
      <c r="Q283" s="104"/>
      <c r="R283" s="104"/>
      <c r="S283" s="104"/>
      <c r="T283" s="103"/>
      <c r="U283" s="109" t="str">
        <f>IFERROR(VLOOKUP(CONCATENATE($H$1,A283),Ventas!$D$1:$M$205,6,0),"")</f>
        <v/>
      </c>
      <c r="V283" s="103"/>
      <c r="W283" s="110" t="str">
        <f>IFERROR(VLOOKUP(CONCATENATE($H$1,A283),Ventas!$D$1:$M$205,8,0),"")</f>
        <v/>
      </c>
      <c r="X283" s="104"/>
      <c r="Y283" s="104"/>
      <c r="Z283" s="103"/>
      <c r="AA283" s="110" t="str">
        <f t="shared" si="70"/>
        <v/>
      </c>
      <c r="AB283" s="104"/>
      <c r="AC283" s="104"/>
      <c r="AD283" s="103"/>
      <c r="AE283" s="111">
        <v>9</v>
      </c>
      <c r="AF283" s="103"/>
      <c r="AG283" s="112" t="str">
        <f>IFERROR(VLOOKUP(CONCATENATE($H$1,AE283),Ventas!$D$1:$M$205,5,0),"")</f>
        <v/>
      </c>
      <c r="AH283" s="104"/>
      <c r="AI283" s="104"/>
      <c r="AJ283" s="104"/>
      <c r="AK283" s="104"/>
      <c r="AL283" s="104"/>
      <c r="AM283" s="104"/>
      <c r="AN283" s="104"/>
      <c r="AO283" s="104"/>
      <c r="AP283" s="104"/>
      <c r="AQ283" s="104"/>
      <c r="AR283" s="104"/>
      <c r="AS283" s="104"/>
      <c r="AT283" s="104"/>
      <c r="AU283" s="104"/>
      <c r="AV283" s="104"/>
      <c r="AW283" s="104"/>
      <c r="AX283" s="103"/>
      <c r="AY283" s="109" t="str">
        <f>IFERROR(VLOOKUP(CONCATENATE($H$1,AE283),Ventas!$D$1:$M$205,6,0),"")</f>
        <v/>
      </c>
      <c r="AZ283" s="103"/>
      <c r="BA283" s="110" t="str">
        <f>IFERROR(VLOOKUP(CONCATENATE($H$1,AE283),Ventas!$D$1:$M$205,8,0),"")</f>
        <v/>
      </c>
      <c r="BB283" s="104"/>
      <c r="BC283" s="104"/>
      <c r="BD283" s="103"/>
      <c r="BE283" s="110" t="str">
        <f t="shared" si="71"/>
        <v/>
      </c>
      <c r="BF283" s="104"/>
      <c r="BG283" s="104"/>
      <c r="BH283" s="103"/>
      <c r="BI283" s="111">
        <v>9</v>
      </c>
      <c r="BJ283" s="103"/>
      <c r="BK283" s="112" t="str">
        <f>IFERROR(VLOOKUP(CONCATENATE($H$1,BI283),Ventas!$D$1:$M$205,5,0),"")</f>
        <v/>
      </c>
      <c r="BL283" s="104"/>
      <c r="BM283" s="104"/>
      <c r="BN283" s="104"/>
      <c r="BO283" s="104"/>
      <c r="BP283" s="104"/>
      <c r="BQ283" s="104"/>
      <c r="BR283" s="104"/>
      <c r="BS283" s="104"/>
      <c r="BT283" s="104"/>
      <c r="BU283" s="104"/>
      <c r="BV283" s="104"/>
      <c r="BW283" s="104"/>
      <c r="BX283" s="104"/>
      <c r="BY283" s="104"/>
      <c r="BZ283" s="104"/>
      <c r="CA283" s="104"/>
      <c r="CB283" s="103"/>
      <c r="CC283" s="109" t="str">
        <f>IFERROR(VLOOKUP(CONCATENATE($H$1,BI283),Ventas!$D$1:$M$205,6,0),"")</f>
        <v/>
      </c>
      <c r="CD283" s="103"/>
      <c r="CE283" s="110" t="str">
        <f>IFERROR(VLOOKUP(CONCATENATE($H$1,BI283),Ventas!$D$1:$M$205,8,0),"")</f>
        <v/>
      </c>
      <c r="CF283" s="104"/>
      <c r="CG283" s="104"/>
      <c r="CH283" s="103"/>
      <c r="CI283" s="110" t="str">
        <f t="shared" si="72"/>
        <v/>
      </c>
      <c r="CJ283" s="104"/>
      <c r="CK283" s="104"/>
      <c r="CL283" s="103"/>
      <c r="CM283" s="111">
        <v>9</v>
      </c>
      <c r="CN283" s="103"/>
      <c r="CO283" s="112" t="str">
        <f>IFERROR(VLOOKUP(CONCATENATE($H$1,CM283),Ventas!$D$1:$M$205,5,0),"")</f>
        <v/>
      </c>
      <c r="CP283" s="104"/>
      <c r="CQ283" s="104"/>
      <c r="CR283" s="104"/>
      <c r="CS283" s="104"/>
      <c r="CT283" s="104"/>
      <c r="CU283" s="104"/>
      <c r="CV283" s="104"/>
      <c r="CW283" s="104"/>
      <c r="CX283" s="104"/>
      <c r="CY283" s="104"/>
      <c r="CZ283" s="104"/>
      <c r="DA283" s="104"/>
      <c r="DB283" s="104"/>
      <c r="DC283" s="104"/>
      <c r="DD283" s="104"/>
      <c r="DE283" s="104"/>
      <c r="DF283" s="103"/>
      <c r="DG283" s="109" t="str">
        <f>IFERROR(VLOOKUP(CONCATENATE($H$1,CM283),Ventas!$D$1:$M$205,6,0),"")</f>
        <v/>
      </c>
      <c r="DH283" s="103"/>
      <c r="DI283" s="110" t="str">
        <f>IFERROR(VLOOKUP(CONCATENATE($H$1,CM283),Ventas!$D$1:$M$205,8,0),"")</f>
        <v/>
      </c>
      <c r="DJ283" s="104"/>
      <c r="DK283" s="104"/>
      <c r="DL283" s="103"/>
      <c r="DM283" s="110" t="str">
        <f t="shared" si="73"/>
        <v/>
      </c>
      <c r="DN283" s="104"/>
      <c r="DO283" s="104"/>
      <c r="DP283" s="103"/>
      <c r="DQ283" s="111">
        <v>9</v>
      </c>
      <c r="DR283" s="103"/>
      <c r="DS283" s="112" t="str">
        <f>IFERROR(VLOOKUP(CONCATENATE($H$1,DQ283),Ventas!$D$1:$M$205,5,0),"")</f>
        <v/>
      </c>
      <c r="DT283" s="104"/>
      <c r="DU283" s="104"/>
      <c r="DV283" s="104"/>
      <c r="DW283" s="104"/>
      <c r="DX283" s="104"/>
      <c r="DY283" s="104"/>
      <c r="DZ283" s="104"/>
      <c r="EA283" s="104"/>
      <c r="EB283" s="104"/>
      <c r="EC283" s="104"/>
      <c r="ED283" s="104"/>
      <c r="EE283" s="104"/>
      <c r="EF283" s="104"/>
      <c r="EG283" s="104"/>
      <c r="EH283" s="104"/>
      <c r="EI283" s="104"/>
      <c r="EJ283" s="103"/>
      <c r="EK283" s="109" t="str">
        <f>IFERROR(VLOOKUP(CONCATENATE($H$1,DQ283),Ventas!$D$1:$M$205,6,0),"")</f>
        <v/>
      </c>
      <c r="EL283" s="103"/>
      <c r="EM283" s="110" t="str">
        <f>IFERROR(VLOOKUP(CONCATENATE($H$1,DQ283),Ventas!$D$1:$M$205,8,0),"")</f>
        <v/>
      </c>
      <c r="EN283" s="104"/>
      <c r="EO283" s="104"/>
      <c r="EP283" s="103"/>
      <c r="EQ283" s="110" t="str">
        <f t="shared" si="74"/>
        <v/>
      </c>
      <c r="ER283" s="104"/>
      <c r="ES283" s="104"/>
      <c r="ET283" s="103"/>
    </row>
    <row r="284" spans="1:150" ht="15.75" customHeight="1" x14ac:dyDescent="0.3">
      <c r="A284" s="115"/>
      <c r="B284" s="116"/>
      <c r="C284" s="116"/>
      <c r="D284" s="116"/>
      <c r="E284" s="116"/>
      <c r="F284" s="116"/>
      <c r="G284" s="116"/>
      <c r="H284" s="116"/>
      <c r="I284" s="116"/>
      <c r="J284" s="116"/>
      <c r="K284" s="116"/>
      <c r="L284" s="116"/>
      <c r="M284" s="116"/>
      <c r="N284" s="116"/>
      <c r="O284" s="116"/>
      <c r="P284" s="116"/>
      <c r="Q284" s="116"/>
      <c r="R284" s="116"/>
      <c r="S284" s="116"/>
      <c r="T284" s="116"/>
      <c r="U284" s="113" t="s">
        <v>379</v>
      </c>
      <c r="V284" s="104"/>
      <c r="W284" s="104"/>
      <c r="X284" s="104"/>
      <c r="Y284" s="104"/>
      <c r="Z284" s="103"/>
      <c r="AA284" s="114">
        <f>SUM(AA275:AD283)</f>
        <v>23110</v>
      </c>
      <c r="AB284" s="104"/>
      <c r="AC284" s="104"/>
      <c r="AD284" s="103"/>
      <c r="AE284" s="115"/>
      <c r="AF284" s="116"/>
      <c r="AG284" s="116"/>
      <c r="AH284" s="116"/>
      <c r="AI284" s="116"/>
      <c r="AJ284" s="116"/>
      <c r="AK284" s="116"/>
      <c r="AL284" s="116"/>
      <c r="AM284" s="116"/>
      <c r="AN284" s="116"/>
      <c r="AO284" s="116"/>
      <c r="AP284" s="116"/>
      <c r="AQ284" s="116"/>
      <c r="AR284" s="116"/>
      <c r="AS284" s="116"/>
      <c r="AT284" s="116"/>
      <c r="AU284" s="116"/>
      <c r="AV284" s="116"/>
      <c r="AW284" s="116"/>
      <c r="AX284" s="116"/>
      <c r="AY284" s="113" t="s">
        <v>379</v>
      </c>
      <c r="AZ284" s="104"/>
      <c r="BA284" s="104"/>
      <c r="BB284" s="104"/>
      <c r="BC284" s="104"/>
      <c r="BD284" s="103"/>
      <c r="BE284" s="114">
        <f>SUM(BE275:BH283)</f>
        <v>23110</v>
      </c>
      <c r="BF284" s="104"/>
      <c r="BG284" s="104"/>
      <c r="BH284" s="103"/>
      <c r="BI284" s="115"/>
      <c r="BJ284" s="116"/>
      <c r="BK284" s="116"/>
      <c r="BL284" s="116"/>
      <c r="BM284" s="116"/>
      <c r="BN284" s="116"/>
      <c r="BO284" s="116"/>
      <c r="BP284" s="116"/>
      <c r="BQ284" s="116"/>
      <c r="BR284" s="116"/>
      <c r="BS284" s="116"/>
      <c r="BT284" s="116"/>
      <c r="BU284" s="116"/>
      <c r="BV284" s="116"/>
      <c r="BW284" s="116"/>
      <c r="BX284" s="116"/>
      <c r="BY284" s="116"/>
      <c r="BZ284" s="116"/>
      <c r="CA284" s="116"/>
      <c r="CB284" s="116"/>
      <c r="CC284" s="113" t="s">
        <v>379</v>
      </c>
      <c r="CD284" s="104"/>
      <c r="CE284" s="104"/>
      <c r="CF284" s="104"/>
      <c r="CG284" s="104"/>
      <c r="CH284" s="103"/>
      <c r="CI284" s="114">
        <f>SUM(CI275:CL283)</f>
        <v>23110</v>
      </c>
      <c r="CJ284" s="104"/>
      <c r="CK284" s="104"/>
      <c r="CL284" s="103"/>
      <c r="CM284" s="115"/>
      <c r="CN284" s="116"/>
      <c r="CO284" s="116"/>
      <c r="CP284" s="116"/>
      <c r="CQ284" s="116"/>
      <c r="CR284" s="116"/>
      <c r="CS284" s="116"/>
      <c r="CT284" s="116"/>
      <c r="CU284" s="116"/>
      <c r="CV284" s="116"/>
      <c r="CW284" s="116"/>
      <c r="CX284" s="116"/>
      <c r="CY284" s="116"/>
      <c r="CZ284" s="116"/>
      <c r="DA284" s="116"/>
      <c r="DB284" s="116"/>
      <c r="DC284" s="116"/>
      <c r="DD284" s="116"/>
      <c r="DE284" s="116"/>
      <c r="DF284" s="116"/>
      <c r="DG284" s="113" t="s">
        <v>379</v>
      </c>
      <c r="DH284" s="104"/>
      <c r="DI284" s="104"/>
      <c r="DJ284" s="104"/>
      <c r="DK284" s="104"/>
      <c r="DL284" s="103"/>
      <c r="DM284" s="114">
        <f>SUM(DM275:DP283)</f>
        <v>23110</v>
      </c>
      <c r="DN284" s="104"/>
      <c r="DO284" s="104"/>
      <c r="DP284" s="103"/>
      <c r="DQ284" s="115"/>
      <c r="DR284" s="116"/>
      <c r="DS284" s="116"/>
      <c r="DT284" s="116"/>
      <c r="DU284" s="116"/>
      <c r="DV284" s="116"/>
      <c r="DW284" s="116"/>
      <c r="DX284" s="116"/>
      <c r="DY284" s="116"/>
      <c r="DZ284" s="116"/>
      <c r="EA284" s="116"/>
      <c r="EB284" s="116"/>
      <c r="EC284" s="116"/>
      <c r="ED284" s="116"/>
      <c r="EE284" s="116"/>
      <c r="EF284" s="116"/>
      <c r="EG284" s="116"/>
      <c r="EH284" s="116"/>
      <c r="EI284" s="116"/>
      <c r="EJ284" s="116"/>
      <c r="EK284" s="113" t="s">
        <v>379</v>
      </c>
      <c r="EL284" s="104"/>
      <c r="EM284" s="104"/>
      <c r="EN284" s="104"/>
      <c r="EO284" s="104"/>
      <c r="EP284" s="103"/>
      <c r="EQ284" s="114">
        <f>SUM(EQ275:ET283)</f>
        <v>23110</v>
      </c>
      <c r="ER284" s="104"/>
      <c r="ES284" s="104"/>
      <c r="ET284" s="103"/>
    </row>
    <row r="285" spans="1:150" ht="15.75" customHeight="1" x14ac:dyDescent="0.3">
      <c r="A285" s="117" t="s">
        <v>380</v>
      </c>
      <c r="B285" s="99"/>
      <c r="C285" s="98"/>
      <c r="D285" s="99"/>
      <c r="E285" s="99"/>
      <c r="F285" s="99"/>
      <c r="G285" s="99"/>
      <c r="H285" s="99"/>
      <c r="I285" s="99"/>
      <c r="J285" s="99"/>
      <c r="K285" s="99"/>
      <c r="L285" s="99"/>
      <c r="M285" s="99"/>
      <c r="N285" s="99"/>
      <c r="O285" s="99"/>
      <c r="P285" s="99"/>
      <c r="Q285" s="99"/>
      <c r="R285" s="99"/>
      <c r="S285" s="99"/>
      <c r="T285" s="2"/>
      <c r="U285" s="2"/>
      <c r="V285" s="2"/>
      <c r="W285" s="2"/>
      <c r="X285" s="2"/>
      <c r="Y285" s="2"/>
      <c r="Z285" s="2"/>
      <c r="AA285" s="2"/>
      <c r="AB285" s="2"/>
      <c r="AC285" s="2"/>
      <c r="AD285" s="2"/>
      <c r="AE285" s="117" t="s">
        <v>380</v>
      </c>
      <c r="AF285" s="99"/>
      <c r="AG285" s="98"/>
      <c r="AH285" s="99"/>
      <c r="AI285" s="99"/>
      <c r="AJ285" s="99"/>
      <c r="AK285" s="99"/>
      <c r="AL285" s="99"/>
      <c r="AM285" s="99"/>
      <c r="AN285" s="99"/>
      <c r="AO285" s="99"/>
      <c r="AP285" s="99"/>
      <c r="AQ285" s="99"/>
      <c r="AR285" s="99"/>
      <c r="AS285" s="99"/>
      <c r="AT285" s="99"/>
      <c r="AU285" s="99"/>
      <c r="AV285" s="99"/>
      <c r="AW285" s="99"/>
      <c r="AX285" s="2"/>
      <c r="AY285" s="2"/>
      <c r="AZ285" s="2"/>
      <c r="BA285" s="2"/>
      <c r="BB285" s="2"/>
      <c r="BC285" s="2"/>
      <c r="BD285" s="2"/>
      <c r="BE285" s="2"/>
      <c r="BF285" s="2"/>
      <c r="BG285" s="2"/>
      <c r="BH285" s="2"/>
      <c r="BI285" s="117" t="s">
        <v>380</v>
      </c>
      <c r="BJ285" s="99"/>
      <c r="BK285" s="98"/>
      <c r="BL285" s="99"/>
      <c r="BM285" s="99"/>
      <c r="BN285" s="99"/>
      <c r="BO285" s="99"/>
      <c r="BP285" s="99"/>
      <c r="BQ285" s="99"/>
      <c r="BR285" s="99"/>
      <c r="BS285" s="99"/>
      <c r="BT285" s="99"/>
      <c r="BU285" s="99"/>
      <c r="BV285" s="99"/>
      <c r="BW285" s="99"/>
      <c r="BX285" s="99"/>
      <c r="BY285" s="99"/>
      <c r="BZ285" s="99"/>
      <c r="CA285" s="99"/>
      <c r="CB285" s="2"/>
      <c r="CC285" s="2"/>
      <c r="CD285" s="2"/>
      <c r="CE285" s="2"/>
      <c r="CF285" s="2"/>
      <c r="CG285" s="2"/>
      <c r="CH285" s="2"/>
      <c r="CI285" s="2"/>
      <c r="CJ285" s="2"/>
      <c r="CK285" s="2"/>
      <c r="CL285" s="2"/>
      <c r="CM285" s="117" t="s">
        <v>380</v>
      </c>
      <c r="CN285" s="99"/>
      <c r="CO285" s="98"/>
      <c r="CP285" s="99"/>
      <c r="CQ285" s="99"/>
      <c r="CR285" s="99"/>
      <c r="CS285" s="99"/>
      <c r="CT285" s="99"/>
      <c r="CU285" s="99"/>
      <c r="CV285" s="99"/>
      <c r="CW285" s="99"/>
      <c r="CX285" s="99"/>
      <c r="CY285" s="99"/>
      <c r="CZ285" s="99"/>
      <c r="DA285" s="99"/>
      <c r="DB285" s="99"/>
      <c r="DC285" s="99"/>
      <c r="DD285" s="99"/>
      <c r="DE285" s="99"/>
      <c r="DF285" s="2"/>
      <c r="DG285" s="2"/>
      <c r="DH285" s="2"/>
      <c r="DI285" s="2"/>
      <c r="DJ285" s="2"/>
      <c r="DK285" s="2"/>
      <c r="DL285" s="2"/>
      <c r="DM285" s="2"/>
      <c r="DN285" s="2"/>
      <c r="DO285" s="2"/>
      <c r="DP285" s="2"/>
      <c r="DQ285" s="117" t="s">
        <v>380</v>
      </c>
      <c r="DR285" s="99"/>
      <c r="DS285" s="98"/>
      <c r="DT285" s="99"/>
      <c r="DU285" s="99"/>
      <c r="DV285" s="99"/>
      <c r="DW285" s="99"/>
      <c r="DX285" s="99"/>
      <c r="DY285" s="99"/>
      <c r="DZ285" s="99"/>
      <c r="EA285" s="99"/>
      <c r="EB285" s="99"/>
      <c r="EC285" s="99"/>
      <c r="ED285" s="99"/>
      <c r="EE285" s="99"/>
      <c r="EF285" s="99"/>
      <c r="EG285" s="99"/>
      <c r="EH285" s="99"/>
      <c r="EI285" s="99"/>
      <c r="EJ285" s="2"/>
      <c r="EK285" s="2"/>
      <c r="EL285" s="2"/>
      <c r="EM285" s="2"/>
      <c r="EN285" s="2"/>
      <c r="EO285" s="2"/>
      <c r="EP285" s="2"/>
      <c r="EQ285" s="2"/>
      <c r="ER285" s="2"/>
      <c r="ES285" s="2"/>
      <c r="ET285" s="2"/>
    </row>
    <row r="286" spans="1:150" ht="15.75" customHeight="1" x14ac:dyDescent="0.3">
      <c r="A286" s="98" t="s">
        <v>371</v>
      </c>
      <c r="B286" s="99"/>
      <c r="C286" s="99"/>
      <c r="D286" s="99"/>
      <c r="E286" s="99"/>
      <c r="F286" s="99"/>
      <c r="G286" s="25" t="s">
        <v>372</v>
      </c>
      <c r="H286" s="108">
        <f>H267+5</f>
        <v>76</v>
      </c>
      <c r="I286" s="99"/>
      <c r="J286" s="99"/>
      <c r="K286" s="99"/>
      <c r="L286" s="99"/>
      <c r="M286" s="99"/>
      <c r="N286" s="99"/>
      <c r="O286" s="99"/>
      <c r="P286" s="99"/>
      <c r="Q286" s="99"/>
      <c r="R286" s="99"/>
      <c r="S286" s="98" t="s">
        <v>373</v>
      </c>
      <c r="T286" s="99"/>
      <c r="U286" s="99"/>
      <c r="V286" s="99"/>
      <c r="W286" s="99"/>
      <c r="X286" s="99"/>
      <c r="Y286" s="107" t="e">
        <f>VLOOKUP(Despacho!H286,Ventas!$A$1:$U$205,5,0)</f>
        <v>#N/A</v>
      </c>
      <c r="Z286" s="99"/>
      <c r="AA286" s="99"/>
      <c r="AB286" s="99"/>
      <c r="AC286" s="2"/>
      <c r="AD286" s="2"/>
      <c r="AE286" s="98" t="s">
        <v>371</v>
      </c>
      <c r="AF286" s="99"/>
      <c r="AG286" s="99"/>
      <c r="AH286" s="99"/>
      <c r="AI286" s="99"/>
      <c r="AJ286" s="99"/>
      <c r="AK286" s="25" t="s">
        <v>372</v>
      </c>
      <c r="AL286" s="108">
        <f>AL267+5</f>
        <v>77</v>
      </c>
      <c r="AM286" s="99"/>
      <c r="AN286" s="99"/>
      <c r="AO286" s="99"/>
      <c r="AP286" s="99"/>
      <c r="AQ286" s="99"/>
      <c r="AR286" s="99"/>
      <c r="AS286" s="99"/>
      <c r="AT286" s="99"/>
      <c r="AU286" s="99"/>
      <c r="AV286" s="99"/>
      <c r="AW286" s="98" t="s">
        <v>373</v>
      </c>
      <c r="AX286" s="99"/>
      <c r="AY286" s="99"/>
      <c r="AZ286" s="99"/>
      <c r="BA286" s="99"/>
      <c r="BB286" s="99"/>
      <c r="BC286" s="107" t="e">
        <f>VLOOKUP(Despacho!AL286,Ventas!$A$1:$U$205,5,0)</f>
        <v>#N/A</v>
      </c>
      <c r="BD286" s="99"/>
      <c r="BE286" s="99"/>
      <c r="BF286" s="99"/>
      <c r="BG286" s="2"/>
      <c r="BH286" s="2"/>
      <c r="BI286" s="98" t="s">
        <v>371</v>
      </c>
      <c r="BJ286" s="99"/>
      <c r="BK286" s="99"/>
      <c r="BL286" s="99"/>
      <c r="BM286" s="99"/>
      <c r="BN286" s="99"/>
      <c r="BO286" s="25" t="s">
        <v>372</v>
      </c>
      <c r="BP286" s="108">
        <f>BP267+5</f>
        <v>78</v>
      </c>
      <c r="BQ286" s="99"/>
      <c r="BR286" s="99"/>
      <c r="BS286" s="99"/>
      <c r="BT286" s="99"/>
      <c r="BU286" s="99"/>
      <c r="BV286" s="99"/>
      <c r="BW286" s="99"/>
      <c r="BX286" s="99"/>
      <c r="BY286" s="99"/>
      <c r="BZ286" s="99"/>
      <c r="CA286" s="98" t="s">
        <v>373</v>
      </c>
      <c r="CB286" s="99"/>
      <c r="CC286" s="99"/>
      <c r="CD286" s="99"/>
      <c r="CE286" s="99"/>
      <c r="CF286" s="99"/>
      <c r="CG286" s="107" t="e">
        <f>VLOOKUP(Despacho!BP286,Ventas!$A$1:$U$205,5,0)</f>
        <v>#N/A</v>
      </c>
      <c r="CH286" s="99"/>
      <c r="CI286" s="99"/>
      <c r="CJ286" s="99"/>
      <c r="CK286" s="2"/>
      <c r="CL286" s="2"/>
      <c r="CM286" s="98" t="s">
        <v>371</v>
      </c>
      <c r="CN286" s="99"/>
      <c r="CO286" s="99"/>
      <c r="CP286" s="99"/>
      <c r="CQ286" s="99"/>
      <c r="CR286" s="99"/>
      <c r="CS286" s="25" t="s">
        <v>372</v>
      </c>
      <c r="CT286" s="108">
        <f>CT267+5</f>
        <v>79</v>
      </c>
      <c r="CU286" s="99"/>
      <c r="CV286" s="99"/>
      <c r="CW286" s="99"/>
      <c r="CX286" s="99"/>
      <c r="CY286" s="99"/>
      <c r="CZ286" s="99"/>
      <c r="DA286" s="99"/>
      <c r="DB286" s="99"/>
      <c r="DC286" s="99"/>
      <c r="DD286" s="99"/>
      <c r="DE286" s="98" t="s">
        <v>373</v>
      </c>
      <c r="DF286" s="99"/>
      <c r="DG286" s="99"/>
      <c r="DH286" s="99"/>
      <c r="DI286" s="99"/>
      <c r="DJ286" s="99"/>
      <c r="DK286" s="107" t="e">
        <f>VLOOKUP(Despacho!CT286,Ventas!$A$1:$U$205,5,0)</f>
        <v>#N/A</v>
      </c>
      <c r="DL286" s="99"/>
      <c r="DM286" s="99"/>
      <c r="DN286" s="99"/>
      <c r="DO286" s="2"/>
      <c r="DP286" s="2"/>
      <c r="DQ286" s="98" t="s">
        <v>371</v>
      </c>
      <c r="DR286" s="99"/>
      <c r="DS286" s="99"/>
      <c r="DT286" s="99"/>
      <c r="DU286" s="99"/>
      <c r="DV286" s="99"/>
      <c r="DW286" s="25" t="s">
        <v>372</v>
      </c>
      <c r="DX286" s="108">
        <f>DX267+5</f>
        <v>80</v>
      </c>
      <c r="DY286" s="99"/>
      <c r="DZ286" s="99"/>
      <c r="EA286" s="99"/>
      <c r="EB286" s="99"/>
      <c r="EC286" s="99"/>
      <c r="ED286" s="99"/>
      <c r="EE286" s="99"/>
      <c r="EF286" s="99"/>
      <c r="EG286" s="99"/>
      <c r="EH286" s="99"/>
      <c r="EI286" s="98" t="s">
        <v>373</v>
      </c>
      <c r="EJ286" s="99"/>
      <c r="EK286" s="99"/>
      <c r="EL286" s="99"/>
      <c r="EM286" s="99"/>
      <c r="EN286" s="99"/>
      <c r="EO286" s="107" t="e">
        <f>VLOOKUP(Despacho!DX286,Ventas!$A$1:$U$205,5,0)</f>
        <v>#N/A</v>
      </c>
      <c r="EP286" s="99"/>
      <c r="EQ286" s="99"/>
      <c r="ER286" s="99"/>
      <c r="ES286" s="2"/>
      <c r="ET286" s="2"/>
    </row>
    <row r="287" spans="1:150" ht="15.75" customHeight="1" x14ac:dyDescent="0.3">
      <c r="A287" s="98" t="s">
        <v>272</v>
      </c>
      <c r="B287" s="99"/>
      <c r="C287" s="99"/>
      <c r="D287" s="99"/>
      <c r="E287" s="99"/>
      <c r="F287" s="99"/>
      <c r="G287" s="25" t="s">
        <v>372</v>
      </c>
      <c r="H287" s="98" t="e">
        <f>VLOOKUP(Despacho!H286,Ventas!$A$1:$U$205,6,0)</f>
        <v>#N/A</v>
      </c>
      <c r="I287" s="99"/>
      <c r="J287" s="99"/>
      <c r="K287" s="99"/>
      <c r="L287" s="99"/>
      <c r="M287" s="99"/>
      <c r="N287" s="99"/>
      <c r="O287" s="99"/>
      <c r="P287" s="99"/>
      <c r="Q287" s="99"/>
      <c r="R287" s="99"/>
      <c r="S287" s="99"/>
      <c r="T287" s="99"/>
      <c r="U287" s="99"/>
      <c r="V287" s="99"/>
      <c r="W287" s="99"/>
      <c r="X287" s="99"/>
      <c r="Y287" s="2"/>
      <c r="Z287" s="2"/>
      <c r="AA287" s="2"/>
      <c r="AB287" s="2"/>
      <c r="AC287" s="2"/>
      <c r="AD287" s="2"/>
      <c r="AE287" s="98" t="s">
        <v>272</v>
      </c>
      <c r="AF287" s="99"/>
      <c r="AG287" s="99"/>
      <c r="AH287" s="99"/>
      <c r="AI287" s="99"/>
      <c r="AJ287" s="99"/>
      <c r="AK287" s="25" t="s">
        <v>372</v>
      </c>
      <c r="AL287" s="98" t="e">
        <f>VLOOKUP(Despacho!AL286,Ventas!$A$1:$U$205,6,0)</f>
        <v>#N/A</v>
      </c>
      <c r="AM287" s="99"/>
      <c r="AN287" s="99"/>
      <c r="AO287" s="99"/>
      <c r="AP287" s="99"/>
      <c r="AQ287" s="99"/>
      <c r="AR287" s="99"/>
      <c r="AS287" s="99"/>
      <c r="AT287" s="99"/>
      <c r="AU287" s="99"/>
      <c r="AV287" s="99"/>
      <c r="AW287" s="99"/>
      <c r="AX287" s="99"/>
      <c r="AY287" s="99"/>
      <c r="AZ287" s="99"/>
      <c r="BA287" s="99"/>
      <c r="BB287" s="99"/>
      <c r="BC287" s="2"/>
      <c r="BD287" s="2"/>
      <c r="BE287" s="2"/>
      <c r="BF287" s="2"/>
      <c r="BG287" s="2"/>
      <c r="BH287" s="2"/>
      <c r="BI287" s="98" t="s">
        <v>272</v>
      </c>
      <c r="BJ287" s="99"/>
      <c r="BK287" s="99"/>
      <c r="BL287" s="99"/>
      <c r="BM287" s="99"/>
      <c r="BN287" s="99"/>
      <c r="BO287" s="25" t="s">
        <v>372</v>
      </c>
      <c r="BP287" s="98" t="e">
        <f>VLOOKUP(Despacho!BP286,Ventas!$A$1:$U$205,6,0)</f>
        <v>#N/A</v>
      </c>
      <c r="BQ287" s="99"/>
      <c r="BR287" s="99"/>
      <c r="BS287" s="99"/>
      <c r="BT287" s="99"/>
      <c r="BU287" s="99"/>
      <c r="BV287" s="99"/>
      <c r="BW287" s="99"/>
      <c r="BX287" s="99"/>
      <c r="BY287" s="99"/>
      <c r="BZ287" s="99"/>
      <c r="CA287" s="99"/>
      <c r="CB287" s="99"/>
      <c r="CC287" s="99"/>
      <c r="CD287" s="99"/>
      <c r="CE287" s="99"/>
      <c r="CF287" s="99"/>
      <c r="CG287" s="2"/>
      <c r="CH287" s="2"/>
      <c r="CI287" s="2"/>
      <c r="CJ287" s="2"/>
      <c r="CK287" s="2"/>
      <c r="CL287" s="2"/>
      <c r="CM287" s="98" t="s">
        <v>272</v>
      </c>
      <c r="CN287" s="99"/>
      <c r="CO287" s="99"/>
      <c r="CP287" s="99"/>
      <c r="CQ287" s="99"/>
      <c r="CR287" s="99"/>
      <c r="CS287" s="25" t="s">
        <v>372</v>
      </c>
      <c r="CT287" s="98" t="e">
        <f>VLOOKUP(Despacho!CT286,Ventas!$A$1:$U$205,6,0)</f>
        <v>#N/A</v>
      </c>
      <c r="CU287" s="99"/>
      <c r="CV287" s="99"/>
      <c r="CW287" s="99"/>
      <c r="CX287" s="99"/>
      <c r="CY287" s="99"/>
      <c r="CZ287" s="99"/>
      <c r="DA287" s="99"/>
      <c r="DB287" s="99"/>
      <c r="DC287" s="99"/>
      <c r="DD287" s="99"/>
      <c r="DE287" s="99"/>
      <c r="DF287" s="99"/>
      <c r="DG287" s="99"/>
      <c r="DH287" s="99"/>
      <c r="DI287" s="99"/>
      <c r="DJ287" s="99"/>
      <c r="DK287" s="2"/>
      <c r="DL287" s="2"/>
      <c r="DM287" s="2"/>
      <c r="DN287" s="2"/>
      <c r="DO287" s="2"/>
      <c r="DP287" s="2"/>
      <c r="DQ287" s="98" t="s">
        <v>272</v>
      </c>
      <c r="DR287" s="99"/>
      <c r="DS287" s="99"/>
      <c r="DT287" s="99"/>
      <c r="DU287" s="99"/>
      <c r="DV287" s="99"/>
      <c r="DW287" s="25" t="s">
        <v>372</v>
      </c>
      <c r="DX287" s="98" t="e">
        <f>VLOOKUP(Despacho!DX286,Ventas!$A$1:$U$205,6,0)</f>
        <v>#N/A</v>
      </c>
      <c r="DY287" s="99"/>
      <c r="DZ287" s="99"/>
      <c r="EA287" s="99"/>
      <c r="EB287" s="99"/>
      <c r="EC287" s="99"/>
      <c r="ED287" s="99"/>
      <c r="EE287" s="99"/>
      <c r="EF287" s="99"/>
      <c r="EG287" s="99"/>
      <c r="EH287" s="99"/>
      <c r="EI287" s="99"/>
      <c r="EJ287" s="99"/>
      <c r="EK287" s="99"/>
      <c r="EL287" s="99"/>
      <c r="EM287" s="99"/>
      <c r="EN287" s="99"/>
      <c r="EO287" s="2"/>
      <c r="EP287" s="2"/>
      <c r="EQ287" s="2"/>
      <c r="ER287" s="2"/>
      <c r="ES287" s="2"/>
      <c r="ET287" s="2"/>
    </row>
    <row r="288" spans="1:150" ht="15.75" customHeight="1" x14ac:dyDescent="0.3">
      <c r="A288" s="98" t="s">
        <v>374</v>
      </c>
      <c r="B288" s="99"/>
      <c r="C288" s="99"/>
      <c r="D288" s="99"/>
      <c r="E288" s="99"/>
      <c r="F288" s="99"/>
      <c r="G288" s="25" t="s">
        <v>372</v>
      </c>
      <c r="H288" s="105" t="e">
        <f>VLOOKUP(Despacho!H286,Ventas!$A$1:$U$205,15,0)</f>
        <v>#N/A</v>
      </c>
      <c r="I288" s="99"/>
      <c r="J288" s="99"/>
      <c r="K288" s="99"/>
      <c r="L288" s="99"/>
      <c r="M288" s="99"/>
      <c r="N288" s="81"/>
      <c r="O288" s="81"/>
      <c r="P288" s="81"/>
      <c r="Q288" s="81"/>
      <c r="R288" s="81"/>
      <c r="S288" s="25"/>
      <c r="T288" s="25"/>
      <c r="U288" s="25"/>
      <c r="V288" s="25"/>
      <c r="W288" s="25"/>
      <c r="X288" s="25"/>
      <c r="Y288" s="82"/>
      <c r="Z288" s="82"/>
      <c r="AA288" s="82"/>
      <c r="AB288" s="82"/>
      <c r="AC288" s="2"/>
      <c r="AD288" s="2"/>
      <c r="AE288" s="98" t="s">
        <v>374</v>
      </c>
      <c r="AF288" s="99"/>
      <c r="AG288" s="99"/>
      <c r="AH288" s="99"/>
      <c r="AI288" s="99"/>
      <c r="AJ288" s="99"/>
      <c r="AK288" s="25" t="s">
        <v>372</v>
      </c>
      <c r="AL288" s="105" t="e">
        <f>VLOOKUP(Despacho!AL286,Ventas!$A$1:$U$205,15,0)</f>
        <v>#N/A</v>
      </c>
      <c r="AM288" s="99"/>
      <c r="AN288" s="99"/>
      <c r="AO288" s="99"/>
      <c r="AP288" s="99"/>
      <c r="AQ288" s="99"/>
      <c r="AR288" s="81"/>
      <c r="AS288" s="81"/>
      <c r="AT288" s="81"/>
      <c r="AU288" s="81"/>
      <c r="AV288" s="81"/>
      <c r="AW288" s="25"/>
      <c r="AX288" s="25"/>
      <c r="AY288" s="25"/>
      <c r="AZ288" s="25"/>
      <c r="BA288" s="25"/>
      <c r="BB288" s="25"/>
      <c r="BC288" s="82"/>
      <c r="BD288" s="82"/>
      <c r="BE288" s="82"/>
      <c r="BF288" s="82"/>
      <c r="BG288" s="2"/>
      <c r="BH288" s="2"/>
      <c r="BI288" s="98" t="s">
        <v>374</v>
      </c>
      <c r="BJ288" s="99"/>
      <c r="BK288" s="99"/>
      <c r="BL288" s="99"/>
      <c r="BM288" s="99"/>
      <c r="BN288" s="99"/>
      <c r="BO288" s="25" t="s">
        <v>372</v>
      </c>
      <c r="BP288" s="105" t="e">
        <f>VLOOKUP(Despacho!BP286,Ventas!$A$1:$U$205,15,0)</f>
        <v>#N/A</v>
      </c>
      <c r="BQ288" s="99"/>
      <c r="BR288" s="99"/>
      <c r="BS288" s="99"/>
      <c r="BT288" s="99"/>
      <c r="BU288" s="99"/>
      <c r="BV288" s="81"/>
      <c r="BW288" s="81"/>
      <c r="BX288" s="81"/>
      <c r="BY288" s="81"/>
      <c r="BZ288" s="81"/>
      <c r="CA288" s="25"/>
      <c r="CB288" s="25"/>
      <c r="CC288" s="25"/>
      <c r="CD288" s="25"/>
      <c r="CE288" s="25"/>
      <c r="CF288" s="25"/>
      <c r="CG288" s="82"/>
      <c r="CH288" s="82"/>
      <c r="CI288" s="82"/>
      <c r="CJ288" s="82"/>
      <c r="CK288" s="2"/>
      <c r="CL288" s="2"/>
      <c r="CM288" s="98" t="s">
        <v>374</v>
      </c>
      <c r="CN288" s="99"/>
      <c r="CO288" s="99"/>
      <c r="CP288" s="99"/>
      <c r="CQ288" s="99"/>
      <c r="CR288" s="99"/>
      <c r="CS288" s="25" t="s">
        <v>372</v>
      </c>
      <c r="CT288" s="105" t="e">
        <f>VLOOKUP(Despacho!CT286,Ventas!$A$1:$U$205,15,0)</f>
        <v>#N/A</v>
      </c>
      <c r="CU288" s="99"/>
      <c r="CV288" s="99"/>
      <c r="CW288" s="99"/>
      <c r="CX288" s="99"/>
      <c r="CY288" s="99"/>
      <c r="CZ288" s="81"/>
      <c r="DA288" s="81"/>
      <c r="DB288" s="81"/>
      <c r="DC288" s="81"/>
      <c r="DD288" s="81"/>
      <c r="DE288" s="25"/>
      <c r="DF288" s="25"/>
      <c r="DG288" s="25"/>
      <c r="DH288" s="25"/>
      <c r="DI288" s="25"/>
      <c r="DJ288" s="25"/>
      <c r="DK288" s="82"/>
      <c r="DL288" s="82"/>
      <c r="DM288" s="82"/>
      <c r="DN288" s="82"/>
      <c r="DO288" s="2"/>
      <c r="DP288" s="2"/>
      <c r="DQ288" s="98" t="s">
        <v>374</v>
      </c>
      <c r="DR288" s="99"/>
      <c r="DS288" s="99"/>
      <c r="DT288" s="99"/>
      <c r="DU288" s="99"/>
      <c r="DV288" s="99"/>
      <c r="DW288" s="25" t="s">
        <v>372</v>
      </c>
      <c r="DX288" s="105" t="e">
        <f>VLOOKUP(Despacho!DX286,Ventas!$A$1:$U$205,15,0)</f>
        <v>#N/A</v>
      </c>
      <c r="DY288" s="99"/>
      <c r="DZ288" s="99"/>
      <c r="EA288" s="99"/>
      <c r="EB288" s="99"/>
      <c r="EC288" s="99"/>
      <c r="ED288" s="81"/>
      <c r="EE288" s="81"/>
      <c r="EF288" s="81"/>
      <c r="EG288" s="81"/>
      <c r="EH288" s="81"/>
      <c r="EI288" s="25"/>
      <c r="EJ288" s="25"/>
      <c r="EK288" s="25"/>
      <c r="EL288" s="25"/>
      <c r="EM288" s="25"/>
      <c r="EN288" s="25"/>
      <c r="EO288" s="82"/>
      <c r="EP288" s="82"/>
      <c r="EQ288" s="82"/>
      <c r="ER288" s="82"/>
      <c r="ES288" s="2"/>
      <c r="ET288" s="2"/>
    </row>
    <row r="289" spans="1:150" ht="15.75" customHeight="1" x14ac:dyDescent="0.3">
      <c r="A289" s="98" t="s">
        <v>375</v>
      </c>
      <c r="B289" s="99"/>
      <c r="C289" s="99"/>
      <c r="D289" s="99"/>
      <c r="E289" s="99"/>
      <c r="F289" s="99"/>
      <c r="G289" s="25"/>
      <c r="H289" s="106" t="e">
        <f>VLOOKUP(Despacho!H286,Ventas!$A$1:$U$205,16,0)</f>
        <v>#N/A</v>
      </c>
      <c r="I289" s="99"/>
      <c r="J289" s="99"/>
      <c r="K289" s="99"/>
      <c r="L289" s="99"/>
      <c r="M289" s="99"/>
      <c r="N289" s="81"/>
      <c r="O289" s="81"/>
      <c r="P289" s="81"/>
      <c r="Q289" s="81"/>
      <c r="R289" s="81"/>
      <c r="S289" s="25"/>
      <c r="T289" s="25"/>
      <c r="U289" s="25"/>
      <c r="V289" s="25"/>
      <c r="W289" s="25"/>
      <c r="X289" s="25"/>
      <c r="Y289" s="82"/>
      <c r="Z289" s="82"/>
      <c r="AA289" s="82"/>
      <c r="AB289" s="82"/>
      <c r="AC289" s="2"/>
      <c r="AD289" s="2"/>
      <c r="AE289" s="98" t="s">
        <v>375</v>
      </c>
      <c r="AF289" s="99"/>
      <c r="AG289" s="99"/>
      <c r="AH289" s="99"/>
      <c r="AI289" s="99"/>
      <c r="AJ289" s="99"/>
      <c r="AK289" s="25"/>
      <c r="AL289" s="106" t="e">
        <f>VLOOKUP(Despacho!AL286,Ventas!$A$1:$U$205,16,0)</f>
        <v>#N/A</v>
      </c>
      <c r="AM289" s="99"/>
      <c r="AN289" s="99"/>
      <c r="AO289" s="99"/>
      <c r="AP289" s="99"/>
      <c r="AQ289" s="99"/>
      <c r="AR289" s="81"/>
      <c r="AS289" s="81"/>
      <c r="AT289" s="81"/>
      <c r="AU289" s="81"/>
      <c r="AV289" s="81"/>
      <c r="AW289" s="25"/>
      <c r="AX289" s="25"/>
      <c r="AY289" s="25"/>
      <c r="AZ289" s="25"/>
      <c r="BA289" s="25"/>
      <c r="BB289" s="25"/>
      <c r="BC289" s="82"/>
      <c r="BD289" s="82"/>
      <c r="BE289" s="82"/>
      <c r="BF289" s="82"/>
      <c r="BG289" s="2"/>
      <c r="BH289" s="2"/>
      <c r="BI289" s="98" t="s">
        <v>375</v>
      </c>
      <c r="BJ289" s="99"/>
      <c r="BK289" s="99"/>
      <c r="BL289" s="99"/>
      <c r="BM289" s="99"/>
      <c r="BN289" s="99"/>
      <c r="BO289" s="25"/>
      <c r="BP289" s="106" t="e">
        <f>VLOOKUP(Despacho!BP286,Ventas!$A$1:$U$205,16,0)</f>
        <v>#N/A</v>
      </c>
      <c r="BQ289" s="99"/>
      <c r="BR289" s="99"/>
      <c r="BS289" s="99"/>
      <c r="BT289" s="99"/>
      <c r="BU289" s="99"/>
      <c r="BV289" s="81"/>
      <c r="BW289" s="81"/>
      <c r="BX289" s="81"/>
      <c r="BY289" s="81"/>
      <c r="BZ289" s="81"/>
      <c r="CA289" s="25"/>
      <c r="CB289" s="25"/>
      <c r="CC289" s="25"/>
      <c r="CD289" s="25"/>
      <c r="CE289" s="25"/>
      <c r="CF289" s="25"/>
      <c r="CG289" s="82"/>
      <c r="CH289" s="82"/>
      <c r="CI289" s="82"/>
      <c r="CJ289" s="82"/>
      <c r="CK289" s="2"/>
      <c r="CL289" s="2"/>
      <c r="CM289" s="98" t="s">
        <v>375</v>
      </c>
      <c r="CN289" s="99"/>
      <c r="CO289" s="99"/>
      <c r="CP289" s="99"/>
      <c r="CQ289" s="99"/>
      <c r="CR289" s="99"/>
      <c r="CS289" s="25"/>
      <c r="CT289" s="106" t="e">
        <f>VLOOKUP(Despacho!CT286,Ventas!$A$1:$U$205,16,0)</f>
        <v>#N/A</v>
      </c>
      <c r="CU289" s="99"/>
      <c r="CV289" s="99"/>
      <c r="CW289" s="99"/>
      <c r="CX289" s="99"/>
      <c r="CY289" s="99"/>
      <c r="CZ289" s="81"/>
      <c r="DA289" s="81"/>
      <c r="DB289" s="81"/>
      <c r="DC289" s="81"/>
      <c r="DD289" s="81"/>
      <c r="DE289" s="25"/>
      <c r="DF289" s="25"/>
      <c r="DG289" s="25"/>
      <c r="DH289" s="25"/>
      <c r="DI289" s="25"/>
      <c r="DJ289" s="25"/>
      <c r="DK289" s="82"/>
      <c r="DL289" s="82"/>
      <c r="DM289" s="82"/>
      <c r="DN289" s="82"/>
      <c r="DO289" s="2"/>
      <c r="DP289" s="2"/>
      <c r="DQ289" s="98" t="s">
        <v>375</v>
      </c>
      <c r="DR289" s="99"/>
      <c r="DS289" s="99"/>
      <c r="DT289" s="99"/>
      <c r="DU289" s="99"/>
      <c r="DV289" s="99"/>
      <c r="DW289" s="25"/>
      <c r="DX289" s="106" t="e">
        <f>VLOOKUP(Despacho!DX286,Ventas!$A$1:$U$205,16,0)</f>
        <v>#N/A</v>
      </c>
      <c r="DY289" s="99"/>
      <c r="DZ289" s="99"/>
      <c r="EA289" s="99"/>
      <c r="EB289" s="99"/>
      <c r="EC289" s="99"/>
      <c r="ED289" s="81"/>
      <c r="EE289" s="81"/>
      <c r="EF289" s="81"/>
      <c r="EG289" s="81"/>
      <c r="EH289" s="81"/>
      <c r="EI289" s="25"/>
      <c r="EJ289" s="25"/>
      <c r="EK289" s="25"/>
      <c r="EL289" s="25"/>
      <c r="EM289" s="25"/>
      <c r="EN289" s="25"/>
      <c r="EO289" s="82"/>
      <c r="EP289" s="82"/>
      <c r="EQ289" s="82"/>
      <c r="ER289" s="82"/>
      <c r="ES289" s="2"/>
      <c r="ET289" s="2"/>
    </row>
    <row r="290" spans="1:150" ht="15.75" customHeight="1" x14ac:dyDescent="0.3">
      <c r="A290" s="98" t="s">
        <v>152</v>
      </c>
      <c r="B290" s="99"/>
      <c r="C290" s="99"/>
      <c r="D290" s="99"/>
      <c r="E290" s="99"/>
      <c r="F290" s="99"/>
      <c r="G290" s="25" t="s">
        <v>372</v>
      </c>
      <c r="H290" s="101" t="e">
        <f>VLOOKUP(Y286,Clientes!$A$1:$E$504,3,0)</f>
        <v>#N/A</v>
      </c>
      <c r="I290" s="99"/>
      <c r="J290" s="99"/>
      <c r="K290" s="99"/>
      <c r="L290" s="99"/>
      <c r="M290" s="99"/>
      <c r="N290" s="99"/>
      <c r="O290" s="99"/>
      <c r="P290" s="99"/>
      <c r="Q290" s="99"/>
      <c r="R290" s="99"/>
      <c r="S290" s="99"/>
      <c r="T290" s="99"/>
      <c r="U290" s="99"/>
      <c r="V290" s="99"/>
      <c r="W290" s="99"/>
      <c r="X290" s="99"/>
      <c r="Y290" s="98" t="s">
        <v>279</v>
      </c>
      <c r="Z290" s="99"/>
      <c r="AA290" s="100" t="e">
        <f>VLOOKUP(Y286,Clientes!$A$1:$E$48,4,0)</f>
        <v>#N/A</v>
      </c>
      <c r="AB290" s="99"/>
      <c r="AC290" s="2"/>
      <c r="AD290" s="2"/>
      <c r="AE290" s="98" t="s">
        <v>152</v>
      </c>
      <c r="AF290" s="99"/>
      <c r="AG290" s="99"/>
      <c r="AH290" s="99"/>
      <c r="AI290" s="99"/>
      <c r="AJ290" s="99"/>
      <c r="AK290" s="25" t="s">
        <v>372</v>
      </c>
      <c r="AL290" s="101" t="e">
        <f>VLOOKUP(BC286,Clientes!$A$1:$E$504,3,0)</f>
        <v>#N/A</v>
      </c>
      <c r="AM290" s="99"/>
      <c r="AN290" s="99"/>
      <c r="AO290" s="99"/>
      <c r="AP290" s="99"/>
      <c r="AQ290" s="99"/>
      <c r="AR290" s="99"/>
      <c r="AS290" s="99"/>
      <c r="AT290" s="99"/>
      <c r="AU290" s="99"/>
      <c r="AV290" s="99"/>
      <c r="AW290" s="99"/>
      <c r="AX290" s="99"/>
      <c r="AY290" s="99"/>
      <c r="AZ290" s="99"/>
      <c r="BA290" s="99"/>
      <c r="BB290" s="99"/>
      <c r="BC290" s="98" t="s">
        <v>279</v>
      </c>
      <c r="BD290" s="99"/>
      <c r="BE290" s="100" t="e">
        <f>VLOOKUP(BC286,Clientes!$A$1:$E$48,4,0)</f>
        <v>#N/A</v>
      </c>
      <c r="BF290" s="99"/>
      <c r="BG290" s="2"/>
      <c r="BH290" s="2"/>
      <c r="BI290" s="98" t="s">
        <v>152</v>
      </c>
      <c r="BJ290" s="99"/>
      <c r="BK290" s="99"/>
      <c r="BL290" s="99"/>
      <c r="BM290" s="99"/>
      <c r="BN290" s="99"/>
      <c r="BO290" s="25" t="s">
        <v>372</v>
      </c>
      <c r="BP290" s="101" t="e">
        <f>VLOOKUP(CG286,Clientes!$A$1:$E$504,3,0)</f>
        <v>#N/A</v>
      </c>
      <c r="BQ290" s="99"/>
      <c r="BR290" s="99"/>
      <c r="BS290" s="99"/>
      <c r="BT290" s="99"/>
      <c r="BU290" s="99"/>
      <c r="BV290" s="99"/>
      <c r="BW290" s="99"/>
      <c r="BX290" s="99"/>
      <c r="BY290" s="99"/>
      <c r="BZ290" s="99"/>
      <c r="CA290" s="99"/>
      <c r="CB290" s="99"/>
      <c r="CC290" s="99"/>
      <c r="CD290" s="99"/>
      <c r="CE290" s="99"/>
      <c r="CF290" s="99"/>
      <c r="CG290" s="98" t="s">
        <v>279</v>
      </c>
      <c r="CH290" s="99"/>
      <c r="CI290" s="100" t="e">
        <f>VLOOKUP(CG286,Clientes!$A$1:$E$48,4,0)</f>
        <v>#N/A</v>
      </c>
      <c r="CJ290" s="99"/>
      <c r="CK290" s="2"/>
      <c r="CL290" s="2"/>
      <c r="CM290" s="98" t="s">
        <v>152</v>
      </c>
      <c r="CN290" s="99"/>
      <c r="CO290" s="99"/>
      <c r="CP290" s="99"/>
      <c r="CQ290" s="99"/>
      <c r="CR290" s="99"/>
      <c r="CS290" s="25" t="s">
        <v>372</v>
      </c>
      <c r="CT290" s="101" t="e">
        <f>VLOOKUP(DK286,Clientes!$A$1:$E$504,3,0)</f>
        <v>#N/A</v>
      </c>
      <c r="CU290" s="99"/>
      <c r="CV290" s="99"/>
      <c r="CW290" s="99"/>
      <c r="CX290" s="99"/>
      <c r="CY290" s="99"/>
      <c r="CZ290" s="99"/>
      <c r="DA290" s="99"/>
      <c r="DB290" s="99"/>
      <c r="DC290" s="99"/>
      <c r="DD290" s="99"/>
      <c r="DE290" s="99"/>
      <c r="DF290" s="99"/>
      <c r="DG290" s="99"/>
      <c r="DH290" s="99"/>
      <c r="DI290" s="99"/>
      <c r="DJ290" s="99"/>
      <c r="DK290" s="98" t="s">
        <v>279</v>
      </c>
      <c r="DL290" s="99"/>
      <c r="DM290" s="100" t="e">
        <f>VLOOKUP(DK286,Clientes!$A$1:$E$48,4,0)</f>
        <v>#N/A</v>
      </c>
      <c r="DN290" s="99"/>
      <c r="DO290" s="2"/>
      <c r="DP290" s="2"/>
      <c r="DQ290" s="98" t="s">
        <v>152</v>
      </c>
      <c r="DR290" s="99"/>
      <c r="DS290" s="99"/>
      <c r="DT290" s="99"/>
      <c r="DU290" s="99"/>
      <c r="DV290" s="99"/>
      <c r="DW290" s="25" t="s">
        <v>372</v>
      </c>
      <c r="DX290" s="101" t="e">
        <f>VLOOKUP(EO286,Clientes!$A$1:$E$504,3,0)</f>
        <v>#N/A</v>
      </c>
      <c r="DY290" s="99"/>
      <c r="DZ290" s="99"/>
      <c r="EA290" s="99"/>
      <c r="EB290" s="99"/>
      <c r="EC290" s="99"/>
      <c r="ED290" s="99"/>
      <c r="EE290" s="99"/>
      <c r="EF290" s="99"/>
      <c r="EG290" s="99"/>
      <c r="EH290" s="99"/>
      <c r="EI290" s="99"/>
      <c r="EJ290" s="99"/>
      <c r="EK290" s="99"/>
      <c r="EL290" s="99"/>
      <c r="EM290" s="99"/>
      <c r="EN290" s="99"/>
      <c r="EO290" s="98" t="s">
        <v>279</v>
      </c>
      <c r="EP290" s="99"/>
      <c r="EQ290" s="100" t="e">
        <f>VLOOKUP(EO286,Clientes!$A$1:$E$48,4,0)</f>
        <v>#N/A</v>
      </c>
      <c r="ER290" s="99"/>
      <c r="ES290" s="2"/>
      <c r="ET290" s="2"/>
    </row>
    <row r="291" spans="1:150"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row>
    <row r="292" spans="1:150"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row>
    <row r="293" spans="1:150" ht="15.75" customHeight="1" x14ac:dyDescent="0.3">
      <c r="A293" s="102" t="s">
        <v>225</v>
      </c>
      <c r="B293" s="103"/>
      <c r="C293" s="102" t="s">
        <v>376</v>
      </c>
      <c r="D293" s="104"/>
      <c r="E293" s="104"/>
      <c r="F293" s="104"/>
      <c r="G293" s="104"/>
      <c r="H293" s="104"/>
      <c r="I293" s="104"/>
      <c r="J293" s="104"/>
      <c r="K293" s="104"/>
      <c r="L293" s="104"/>
      <c r="M293" s="104"/>
      <c r="N293" s="104"/>
      <c r="O293" s="104"/>
      <c r="P293" s="104"/>
      <c r="Q293" s="104"/>
      <c r="R293" s="104"/>
      <c r="S293" s="104"/>
      <c r="T293" s="103"/>
      <c r="U293" s="102" t="s">
        <v>245</v>
      </c>
      <c r="V293" s="103"/>
      <c r="W293" s="102" t="s">
        <v>377</v>
      </c>
      <c r="X293" s="104"/>
      <c r="Y293" s="104"/>
      <c r="Z293" s="103"/>
      <c r="AA293" s="102" t="s">
        <v>378</v>
      </c>
      <c r="AB293" s="104"/>
      <c r="AC293" s="104"/>
      <c r="AD293" s="103"/>
      <c r="AE293" s="102" t="s">
        <v>225</v>
      </c>
      <c r="AF293" s="103"/>
      <c r="AG293" s="102" t="s">
        <v>376</v>
      </c>
      <c r="AH293" s="104"/>
      <c r="AI293" s="104"/>
      <c r="AJ293" s="104"/>
      <c r="AK293" s="104"/>
      <c r="AL293" s="104"/>
      <c r="AM293" s="104"/>
      <c r="AN293" s="104"/>
      <c r="AO293" s="104"/>
      <c r="AP293" s="104"/>
      <c r="AQ293" s="104"/>
      <c r="AR293" s="104"/>
      <c r="AS293" s="104"/>
      <c r="AT293" s="104"/>
      <c r="AU293" s="104"/>
      <c r="AV293" s="104"/>
      <c r="AW293" s="104"/>
      <c r="AX293" s="103"/>
      <c r="AY293" s="102" t="s">
        <v>245</v>
      </c>
      <c r="AZ293" s="103"/>
      <c r="BA293" s="102" t="s">
        <v>377</v>
      </c>
      <c r="BB293" s="104"/>
      <c r="BC293" s="104"/>
      <c r="BD293" s="103"/>
      <c r="BE293" s="102" t="s">
        <v>378</v>
      </c>
      <c r="BF293" s="104"/>
      <c r="BG293" s="104"/>
      <c r="BH293" s="103"/>
      <c r="BI293" s="102" t="s">
        <v>225</v>
      </c>
      <c r="BJ293" s="103"/>
      <c r="BK293" s="102" t="s">
        <v>376</v>
      </c>
      <c r="BL293" s="104"/>
      <c r="BM293" s="104"/>
      <c r="BN293" s="104"/>
      <c r="BO293" s="104"/>
      <c r="BP293" s="104"/>
      <c r="BQ293" s="104"/>
      <c r="BR293" s="104"/>
      <c r="BS293" s="104"/>
      <c r="BT293" s="104"/>
      <c r="BU293" s="104"/>
      <c r="BV293" s="104"/>
      <c r="BW293" s="104"/>
      <c r="BX293" s="104"/>
      <c r="BY293" s="104"/>
      <c r="BZ293" s="104"/>
      <c r="CA293" s="104"/>
      <c r="CB293" s="103"/>
      <c r="CC293" s="102" t="s">
        <v>245</v>
      </c>
      <c r="CD293" s="103"/>
      <c r="CE293" s="102" t="s">
        <v>377</v>
      </c>
      <c r="CF293" s="104"/>
      <c r="CG293" s="104"/>
      <c r="CH293" s="103"/>
      <c r="CI293" s="102" t="s">
        <v>378</v>
      </c>
      <c r="CJ293" s="104"/>
      <c r="CK293" s="104"/>
      <c r="CL293" s="103"/>
      <c r="CM293" s="102" t="s">
        <v>225</v>
      </c>
      <c r="CN293" s="103"/>
      <c r="CO293" s="102" t="s">
        <v>376</v>
      </c>
      <c r="CP293" s="104"/>
      <c r="CQ293" s="104"/>
      <c r="CR293" s="104"/>
      <c r="CS293" s="104"/>
      <c r="CT293" s="104"/>
      <c r="CU293" s="104"/>
      <c r="CV293" s="104"/>
      <c r="CW293" s="104"/>
      <c r="CX293" s="104"/>
      <c r="CY293" s="104"/>
      <c r="CZ293" s="104"/>
      <c r="DA293" s="104"/>
      <c r="DB293" s="104"/>
      <c r="DC293" s="104"/>
      <c r="DD293" s="104"/>
      <c r="DE293" s="104"/>
      <c r="DF293" s="103"/>
      <c r="DG293" s="102" t="s">
        <v>245</v>
      </c>
      <c r="DH293" s="103"/>
      <c r="DI293" s="102" t="s">
        <v>377</v>
      </c>
      <c r="DJ293" s="104"/>
      <c r="DK293" s="104"/>
      <c r="DL293" s="103"/>
      <c r="DM293" s="102" t="s">
        <v>378</v>
      </c>
      <c r="DN293" s="104"/>
      <c r="DO293" s="104"/>
      <c r="DP293" s="103"/>
      <c r="DQ293" s="102" t="s">
        <v>225</v>
      </c>
      <c r="DR293" s="103"/>
      <c r="DS293" s="102" t="s">
        <v>376</v>
      </c>
      <c r="DT293" s="104"/>
      <c r="DU293" s="104"/>
      <c r="DV293" s="104"/>
      <c r="DW293" s="104"/>
      <c r="DX293" s="104"/>
      <c r="DY293" s="104"/>
      <c r="DZ293" s="104"/>
      <c r="EA293" s="104"/>
      <c r="EB293" s="104"/>
      <c r="EC293" s="104"/>
      <c r="ED293" s="104"/>
      <c r="EE293" s="104"/>
      <c r="EF293" s="104"/>
      <c r="EG293" s="104"/>
      <c r="EH293" s="104"/>
      <c r="EI293" s="104"/>
      <c r="EJ293" s="103"/>
      <c r="EK293" s="102" t="s">
        <v>245</v>
      </c>
      <c r="EL293" s="103"/>
      <c r="EM293" s="102" t="s">
        <v>377</v>
      </c>
      <c r="EN293" s="104"/>
      <c r="EO293" s="104"/>
      <c r="EP293" s="103"/>
      <c r="EQ293" s="102" t="s">
        <v>378</v>
      </c>
      <c r="ER293" s="104"/>
      <c r="ES293" s="104"/>
      <c r="ET293" s="103"/>
    </row>
    <row r="294" spans="1:150" ht="15.75" customHeight="1" x14ac:dyDescent="0.3">
      <c r="A294" s="111">
        <v>1</v>
      </c>
      <c r="B294" s="103"/>
      <c r="C294" s="112" t="str">
        <f>IFERROR(VLOOKUP(CONCATENATE($H$1,A294),Ventas!$D$1:$M$205,5,0),"")</f>
        <v>Toalla 160x80 Fu</v>
      </c>
      <c r="D294" s="104"/>
      <c r="E294" s="104"/>
      <c r="F294" s="104"/>
      <c r="G294" s="104"/>
      <c r="H294" s="104"/>
      <c r="I294" s="104"/>
      <c r="J294" s="104"/>
      <c r="K294" s="104"/>
      <c r="L294" s="104"/>
      <c r="M294" s="104"/>
      <c r="N294" s="104"/>
      <c r="O294" s="104"/>
      <c r="P294" s="104"/>
      <c r="Q294" s="104"/>
      <c r="R294" s="104"/>
      <c r="S294" s="104"/>
      <c r="T294" s="103"/>
      <c r="U294" s="109">
        <f>IFERROR(VLOOKUP(CONCATENATE($H$1,A294),Ventas!$D$1:$M$205,6,0),"")</f>
        <v>1</v>
      </c>
      <c r="V294" s="103"/>
      <c r="W294" s="110">
        <f>IFERROR(VLOOKUP(CONCATENATE($H$1,A294),Ventas!$D$1:$M$205,8,0),"")</f>
        <v>8992</v>
      </c>
      <c r="X294" s="104"/>
      <c r="Y294" s="104"/>
      <c r="Z294" s="103"/>
      <c r="AA294" s="110">
        <f t="shared" ref="AA294:AA302" si="75">IFERROR(U294*W294,"")</f>
        <v>8992</v>
      </c>
      <c r="AB294" s="104"/>
      <c r="AC294" s="104"/>
      <c r="AD294" s="103"/>
      <c r="AE294" s="111">
        <v>1</v>
      </c>
      <c r="AF294" s="103"/>
      <c r="AG294" s="112" t="str">
        <f>IFERROR(VLOOKUP(CONCATENATE($H$1,AE294),Ventas!$D$1:$M$205,5,0),"")</f>
        <v>Toalla 160x80 Fu</v>
      </c>
      <c r="AH294" s="104"/>
      <c r="AI294" s="104"/>
      <c r="AJ294" s="104"/>
      <c r="AK294" s="104"/>
      <c r="AL294" s="104"/>
      <c r="AM294" s="104"/>
      <c r="AN294" s="104"/>
      <c r="AO294" s="104"/>
      <c r="AP294" s="104"/>
      <c r="AQ294" s="104"/>
      <c r="AR294" s="104"/>
      <c r="AS294" s="104"/>
      <c r="AT294" s="104"/>
      <c r="AU294" s="104"/>
      <c r="AV294" s="104"/>
      <c r="AW294" s="104"/>
      <c r="AX294" s="103"/>
      <c r="AY294" s="109">
        <f>IFERROR(VLOOKUP(CONCATENATE($H$1,AE294),Ventas!$D$1:$M$205,6,0),"")</f>
        <v>1</v>
      </c>
      <c r="AZ294" s="103"/>
      <c r="BA294" s="110">
        <f>IFERROR(VLOOKUP(CONCATENATE($H$1,AE294),Ventas!$D$1:$M$205,8,0),"")</f>
        <v>8992</v>
      </c>
      <c r="BB294" s="104"/>
      <c r="BC294" s="104"/>
      <c r="BD294" s="103"/>
      <c r="BE294" s="110">
        <f t="shared" ref="BE294:BE302" si="76">IFERROR(AY294*BA294,"")</f>
        <v>8992</v>
      </c>
      <c r="BF294" s="104"/>
      <c r="BG294" s="104"/>
      <c r="BH294" s="103"/>
      <c r="BI294" s="111">
        <v>1</v>
      </c>
      <c r="BJ294" s="103"/>
      <c r="BK294" s="112" t="str">
        <f>IFERROR(VLOOKUP(CONCATENATE($H$1,BI294),Ventas!$D$1:$M$205,5,0),"")</f>
        <v>Toalla 160x80 Fu</v>
      </c>
      <c r="BL294" s="104"/>
      <c r="BM294" s="104"/>
      <c r="BN294" s="104"/>
      <c r="BO294" s="104"/>
      <c r="BP294" s="104"/>
      <c r="BQ294" s="104"/>
      <c r="BR294" s="104"/>
      <c r="BS294" s="104"/>
      <c r="BT294" s="104"/>
      <c r="BU294" s="104"/>
      <c r="BV294" s="104"/>
      <c r="BW294" s="104"/>
      <c r="BX294" s="104"/>
      <c r="BY294" s="104"/>
      <c r="BZ294" s="104"/>
      <c r="CA294" s="104"/>
      <c r="CB294" s="103"/>
      <c r="CC294" s="109">
        <f>IFERROR(VLOOKUP(CONCATENATE($H$1,BI294),Ventas!$D$1:$M$205,6,0),"")</f>
        <v>1</v>
      </c>
      <c r="CD294" s="103"/>
      <c r="CE294" s="110">
        <f>IFERROR(VLOOKUP(CONCATENATE($H$1,BI294),Ventas!$D$1:$M$205,8,0),"")</f>
        <v>8992</v>
      </c>
      <c r="CF294" s="104"/>
      <c r="CG294" s="104"/>
      <c r="CH294" s="103"/>
      <c r="CI294" s="110">
        <f t="shared" ref="CI294:CI302" si="77">IFERROR(CC294*CE294,"")</f>
        <v>8992</v>
      </c>
      <c r="CJ294" s="104"/>
      <c r="CK294" s="104"/>
      <c r="CL294" s="103"/>
      <c r="CM294" s="111">
        <v>1</v>
      </c>
      <c r="CN294" s="103"/>
      <c r="CO294" s="112" t="str">
        <f>IFERROR(VLOOKUP(CONCATENATE($H$1,CM294),Ventas!$D$1:$M$205,5,0),"")</f>
        <v>Toalla 160x80 Fu</v>
      </c>
      <c r="CP294" s="104"/>
      <c r="CQ294" s="104"/>
      <c r="CR294" s="104"/>
      <c r="CS294" s="104"/>
      <c r="CT294" s="104"/>
      <c r="CU294" s="104"/>
      <c r="CV294" s="104"/>
      <c r="CW294" s="104"/>
      <c r="CX294" s="104"/>
      <c r="CY294" s="104"/>
      <c r="CZ294" s="104"/>
      <c r="DA294" s="104"/>
      <c r="DB294" s="104"/>
      <c r="DC294" s="104"/>
      <c r="DD294" s="104"/>
      <c r="DE294" s="104"/>
      <c r="DF294" s="103"/>
      <c r="DG294" s="109">
        <f>IFERROR(VLOOKUP(CONCATENATE($H$1,CM294),Ventas!$D$1:$M$205,6,0),"")</f>
        <v>1</v>
      </c>
      <c r="DH294" s="103"/>
      <c r="DI294" s="110">
        <f>IFERROR(VLOOKUP(CONCATENATE($H$1,CM294),Ventas!$D$1:$M$205,8,0),"")</f>
        <v>8992</v>
      </c>
      <c r="DJ294" s="104"/>
      <c r="DK294" s="104"/>
      <c r="DL294" s="103"/>
      <c r="DM294" s="110">
        <f t="shared" ref="DM294:DM302" si="78">IFERROR(DG294*DI294,"")</f>
        <v>8992</v>
      </c>
      <c r="DN294" s="104"/>
      <c r="DO294" s="104"/>
      <c r="DP294" s="103"/>
      <c r="DQ294" s="111">
        <v>1</v>
      </c>
      <c r="DR294" s="103"/>
      <c r="DS294" s="112" t="str">
        <f>IFERROR(VLOOKUP(CONCATENATE($H$1,DQ294),Ventas!$D$1:$M$205,5,0),"")</f>
        <v>Toalla 160x80 Fu</v>
      </c>
      <c r="DT294" s="104"/>
      <c r="DU294" s="104"/>
      <c r="DV294" s="104"/>
      <c r="DW294" s="104"/>
      <c r="DX294" s="104"/>
      <c r="DY294" s="104"/>
      <c r="DZ294" s="104"/>
      <c r="EA294" s="104"/>
      <c r="EB294" s="104"/>
      <c r="EC294" s="104"/>
      <c r="ED294" s="104"/>
      <c r="EE294" s="104"/>
      <c r="EF294" s="104"/>
      <c r="EG294" s="104"/>
      <c r="EH294" s="104"/>
      <c r="EI294" s="104"/>
      <c r="EJ294" s="103"/>
      <c r="EK294" s="109">
        <f>IFERROR(VLOOKUP(CONCATENATE($H$1,DQ294),Ventas!$D$1:$M$205,6,0),"")</f>
        <v>1</v>
      </c>
      <c r="EL294" s="103"/>
      <c r="EM294" s="110">
        <f>IFERROR(VLOOKUP(CONCATENATE($H$1,DQ294),Ventas!$D$1:$M$205,8,0),"")</f>
        <v>8992</v>
      </c>
      <c r="EN294" s="104"/>
      <c r="EO294" s="104"/>
      <c r="EP294" s="103"/>
      <c r="EQ294" s="110">
        <f t="shared" ref="EQ294:EQ302" si="79">IFERROR(EK294*EM294,"")</f>
        <v>8992</v>
      </c>
      <c r="ER294" s="104"/>
      <c r="ES294" s="104"/>
      <c r="ET294" s="103"/>
    </row>
    <row r="295" spans="1:150" ht="15.75" customHeight="1" x14ac:dyDescent="0.3">
      <c r="A295" s="111">
        <v>2</v>
      </c>
      <c r="B295" s="103"/>
      <c r="C295" s="112" t="str">
        <f>IFERROR(VLOOKUP(CONCATENATE($H$1,A295),Ventas!$D$1:$M$205,5,0),"")</f>
        <v>Turbante Fu</v>
      </c>
      <c r="D295" s="104"/>
      <c r="E295" s="104"/>
      <c r="F295" s="104"/>
      <c r="G295" s="104"/>
      <c r="H295" s="104"/>
      <c r="I295" s="104"/>
      <c r="J295" s="104"/>
      <c r="K295" s="104"/>
      <c r="L295" s="104"/>
      <c r="M295" s="104"/>
      <c r="N295" s="104"/>
      <c r="O295" s="104"/>
      <c r="P295" s="104"/>
      <c r="Q295" s="104"/>
      <c r="R295" s="104"/>
      <c r="S295" s="104"/>
      <c r="T295" s="103"/>
      <c r="U295" s="109">
        <f>IFERROR(VLOOKUP(CONCATENATE($H$1,A295),Ventas!$D$1:$M$205,6,0),"")</f>
        <v>1</v>
      </c>
      <c r="V295" s="103"/>
      <c r="W295" s="110">
        <f>IFERROR(VLOOKUP(CONCATENATE($H$1,A295),Ventas!$D$1:$M$205,8,0),"")</f>
        <v>4706</v>
      </c>
      <c r="X295" s="104"/>
      <c r="Y295" s="104"/>
      <c r="Z295" s="103"/>
      <c r="AA295" s="110">
        <f t="shared" si="75"/>
        <v>4706</v>
      </c>
      <c r="AB295" s="104"/>
      <c r="AC295" s="104"/>
      <c r="AD295" s="103"/>
      <c r="AE295" s="111">
        <v>2</v>
      </c>
      <c r="AF295" s="103"/>
      <c r="AG295" s="112" t="str">
        <f>IFERROR(VLOOKUP(CONCATENATE($H$1,AE295),Ventas!$D$1:$M$205,5,0),"")</f>
        <v>Turbante Fu</v>
      </c>
      <c r="AH295" s="104"/>
      <c r="AI295" s="104"/>
      <c r="AJ295" s="104"/>
      <c r="AK295" s="104"/>
      <c r="AL295" s="104"/>
      <c r="AM295" s="104"/>
      <c r="AN295" s="104"/>
      <c r="AO295" s="104"/>
      <c r="AP295" s="104"/>
      <c r="AQ295" s="104"/>
      <c r="AR295" s="104"/>
      <c r="AS295" s="104"/>
      <c r="AT295" s="104"/>
      <c r="AU295" s="104"/>
      <c r="AV295" s="104"/>
      <c r="AW295" s="104"/>
      <c r="AX295" s="103"/>
      <c r="AY295" s="109">
        <f>IFERROR(VLOOKUP(CONCATENATE($H$1,AE295),Ventas!$D$1:$M$205,6,0),"")</f>
        <v>1</v>
      </c>
      <c r="AZ295" s="103"/>
      <c r="BA295" s="110">
        <f>IFERROR(VLOOKUP(CONCATENATE($H$1,AE295),Ventas!$D$1:$M$205,8,0),"")</f>
        <v>4706</v>
      </c>
      <c r="BB295" s="104"/>
      <c r="BC295" s="104"/>
      <c r="BD295" s="103"/>
      <c r="BE295" s="110">
        <f t="shared" si="76"/>
        <v>4706</v>
      </c>
      <c r="BF295" s="104"/>
      <c r="BG295" s="104"/>
      <c r="BH295" s="103"/>
      <c r="BI295" s="111">
        <v>2</v>
      </c>
      <c r="BJ295" s="103"/>
      <c r="BK295" s="112" t="str">
        <f>IFERROR(VLOOKUP(CONCATENATE($H$1,BI295),Ventas!$D$1:$M$205,5,0),"")</f>
        <v>Turbante Fu</v>
      </c>
      <c r="BL295" s="104"/>
      <c r="BM295" s="104"/>
      <c r="BN295" s="104"/>
      <c r="BO295" s="104"/>
      <c r="BP295" s="104"/>
      <c r="BQ295" s="104"/>
      <c r="BR295" s="104"/>
      <c r="BS295" s="104"/>
      <c r="BT295" s="104"/>
      <c r="BU295" s="104"/>
      <c r="BV295" s="104"/>
      <c r="BW295" s="104"/>
      <c r="BX295" s="104"/>
      <c r="BY295" s="104"/>
      <c r="BZ295" s="104"/>
      <c r="CA295" s="104"/>
      <c r="CB295" s="103"/>
      <c r="CC295" s="109">
        <f>IFERROR(VLOOKUP(CONCATENATE($H$1,BI295),Ventas!$D$1:$M$205,6,0),"")</f>
        <v>1</v>
      </c>
      <c r="CD295" s="103"/>
      <c r="CE295" s="110">
        <f>IFERROR(VLOOKUP(CONCATENATE($H$1,BI295),Ventas!$D$1:$M$205,8,0),"")</f>
        <v>4706</v>
      </c>
      <c r="CF295" s="104"/>
      <c r="CG295" s="104"/>
      <c r="CH295" s="103"/>
      <c r="CI295" s="110">
        <f t="shared" si="77"/>
        <v>4706</v>
      </c>
      <c r="CJ295" s="104"/>
      <c r="CK295" s="104"/>
      <c r="CL295" s="103"/>
      <c r="CM295" s="111">
        <v>2</v>
      </c>
      <c r="CN295" s="103"/>
      <c r="CO295" s="112" t="str">
        <f>IFERROR(VLOOKUP(CONCATENATE($H$1,CM295),Ventas!$D$1:$M$205,5,0),"")</f>
        <v>Turbante Fu</v>
      </c>
      <c r="CP295" s="104"/>
      <c r="CQ295" s="104"/>
      <c r="CR295" s="104"/>
      <c r="CS295" s="104"/>
      <c r="CT295" s="104"/>
      <c r="CU295" s="104"/>
      <c r="CV295" s="104"/>
      <c r="CW295" s="104"/>
      <c r="CX295" s="104"/>
      <c r="CY295" s="104"/>
      <c r="CZ295" s="104"/>
      <c r="DA295" s="104"/>
      <c r="DB295" s="104"/>
      <c r="DC295" s="104"/>
      <c r="DD295" s="104"/>
      <c r="DE295" s="104"/>
      <c r="DF295" s="103"/>
      <c r="DG295" s="109">
        <f>IFERROR(VLOOKUP(CONCATENATE($H$1,CM295),Ventas!$D$1:$M$205,6,0),"")</f>
        <v>1</v>
      </c>
      <c r="DH295" s="103"/>
      <c r="DI295" s="110">
        <f>IFERROR(VLOOKUP(CONCATENATE($H$1,CM295),Ventas!$D$1:$M$205,8,0),"")</f>
        <v>4706</v>
      </c>
      <c r="DJ295" s="104"/>
      <c r="DK295" s="104"/>
      <c r="DL295" s="103"/>
      <c r="DM295" s="110">
        <f t="shared" si="78"/>
        <v>4706</v>
      </c>
      <c r="DN295" s="104"/>
      <c r="DO295" s="104"/>
      <c r="DP295" s="103"/>
      <c r="DQ295" s="111">
        <v>2</v>
      </c>
      <c r="DR295" s="103"/>
      <c r="DS295" s="112" t="str">
        <f>IFERROR(VLOOKUP(CONCATENATE($H$1,DQ295),Ventas!$D$1:$M$205,5,0),"")</f>
        <v>Turbante Fu</v>
      </c>
      <c r="DT295" s="104"/>
      <c r="DU295" s="104"/>
      <c r="DV295" s="104"/>
      <c r="DW295" s="104"/>
      <c r="DX295" s="104"/>
      <c r="DY295" s="104"/>
      <c r="DZ295" s="104"/>
      <c r="EA295" s="104"/>
      <c r="EB295" s="104"/>
      <c r="EC295" s="104"/>
      <c r="ED295" s="104"/>
      <c r="EE295" s="104"/>
      <c r="EF295" s="104"/>
      <c r="EG295" s="104"/>
      <c r="EH295" s="104"/>
      <c r="EI295" s="104"/>
      <c r="EJ295" s="103"/>
      <c r="EK295" s="109">
        <f>IFERROR(VLOOKUP(CONCATENATE($H$1,DQ295),Ventas!$D$1:$M$205,6,0),"")</f>
        <v>1</v>
      </c>
      <c r="EL295" s="103"/>
      <c r="EM295" s="110">
        <f>IFERROR(VLOOKUP(CONCATENATE($H$1,DQ295),Ventas!$D$1:$M$205,8,0),"")</f>
        <v>4706</v>
      </c>
      <c r="EN295" s="104"/>
      <c r="EO295" s="104"/>
      <c r="EP295" s="103"/>
      <c r="EQ295" s="110">
        <f t="shared" si="79"/>
        <v>4706</v>
      </c>
      <c r="ER295" s="104"/>
      <c r="ES295" s="104"/>
      <c r="ET295" s="103"/>
    </row>
    <row r="296" spans="1:150" ht="15.75" customHeight="1" x14ac:dyDescent="0.3">
      <c r="A296" s="111">
        <v>3</v>
      </c>
      <c r="B296" s="103"/>
      <c r="C296" s="112" t="str">
        <f>IFERROR(VLOOKUP(CONCATENATE($H$1,A296),Ventas!$D$1:$M$205,5,0),"")</f>
        <v>Turbante Ca</v>
      </c>
      <c r="D296" s="104"/>
      <c r="E296" s="104"/>
      <c r="F296" s="104"/>
      <c r="G296" s="104"/>
      <c r="H296" s="104"/>
      <c r="I296" s="104"/>
      <c r="J296" s="104"/>
      <c r="K296" s="104"/>
      <c r="L296" s="104"/>
      <c r="M296" s="104"/>
      <c r="N296" s="104"/>
      <c r="O296" s="104"/>
      <c r="P296" s="104"/>
      <c r="Q296" s="104"/>
      <c r="R296" s="104"/>
      <c r="S296" s="104"/>
      <c r="T296" s="103"/>
      <c r="U296" s="109">
        <f>IFERROR(VLOOKUP(CONCATENATE($H$1,A296),Ventas!$D$1:$M$205,6,0),"")</f>
        <v>1</v>
      </c>
      <c r="V296" s="103"/>
      <c r="W296" s="110">
        <f>IFERROR(VLOOKUP(CONCATENATE($H$1,A296),Ventas!$D$1:$M$205,8,0),"")</f>
        <v>4706</v>
      </c>
      <c r="X296" s="104"/>
      <c r="Y296" s="104"/>
      <c r="Z296" s="103"/>
      <c r="AA296" s="110">
        <f t="shared" si="75"/>
        <v>4706</v>
      </c>
      <c r="AB296" s="104"/>
      <c r="AC296" s="104"/>
      <c r="AD296" s="103"/>
      <c r="AE296" s="111">
        <v>3</v>
      </c>
      <c r="AF296" s="103"/>
      <c r="AG296" s="112" t="str">
        <f>IFERROR(VLOOKUP(CONCATENATE($H$1,AE296),Ventas!$D$1:$M$205,5,0),"")</f>
        <v>Turbante Ca</v>
      </c>
      <c r="AH296" s="104"/>
      <c r="AI296" s="104"/>
      <c r="AJ296" s="104"/>
      <c r="AK296" s="104"/>
      <c r="AL296" s="104"/>
      <c r="AM296" s="104"/>
      <c r="AN296" s="104"/>
      <c r="AO296" s="104"/>
      <c r="AP296" s="104"/>
      <c r="AQ296" s="104"/>
      <c r="AR296" s="104"/>
      <c r="AS296" s="104"/>
      <c r="AT296" s="104"/>
      <c r="AU296" s="104"/>
      <c r="AV296" s="104"/>
      <c r="AW296" s="104"/>
      <c r="AX296" s="103"/>
      <c r="AY296" s="109">
        <f>IFERROR(VLOOKUP(CONCATENATE($H$1,AE296),Ventas!$D$1:$M$205,6,0),"")</f>
        <v>1</v>
      </c>
      <c r="AZ296" s="103"/>
      <c r="BA296" s="110">
        <f>IFERROR(VLOOKUP(CONCATENATE($H$1,AE296),Ventas!$D$1:$M$205,8,0),"")</f>
        <v>4706</v>
      </c>
      <c r="BB296" s="104"/>
      <c r="BC296" s="104"/>
      <c r="BD296" s="103"/>
      <c r="BE296" s="110">
        <f t="shared" si="76"/>
        <v>4706</v>
      </c>
      <c r="BF296" s="104"/>
      <c r="BG296" s="104"/>
      <c r="BH296" s="103"/>
      <c r="BI296" s="111">
        <v>3</v>
      </c>
      <c r="BJ296" s="103"/>
      <c r="BK296" s="112" t="str">
        <f>IFERROR(VLOOKUP(CONCATENATE($H$1,BI296),Ventas!$D$1:$M$205,5,0),"")</f>
        <v>Turbante Ca</v>
      </c>
      <c r="BL296" s="104"/>
      <c r="BM296" s="104"/>
      <c r="BN296" s="104"/>
      <c r="BO296" s="104"/>
      <c r="BP296" s="104"/>
      <c r="BQ296" s="104"/>
      <c r="BR296" s="104"/>
      <c r="BS296" s="104"/>
      <c r="BT296" s="104"/>
      <c r="BU296" s="104"/>
      <c r="BV296" s="104"/>
      <c r="BW296" s="104"/>
      <c r="BX296" s="104"/>
      <c r="BY296" s="104"/>
      <c r="BZ296" s="104"/>
      <c r="CA296" s="104"/>
      <c r="CB296" s="103"/>
      <c r="CC296" s="109">
        <f>IFERROR(VLOOKUP(CONCATENATE($H$1,BI296),Ventas!$D$1:$M$205,6,0),"")</f>
        <v>1</v>
      </c>
      <c r="CD296" s="103"/>
      <c r="CE296" s="110">
        <f>IFERROR(VLOOKUP(CONCATENATE($H$1,BI296),Ventas!$D$1:$M$205,8,0),"")</f>
        <v>4706</v>
      </c>
      <c r="CF296" s="104"/>
      <c r="CG296" s="104"/>
      <c r="CH296" s="103"/>
      <c r="CI296" s="110">
        <f t="shared" si="77"/>
        <v>4706</v>
      </c>
      <c r="CJ296" s="104"/>
      <c r="CK296" s="104"/>
      <c r="CL296" s="103"/>
      <c r="CM296" s="111">
        <v>3</v>
      </c>
      <c r="CN296" s="103"/>
      <c r="CO296" s="112" t="str">
        <f>IFERROR(VLOOKUP(CONCATENATE($H$1,CM296),Ventas!$D$1:$M$205,5,0),"")</f>
        <v>Turbante Ca</v>
      </c>
      <c r="CP296" s="104"/>
      <c r="CQ296" s="104"/>
      <c r="CR296" s="104"/>
      <c r="CS296" s="104"/>
      <c r="CT296" s="104"/>
      <c r="CU296" s="104"/>
      <c r="CV296" s="104"/>
      <c r="CW296" s="104"/>
      <c r="CX296" s="104"/>
      <c r="CY296" s="104"/>
      <c r="CZ296" s="104"/>
      <c r="DA296" s="104"/>
      <c r="DB296" s="104"/>
      <c r="DC296" s="104"/>
      <c r="DD296" s="104"/>
      <c r="DE296" s="104"/>
      <c r="DF296" s="103"/>
      <c r="DG296" s="109">
        <f>IFERROR(VLOOKUP(CONCATENATE($H$1,CM296),Ventas!$D$1:$M$205,6,0),"")</f>
        <v>1</v>
      </c>
      <c r="DH296" s="103"/>
      <c r="DI296" s="110">
        <f>IFERROR(VLOOKUP(CONCATENATE($H$1,CM296),Ventas!$D$1:$M$205,8,0),"")</f>
        <v>4706</v>
      </c>
      <c r="DJ296" s="104"/>
      <c r="DK296" s="104"/>
      <c r="DL296" s="103"/>
      <c r="DM296" s="110">
        <f t="shared" si="78"/>
        <v>4706</v>
      </c>
      <c r="DN296" s="104"/>
      <c r="DO296" s="104"/>
      <c r="DP296" s="103"/>
      <c r="DQ296" s="111">
        <v>3</v>
      </c>
      <c r="DR296" s="103"/>
      <c r="DS296" s="112" t="str">
        <f>IFERROR(VLOOKUP(CONCATENATE($H$1,DQ296),Ventas!$D$1:$M$205,5,0),"")</f>
        <v>Turbante Ca</v>
      </c>
      <c r="DT296" s="104"/>
      <c r="DU296" s="104"/>
      <c r="DV296" s="104"/>
      <c r="DW296" s="104"/>
      <c r="DX296" s="104"/>
      <c r="DY296" s="104"/>
      <c r="DZ296" s="104"/>
      <c r="EA296" s="104"/>
      <c r="EB296" s="104"/>
      <c r="EC296" s="104"/>
      <c r="ED296" s="104"/>
      <c r="EE296" s="104"/>
      <c r="EF296" s="104"/>
      <c r="EG296" s="104"/>
      <c r="EH296" s="104"/>
      <c r="EI296" s="104"/>
      <c r="EJ296" s="103"/>
      <c r="EK296" s="109">
        <f>IFERROR(VLOOKUP(CONCATENATE($H$1,DQ296),Ventas!$D$1:$M$205,6,0),"")</f>
        <v>1</v>
      </c>
      <c r="EL296" s="103"/>
      <c r="EM296" s="110">
        <f>IFERROR(VLOOKUP(CONCATENATE($H$1,DQ296),Ventas!$D$1:$M$205,8,0),"")</f>
        <v>4706</v>
      </c>
      <c r="EN296" s="104"/>
      <c r="EO296" s="104"/>
      <c r="EP296" s="103"/>
      <c r="EQ296" s="110">
        <f t="shared" si="79"/>
        <v>4706</v>
      </c>
      <c r="ER296" s="104"/>
      <c r="ES296" s="104"/>
      <c r="ET296" s="103"/>
    </row>
    <row r="297" spans="1:150" ht="15.75" customHeight="1" x14ac:dyDescent="0.3">
      <c r="A297" s="111">
        <v>4</v>
      </c>
      <c r="B297" s="103"/>
      <c r="C297" s="112" t="str">
        <f>IFERROR(VLOOKUP(CONCATENATE($H$1,A297),Ventas!$D$1:$M$205,5,0),"")</f>
        <v>Turbante Ca</v>
      </c>
      <c r="D297" s="104"/>
      <c r="E297" s="104"/>
      <c r="F297" s="104"/>
      <c r="G297" s="104"/>
      <c r="H297" s="104"/>
      <c r="I297" s="104"/>
      <c r="J297" s="104"/>
      <c r="K297" s="104"/>
      <c r="L297" s="104"/>
      <c r="M297" s="104"/>
      <c r="N297" s="104"/>
      <c r="O297" s="104"/>
      <c r="P297" s="104"/>
      <c r="Q297" s="104"/>
      <c r="R297" s="104"/>
      <c r="S297" s="104"/>
      <c r="T297" s="103"/>
      <c r="U297" s="109">
        <f>IFERROR(VLOOKUP(CONCATENATE($H$1,A297),Ventas!$D$1:$M$205,6,0),"")</f>
        <v>1</v>
      </c>
      <c r="V297" s="103"/>
      <c r="W297" s="110">
        <f>IFERROR(VLOOKUP(CONCATENATE($H$1,A297),Ventas!$D$1:$M$205,8,0),"")</f>
        <v>4706</v>
      </c>
      <c r="X297" s="104"/>
      <c r="Y297" s="104"/>
      <c r="Z297" s="103"/>
      <c r="AA297" s="110">
        <f t="shared" si="75"/>
        <v>4706</v>
      </c>
      <c r="AB297" s="104"/>
      <c r="AC297" s="104"/>
      <c r="AD297" s="103"/>
      <c r="AE297" s="111">
        <v>4</v>
      </c>
      <c r="AF297" s="103"/>
      <c r="AG297" s="112" t="str">
        <f>IFERROR(VLOOKUP(CONCATENATE($H$1,AE297),Ventas!$D$1:$M$205,5,0),"")</f>
        <v>Turbante Ca</v>
      </c>
      <c r="AH297" s="104"/>
      <c r="AI297" s="104"/>
      <c r="AJ297" s="104"/>
      <c r="AK297" s="104"/>
      <c r="AL297" s="104"/>
      <c r="AM297" s="104"/>
      <c r="AN297" s="104"/>
      <c r="AO297" s="104"/>
      <c r="AP297" s="104"/>
      <c r="AQ297" s="104"/>
      <c r="AR297" s="104"/>
      <c r="AS297" s="104"/>
      <c r="AT297" s="104"/>
      <c r="AU297" s="104"/>
      <c r="AV297" s="104"/>
      <c r="AW297" s="104"/>
      <c r="AX297" s="103"/>
      <c r="AY297" s="109">
        <f>IFERROR(VLOOKUP(CONCATENATE($H$1,AE297),Ventas!$D$1:$M$205,6,0),"")</f>
        <v>1</v>
      </c>
      <c r="AZ297" s="103"/>
      <c r="BA297" s="110">
        <f>IFERROR(VLOOKUP(CONCATENATE($H$1,AE297),Ventas!$D$1:$M$205,8,0),"")</f>
        <v>4706</v>
      </c>
      <c r="BB297" s="104"/>
      <c r="BC297" s="104"/>
      <c r="BD297" s="103"/>
      <c r="BE297" s="110">
        <f t="shared" si="76"/>
        <v>4706</v>
      </c>
      <c r="BF297" s="104"/>
      <c r="BG297" s="104"/>
      <c r="BH297" s="103"/>
      <c r="BI297" s="111">
        <v>4</v>
      </c>
      <c r="BJ297" s="103"/>
      <c r="BK297" s="112" t="str">
        <f>IFERROR(VLOOKUP(CONCATENATE($H$1,BI297),Ventas!$D$1:$M$205,5,0),"")</f>
        <v>Turbante Ca</v>
      </c>
      <c r="BL297" s="104"/>
      <c r="BM297" s="104"/>
      <c r="BN297" s="104"/>
      <c r="BO297" s="104"/>
      <c r="BP297" s="104"/>
      <c r="BQ297" s="104"/>
      <c r="BR297" s="104"/>
      <c r="BS297" s="104"/>
      <c r="BT297" s="104"/>
      <c r="BU297" s="104"/>
      <c r="BV297" s="104"/>
      <c r="BW297" s="104"/>
      <c r="BX297" s="104"/>
      <c r="BY297" s="104"/>
      <c r="BZ297" s="104"/>
      <c r="CA297" s="104"/>
      <c r="CB297" s="103"/>
      <c r="CC297" s="109">
        <f>IFERROR(VLOOKUP(CONCATENATE($H$1,BI297),Ventas!$D$1:$M$205,6,0),"")</f>
        <v>1</v>
      </c>
      <c r="CD297" s="103"/>
      <c r="CE297" s="110">
        <f>IFERROR(VLOOKUP(CONCATENATE($H$1,BI297),Ventas!$D$1:$M$205,8,0),"")</f>
        <v>4706</v>
      </c>
      <c r="CF297" s="104"/>
      <c r="CG297" s="104"/>
      <c r="CH297" s="103"/>
      <c r="CI297" s="110">
        <f t="shared" si="77"/>
        <v>4706</v>
      </c>
      <c r="CJ297" s="104"/>
      <c r="CK297" s="104"/>
      <c r="CL297" s="103"/>
      <c r="CM297" s="111">
        <v>4</v>
      </c>
      <c r="CN297" s="103"/>
      <c r="CO297" s="112" t="str">
        <f>IFERROR(VLOOKUP(CONCATENATE($H$1,CM297),Ventas!$D$1:$M$205,5,0),"")</f>
        <v>Turbante Ca</v>
      </c>
      <c r="CP297" s="104"/>
      <c r="CQ297" s="104"/>
      <c r="CR297" s="104"/>
      <c r="CS297" s="104"/>
      <c r="CT297" s="104"/>
      <c r="CU297" s="104"/>
      <c r="CV297" s="104"/>
      <c r="CW297" s="104"/>
      <c r="CX297" s="104"/>
      <c r="CY297" s="104"/>
      <c r="CZ297" s="104"/>
      <c r="DA297" s="104"/>
      <c r="DB297" s="104"/>
      <c r="DC297" s="104"/>
      <c r="DD297" s="104"/>
      <c r="DE297" s="104"/>
      <c r="DF297" s="103"/>
      <c r="DG297" s="109">
        <f>IFERROR(VLOOKUP(CONCATENATE($H$1,CM297),Ventas!$D$1:$M$205,6,0),"")</f>
        <v>1</v>
      </c>
      <c r="DH297" s="103"/>
      <c r="DI297" s="110">
        <f>IFERROR(VLOOKUP(CONCATENATE($H$1,CM297),Ventas!$D$1:$M$205,8,0),"")</f>
        <v>4706</v>
      </c>
      <c r="DJ297" s="104"/>
      <c r="DK297" s="104"/>
      <c r="DL297" s="103"/>
      <c r="DM297" s="110">
        <f t="shared" si="78"/>
        <v>4706</v>
      </c>
      <c r="DN297" s="104"/>
      <c r="DO297" s="104"/>
      <c r="DP297" s="103"/>
      <c r="DQ297" s="111">
        <v>4</v>
      </c>
      <c r="DR297" s="103"/>
      <c r="DS297" s="112" t="str">
        <f>IFERROR(VLOOKUP(CONCATENATE($H$1,DQ297),Ventas!$D$1:$M$205,5,0),"")</f>
        <v>Turbante Ca</v>
      </c>
      <c r="DT297" s="104"/>
      <c r="DU297" s="104"/>
      <c r="DV297" s="104"/>
      <c r="DW297" s="104"/>
      <c r="DX297" s="104"/>
      <c r="DY297" s="104"/>
      <c r="DZ297" s="104"/>
      <c r="EA297" s="104"/>
      <c r="EB297" s="104"/>
      <c r="EC297" s="104"/>
      <c r="ED297" s="104"/>
      <c r="EE297" s="104"/>
      <c r="EF297" s="104"/>
      <c r="EG297" s="104"/>
      <c r="EH297" s="104"/>
      <c r="EI297" s="104"/>
      <c r="EJ297" s="103"/>
      <c r="EK297" s="109">
        <f>IFERROR(VLOOKUP(CONCATENATE($H$1,DQ297),Ventas!$D$1:$M$205,6,0),"")</f>
        <v>1</v>
      </c>
      <c r="EL297" s="103"/>
      <c r="EM297" s="110">
        <f>IFERROR(VLOOKUP(CONCATENATE($H$1,DQ297),Ventas!$D$1:$M$205,8,0),"")</f>
        <v>4706</v>
      </c>
      <c r="EN297" s="104"/>
      <c r="EO297" s="104"/>
      <c r="EP297" s="103"/>
      <c r="EQ297" s="110">
        <f t="shared" si="79"/>
        <v>4706</v>
      </c>
      <c r="ER297" s="104"/>
      <c r="ES297" s="104"/>
      <c r="ET297" s="103"/>
    </row>
    <row r="298" spans="1:150" ht="15.75" customHeight="1" x14ac:dyDescent="0.3">
      <c r="A298" s="111">
        <v>5</v>
      </c>
      <c r="B298" s="103"/>
      <c r="C298" s="112" t="str">
        <f>IFERROR(VLOOKUP(CONCATENATE($H$1,A298),Ventas!$D$1:$M$205,5,0),"")</f>
        <v/>
      </c>
      <c r="D298" s="104"/>
      <c r="E298" s="104"/>
      <c r="F298" s="104"/>
      <c r="G298" s="104"/>
      <c r="H298" s="104"/>
      <c r="I298" s="104"/>
      <c r="J298" s="104"/>
      <c r="K298" s="104"/>
      <c r="L298" s="104"/>
      <c r="M298" s="104"/>
      <c r="N298" s="104"/>
      <c r="O298" s="104"/>
      <c r="P298" s="104"/>
      <c r="Q298" s="104"/>
      <c r="R298" s="104"/>
      <c r="S298" s="104"/>
      <c r="T298" s="103"/>
      <c r="U298" s="109" t="str">
        <f>IFERROR(VLOOKUP(CONCATENATE($H$1,A298),Ventas!$D$1:$M$205,6,0),"")</f>
        <v/>
      </c>
      <c r="V298" s="103"/>
      <c r="W298" s="110" t="str">
        <f>IFERROR(VLOOKUP(CONCATENATE($H$1,A298),Ventas!$D$1:$M$205,8,0),"")</f>
        <v/>
      </c>
      <c r="X298" s="104"/>
      <c r="Y298" s="104"/>
      <c r="Z298" s="103"/>
      <c r="AA298" s="110" t="str">
        <f t="shared" si="75"/>
        <v/>
      </c>
      <c r="AB298" s="104"/>
      <c r="AC298" s="104"/>
      <c r="AD298" s="103"/>
      <c r="AE298" s="111">
        <v>5</v>
      </c>
      <c r="AF298" s="103"/>
      <c r="AG298" s="112" t="str">
        <f>IFERROR(VLOOKUP(CONCATENATE($H$1,AE298),Ventas!$D$1:$M$205,5,0),"")</f>
        <v/>
      </c>
      <c r="AH298" s="104"/>
      <c r="AI298" s="104"/>
      <c r="AJ298" s="104"/>
      <c r="AK298" s="104"/>
      <c r="AL298" s="104"/>
      <c r="AM298" s="104"/>
      <c r="AN298" s="104"/>
      <c r="AO298" s="104"/>
      <c r="AP298" s="104"/>
      <c r="AQ298" s="104"/>
      <c r="AR298" s="104"/>
      <c r="AS298" s="104"/>
      <c r="AT298" s="104"/>
      <c r="AU298" s="104"/>
      <c r="AV298" s="104"/>
      <c r="AW298" s="104"/>
      <c r="AX298" s="103"/>
      <c r="AY298" s="109" t="str">
        <f>IFERROR(VLOOKUP(CONCATENATE($H$1,AE298),Ventas!$D$1:$M$205,6,0),"")</f>
        <v/>
      </c>
      <c r="AZ298" s="103"/>
      <c r="BA298" s="110" t="str">
        <f>IFERROR(VLOOKUP(CONCATENATE($H$1,AE298),Ventas!$D$1:$M$205,8,0),"")</f>
        <v/>
      </c>
      <c r="BB298" s="104"/>
      <c r="BC298" s="104"/>
      <c r="BD298" s="103"/>
      <c r="BE298" s="110" t="str">
        <f t="shared" si="76"/>
        <v/>
      </c>
      <c r="BF298" s="104"/>
      <c r="BG298" s="104"/>
      <c r="BH298" s="103"/>
      <c r="BI298" s="111">
        <v>5</v>
      </c>
      <c r="BJ298" s="103"/>
      <c r="BK298" s="112" t="str">
        <f>IFERROR(VLOOKUP(CONCATENATE($H$1,BI298),Ventas!$D$1:$M$205,5,0),"")</f>
        <v/>
      </c>
      <c r="BL298" s="104"/>
      <c r="BM298" s="104"/>
      <c r="BN298" s="104"/>
      <c r="BO298" s="104"/>
      <c r="BP298" s="104"/>
      <c r="BQ298" s="104"/>
      <c r="BR298" s="104"/>
      <c r="BS298" s="104"/>
      <c r="BT298" s="104"/>
      <c r="BU298" s="104"/>
      <c r="BV298" s="104"/>
      <c r="BW298" s="104"/>
      <c r="BX298" s="104"/>
      <c r="BY298" s="104"/>
      <c r="BZ298" s="104"/>
      <c r="CA298" s="104"/>
      <c r="CB298" s="103"/>
      <c r="CC298" s="109" t="str">
        <f>IFERROR(VLOOKUP(CONCATENATE($H$1,BI298),Ventas!$D$1:$M$205,6,0),"")</f>
        <v/>
      </c>
      <c r="CD298" s="103"/>
      <c r="CE298" s="110" t="str">
        <f>IFERROR(VLOOKUP(CONCATENATE($H$1,BI298),Ventas!$D$1:$M$205,8,0),"")</f>
        <v/>
      </c>
      <c r="CF298" s="104"/>
      <c r="CG298" s="104"/>
      <c r="CH298" s="103"/>
      <c r="CI298" s="110" t="str">
        <f t="shared" si="77"/>
        <v/>
      </c>
      <c r="CJ298" s="104"/>
      <c r="CK298" s="104"/>
      <c r="CL298" s="103"/>
      <c r="CM298" s="111">
        <v>5</v>
      </c>
      <c r="CN298" s="103"/>
      <c r="CO298" s="112" t="str">
        <f>IFERROR(VLOOKUP(CONCATENATE($H$1,CM298),Ventas!$D$1:$M$205,5,0),"")</f>
        <v/>
      </c>
      <c r="CP298" s="104"/>
      <c r="CQ298" s="104"/>
      <c r="CR298" s="104"/>
      <c r="CS298" s="104"/>
      <c r="CT298" s="104"/>
      <c r="CU298" s="104"/>
      <c r="CV298" s="104"/>
      <c r="CW298" s="104"/>
      <c r="CX298" s="104"/>
      <c r="CY298" s="104"/>
      <c r="CZ298" s="104"/>
      <c r="DA298" s="104"/>
      <c r="DB298" s="104"/>
      <c r="DC298" s="104"/>
      <c r="DD298" s="104"/>
      <c r="DE298" s="104"/>
      <c r="DF298" s="103"/>
      <c r="DG298" s="109" t="str">
        <f>IFERROR(VLOOKUP(CONCATENATE($H$1,CM298),Ventas!$D$1:$M$205,6,0),"")</f>
        <v/>
      </c>
      <c r="DH298" s="103"/>
      <c r="DI298" s="110" t="str">
        <f>IFERROR(VLOOKUP(CONCATENATE($H$1,CM298),Ventas!$D$1:$M$205,8,0),"")</f>
        <v/>
      </c>
      <c r="DJ298" s="104"/>
      <c r="DK298" s="104"/>
      <c r="DL298" s="103"/>
      <c r="DM298" s="110" t="str">
        <f t="shared" si="78"/>
        <v/>
      </c>
      <c r="DN298" s="104"/>
      <c r="DO298" s="104"/>
      <c r="DP298" s="103"/>
      <c r="DQ298" s="111">
        <v>5</v>
      </c>
      <c r="DR298" s="103"/>
      <c r="DS298" s="112" t="str">
        <f>IFERROR(VLOOKUP(CONCATENATE($H$1,DQ298),Ventas!$D$1:$M$205,5,0),"")</f>
        <v/>
      </c>
      <c r="DT298" s="104"/>
      <c r="DU298" s="104"/>
      <c r="DV298" s="104"/>
      <c r="DW298" s="104"/>
      <c r="DX298" s="104"/>
      <c r="DY298" s="104"/>
      <c r="DZ298" s="104"/>
      <c r="EA298" s="104"/>
      <c r="EB298" s="104"/>
      <c r="EC298" s="104"/>
      <c r="ED298" s="104"/>
      <c r="EE298" s="104"/>
      <c r="EF298" s="104"/>
      <c r="EG298" s="104"/>
      <c r="EH298" s="104"/>
      <c r="EI298" s="104"/>
      <c r="EJ298" s="103"/>
      <c r="EK298" s="109" t="str">
        <f>IFERROR(VLOOKUP(CONCATENATE($H$1,DQ298),Ventas!$D$1:$M$205,6,0),"")</f>
        <v/>
      </c>
      <c r="EL298" s="103"/>
      <c r="EM298" s="110" t="str">
        <f>IFERROR(VLOOKUP(CONCATENATE($H$1,DQ298),Ventas!$D$1:$M$205,8,0),"")</f>
        <v/>
      </c>
      <c r="EN298" s="104"/>
      <c r="EO298" s="104"/>
      <c r="EP298" s="103"/>
      <c r="EQ298" s="110" t="str">
        <f t="shared" si="79"/>
        <v/>
      </c>
      <c r="ER298" s="104"/>
      <c r="ES298" s="104"/>
      <c r="ET298" s="103"/>
    </row>
    <row r="299" spans="1:150" ht="15.75" customHeight="1" x14ac:dyDescent="0.3">
      <c r="A299" s="111">
        <v>6</v>
      </c>
      <c r="B299" s="103"/>
      <c r="C299" s="112" t="str">
        <f>IFERROR(VLOOKUP(CONCATENATE($H$1,A299),Ventas!$D$1:$M$205,5,0),"")</f>
        <v/>
      </c>
      <c r="D299" s="104"/>
      <c r="E299" s="104"/>
      <c r="F299" s="104"/>
      <c r="G299" s="104"/>
      <c r="H299" s="104"/>
      <c r="I299" s="104"/>
      <c r="J299" s="104"/>
      <c r="K299" s="104"/>
      <c r="L299" s="104"/>
      <c r="M299" s="104"/>
      <c r="N299" s="104"/>
      <c r="O299" s="104"/>
      <c r="P299" s="104"/>
      <c r="Q299" s="104"/>
      <c r="R299" s="104"/>
      <c r="S299" s="104"/>
      <c r="T299" s="103"/>
      <c r="U299" s="109" t="str">
        <f>IFERROR(VLOOKUP(CONCATENATE($H$1,A299),Ventas!$D$1:$M$205,6,0),"")</f>
        <v/>
      </c>
      <c r="V299" s="103"/>
      <c r="W299" s="110" t="str">
        <f>IFERROR(VLOOKUP(CONCATENATE($H$1,A299),Ventas!$D$1:$M$205,8,0),"")</f>
        <v/>
      </c>
      <c r="X299" s="104"/>
      <c r="Y299" s="104"/>
      <c r="Z299" s="103"/>
      <c r="AA299" s="110" t="str">
        <f t="shared" si="75"/>
        <v/>
      </c>
      <c r="AB299" s="104"/>
      <c r="AC299" s="104"/>
      <c r="AD299" s="103"/>
      <c r="AE299" s="111">
        <v>6</v>
      </c>
      <c r="AF299" s="103"/>
      <c r="AG299" s="112" t="str">
        <f>IFERROR(VLOOKUP(CONCATENATE($H$1,AE299),Ventas!$D$1:$M$205,5,0),"")</f>
        <v/>
      </c>
      <c r="AH299" s="104"/>
      <c r="AI299" s="104"/>
      <c r="AJ299" s="104"/>
      <c r="AK299" s="104"/>
      <c r="AL299" s="104"/>
      <c r="AM299" s="104"/>
      <c r="AN299" s="104"/>
      <c r="AO299" s="104"/>
      <c r="AP299" s="104"/>
      <c r="AQ299" s="104"/>
      <c r="AR299" s="104"/>
      <c r="AS299" s="104"/>
      <c r="AT299" s="104"/>
      <c r="AU299" s="104"/>
      <c r="AV299" s="104"/>
      <c r="AW299" s="104"/>
      <c r="AX299" s="103"/>
      <c r="AY299" s="109" t="str">
        <f>IFERROR(VLOOKUP(CONCATENATE($H$1,AE299),Ventas!$D$1:$M$205,6,0),"")</f>
        <v/>
      </c>
      <c r="AZ299" s="103"/>
      <c r="BA299" s="110" t="str">
        <f>IFERROR(VLOOKUP(CONCATENATE($H$1,AE299),Ventas!$D$1:$M$205,8,0),"")</f>
        <v/>
      </c>
      <c r="BB299" s="104"/>
      <c r="BC299" s="104"/>
      <c r="BD299" s="103"/>
      <c r="BE299" s="110" t="str">
        <f t="shared" si="76"/>
        <v/>
      </c>
      <c r="BF299" s="104"/>
      <c r="BG299" s="104"/>
      <c r="BH299" s="103"/>
      <c r="BI299" s="111">
        <v>6</v>
      </c>
      <c r="BJ299" s="103"/>
      <c r="BK299" s="112" t="str">
        <f>IFERROR(VLOOKUP(CONCATENATE($H$1,BI299),Ventas!$D$1:$M$205,5,0),"")</f>
        <v/>
      </c>
      <c r="BL299" s="104"/>
      <c r="BM299" s="104"/>
      <c r="BN299" s="104"/>
      <c r="BO299" s="104"/>
      <c r="BP299" s="104"/>
      <c r="BQ299" s="104"/>
      <c r="BR299" s="104"/>
      <c r="BS299" s="104"/>
      <c r="BT299" s="104"/>
      <c r="BU299" s="104"/>
      <c r="BV299" s="104"/>
      <c r="BW299" s="104"/>
      <c r="BX299" s="104"/>
      <c r="BY299" s="104"/>
      <c r="BZ299" s="104"/>
      <c r="CA299" s="104"/>
      <c r="CB299" s="103"/>
      <c r="CC299" s="109" t="str">
        <f>IFERROR(VLOOKUP(CONCATENATE($H$1,BI299),Ventas!$D$1:$M$205,6,0),"")</f>
        <v/>
      </c>
      <c r="CD299" s="103"/>
      <c r="CE299" s="110" t="str">
        <f>IFERROR(VLOOKUP(CONCATENATE($H$1,BI299),Ventas!$D$1:$M$205,8,0),"")</f>
        <v/>
      </c>
      <c r="CF299" s="104"/>
      <c r="CG299" s="104"/>
      <c r="CH299" s="103"/>
      <c r="CI299" s="110" t="str">
        <f t="shared" si="77"/>
        <v/>
      </c>
      <c r="CJ299" s="104"/>
      <c r="CK299" s="104"/>
      <c r="CL299" s="103"/>
      <c r="CM299" s="111">
        <v>6</v>
      </c>
      <c r="CN299" s="103"/>
      <c r="CO299" s="112" t="str">
        <f>IFERROR(VLOOKUP(CONCATENATE($H$1,CM299),Ventas!$D$1:$M$205,5,0),"")</f>
        <v/>
      </c>
      <c r="CP299" s="104"/>
      <c r="CQ299" s="104"/>
      <c r="CR299" s="104"/>
      <c r="CS299" s="104"/>
      <c r="CT299" s="104"/>
      <c r="CU299" s="104"/>
      <c r="CV299" s="104"/>
      <c r="CW299" s="104"/>
      <c r="CX299" s="104"/>
      <c r="CY299" s="104"/>
      <c r="CZ299" s="104"/>
      <c r="DA299" s="104"/>
      <c r="DB299" s="104"/>
      <c r="DC299" s="104"/>
      <c r="DD299" s="104"/>
      <c r="DE299" s="104"/>
      <c r="DF299" s="103"/>
      <c r="DG299" s="109" t="str">
        <f>IFERROR(VLOOKUP(CONCATENATE($H$1,CM299),Ventas!$D$1:$M$205,6,0),"")</f>
        <v/>
      </c>
      <c r="DH299" s="103"/>
      <c r="DI299" s="110" t="str">
        <f>IFERROR(VLOOKUP(CONCATENATE($H$1,CM299),Ventas!$D$1:$M$205,8,0),"")</f>
        <v/>
      </c>
      <c r="DJ299" s="104"/>
      <c r="DK299" s="104"/>
      <c r="DL299" s="103"/>
      <c r="DM299" s="110" t="str">
        <f t="shared" si="78"/>
        <v/>
      </c>
      <c r="DN299" s="104"/>
      <c r="DO299" s="104"/>
      <c r="DP299" s="103"/>
      <c r="DQ299" s="111">
        <v>6</v>
      </c>
      <c r="DR299" s="103"/>
      <c r="DS299" s="112" t="str">
        <f>IFERROR(VLOOKUP(CONCATENATE($H$1,DQ299),Ventas!$D$1:$M$205,5,0),"")</f>
        <v/>
      </c>
      <c r="DT299" s="104"/>
      <c r="DU299" s="104"/>
      <c r="DV299" s="104"/>
      <c r="DW299" s="104"/>
      <c r="DX299" s="104"/>
      <c r="DY299" s="104"/>
      <c r="DZ299" s="104"/>
      <c r="EA299" s="104"/>
      <c r="EB299" s="104"/>
      <c r="EC299" s="104"/>
      <c r="ED299" s="104"/>
      <c r="EE299" s="104"/>
      <c r="EF299" s="104"/>
      <c r="EG299" s="104"/>
      <c r="EH299" s="104"/>
      <c r="EI299" s="104"/>
      <c r="EJ299" s="103"/>
      <c r="EK299" s="109" t="str">
        <f>IFERROR(VLOOKUP(CONCATENATE($H$1,DQ299),Ventas!$D$1:$M$205,6,0),"")</f>
        <v/>
      </c>
      <c r="EL299" s="103"/>
      <c r="EM299" s="110" t="str">
        <f>IFERROR(VLOOKUP(CONCATENATE($H$1,DQ299),Ventas!$D$1:$M$205,8,0),"")</f>
        <v/>
      </c>
      <c r="EN299" s="104"/>
      <c r="EO299" s="104"/>
      <c r="EP299" s="103"/>
      <c r="EQ299" s="110" t="str">
        <f t="shared" si="79"/>
        <v/>
      </c>
      <c r="ER299" s="104"/>
      <c r="ES299" s="104"/>
      <c r="ET299" s="103"/>
    </row>
    <row r="300" spans="1:150" ht="15.75" customHeight="1" x14ac:dyDescent="0.3">
      <c r="A300" s="111">
        <v>7</v>
      </c>
      <c r="B300" s="103"/>
      <c r="C300" s="112" t="str">
        <f>IFERROR(VLOOKUP(CONCATENATE($H$1,A300),Ventas!$D$1:$M$205,5,0),"")</f>
        <v/>
      </c>
      <c r="D300" s="104"/>
      <c r="E300" s="104"/>
      <c r="F300" s="104"/>
      <c r="G300" s="104"/>
      <c r="H300" s="104"/>
      <c r="I300" s="104"/>
      <c r="J300" s="104"/>
      <c r="K300" s="104"/>
      <c r="L300" s="104"/>
      <c r="M300" s="104"/>
      <c r="N300" s="104"/>
      <c r="O300" s="104"/>
      <c r="P300" s="104"/>
      <c r="Q300" s="104"/>
      <c r="R300" s="104"/>
      <c r="S300" s="104"/>
      <c r="T300" s="103"/>
      <c r="U300" s="109" t="str">
        <f>IFERROR(VLOOKUP(CONCATENATE($H$1,A300),Ventas!$D$1:$M$205,6,0),"")</f>
        <v/>
      </c>
      <c r="V300" s="103"/>
      <c r="W300" s="110" t="str">
        <f>IFERROR(VLOOKUP(CONCATENATE($H$1,A300),Ventas!$D$1:$M$205,8,0),"")</f>
        <v/>
      </c>
      <c r="X300" s="104"/>
      <c r="Y300" s="104"/>
      <c r="Z300" s="103"/>
      <c r="AA300" s="110" t="str">
        <f t="shared" si="75"/>
        <v/>
      </c>
      <c r="AB300" s="104"/>
      <c r="AC300" s="104"/>
      <c r="AD300" s="103"/>
      <c r="AE300" s="111">
        <v>7</v>
      </c>
      <c r="AF300" s="103"/>
      <c r="AG300" s="112" t="str">
        <f>IFERROR(VLOOKUP(CONCATENATE($H$1,AE300),Ventas!$D$1:$M$205,5,0),"")</f>
        <v/>
      </c>
      <c r="AH300" s="104"/>
      <c r="AI300" s="104"/>
      <c r="AJ300" s="104"/>
      <c r="AK300" s="104"/>
      <c r="AL300" s="104"/>
      <c r="AM300" s="104"/>
      <c r="AN300" s="104"/>
      <c r="AO300" s="104"/>
      <c r="AP300" s="104"/>
      <c r="AQ300" s="104"/>
      <c r="AR300" s="104"/>
      <c r="AS300" s="104"/>
      <c r="AT300" s="104"/>
      <c r="AU300" s="104"/>
      <c r="AV300" s="104"/>
      <c r="AW300" s="104"/>
      <c r="AX300" s="103"/>
      <c r="AY300" s="109" t="str">
        <f>IFERROR(VLOOKUP(CONCATENATE($H$1,AE300),Ventas!$D$1:$M$205,6,0),"")</f>
        <v/>
      </c>
      <c r="AZ300" s="103"/>
      <c r="BA300" s="110" t="str">
        <f>IFERROR(VLOOKUP(CONCATENATE($H$1,AE300),Ventas!$D$1:$M$205,8,0),"")</f>
        <v/>
      </c>
      <c r="BB300" s="104"/>
      <c r="BC300" s="104"/>
      <c r="BD300" s="103"/>
      <c r="BE300" s="110" t="str">
        <f t="shared" si="76"/>
        <v/>
      </c>
      <c r="BF300" s="104"/>
      <c r="BG300" s="104"/>
      <c r="BH300" s="103"/>
      <c r="BI300" s="111">
        <v>7</v>
      </c>
      <c r="BJ300" s="103"/>
      <c r="BK300" s="112" t="str">
        <f>IFERROR(VLOOKUP(CONCATENATE($H$1,BI300),Ventas!$D$1:$M$205,5,0),"")</f>
        <v/>
      </c>
      <c r="BL300" s="104"/>
      <c r="BM300" s="104"/>
      <c r="BN300" s="104"/>
      <c r="BO300" s="104"/>
      <c r="BP300" s="104"/>
      <c r="BQ300" s="104"/>
      <c r="BR300" s="104"/>
      <c r="BS300" s="104"/>
      <c r="BT300" s="104"/>
      <c r="BU300" s="104"/>
      <c r="BV300" s="104"/>
      <c r="BW300" s="104"/>
      <c r="BX300" s="104"/>
      <c r="BY300" s="104"/>
      <c r="BZ300" s="104"/>
      <c r="CA300" s="104"/>
      <c r="CB300" s="103"/>
      <c r="CC300" s="109" t="str">
        <f>IFERROR(VLOOKUP(CONCATENATE($H$1,BI300),Ventas!$D$1:$M$205,6,0),"")</f>
        <v/>
      </c>
      <c r="CD300" s="103"/>
      <c r="CE300" s="110" t="str">
        <f>IFERROR(VLOOKUP(CONCATENATE($H$1,BI300),Ventas!$D$1:$M$205,8,0),"")</f>
        <v/>
      </c>
      <c r="CF300" s="104"/>
      <c r="CG300" s="104"/>
      <c r="CH300" s="103"/>
      <c r="CI300" s="110" t="str">
        <f t="shared" si="77"/>
        <v/>
      </c>
      <c r="CJ300" s="104"/>
      <c r="CK300" s="104"/>
      <c r="CL300" s="103"/>
      <c r="CM300" s="111">
        <v>7</v>
      </c>
      <c r="CN300" s="103"/>
      <c r="CO300" s="112" t="str">
        <f>IFERROR(VLOOKUP(CONCATENATE($H$1,CM300),Ventas!$D$1:$M$205,5,0),"")</f>
        <v/>
      </c>
      <c r="CP300" s="104"/>
      <c r="CQ300" s="104"/>
      <c r="CR300" s="104"/>
      <c r="CS300" s="104"/>
      <c r="CT300" s="104"/>
      <c r="CU300" s="104"/>
      <c r="CV300" s="104"/>
      <c r="CW300" s="104"/>
      <c r="CX300" s="104"/>
      <c r="CY300" s="104"/>
      <c r="CZ300" s="104"/>
      <c r="DA300" s="104"/>
      <c r="DB300" s="104"/>
      <c r="DC300" s="104"/>
      <c r="DD300" s="104"/>
      <c r="DE300" s="104"/>
      <c r="DF300" s="103"/>
      <c r="DG300" s="109" t="str">
        <f>IFERROR(VLOOKUP(CONCATENATE($H$1,CM300),Ventas!$D$1:$M$205,6,0),"")</f>
        <v/>
      </c>
      <c r="DH300" s="103"/>
      <c r="DI300" s="110" t="str">
        <f>IFERROR(VLOOKUP(CONCATENATE($H$1,CM300),Ventas!$D$1:$M$205,8,0),"")</f>
        <v/>
      </c>
      <c r="DJ300" s="104"/>
      <c r="DK300" s="104"/>
      <c r="DL300" s="103"/>
      <c r="DM300" s="110" t="str">
        <f t="shared" si="78"/>
        <v/>
      </c>
      <c r="DN300" s="104"/>
      <c r="DO300" s="104"/>
      <c r="DP300" s="103"/>
      <c r="DQ300" s="111">
        <v>7</v>
      </c>
      <c r="DR300" s="103"/>
      <c r="DS300" s="112" t="str">
        <f>IFERROR(VLOOKUP(CONCATENATE($H$1,DQ300),Ventas!$D$1:$M$205,5,0),"")</f>
        <v/>
      </c>
      <c r="DT300" s="104"/>
      <c r="DU300" s="104"/>
      <c r="DV300" s="104"/>
      <c r="DW300" s="104"/>
      <c r="DX300" s="104"/>
      <c r="DY300" s="104"/>
      <c r="DZ300" s="104"/>
      <c r="EA300" s="104"/>
      <c r="EB300" s="104"/>
      <c r="EC300" s="104"/>
      <c r="ED300" s="104"/>
      <c r="EE300" s="104"/>
      <c r="EF300" s="104"/>
      <c r="EG300" s="104"/>
      <c r="EH300" s="104"/>
      <c r="EI300" s="104"/>
      <c r="EJ300" s="103"/>
      <c r="EK300" s="109" t="str">
        <f>IFERROR(VLOOKUP(CONCATENATE($H$1,DQ300),Ventas!$D$1:$M$205,6,0),"")</f>
        <v/>
      </c>
      <c r="EL300" s="103"/>
      <c r="EM300" s="110" t="str">
        <f>IFERROR(VLOOKUP(CONCATENATE($H$1,DQ300),Ventas!$D$1:$M$205,8,0),"")</f>
        <v/>
      </c>
      <c r="EN300" s="104"/>
      <c r="EO300" s="104"/>
      <c r="EP300" s="103"/>
      <c r="EQ300" s="110" t="str">
        <f t="shared" si="79"/>
        <v/>
      </c>
      <c r="ER300" s="104"/>
      <c r="ES300" s="104"/>
      <c r="ET300" s="103"/>
    </row>
    <row r="301" spans="1:150" ht="15.75" customHeight="1" x14ac:dyDescent="0.3">
      <c r="A301" s="111">
        <v>8</v>
      </c>
      <c r="B301" s="103"/>
      <c r="C301" s="112" t="str">
        <f>IFERROR(VLOOKUP(CONCATENATE($H$1,A301),Ventas!$D$1:$M$205,5,0),"")</f>
        <v/>
      </c>
      <c r="D301" s="104"/>
      <c r="E301" s="104"/>
      <c r="F301" s="104"/>
      <c r="G301" s="104"/>
      <c r="H301" s="104"/>
      <c r="I301" s="104"/>
      <c r="J301" s="104"/>
      <c r="K301" s="104"/>
      <c r="L301" s="104"/>
      <c r="M301" s="104"/>
      <c r="N301" s="104"/>
      <c r="O301" s="104"/>
      <c r="P301" s="104"/>
      <c r="Q301" s="104"/>
      <c r="R301" s="104"/>
      <c r="S301" s="104"/>
      <c r="T301" s="103"/>
      <c r="U301" s="109" t="str">
        <f>IFERROR(VLOOKUP(CONCATENATE($H$1,A301),Ventas!$D$1:$M$205,6,0),"")</f>
        <v/>
      </c>
      <c r="V301" s="103"/>
      <c r="W301" s="110" t="str">
        <f>IFERROR(VLOOKUP(CONCATENATE($H$1,A301),Ventas!$D$1:$M$205,8,0),"")</f>
        <v/>
      </c>
      <c r="X301" s="104"/>
      <c r="Y301" s="104"/>
      <c r="Z301" s="103"/>
      <c r="AA301" s="110" t="str">
        <f t="shared" si="75"/>
        <v/>
      </c>
      <c r="AB301" s="104"/>
      <c r="AC301" s="104"/>
      <c r="AD301" s="103"/>
      <c r="AE301" s="111">
        <v>8</v>
      </c>
      <c r="AF301" s="103"/>
      <c r="AG301" s="112" t="str">
        <f>IFERROR(VLOOKUP(CONCATENATE($H$1,AE301),Ventas!$D$1:$M$205,5,0),"")</f>
        <v/>
      </c>
      <c r="AH301" s="104"/>
      <c r="AI301" s="104"/>
      <c r="AJ301" s="104"/>
      <c r="AK301" s="104"/>
      <c r="AL301" s="104"/>
      <c r="AM301" s="104"/>
      <c r="AN301" s="104"/>
      <c r="AO301" s="104"/>
      <c r="AP301" s="104"/>
      <c r="AQ301" s="104"/>
      <c r="AR301" s="104"/>
      <c r="AS301" s="104"/>
      <c r="AT301" s="104"/>
      <c r="AU301" s="104"/>
      <c r="AV301" s="104"/>
      <c r="AW301" s="104"/>
      <c r="AX301" s="103"/>
      <c r="AY301" s="109" t="str">
        <f>IFERROR(VLOOKUP(CONCATENATE($H$1,AE301),Ventas!$D$1:$M$205,6,0),"")</f>
        <v/>
      </c>
      <c r="AZ301" s="103"/>
      <c r="BA301" s="110" t="str">
        <f>IFERROR(VLOOKUP(CONCATENATE($H$1,AE301),Ventas!$D$1:$M$205,8,0),"")</f>
        <v/>
      </c>
      <c r="BB301" s="104"/>
      <c r="BC301" s="104"/>
      <c r="BD301" s="103"/>
      <c r="BE301" s="110" t="str">
        <f t="shared" si="76"/>
        <v/>
      </c>
      <c r="BF301" s="104"/>
      <c r="BG301" s="104"/>
      <c r="BH301" s="103"/>
      <c r="BI301" s="111">
        <v>8</v>
      </c>
      <c r="BJ301" s="103"/>
      <c r="BK301" s="112" t="str">
        <f>IFERROR(VLOOKUP(CONCATENATE($H$1,BI301),Ventas!$D$1:$M$205,5,0),"")</f>
        <v/>
      </c>
      <c r="BL301" s="104"/>
      <c r="BM301" s="104"/>
      <c r="BN301" s="104"/>
      <c r="BO301" s="104"/>
      <c r="BP301" s="104"/>
      <c r="BQ301" s="104"/>
      <c r="BR301" s="104"/>
      <c r="BS301" s="104"/>
      <c r="BT301" s="104"/>
      <c r="BU301" s="104"/>
      <c r="BV301" s="104"/>
      <c r="BW301" s="104"/>
      <c r="BX301" s="104"/>
      <c r="BY301" s="104"/>
      <c r="BZ301" s="104"/>
      <c r="CA301" s="104"/>
      <c r="CB301" s="103"/>
      <c r="CC301" s="109" t="str">
        <f>IFERROR(VLOOKUP(CONCATENATE($H$1,BI301),Ventas!$D$1:$M$205,6,0),"")</f>
        <v/>
      </c>
      <c r="CD301" s="103"/>
      <c r="CE301" s="110" t="str">
        <f>IFERROR(VLOOKUP(CONCATENATE($H$1,BI301),Ventas!$D$1:$M$205,8,0),"")</f>
        <v/>
      </c>
      <c r="CF301" s="104"/>
      <c r="CG301" s="104"/>
      <c r="CH301" s="103"/>
      <c r="CI301" s="110" t="str">
        <f t="shared" si="77"/>
        <v/>
      </c>
      <c r="CJ301" s="104"/>
      <c r="CK301" s="104"/>
      <c r="CL301" s="103"/>
      <c r="CM301" s="111">
        <v>8</v>
      </c>
      <c r="CN301" s="103"/>
      <c r="CO301" s="112" t="str">
        <f>IFERROR(VLOOKUP(CONCATENATE($H$1,CM301),Ventas!$D$1:$M$205,5,0),"")</f>
        <v/>
      </c>
      <c r="CP301" s="104"/>
      <c r="CQ301" s="104"/>
      <c r="CR301" s="104"/>
      <c r="CS301" s="104"/>
      <c r="CT301" s="104"/>
      <c r="CU301" s="104"/>
      <c r="CV301" s="104"/>
      <c r="CW301" s="104"/>
      <c r="CX301" s="104"/>
      <c r="CY301" s="104"/>
      <c r="CZ301" s="104"/>
      <c r="DA301" s="104"/>
      <c r="DB301" s="104"/>
      <c r="DC301" s="104"/>
      <c r="DD301" s="104"/>
      <c r="DE301" s="104"/>
      <c r="DF301" s="103"/>
      <c r="DG301" s="109" t="str">
        <f>IFERROR(VLOOKUP(CONCATENATE($H$1,CM301),Ventas!$D$1:$M$205,6,0),"")</f>
        <v/>
      </c>
      <c r="DH301" s="103"/>
      <c r="DI301" s="110" t="str">
        <f>IFERROR(VLOOKUP(CONCATENATE($H$1,CM301),Ventas!$D$1:$M$205,8,0),"")</f>
        <v/>
      </c>
      <c r="DJ301" s="104"/>
      <c r="DK301" s="104"/>
      <c r="DL301" s="103"/>
      <c r="DM301" s="110" t="str">
        <f t="shared" si="78"/>
        <v/>
      </c>
      <c r="DN301" s="104"/>
      <c r="DO301" s="104"/>
      <c r="DP301" s="103"/>
      <c r="DQ301" s="111">
        <v>8</v>
      </c>
      <c r="DR301" s="103"/>
      <c r="DS301" s="112" t="str">
        <f>IFERROR(VLOOKUP(CONCATENATE($H$1,DQ301),Ventas!$D$1:$M$205,5,0),"")</f>
        <v/>
      </c>
      <c r="DT301" s="104"/>
      <c r="DU301" s="104"/>
      <c r="DV301" s="104"/>
      <c r="DW301" s="104"/>
      <c r="DX301" s="104"/>
      <c r="DY301" s="104"/>
      <c r="DZ301" s="104"/>
      <c r="EA301" s="104"/>
      <c r="EB301" s="104"/>
      <c r="EC301" s="104"/>
      <c r="ED301" s="104"/>
      <c r="EE301" s="104"/>
      <c r="EF301" s="104"/>
      <c r="EG301" s="104"/>
      <c r="EH301" s="104"/>
      <c r="EI301" s="104"/>
      <c r="EJ301" s="103"/>
      <c r="EK301" s="109" t="str">
        <f>IFERROR(VLOOKUP(CONCATENATE($H$1,DQ301),Ventas!$D$1:$M$205,6,0),"")</f>
        <v/>
      </c>
      <c r="EL301" s="103"/>
      <c r="EM301" s="110" t="str">
        <f>IFERROR(VLOOKUP(CONCATENATE($H$1,DQ301),Ventas!$D$1:$M$205,8,0),"")</f>
        <v/>
      </c>
      <c r="EN301" s="104"/>
      <c r="EO301" s="104"/>
      <c r="EP301" s="103"/>
      <c r="EQ301" s="110" t="str">
        <f t="shared" si="79"/>
        <v/>
      </c>
      <c r="ER301" s="104"/>
      <c r="ES301" s="104"/>
      <c r="ET301" s="103"/>
    </row>
    <row r="302" spans="1:150" ht="15.75" customHeight="1" x14ac:dyDescent="0.3">
      <c r="A302" s="111">
        <v>9</v>
      </c>
      <c r="B302" s="103"/>
      <c r="C302" s="112" t="str">
        <f>IFERROR(VLOOKUP(CONCATENATE($H$1,A302),Ventas!$D$1:$M$205,5,0),"")</f>
        <v/>
      </c>
      <c r="D302" s="104"/>
      <c r="E302" s="104"/>
      <c r="F302" s="104"/>
      <c r="G302" s="104"/>
      <c r="H302" s="104"/>
      <c r="I302" s="104"/>
      <c r="J302" s="104"/>
      <c r="K302" s="104"/>
      <c r="L302" s="104"/>
      <c r="M302" s="104"/>
      <c r="N302" s="104"/>
      <c r="O302" s="104"/>
      <c r="P302" s="104"/>
      <c r="Q302" s="104"/>
      <c r="R302" s="104"/>
      <c r="S302" s="104"/>
      <c r="T302" s="103"/>
      <c r="U302" s="109" t="str">
        <f>IFERROR(VLOOKUP(CONCATENATE($H$1,A302),Ventas!$D$1:$M$205,6,0),"")</f>
        <v/>
      </c>
      <c r="V302" s="103"/>
      <c r="W302" s="110" t="str">
        <f>IFERROR(VLOOKUP(CONCATENATE($H$1,A302),Ventas!$D$1:$M$205,8,0),"")</f>
        <v/>
      </c>
      <c r="X302" s="104"/>
      <c r="Y302" s="104"/>
      <c r="Z302" s="103"/>
      <c r="AA302" s="110" t="str">
        <f t="shared" si="75"/>
        <v/>
      </c>
      <c r="AB302" s="104"/>
      <c r="AC302" s="104"/>
      <c r="AD302" s="103"/>
      <c r="AE302" s="111">
        <v>9</v>
      </c>
      <c r="AF302" s="103"/>
      <c r="AG302" s="112" t="str">
        <f>IFERROR(VLOOKUP(CONCATENATE($H$1,AE302),Ventas!$D$1:$M$205,5,0),"")</f>
        <v/>
      </c>
      <c r="AH302" s="104"/>
      <c r="AI302" s="104"/>
      <c r="AJ302" s="104"/>
      <c r="AK302" s="104"/>
      <c r="AL302" s="104"/>
      <c r="AM302" s="104"/>
      <c r="AN302" s="104"/>
      <c r="AO302" s="104"/>
      <c r="AP302" s="104"/>
      <c r="AQ302" s="104"/>
      <c r="AR302" s="104"/>
      <c r="AS302" s="104"/>
      <c r="AT302" s="104"/>
      <c r="AU302" s="104"/>
      <c r="AV302" s="104"/>
      <c r="AW302" s="104"/>
      <c r="AX302" s="103"/>
      <c r="AY302" s="109" t="str">
        <f>IFERROR(VLOOKUP(CONCATENATE($H$1,AE302),Ventas!$D$1:$M$205,6,0),"")</f>
        <v/>
      </c>
      <c r="AZ302" s="103"/>
      <c r="BA302" s="110" t="str">
        <f>IFERROR(VLOOKUP(CONCATENATE($H$1,AE302),Ventas!$D$1:$M$205,8,0),"")</f>
        <v/>
      </c>
      <c r="BB302" s="104"/>
      <c r="BC302" s="104"/>
      <c r="BD302" s="103"/>
      <c r="BE302" s="110" t="str">
        <f t="shared" si="76"/>
        <v/>
      </c>
      <c r="BF302" s="104"/>
      <c r="BG302" s="104"/>
      <c r="BH302" s="103"/>
      <c r="BI302" s="111">
        <v>9</v>
      </c>
      <c r="BJ302" s="103"/>
      <c r="BK302" s="112" t="str">
        <f>IFERROR(VLOOKUP(CONCATENATE($H$1,BI302),Ventas!$D$1:$M$205,5,0),"")</f>
        <v/>
      </c>
      <c r="BL302" s="104"/>
      <c r="BM302" s="104"/>
      <c r="BN302" s="104"/>
      <c r="BO302" s="104"/>
      <c r="BP302" s="104"/>
      <c r="BQ302" s="104"/>
      <c r="BR302" s="104"/>
      <c r="BS302" s="104"/>
      <c r="BT302" s="104"/>
      <c r="BU302" s="104"/>
      <c r="BV302" s="104"/>
      <c r="BW302" s="104"/>
      <c r="BX302" s="104"/>
      <c r="BY302" s="104"/>
      <c r="BZ302" s="104"/>
      <c r="CA302" s="104"/>
      <c r="CB302" s="103"/>
      <c r="CC302" s="109" t="str">
        <f>IFERROR(VLOOKUP(CONCATENATE($H$1,BI302),Ventas!$D$1:$M$205,6,0),"")</f>
        <v/>
      </c>
      <c r="CD302" s="103"/>
      <c r="CE302" s="110" t="str">
        <f>IFERROR(VLOOKUP(CONCATENATE($H$1,BI302),Ventas!$D$1:$M$205,8,0),"")</f>
        <v/>
      </c>
      <c r="CF302" s="104"/>
      <c r="CG302" s="104"/>
      <c r="CH302" s="103"/>
      <c r="CI302" s="110" t="str">
        <f t="shared" si="77"/>
        <v/>
      </c>
      <c r="CJ302" s="104"/>
      <c r="CK302" s="104"/>
      <c r="CL302" s="103"/>
      <c r="CM302" s="111">
        <v>9</v>
      </c>
      <c r="CN302" s="103"/>
      <c r="CO302" s="112" t="str">
        <f>IFERROR(VLOOKUP(CONCATENATE($H$1,CM302),Ventas!$D$1:$M$205,5,0),"")</f>
        <v/>
      </c>
      <c r="CP302" s="104"/>
      <c r="CQ302" s="104"/>
      <c r="CR302" s="104"/>
      <c r="CS302" s="104"/>
      <c r="CT302" s="104"/>
      <c r="CU302" s="104"/>
      <c r="CV302" s="104"/>
      <c r="CW302" s="104"/>
      <c r="CX302" s="104"/>
      <c r="CY302" s="104"/>
      <c r="CZ302" s="104"/>
      <c r="DA302" s="104"/>
      <c r="DB302" s="104"/>
      <c r="DC302" s="104"/>
      <c r="DD302" s="104"/>
      <c r="DE302" s="104"/>
      <c r="DF302" s="103"/>
      <c r="DG302" s="109" t="str">
        <f>IFERROR(VLOOKUP(CONCATENATE($H$1,CM302),Ventas!$D$1:$M$205,6,0),"")</f>
        <v/>
      </c>
      <c r="DH302" s="103"/>
      <c r="DI302" s="110" t="str">
        <f>IFERROR(VLOOKUP(CONCATENATE($H$1,CM302),Ventas!$D$1:$M$205,8,0),"")</f>
        <v/>
      </c>
      <c r="DJ302" s="104"/>
      <c r="DK302" s="104"/>
      <c r="DL302" s="103"/>
      <c r="DM302" s="110" t="str">
        <f t="shared" si="78"/>
        <v/>
      </c>
      <c r="DN302" s="104"/>
      <c r="DO302" s="104"/>
      <c r="DP302" s="103"/>
      <c r="DQ302" s="111">
        <v>9</v>
      </c>
      <c r="DR302" s="103"/>
      <c r="DS302" s="112" t="str">
        <f>IFERROR(VLOOKUP(CONCATENATE($H$1,DQ302),Ventas!$D$1:$M$205,5,0),"")</f>
        <v/>
      </c>
      <c r="DT302" s="104"/>
      <c r="DU302" s="104"/>
      <c r="DV302" s="104"/>
      <c r="DW302" s="104"/>
      <c r="DX302" s="104"/>
      <c r="DY302" s="104"/>
      <c r="DZ302" s="104"/>
      <c r="EA302" s="104"/>
      <c r="EB302" s="104"/>
      <c r="EC302" s="104"/>
      <c r="ED302" s="104"/>
      <c r="EE302" s="104"/>
      <c r="EF302" s="104"/>
      <c r="EG302" s="104"/>
      <c r="EH302" s="104"/>
      <c r="EI302" s="104"/>
      <c r="EJ302" s="103"/>
      <c r="EK302" s="109" t="str">
        <f>IFERROR(VLOOKUP(CONCATENATE($H$1,DQ302),Ventas!$D$1:$M$205,6,0),"")</f>
        <v/>
      </c>
      <c r="EL302" s="103"/>
      <c r="EM302" s="110" t="str">
        <f>IFERROR(VLOOKUP(CONCATENATE($H$1,DQ302),Ventas!$D$1:$M$205,8,0),"")</f>
        <v/>
      </c>
      <c r="EN302" s="104"/>
      <c r="EO302" s="104"/>
      <c r="EP302" s="103"/>
      <c r="EQ302" s="110" t="str">
        <f t="shared" si="79"/>
        <v/>
      </c>
      <c r="ER302" s="104"/>
      <c r="ES302" s="104"/>
      <c r="ET302" s="103"/>
    </row>
    <row r="303" spans="1:150" ht="15.75" customHeight="1" x14ac:dyDescent="0.3">
      <c r="A303" s="115"/>
      <c r="B303" s="116"/>
      <c r="C303" s="116"/>
      <c r="D303" s="116"/>
      <c r="E303" s="116"/>
      <c r="F303" s="116"/>
      <c r="G303" s="116"/>
      <c r="H303" s="116"/>
      <c r="I303" s="116"/>
      <c r="J303" s="116"/>
      <c r="K303" s="116"/>
      <c r="L303" s="116"/>
      <c r="M303" s="116"/>
      <c r="N303" s="116"/>
      <c r="O303" s="116"/>
      <c r="P303" s="116"/>
      <c r="Q303" s="116"/>
      <c r="R303" s="116"/>
      <c r="S303" s="116"/>
      <c r="T303" s="116"/>
      <c r="U303" s="113" t="s">
        <v>379</v>
      </c>
      <c r="V303" s="104"/>
      <c r="W303" s="104"/>
      <c r="X303" s="104"/>
      <c r="Y303" s="104"/>
      <c r="Z303" s="103"/>
      <c r="AA303" s="114">
        <f>SUM(AA294:AD302)</f>
        <v>23110</v>
      </c>
      <c r="AB303" s="104"/>
      <c r="AC303" s="104"/>
      <c r="AD303" s="103"/>
      <c r="AE303" s="115"/>
      <c r="AF303" s="116"/>
      <c r="AG303" s="116"/>
      <c r="AH303" s="116"/>
      <c r="AI303" s="116"/>
      <c r="AJ303" s="116"/>
      <c r="AK303" s="116"/>
      <c r="AL303" s="116"/>
      <c r="AM303" s="116"/>
      <c r="AN303" s="116"/>
      <c r="AO303" s="116"/>
      <c r="AP303" s="116"/>
      <c r="AQ303" s="116"/>
      <c r="AR303" s="116"/>
      <c r="AS303" s="116"/>
      <c r="AT303" s="116"/>
      <c r="AU303" s="116"/>
      <c r="AV303" s="116"/>
      <c r="AW303" s="116"/>
      <c r="AX303" s="116"/>
      <c r="AY303" s="113" t="s">
        <v>379</v>
      </c>
      <c r="AZ303" s="104"/>
      <c r="BA303" s="104"/>
      <c r="BB303" s="104"/>
      <c r="BC303" s="104"/>
      <c r="BD303" s="103"/>
      <c r="BE303" s="114">
        <f>SUM(BE294:BH302)</f>
        <v>23110</v>
      </c>
      <c r="BF303" s="104"/>
      <c r="BG303" s="104"/>
      <c r="BH303" s="103"/>
      <c r="BI303" s="115"/>
      <c r="BJ303" s="116"/>
      <c r="BK303" s="116"/>
      <c r="BL303" s="116"/>
      <c r="BM303" s="116"/>
      <c r="BN303" s="116"/>
      <c r="BO303" s="116"/>
      <c r="BP303" s="116"/>
      <c r="BQ303" s="116"/>
      <c r="BR303" s="116"/>
      <c r="BS303" s="116"/>
      <c r="BT303" s="116"/>
      <c r="BU303" s="116"/>
      <c r="BV303" s="116"/>
      <c r="BW303" s="116"/>
      <c r="BX303" s="116"/>
      <c r="BY303" s="116"/>
      <c r="BZ303" s="116"/>
      <c r="CA303" s="116"/>
      <c r="CB303" s="116"/>
      <c r="CC303" s="113" t="s">
        <v>379</v>
      </c>
      <c r="CD303" s="104"/>
      <c r="CE303" s="104"/>
      <c r="CF303" s="104"/>
      <c r="CG303" s="104"/>
      <c r="CH303" s="103"/>
      <c r="CI303" s="114">
        <f>SUM(CI294:CL302)</f>
        <v>23110</v>
      </c>
      <c r="CJ303" s="104"/>
      <c r="CK303" s="104"/>
      <c r="CL303" s="103"/>
      <c r="CM303" s="115"/>
      <c r="CN303" s="116"/>
      <c r="CO303" s="116"/>
      <c r="CP303" s="116"/>
      <c r="CQ303" s="116"/>
      <c r="CR303" s="116"/>
      <c r="CS303" s="116"/>
      <c r="CT303" s="116"/>
      <c r="CU303" s="116"/>
      <c r="CV303" s="116"/>
      <c r="CW303" s="116"/>
      <c r="CX303" s="116"/>
      <c r="CY303" s="116"/>
      <c r="CZ303" s="116"/>
      <c r="DA303" s="116"/>
      <c r="DB303" s="116"/>
      <c r="DC303" s="116"/>
      <c r="DD303" s="116"/>
      <c r="DE303" s="116"/>
      <c r="DF303" s="116"/>
      <c r="DG303" s="113" t="s">
        <v>379</v>
      </c>
      <c r="DH303" s="104"/>
      <c r="DI303" s="104"/>
      <c r="DJ303" s="104"/>
      <c r="DK303" s="104"/>
      <c r="DL303" s="103"/>
      <c r="DM303" s="114">
        <f>SUM(DM294:DP302)</f>
        <v>23110</v>
      </c>
      <c r="DN303" s="104"/>
      <c r="DO303" s="104"/>
      <c r="DP303" s="103"/>
      <c r="DQ303" s="115"/>
      <c r="DR303" s="116"/>
      <c r="DS303" s="116"/>
      <c r="DT303" s="116"/>
      <c r="DU303" s="116"/>
      <c r="DV303" s="116"/>
      <c r="DW303" s="116"/>
      <c r="DX303" s="116"/>
      <c r="DY303" s="116"/>
      <c r="DZ303" s="116"/>
      <c r="EA303" s="116"/>
      <c r="EB303" s="116"/>
      <c r="EC303" s="116"/>
      <c r="ED303" s="116"/>
      <c r="EE303" s="116"/>
      <c r="EF303" s="116"/>
      <c r="EG303" s="116"/>
      <c r="EH303" s="116"/>
      <c r="EI303" s="116"/>
      <c r="EJ303" s="116"/>
      <c r="EK303" s="113" t="s">
        <v>379</v>
      </c>
      <c r="EL303" s="104"/>
      <c r="EM303" s="104"/>
      <c r="EN303" s="104"/>
      <c r="EO303" s="104"/>
      <c r="EP303" s="103"/>
      <c r="EQ303" s="114">
        <f>SUM(EQ294:ET302)</f>
        <v>23110</v>
      </c>
      <c r="ER303" s="104"/>
      <c r="ES303" s="104"/>
      <c r="ET303" s="103"/>
    </row>
    <row r="304" spans="1:150" ht="15.75" customHeight="1" x14ac:dyDescent="0.3">
      <c r="A304" s="117" t="s">
        <v>380</v>
      </c>
      <c r="B304" s="99"/>
      <c r="C304" s="98"/>
      <c r="D304" s="99"/>
      <c r="E304" s="99"/>
      <c r="F304" s="99"/>
      <c r="G304" s="99"/>
      <c r="H304" s="99"/>
      <c r="I304" s="99"/>
      <c r="J304" s="99"/>
      <c r="K304" s="99"/>
      <c r="L304" s="99"/>
      <c r="M304" s="99"/>
      <c r="N304" s="99"/>
      <c r="O304" s="99"/>
      <c r="P304" s="99"/>
      <c r="Q304" s="99"/>
      <c r="R304" s="99"/>
      <c r="S304" s="99"/>
      <c r="T304" s="2"/>
      <c r="U304" s="2"/>
      <c r="V304" s="2"/>
      <c r="W304" s="2"/>
      <c r="X304" s="2"/>
      <c r="Y304" s="2"/>
      <c r="Z304" s="2"/>
      <c r="AA304" s="2"/>
      <c r="AB304" s="2"/>
      <c r="AC304" s="2"/>
      <c r="AD304" s="2"/>
      <c r="AE304" s="117" t="s">
        <v>380</v>
      </c>
      <c r="AF304" s="99"/>
      <c r="AG304" s="98"/>
      <c r="AH304" s="99"/>
      <c r="AI304" s="99"/>
      <c r="AJ304" s="99"/>
      <c r="AK304" s="99"/>
      <c r="AL304" s="99"/>
      <c r="AM304" s="99"/>
      <c r="AN304" s="99"/>
      <c r="AO304" s="99"/>
      <c r="AP304" s="99"/>
      <c r="AQ304" s="99"/>
      <c r="AR304" s="99"/>
      <c r="AS304" s="99"/>
      <c r="AT304" s="99"/>
      <c r="AU304" s="99"/>
      <c r="AV304" s="99"/>
      <c r="AW304" s="99"/>
      <c r="AX304" s="2"/>
      <c r="AY304" s="2"/>
      <c r="AZ304" s="2"/>
      <c r="BA304" s="2"/>
      <c r="BB304" s="2"/>
      <c r="BC304" s="2"/>
      <c r="BD304" s="2"/>
      <c r="BE304" s="2"/>
      <c r="BF304" s="2"/>
      <c r="BG304" s="2"/>
      <c r="BH304" s="2"/>
      <c r="BI304" s="117" t="s">
        <v>380</v>
      </c>
      <c r="BJ304" s="99"/>
      <c r="BK304" s="98"/>
      <c r="BL304" s="99"/>
      <c r="BM304" s="99"/>
      <c r="BN304" s="99"/>
      <c r="BO304" s="99"/>
      <c r="BP304" s="99"/>
      <c r="BQ304" s="99"/>
      <c r="BR304" s="99"/>
      <c r="BS304" s="99"/>
      <c r="BT304" s="99"/>
      <c r="BU304" s="99"/>
      <c r="BV304" s="99"/>
      <c r="BW304" s="99"/>
      <c r="BX304" s="99"/>
      <c r="BY304" s="99"/>
      <c r="BZ304" s="99"/>
      <c r="CA304" s="99"/>
      <c r="CB304" s="2"/>
      <c r="CC304" s="2"/>
      <c r="CD304" s="2"/>
      <c r="CE304" s="2"/>
      <c r="CF304" s="2"/>
      <c r="CG304" s="2"/>
      <c r="CH304" s="2"/>
      <c r="CI304" s="2"/>
      <c r="CJ304" s="2"/>
      <c r="CK304" s="2"/>
      <c r="CL304" s="2"/>
      <c r="CM304" s="117" t="s">
        <v>380</v>
      </c>
      <c r="CN304" s="99"/>
      <c r="CO304" s="98"/>
      <c r="CP304" s="99"/>
      <c r="CQ304" s="99"/>
      <c r="CR304" s="99"/>
      <c r="CS304" s="99"/>
      <c r="CT304" s="99"/>
      <c r="CU304" s="99"/>
      <c r="CV304" s="99"/>
      <c r="CW304" s="99"/>
      <c r="CX304" s="99"/>
      <c r="CY304" s="99"/>
      <c r="CZ304" s="99"/>
      <c r="DA304" s="99"/>
      <c r="DB304" s="99"/>
      <c r="DC304" s="99"/>
      <c r="DD304" s="99"/>
      <c r="DE304" s="99"/>
      <c r="DF304" s="2"/>
      <c r="DG304" s="2"/>
      <c r="DH304" s="2"/>
      <c r="DI304" s="2"/>
      <c r="DJ304" s="2"/>
      <c r="DK304" s="2"/>
      <c r="DL304" s="2"/>
      <c r="DM304" s="2"/>
      <c r="DN304" s="2"/>
      <c r="DO304" s="2"/>
      <c r="DP304" s="2"/>
      <c r="DQ304" s="117" t="s">
        <v>380</v>
      </c>
      <c r="DR304" s="99"/>
      <c r="DS304" s="98"/>
      <c r="DT304" s="99"/>
      <c r="DU304" s="99"/>
      <c r="DV304" s="99"/>
      <c r="DW304" s="99"/>
      <c r="DX304" s="99"/>
      <c r="DY304" s="99"/>
      <c r="DZ304" s="99"/>
      <c r="EA304" s="99"/>
      <c r="EB304" s="99"/>
      <c r="EC304" s="99"/>
      <c r="ED304" s="99"/>
      <c r="EE304" s="99"/>
      <c r="EF304" s="99"/>
      <c r="EG304" s="99"/>
      <c r="EH304" s="99"/>
      <c r="EI304" s="99"/>
      <c r="EJ304" s="2"/>
      <c r="EK304" s="2"/>
      <c r="EL304" s="2"/>
      <c r="EM304" s="2"/>
      <c r="EN304" s="2"/>
      <c r="EO304" s="2"/>
      <c r="EP304" s="2"/>
      <c r="EQ304" s="2"/>
      <c r="ER304" s="2"/>
      <c r="ES304" s="2"/>
      <c r="ET304" s="2"/>
    </row>
    <row r="305" spans="1:150" ht="15.75" customHeight="1" x14ac:dyDescent="0.3">
      <c r="A305" s="98" t="s">
        <v>371</v>
      </c>
      <c r="B305" s="99"/>
      <c r="C305" s="99"/>
      <c r="D305" s="99"/>
      <c r="E305" s="99"/>
      <c r="F305" s="99"/>
      <c r="G305" s="25" t="s">
        <v>372</v>
      </c>
      <c r="H305" s="108">
        <f>H286+5</f>
        <v>81</v>
      </c>
      <c r="I305" s="99"/>
      <c r="J305" s="99"/>
      <c r="K305" s="99"/>
      <c r="L305" s="99"/>
      <c r="M305" s="99"/>
      <c r="N305" s="99"/>
      <c r="O305" s="99"/>
      <c r="P305" s="99"/>
      <c r="Q305" s="99"/>
      <c r="R305" s="99"/>
      <c r="S305" s="98" t="s">
        <v>373</v>
      </c>
      <c r="T305" s="99"/>
      <c r="U305" s="99"/>
      <c r="V305" s="99"/>
      <c r="W305" s="99"/>
      <c r="X305" s="99"/>
      <c r="Y305" s="107" t="e">
        <f>VLOOKUP(Despacho!H305,Ventas!$A$1:$U$205,5,0)</f>
        <v>#N/A</v>
      </c>
      <c r="Z305" s="99"/>
      <c r="AA305" s="99"/>
      <c r="AB305" s="99"/>
      <c r="AC305" s="2"/>
      <c r="AD305" s="2"/>
      <c r="AE305" s="98" t="s">
        <v>371</v>
      </c>
      <c r="AF305" s="99"/>
      <c r="AG305" s="99"/>
      <c r="AH305" s="99"/>
      <c r="AI305" s="99"/>
      <c r="AJ305" s="99"/>
      <c r="AK305" s="25" t="s">
        <v>372</v>
      </c>
      <c r="AL305" s="108">
        <f>AL286+5</f>
        <v>82</v>
      </c>
      <c r="AM305" s="99"/>
      <c r="AN305" s="99"/>
      <c r="AO305" s="99"/>
      <c r="AP305" s="99"/>
      <c r="AQ305" s="99"/>
      <c r="AR305" s="99"/>
      <c r="AS305" s="99"/>
      <c r="AT305" s="99"/>
      <c r="AU305" s="99"/>
      <c r="AV305" s="99"/>
      <c r="AW305" s="98" t="s">
        <v>373</v>
      </c>
      <c r="AX305" s="99"/>
      <c r="AY305" s="99"/>
      <c r="AZ305" s="99"/>
      <c r="BA305" s="99"/>
      <c r="BB305" s="99"/>
      <c r="BC305" s="107" t="e">
        <f>VLOOKUP(Despacho!AL305,Ventas!$A$1:$U$205,5,0)</f>
        <v>#N/A</v>
      </c>
      <c r="BD305" s="99"/>
      <c r="BE305" s="99"/>
      <c r="BF305" s="99"/>
      <c r="BG305" s="2"/>
      <c r="BH305" s="2"/>
      <c r="BI305" s="98" t="s">
        <v>371</v>
      </c>
      <c r="BJ305" s="99"/>
      <c r="BK305" s="99"/>
      <c r="BL305" s="99"/>
      <c r="BM305" s="99"/>
      <c r="BN305" s="99"/>
      <c r="BO305" s="25" t="s">
        <v>372</v>
      </c>
      <c r="BP305" s="108">
        <f>BP286+5</f>
        <v>83</v>
      </c>
      <c r="BQ305" s="99"/>
      <c r="BR305" s="99"/>
      <c r="BS305" s="99"/>
      <c r="BT305" s="99"/>
      <c r="BU305" s="99"/>
      <c r="BV305" s="99"/>
      <c r="BW305" s="99"/>
      <c r="BX305" s="99"/>
      <c r="BY305" s="99"/>
      <c r="BZ305" s="99"/>
      <c r="CA305" s="98" t="s">
        <v>373</v>
      </c>
      <c r="CB305" s="99"/>
      <c r="CC305" s="99"/>
      <c r="CD305" s="99"/>
      <c r="CE305" s="99"/>
      <c r="CF305" s="99"/>
      <c r="CG305" s="107" t="e">
        <f>VLOOKUP(Despacho!BP305,Ventas!$A$1:$U$205,5,0)</f>
        <v>#N/A</v>
      </c>
      <c r="CH305" s="99"/>
      <c r="CI305" s="99"/>
      <c r="CJ305" s="99"/>
      <c r="CK305" s="2"/>
      <c r="CL305" s="2"/>
      <c r="CM305" s="98" t="s">
        <v>371</v>
      </c>
      <c r="CN305" s="99"/>
      <c r="CO305" s="99"/>
      <c r="CP305" s="99"/>
      <c r="CQ305" s="99"/>
      <c r="CR305" s="99"/>
      <c r="CS305" s="25" t="s">
        <v>372</v>
      </c>
      <c r="CT305" s="108">
        <f>CT286+5</f>
        <v>84</v>
      </c>
      <c r="CU305" s="99"/>
      <c r="CV305" s="99"/>
      <c r="CW305" s="99"/>
      <c r="CX305" s="99"/>
      <c r="CY305" s="99"/>
      <c r="CZ305" s="99"/>
      <c r="DA305" s="99"/>
      <c r="DB305" s="99"/>
      <c r="DC305" s="99"/>
      <c r="DD305" s="99"/>
      <c r="DE305" s="98" t="s">
        <v>373</v>
      </c>
      <c r="DF305" s="99"/>
      <c r="DG305" s="99"/>
      <c r="DH305" s="99"/>
      <c r="DI305" s="99"/>
      <c r="DJ305" s="99"/>
      <c r="DK305" s="107" t="e">
        <f>VLOOKUP(Despacho!CT305,Ventas!$A$1:$U$205,5,0)</f>
        <v>#N/A</v>
      </c>
      <c r="DL305" s="99"/>
      <c r="DM305" s="99"/>
      <c r="DN305" s="99"/>
      <c r="DO305" s="2"/>
      <c r="DP305" s="2"/>
      <c r="DQ305" s="98" t="s">
        <v>371</v>
      </c>
      <c r="DR305" s="99"/>
      <c r="DS305" s="99"/>
      <c r="DT305" s="99"/>
      <c r="DU305" s="99"/>
      <c r="DV305" s="99"/>
      <c r="DW305" s="25" t="s">
        <v>372</v>
      </c>
      <c r="DX305" s="108">
        <f>DX286+5</f>
        <v>85</v>
      </c>
      <c r="DY305" s="99"/>
      <c r="DZ305" s="99"/>
      <c r="EA305" s="99"/>
      <c r="EB305" s="99"/>
      <c r="EC305" s="99"/>
      <c r="ED305" s="99"/>
      <c r="EE305" s="99"/>
      <c r="EF305" s="99"/>
      <c r="EG305" s="99"/>
      <c r="EH305" s="99"/>
      <c r="EI305" s="98" t="s">
        <v>373</v>
      </c>
      <c r="EJ305" s="99"/>
      <c r="EK305" s="99"/>
      <c r="EL305" s="99"/>
      <c r="EM305" s="99"/>
      <c r="EN305" s="99"/>
      <c r="EO305" s="107" t="e">
        <f>VLOOKUP(Despacho!DX305,Ventas!$A$1:$U$205,5,0)</f>
        <v>#N/A</v>
      </c>
      <c r="EP305" s="99"/>
      <c r="EQ305" s="99"/>
      <c r="ER305" s="99"/>
      <c r="ES305" s="2"/>
      <c r="ET305" s="2"/>
    </row>
    <row r="306" spans="1:150" ht="15.75" customHeight="1" x14ac:dyDescent="0.3">
      <c r="A306" s="98" t="s">
        <v>272</v>
      </c>
      <c r="B306" s="99"/>
      <c r="C306" s="99"/>
      <c r="D306" s="99"/>
      <c r="E306" s="99"/>
      <c r="F306" s="99"/>
      <c r="G306" s="25" t="s">
        <v>372</v>
      </c>
      <c r="H306" s="98" t="e">
        <f>VLOOKUP(Despacho!H305,Ventas!$A$1:$U$205,6,0)</f>
        <v>#N/A</v>
      </c>
      <c r="I306" s="99"/>
      <c r="J306" s="99"/>
      <c r="K306" s="99"/>
      <c r="L306" s="99"/>
      <c r="M306" s="99"/>
      <c r="N306" s="99"/>
      <c r="O306" s="99"/>
      <c r="P306" s="99"/>
      <c r="Q306" s="99"/>
      <c r="R306" s="99"/>
      <c r="S306" s="99"/>
      <c r="T306" s="99"/>
      <c r="U306" s="99"/>
      <c r="V306" s="99"/>
      <c r="W306" s="99"/>
      <c r="X306" s="99"/>
      <c r="Y306" s="2"/>
      <c r="Z306" s="2"/>
      <c r="AA306" s="2"/>
      <c r="AB306" s="2"/>
      <c r="AC306" s="2"/>
      <c r="AD306" s="2"/>
      <c r="AE306" s="98" t="s">
        <v>272</v>
      </c>
      <c r="AF306" s="99"/>
      <c r="AG306" s="99"/>
      <c r="AH306" s="99"/>
      <c r="AI306" s="99"/>
      <c r="AJ306" s="99"/>
      <c r="AK306" s="25" t="s">
        <v>372</v>
      </c>
      <c r="AL306" s="98" t="e">
        <f>VLOOKUP(Despacho!AL305,Ventas!$A$1:$U$205,6,0)</f>
        <v>#N/A</v>
      </c>
      <c r="AM306" s="99"/>
      <c r="AN306" s="99"/>
      <c r="AO306" s="99"/>
      <c r="AP306" s="99"/>
      <c r="AQ306" s="99"/>
      <c r="AR306" s="99"/>
      <c r="AS306" s="99"/>
      <c r="AT306" s="99"/>
      <c r="AU306" s="99"/>
      <c r="AV306" s="99"/>
      <c r="AW306" s="99"/>
      <c r="AX306" s="99"/>
      <c r="AY306" s="99"/>
      <c r="AZ306" s="99"/>
      <c r="BA306" s="99"/>
      <c r="BB306" s="99"/>
      <c r="BC306" s="2"/>
      <c r="BD306" s="2"/>
      <c r="BE306" s="2"/>
      <c r="BF306" s="2"/>
      <c r="BG306" s="2"/>
      <c r="BH306" s="2"/>
      <c r="BI306" s="98" t="s">
        <v>272</v>
      </c>
      <c r="BJ306" s="99"/>
      <c r="BK306" s="99"/>
      <c r="BL306" s="99"/>
      <c r="BM306" s="99"/>
      <c r="BN306" s="99"/>
      <c r="BO306" s="25" t="s">
        <v>372</v>
      </c>
      <c r="BP306" s="98" t="e">
        <f>VLOOKUP(Despacho!BP305,Ventas!$A$1:$U$205,6,0)</f>
        <v>#N/A</v>
      </c>
      <c r="BQ306" s="99"/>
      <c r="BR306" s="99"/>
      <c r="BS306" s="99"/>
      <c r="BT306" s="99"/>
      <c r="BU306" s="99"/>
      <c r="BV306" s="99"/>
      <c r="BW306" s="99"/>
      <c r="BX306" s="99"/>
      <c r="BY306" s="99"/>
      <c r="BZ306" s="99"/>
      <c r="CA306" s="99"/>
      <c r="CB306" s="99"/>
      <c r="CC306" s="99"/>
      <c r="CD306" s="99"/>
      <c r="CE306" s="99"/>
      <c r="CF306" s="99"/>
      <c r="CG306" s="2"/>
      <c r="CH306" s="2"/>
      <c r="CI306" s="2"/>
      <c r="CJ306" s="2"/>
      <c r="CK306" s="2"/>
      <c r="CL306" s="2"/>
      <c r="CM306" s="98" t="s">
        <v>272</v>
      </c>
      <c r="CN306" s="99"/>
      <c r="CO306" s="99"/>
      <c r="CP306" s="99"/>
      <c r="CQ306" s="99"/>
      <c r="CR306" s="99"/>
      <c r="CS306" s="25" t="s">
        <v>372</v>
      </c>
      <c r="CT306" s="98" t="e">
        <f>VLOOKUP(Despacho!CT305,Ventas!$A$1:$U$205,6,0)</f>
        <v>#N/A</v>
      </c>
      <c r="CU306" s="99"/>
      <c r="CV306" s="99"/>
      <c r="CW306" s="99"/>
      <c r="CX306" s="99"/>
      <c r="CY306" s="99"/>
      <c r="CZ306" s="99"/>
      <c r="DA306" s="99"/>
      <c r="DB306" s="99"/>
      <c r="DC306" s="99"/>
      <c r="DD306" s="99"/>
      <c r="DE306" s="99"/>
      <c r="DF306" s="99"/>
      <c r="DG306" s="99"/>
      <c r="DH306" s="99"/>
      <c r="DI306" s="99"/>
      <c r="DJ306" s="99"/>
      <c r="DK306" s="2"/>
      <c r="DL306" s="2"/>
      <c r="DM306" s="2"/>
      <c r="DN306" s="2"/>
      <c r="DO306" s="2"/>
      <c r="DP306" s="2"/>
      <c r="DQ306" s="98" t="s">
        <v>272</v>
      </c>
      <c r="DR306" s="99"/>
      <c r="DS306" s="99"/>
      <c r="DT306" s="99"/>
      <c r="DU306" s="99"/>
      <c r="DV306" s="99"/>
      <c r="DW306" s="25" t="s">
        <v>372</v>
      </c>
      <c r="DX306" s="98" t="e">
        <f>VLOOKUP(Despacho!DX305,Ventas!$A$1:$U$205,6,0)</f>
        <v>#N/A</v>
      </c>
      <c r="DY306" s="99"/>
      <c r="DZ306" s="99"/>
      <c r="EA306" s="99"/>
      <c r="EB306" s="99"/>
      <c r="EC306" s="99"/>
      <c r="ED306" s="99"/>
      <c r="EE306" s="99"/>
      <c r="EF306" s="99"/>
      <c r="EG306" s="99"/>
      <c r="EH306" s="99"/>
      <c r="EI306" s="99"/>
      <c r="EJ306" s="99"/>
      <c r="EK306" s="99"/>
      <c r="EL306" s="99"/>
      <c r="EM306" s="99"/>
      <c r="EN306" s="99"/>
      <c r="EO306" s="2"/>
      <c r="EP306" s="2"/>
      <c r="EQ306" s="2"/>
      <c r="ER306" s="2"/>
      <c r="ES306" s="2"/>
      <c r="ET306" s="2"/>
    </row>
    <row r="307" spans="1:150" ht="15.75" customHeight="1" x14ac:dyDescent="0.3">
      <c r="A307" s="98" t="s">
        <v>374</v>
      </c>
      <c r="B307" s="99"/>
      <c r="C307" s="99"/>
      <c r="D307" s="99"/>
      <c r="E307" s="99"/>
      <c r="F307" s="99"/>
      <c r="G307" s="25" t="s">
        <v>372</v>
      </c>
      <c r="H307" s="105" t="e">
        <f>VLOOKUP(Despacho!H305,Ventas!$A$1:$U$205,15,0)</f>
        <v>#N/A</v>
      </c>
      <c r="I307" s="99"/>
      <c r="J307" s="99"/>
      <c r="K307" s="99"/>
      <c r="L307" s="99"/>
      <c r="M307" s="99"/>
      <c r="N307" s="81"/>
      <c r="O307" s="81"/>
      <c r="P307" s="81"/>
      <c r="Q307" s="81"/>
      <c r="R307" s="81"/>
      <c r="S307" s="25"/>
      <c r="T307" s="25"/>
      <c r="U307" s="25"/>
      <c r="V307" s="25"/>
      <c r="W307" s="25"/>
      <c r="X307" s="25"/>
      <c r="Y307" s="82"/>
      <c r="Z307" s="82"/>
      <c r="AA307" s="82"/>
      <c r="AB307" s="82"/>
      <c r="AC307" s="2"/>
      <c r="AD307" s="2"/>
      <c r="AE307" s="98" t="s">
        <v>374</v>
      </c>
      <c r="AF307" s="99"/>
      <c r="AG307" s="99"/>
      <c r="AH307" s="99"/>
      <c r="AI307" s="99"/>
      <c r="AJ307" s="99"/>
      <c r="AK307" s="25" t="s">
        <v>372</v>
      </c>
      <c r="AL307" s="105" t="e">
        <f>VLOOKUP(Despacho!AL305,Ventas!$A$1:$U$205,15,0)</f>
        <v>#N/A</v>
      </c>
      <c r="AM307" s="99"/>
      <c r="AN307" s="99"/>
      <c r="AO307" s="99"/>
      <c r="AP307" s="99"/>
      <c r="AQ307" s="99"/>
      <c r="AR307" s="81"/>
      <c r="AS307" s="81"/>
      <c r="AT307" s="81"/>
      <c r="AU307" s="81"/>
      <c r="AV307" s="81"/>
      <c r="AW307" s="25"/>
      <c r="AX307" s="25"/>
      <c r="AY307" s="25"/>
      <c r="AZ307" s="25"/>
      <c r="BA307" s="25"/>
      <c r="BB307" s="25"/>
      <c r="BC307" s="82"/>
      <c r="BD307" s="82"/>
      <c r="BE307" s="82"/>
      <c r="BF307" s="82"/>
      <c r="BG307" s="2"/>
      <c r="BH307" s="2"/>
      <c r="BI307" s="98" t="s">
        <v>374</v>
      </c>
      <c r="BJ307" s="99"/>
      <c r="BK307" s="99"/>
      <c r="BL307" s="99"/>
      <c r="BM307" s="99"/>
      <c r="BN307" s="99"/>
      <c r="BO307" s="25" t="s">
        <v>372</v>
      </c>
      <c r="BP307" s="105" t="e">
        <f>VLOOKUP(Despacho!BP305,Ventas!$A$1:$U$205,15,0)</f>
        <v>#N/A</v>
      </c>
      <c r="BQ307" s="99"/>
      <c r="BR307" s="99"/>
      <c r="BS307" s="99"/>
      <c r="BT307" s="99"/>
      <c r="BU307" s="99"/>
      <c r="BV307" s="81"/>
      <c r="BW307" s="81"/>
      <c r="BX307" s="81"/>
      <c r="BY307" s="81"/>
      <c r="BZ307" s="81"/>
      <c r="CA307" s="25"/>
      <c r="CB307" s="25"/>
      <c r="CC307" s="25"/>
      <c r="CD307" s="25"/>
      <c r="CE307" s="25"/>
      <c r="CF307" s="25"/>
      <c r="CG307" s="82"/>
      <c r="CH307" s="82"/>
      <c r="CI307" s="82"/>
      <c r="CJ307" s="82"/>
      <c r="CK307" s="2"/>
      <c r="CL307" s="2"/>
      <c r="CM307" s="98" t="s">
        <v>374</v>
      </c>
      <c r="CN307" s="99"/>
      <c r="CO307" s="99"/>
      <c r="CP307" s="99"/>
      <c r="CQ307" s="99"/>
      <c r="CR307" s="99"/>
      <c r="CS307" s="25" t="s">
        <v>372</v>
      </c>
      <c r="CT307" s="105" t="e">
        <f>VLOOKUP(Despacho!CT305,Ventas!$A$1:$U$205,15,0)</f>
        <v>#N/A</v>
      </c>
      <c r="CU307" s="99"/>
      <c r="CV307" s="99"/>
      <c r="CW307" s="99"/>
      <c r="CX307" s="99"/>
      <c r="CY307" s="99"/>
      <c r="CZ307" s="81"/>
      <c r="DA307" s="81"/>
      <c r="DB307" s="81"/>
      <c r="DC307" s="81"/>
      <c r="DD307" s="81"/>
      <c r="DE307" s="25"/>
      <c r="DF307" s="25"/>
      <c r="DG307" s="25"/>
      <c r="DH307" s="25"/>
      <c r="DI307" s="25"/>
      <c r="DJ307" s="25"/>
      <c r="DK307" s="82"/>
      <c r="DL307" s="82"/>
      <c r="DM307" s="82"/>
      <c r="DN307" s="82"/>
      <c r="DO307" s="2"/>
      <c r="DP307" s="2"/>
      <c r="DQ307" s="98" t="s">
        <v>374</v>
      </c>
      <c r="DR307" s="99"/>
      <c r="DS307" s="99"/>
      <c r="DT307" s="99"/>
      <c r="DU307" s="99"/>
      <c r="DV307" s="99"/>
      <c r="DW307" s="25" t="s">
        <v>372</v>
      </c>
      <c r="DX307" s="105" t="e">
        <f>VLOOKUP(Despacho!DX305,Ventas!$A$1:$U$205,15,0)</f>
        <v>#N/A</v>
      </c>
      <c r="DY307" s="99"/>
      <c r="DZ307" s="99"/>
      <c r="EA307" s="99"/>
      <c r="EB307" s="99"/>
      <c r="EC307" s="99"/>
      <c r="ED307" s="81"/>
      <c r="EE307" s="81"/>
      <c r="EF307" s="81"/>
      <c r="EG307" s="81"/>
      <c r="EH307" s="81"/>
      <c r="EI307" s="25"/>
      <c r="EJ307" s="25"/>
      <c r="EK307" s="25"/>
      <c r="EL307" s="25"/>
      <c r="EM307" s="25"/>
      <c r="EN307" s="25"/>
      <c r="EO307" s="82"/>
      <c r="EP307" s="82"/>
      <c r="EQ307" s="82"/>
      <c r="ER307" s="82"/>
      <c r="ES307" s="2"/>
      <c r="ET307" s="2"/>
    </row>
    <row r="308" spans="1:150" ht="15.75" customHeight="1" x14ac:dyDescent="0.3">
      <c r="A308" s="98" t="s">
        <v>375</v>
      </c>
      <c r="B308" s="99"/>
      <c r="C308" s="99"/>
      <c r="D308" s="99"/>
      <c r="E308" s="99"/>
      <c r="F308" s="99"/>
      <c r="G308" s="25"/>
      <c r="H308" s="106" t="e">
        <f>VLOOKUP(Despacho!H305,Ventas!$A$1:$U$205,16,0)</f>
        <v>#N/A</v>
      </c>
      <c r="I308" s="99"/>
      <c r="J308" s="99"/>
      <c r="K308" s="99"/>
      <c r="L308" s="99"/>
      <c r="M308" s="99"/>
      <c r="N308" s="81"/>
      <c r="O308" s="81"/>
      <c r="P308" s="81"/>
      <c r="Q308" s="81"/>
      <c r="R308" s="81"/>
      <c r="S308" s="25"/>
      <c r="T308" s="25"/>
      <c r="U308" s="25"/>
      <c r="V308" s="25"/>
      <c r="W308" s="25"/>
      <c r="X308" s="25"/>
      <c r="Y308" s="82"/>
      <c r="Z308" s="82"/>
      <c r="AA308" s="82"/>
      <c r="AB308" s="82"/>
      <c r="AC308" s="2"/>
      <c r="AD308" s="2"/>
      <c r="AE308" s="98" t="s">
        <v>375</v>
      </c>
      <c r="AF308" s="99"/>
      <c r="AG308" s="99"/>
      <c r="AH308" s="99"/>
      <c r="AI308" s="99"/>
      <c r="AJ308" s="99"/>
      <c r="AK308" s="25"/>
      <c r="AL308" s="106" t="e">
        <f>VLOOKUP(Despacho!AL305,Ventas!$A$1:$U$205,16,0)</f>
        <v>#N/A</v>
      </c>
      <c r="AM308" s="99"/>
      <c r="AN308" s="99"/>
      <c r="AO308" s="99"/>
      <c r="AP308" s="99"/>
      <c r="AQ308" s="99"/>
      <c r="AR308" s="81"/>
      <c r="AS308" s="81"/>
      <c r="AT308" s="81"/>
      <c r="AU308" s="81"/>
      <c r="AV308" s="81"/>
      <c r="AW308" s="25"/>
      <c r="AX308" s="25"/>
      <c r="AY308" s="25"/>
      <c r="AZ308" s="25"/>
      <c r="BA308" s="25"/>
      <c r="BB308" s="25"/>
      <c r="BC308" s="82"/>
      <c r="BD308" s="82"/>
      <c r="BE308" s="82"/>
      <c r="BF308" s="82"/>
      <c r="BG308" s="2"/>
      <c r="BH308" s="2"/>
      <c r="BI308" s="98" t="s">
        <v>375</v>
      </c>
      <c r="BJ308" s="99"/>
      <c r="BK308" s="99"/>
      <c r="BL308" s="99"/>
      <c r="BM308" s="99"/>
      <c r="BN308" s="99"/>
      <c r="BO308" s="25"/>
      <c r="BP308" s="106" t="e">
        <f>VLOOKUP(Despacho!BP305,Ventas!$A$1:$U$205,16,0)</f>
        <v>#N/A</v>
      </c>
      <c r="BQ308" s="99"/>
      <c r="BR308" s="99"/>
      <c r="BS308" s="99"/>
      <c r="BT308" s="99"/>
      <c r="BU308" s="99"/>
      <c r="BV308" s="81"/>
      <c r="BW308" s="81"/>
      <c r="BX308" s="81"/>
      <c r="BY308" s="81"/>
      <c r="BZ308" s="81"/>
      <c r="CA308" s="25"/>
      <c r="CB308" s="25"/>
      <c r="CC308" s="25"/>
      <c r="CD308" s="25"/>
      <c r="CE308" s="25"/>
      <c r="CF308" s="25"/>
      <c r="CG308" s="82"/>
      <c r="CH308" s="82"/>
      <c r="CI308" s="82"/>
      <c r="CJ308" s="82"/>
      <c r="CK308" s="2"/>
      <c r="CL308" s="2"/>
      <c r="CM308" s="98" t="s">
        <v>375</v>
      </c>
      <c r="CN308" s="99"/>
      <c r="CO308" s="99"/>
      <c r="CP308" s="99"/>
      <c r="CQ308" s="99"/>
      <c r="CR308" s="99"/>
      <c r="CS308" s="25"/>
      <c r="CT308" s="106" t="e">
        <f>VLOOKUP(Despacho!CT305,Ventas!$A$1:$U$205,16,0)</f>
        <v>#N/A</v>
      </c>
      <c r="CU308" s="99"/>
      <c r="CV308" s="99"/>
      <c r="CW308" s="99"/>
      <c r="CX308" s="99"/>
      <c r="CY308" s="99"/>
      <c r="CZ308" s="81"/>
      <c r="DA308" s="81"/>
      <c r="DB308" s="81"/>
      <c r="DC308" s="81"/>
      <c r="DD308" s="81"/>
      <c r="DE308" s="25"/>
      <c r="DF308" s="25"/>
      <c r="DG308" s="25"/>
      <c r="DH308" s="25"/>
      <c r="DI308" s="25"/>
      <c r="DJ308" s="25"/>
      <c r="DK308" s="82"/>
      <c r="DL308" s="82"/>
      <c r="DM308" s="82"/>
      <c r="DN308" s="82"/>
      <c r="DO308" s="2"/>
      <c r="DP308" s="2"/>
      <c r="DQ308" s="98" t="s">
        <v>375</v>
      </c>
      <c r="DR308" s="99"/>
      <c r="DS308" s="99"/>
      <c r="DT308" s="99"/>
      <c r="DU308" s="99"/>
      <c r="DV308" s="99"/>
      <c r="DW308" s="25"/>
      <c r="DX308" s="106" t="e">
        <f>VLOOKUP(Despacho!DX305,Ventas!$A$1:$U$205,16,0)</f>
        <v>#N/A</v>
      </c>
      <c r="DY308" s="99"/>
      <c r="DZ308" s="99"/>
      <c r="EA308" s="99"/>
      <c r="EB308" s="99"/>
      <c r="EC308" s="99"/>
      <c r="ED308" s="81"/>
      <c r="EE308" s="81"/>
      <c r="EF308" s="81"/>
      <c r="EG308" s="81"/>
      <c r="EH308" s="81"/>
      <c r="EI308" s="25"/>
      <c r="EJ308" s="25"/>
      <c r="EK308" s="25"/>
      <c r="EL308" s="25"/>
      <c r="EM308" s="25"/>
      <c r="EN308" s="25"/>
      <c r="EO308" s="82"/>
      <c r="EP308" s="82"/>
      <c r="EQ308" s="82"/>
      <c r="ER308" s="82"/>
      <c r="ES308" s="2"/>
      <c r="ET308" s="2"/>
    </row>
    <row r="309" spans="1:150" ht="15.75" customHeight="1" x14ac:dyDescent="0.3">
      <c r="A309" s="98" t="s">
        <v>152</v>
      </c>
      <c r="B309" s="99"/>
      <c r="C309" s="99"/>
      <c r="D309" s="99"/>
      <c r="E309" s="99"/>
      <c r="F309" s="99"/>
      <c r="G309" s="25" t="s">
        <v>372</v>
      </c>
      <c r="H309" s="101" t="e">
        <f>VLOOKUP(Y305,Clientes!$A$1:$E$504,3,0)</f>
        <v>#N/A</v>
      </c>
      <c r="I309" s="99"/>
      <c r="J309" s="99"/>
      <c r="K309" s="99"/>
      <c r="L309" s="99"/>
      <c r="M309" s="99"/>
      <c r="N309" s="99"/>
      <c r="O309" s="99"/>
      <c r="P309" s="99"/>
      <c r="Q309" s="99"/>
      <c r="R309" s="99"/>
      <c r="S309" s="99"/>
      <c r="T309" s="99"/>
      <c r="U309" s="99"/>
      <c r="V309" s="99"/>
      <c r="W309" s="99"/>
      <c r="X309" s="99"/>
      <c r="Y309" s="98" t="s">
        <v>279</v>
      </c>
      <c r="Z309" s="99"/>
      <c r="AA309" s="100" t="e">
        <f>VLOOKUP(Y305,Clientes!$A$1:$E$48,4,0)</f>
        <v>#N/A</v>
      </c>
      <c r="AB309" s="99"/>
      <c r="AC309" s="2"/>
      <c r="AD309" s="2"/>
      <c r="AE309" s="98" t="s">
        <v>152</v>
      </c>
      <c r="AF309" s="99"/>
      <c r="AG309" s="99"/>
      <c r="AH309" s="99"/>
      <c r="AI309" s="99"/>
      <c r="AJ309" s="99"/>
      <c r="AK309" s="25" t="s">
        <v>372</v>
      </c>
      <c r="AL309" s="101" t="e">
        <f>VLOOKUP(BC305,Clientes!$A$1:$E$504,3,0)</f>
        <v>#N/A</v>
      </c>
      <c r="AM309" s="99"/>
      <c r="AN309" s="99"/>
      <c r="AO309" s="99"/>
      <c r="AP309" s="99"/>
      <c r="AQ309" s="99"/>
      <c r="AR309" s="99"/>
      <c r="AS309" s="99"/>
      <c r="AT309" s="99"/>
      <c r="AU309" s="99"/>
      <c r="AV309" s="99"/>
      <c r="AW309" s="99"/>
      <c r="AX309" s="99"/>
      <c r="AY309" s="99"/>
      <c r="AZ309" s="99"/>
      <c r="BA309" s="99"/>
      <c r="BB309" s="99"/>
      <c r="BC309" s="98" t="s">
        <v>279</v>
      </c>
      <c r="BD309" s="99"/>
      <c r="BE309" s="100" t="e">
        <f>VLOOKUP(BC305,Clientes!$A$1:$E$48,4,0)</f>
        <v>#N/A</v>
      </c>
      <c r="BF309" s="99"/>
      <c r="BG309" s="2"/>
      <c r="BH309" s="2"/>
      <c r="BI309" s="98" t="s">
        <v>152</v>
      </c>
      <c r="BJ309" s="99"/>
      <c r="BK309" s="99"/>
      <c r="BL309" s="99"/>
      <c r="BM309" s="99"/>
      <c r="BN309" s="99"/>
      <c r="BO309" s="25" t="s">
        <v>372</v>
      </c>
      <c r="BP309" s="101" t="e">
        <f>VLOOKUP(CG305,Clientes!$A$1:$E$504,3,0)</f>
        <v>#N/A</v>
      </c>
      <c r="BQ309" s="99"/>
      <c r="BR309" s="99"/>
      <c r="BS309" s="99"/>
      <c r="BT309" s="99"/>
      <c r="BU309" s="99"/>
      <c r="BV309" s="99"/>
      <c r="BW309" s="99"/>
      <c r="BX309" s="99"/>
      <c r="BY309" s="99"/>
      <c r="BZ309" s="99"/>
      <c r="CA309" s="99"/>
      <c r="CB309" s="99"/>
      <c r="CC309" s="99"/>
      <c r="CD309" s="99"/>
      <c r="CE309" s="99"/>
      <c r="CF309" s="99"/>
      <c r="CG309" s="98" t="s">
        <v>279</v>
      </c>
      <c r="CH309" s="99"/>
      <c r="CI309" s="100" t="e">
        <f>VLOOKUP(CG305,Clientes!$A$1:$E$48,4,0)</f>
        <v>#N/A</v>
      </c>
      <c r="CJ309" s="99"/>
      <c r="CK309" s="2"/>
      <c r="CL309" s="2"/>
      <c r="CM309" s="98" t="s">
        <v>152</v>
      </c>
      <c r="CN309" s="99"/>
      <c r="CO309" s="99"/>
      <c r="CP309" s="99"/>
      <c r="CQ309" s="99"/>
      <c r="CR309" s="99"/>
      <c r="CS309" s="25" t="s">
        <v>372</v>
      </c>
      <c r="CT309" s="101" t="e">
        <f>VLOOKUP(DK305,Clientes!$A$1:$E$504,3,0)</f>
        <v>#N/A</v>
      </c>
      <c r="CU309" s="99"/>
      <c r="CV309" s="99"/>
      <c r="CW309" s="99"/>
      <c r="CX309" s="99"/>
      <c r="CY309" s="99"/>
      <c r="CZ309" s="99"/>
      <c r="DA309" s="99"/>
      <c r="DB309" s="99"/>
      <c r="DC309" s="99"/>
      <c r="DD309" s="99"/>
      <c r="DE309" s="99"/>
      <c r="DF309" s="99"/>
      <c r="DG309" s="99"/>
      <c r="DH309" s="99"/>
      <c r="DI309" s="99"/>
      <c r="DJ309" s="99"/>
      <c r="DK309" s="98" t="s">
        <v>279</v>
      </c>
      <c r="DL309" s="99"/>
      <c r="DM309" s="100" t="e">
        <f>VLOOKUP(DK305,Clientes!$A$1:$E$48,4,0)</f>
        <v>#N/A</v>
      </c>
      <c r="DN309" s="99"/>
      <c r="DO309" s="2"/>
      <c r="DP309" s="2"/>
      <c r="DQ309" s="98" t="s">
        <v>152</v>
      </c>
      <c r="DR309" s="99"/>
      <c r="DS309" s="99"/>
      <c r="DT309" s="99"/>
      <c r="DU309" s="99"/>
      <c r="DV309" s="99"/>
      <c r="DW309" s="25" t="s">
        <v>372</v>
      </c>
      <c r="DX309" s="101" t="e">
        <f>VLOOKUP(EO305,Clientes!$A$1:$E$504,3,0)</f>
        <v>#N/A</v>
      </c>
      <c r="DY309" s="99"/>
      <c r="DZ309" s="99"/>
      <c r="EA309" s="99"/>
      <c r="EB309" s="99"/>
      <c r="EC309" s="99"/>
      <c r="ED309" s="99"/>
      <c r="EE309" s="99"/>
      <c r="EF309" s="99"/>
      <c r="EG309" s="99"/>
      <c r="EH309" s="99"/>
      <c r="EI309" s="99"/>
      <c r="EJ309" s="99"/>
      <c r="EK309" s="99"/>
      <c r="EL309" s="99"/>
      <c r="EM309" s="99"/>
      <c r="EN309" s="99"/>
      <c r="EO309" s="98" t="s">
        <v>279</v>
      </c>
      <c r="EP309" s="99"/>
      <c r="EQ309" s="100" t="e">
        <f>VLOOKUP(EO305,Clientes!$A$1:$E$48,4,0)</f>
        <v>#N/A</v>
      </c>
      <c r="ER309" s="99"/>
      <c r="ES309" s="2"/>
      <c r="ET309" s="2"/>
    </row>
    <row r="310" spans="1:150"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row>
    <row r="311" spans="1:150"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row>
    <row r="312" spans="1:150" ht="15.75" customHeight="1" x14ac:dyDescent="0.3">
      <c r="A312" s="102" t="s">
        <v>225</v>
      </c>
      <c r="B312" s="103"/>
      <c r="C312" s="102" t="s">
        <v>376</v>
      </c>
      <c r="D312" s="104"/>
      <c r="E312" s="104"/>
      <c r="F312" s="104"/>
      <c r="G312" s="104"/>
      <c r="H312" s="104"/>
      <c r="I312" s="104"/>
      <c r="J312" s="104"/>
      <c r="K312" s="104"/>
      <c r="L312" s="104"/>
      <c r="M312" s="104"/>
      <c r="N312" s="104"/>
      <c r="O312" s="104"/>
      <c r="P312" s="104"/>
      <c r="Q312" s="104"/>
      <c r="R312" s="104"/>
      <c r="S312" s="104"/>
      <c r="T312" s="103"/>
      <c r="U312" s="102" t="s">
        <v>245</v>
      </c>
      <c r="V312" s="103"/>
      <c r="W312" s="102" t="s">
        <v>377</v>
      </c>
      <c r="X312" s="104"/>
      <c r="Y312" s="104"/>
      <c r="Z312" s="103"/>
      <c r="AA312" s="102" t="s">
        <v>378</v>
      </c>
      <c r="AB312" s="104"/>
      <c r="AC312" s="104"/>
      <c r="AD312" s="103"/>
      <c r="AE312" s="102" t="s">
        <v>225</v>
      </c>
      <c r="AF312" s="103"/>
      <c r="AG312" s="102" t="s">
        <v>376</v>
      </c>
      <c r="AH312" s="104"/>
      <c r="AI312" s="104"/>
      <c r="AJ312" s="104"/>
      <c r="AK312" s="104"/>
      <c r="AL312" s="104"/>
      <c r="AM312" s="104"/>
      <c r="AN312" s="104"/>
      <c r="AO312" s="104"/>
      <c r="AP312" s="104"/>
      <c r="AQ312" s="104"/>
      <c r="AR312" s="104"/>
      <c r="AS312" s="104"/>
      <c r="AT312" s="104"/>
      <c r="AU312" s="104"/>
      <c r="AV312" s="104"/>
      <c r="AW312" s="104"/>
      <c r="AX312" s="103"/>
      <c r="AY312" s="102" t="s">
        <v>245</v>
      </c>
      <c r="AZ312" s="103"/>
      <c r="BA312" s="102" t="s">
        <v>377</v>
      </c>
      <c r="BB312" s="104"/>
      <c r="BC312" s="104"/>
      <c r="BD312" s="103"/>
      <c r="BE312" s="102" t="s">
        <v>378</v>
      </c>
      <c r="BF312" s="104"/>
      <c r="BG312" s="104"/>
      <c r="BH312" s="103"/>
      <c r="BI312" s="102" t="s">
        <v>225</v>
      </c>
      <c r="BJ312" s="103"/>
      <c r="BK312" s="102" t="s">
        <v>376</v>
      </c>
      <c r="BL312" s="104"/>
      <c r="BM312" s="104"/>
      <c r="BN312" s="104"/>
      <c r="BO312" s="104"/>
      <c r="BP312" s="104"/>
      <c r="BQ312" s="104"/>
      <c r="BR312" s="104"/>
      <c r="BS312" s="104"/>
      <c r="BT312" s="104"/>
      <c r="BU312" s="104"/>
      <c r="BV312" s="104"/>
      <c r="BW312" s="104"/>
      <c r="BX312" s="104"/>
      <c r="BY312" s="104"/>
      <c r="BZ312" s="104"/>
      <c r="CA312" s="104"/>
      <c r="CB312" s="103"/>
      <c r="CC312" s="102" t="s">
        <v>245</v>
      </c>
      <c r="CD312" s="103"/>
      <c r="CE312" s="102" t="s">
        <v>377</v>
      </c>
      <c r="CF312" s="104"/>
      <c r="CG312" s="104"/>
      <c r="CH312" s="103"/>
      <c r="CI312" s="102" t="s">
        <v>378</v>
      </c>
      <c r="CJ312" s="104"/>
      <c r="CK312" s="104"/>
      <c r="CL312" s="103"/>
      <c r="CM312" s="102" t="s">
        <v>225</v>
      </c>
      <c r="CN312" s="103"/>
      <c r="CO312" s="102" t="s">
        <v>376</v>
      </c>
      <c r="CP312" s="104"/>
      <c r="CQ312" s="104"/>
      <c r="CR312" s="104"/>
      <c r="CS312" s="104"/>
      <c r="CT312" s="104"/>
      <c r="CU312" s="104"/>
      <c r="CV312" s="104"/>
      <c r="CW312" s="104"/>
      <c r="CX312" s="104"/>
      <c r="CY312" s="104"/>
      <c r="CZ312" s="104"/>
      <c r="DA312" s="104"/>
      <c r="DB312" s="104"/>
      <c r="DC312" s="104"/>
      <c r="DD312" s="104"/>
      <c r="DE312" s="104"/>
      <c r="DF312" s="103"/>
      <c r="DG312" s="102" t="s">
        <v>245</v>
      </c>
      <c r="DH312" s="103"/>
      <c r="DI312" s="102" t="s">
        <v>377</v>
      </c>
      <c r="DJ312" s="104"/>
      <c r="DK312" s="104"/>
      <c r="DL312" s="103"/>
      <c r="DM312" s="102" t="s">
        <v>378</v>
      </c>
      <c r="DN312" s="104"/>
      <c r="DO312" s="104"/>
      <c r="DP312" s="103"/>
      <c r="DQ312" s="102" t="s">
        <v>225</v>
      </c>
      <c r="DR312" s="103"/>
      <c r="DS312" s="102" t="s">
        <v>376</v>
      </c>
      <c r="DT312" s="104"/>
      <c r="DU312" s="104"/>
      <c r="DV312" s="104"/>
      <c r="DW312" s="104"/>
      <c r="DX312" s="104"/>
      <c r="DY312" s="104"/>
      <c r="DZ312" s="104"/>
      <c r="EA312" s="104"/>
      <c r="EB312" s="104"/>
      <c r="EC312" s="104"/>
      <c r="ED312" s="104"/>
      <c r="EE312" s="104"/>
      <c r="EF312" s="104"/>
      <c r="EG312" s="104"/>
      <c r="EH312" s="104"/>
      <c r="EI312" s="104"/>
      <c r="EJ312" s="103"/>
      <c r="EK312" s="102" t="s">
        <v>245</v>
      </c>
      <c r="EL312" s="103"/>
      <c r="EM312" s="102" t="s">
        <v>377</v>
      </c>
      <c r="EN312" s="104"/>
      <c r="EO312" s="104"/>
      <c r="EP312" s="103"/>
      <c r="EQ312" s="102" t="s">
        <v>378</v>
      </c>
      <c r="ER312" s="104"/>
      <c r="ES312" s="104"/>
      <c r="ET312" s="103"/>
    </row>
    <row r="313" spans="1:150" ht="15.75" customHeight="1" x14ac:dyDescent="0.3">
      <c r="A313" s="111">
        <v>1</v>
      </c>
      <c r="B313" s="103"/>
      <c r="C313" s="112" t="str">
        <f>IFERROR(VLOOKUP(CONCATENATE($H$1,A313),Ventas!$D$1:$M$205,5,0),"")</f>
        <v>Toalla 160x80 Fu</v>
      </c>
      <c r="D313" s="104"/>
      <c r="E313" s="104"/>
      <c r="F313" s="104"/>
      <c r="G313" s="104"/>
      <c r="H313" s="104"/>
      <c r="I313" s="104"/>
      <c r="J313" s="104"/>
      <c r="K313" s="104"/>
      <c r="L313" s="104"/>
      <c r="M313" s="104"/>
      <c r="N313" s="104"/>
      <c r="O313" s="104"/>
      <c r="P313" s="104"/>
      <c r="Q313" s="104"/>
      <c r="R313" s="104"/>
      <c r="S313" s="104"/>
      <c r="T313" s="103"/>
      <c r="U313" s="109">
        <f>IFERROR(VLOOKUP(CONCATENATE($H$1,A313),Ventas!$D$1:$M$205,6,0),"")</f>
        <v>1</v>
      </c>
      <c r="V313" s="103"/>
      <c r="W313" s="110">
        <f>IFERROR(VLOOKUP(CONCATENATE($H$1,A313),Ventas!$D$1:$M$205,8,0),"")</f>
        <v>8992</v>
      </c>
      <c r="X313" s="104"/>
      <c r="Y313" s="104"/>
      <c r="Z313" s="103"/>
      <c r="AA313" s="110">
        <f t="shared" ref="AA313:AA321" si="80">IFERROR(U313*W313,"")</f>
        <v>8992</v>
      </c>
      <c r="AB313" s="104"/>
      <c r="AC313" s="104"/>
      <c r="AD313" s="103"/>
      <c r="AE313" s="111">
        <v>1</v>
      </c>
      <c r="AF313" s="103"/>
      <c r="AG313" s="112" t="str">
        <f>IFERROR(VLOOKUP(CONCATENATE($H$1,AE313),Ventas!$D$1:$M$205,5,0),"")</f>
        <v>Toalla 160x80 Fu</v>
      </c>
      <c r="AH313" s="104"/>
      <c r="AI313" s="104"/>
      <c r="AJ313" s="104"/>
      <c r="AK313" s="104"/>
      <c r="AL313" s="104"/>
      <c r="AM313" s="104"/>
      <c r="AN313" s="104"/>
      <c r="AO313" s="104"/>
      <c r="AP313" s="104"/>
      <c r="AQ313" s="104"/>
      <c r="AR313" s="104"/>
      <c r="AS313" s="104"/>
      <c r="AT313" s="104"/>
      <c r="AU313" s="104"/>
      <c r="AV313" s="104"/>
      <c r="AW313" s="104"/>
      <c r="AX313" s="103"/>
      <c r="AY313" s="109">
        <f>IFERROR(VLOOKUP(CONCATENATE($H$1,AE313),Ventas!$D$1:$M$205,6,0),"")</f>
        <v>1</v>
      </c>
      <c r="AZ313" s="103"/>
      <c r="BA313" s="110">
        <f>IFERROR(VLOOKUP(CONCATENATE($H$1,AE313),Ventas!$D$1:$M$205,8,0),"")</f>
        <v>8992</v>
      </c>
      <c r="BB313" s="104"/>
      <c r="BC313" s="104"/>
      <c r="BD313" s="103"/>
      <c r="BE313" s="110">
        <f t="shared" ref="BE313:BE321" si="81">IFERROR(AY313*BA313,"")</f>
        <v>8992</v>
      </c>
      <c r="BF313" s="104"/>
      <c r="BG313" s="104"/>
      <c r="BH313" s="103"/>
      <c r="BI313" s="111">
        <v>1</v>
      </c>
      <c r="BJ313" s="103"/>
      <c r="BK313" s="112" t="str">
        <f>IFERROR(VLOOKUP(CONCATENATE($H$1,BI313),Ventas!$D$1:$M$205,5,0),"")</f>
        <v>Toalla 160x80 Fu</v>
      </c>
      <c r="BL313" s="104"/>
      <c r="BM313" s="104"/>
      <c r="BN313" s="104"/>
      <c r="BO313" s="104"/>
      <c r="BP313" s="104"/>
      <c r="BQ313" s="104"/>
      <c r="BR313" s="104"/>
      <c r="BS313" s="104"/>
      <c r="BT313" s="104"/>
      <c r="BU313" s="104"/>
      <c r="BV313" s="104"/>
      <c r="BW313" s="104"/>
      <c r="BX313" s="104"/>
      <c r="BY313" s="104"/>
      <c r="BZ313" s="104"/>
      <c r="CA313" s="104"/>
      <c r="CB313" s="103"/>
      <c r="CC313" s="109">
        <f>IFERROR(VLOOKUP(CONCATENATE($H$1,BI313),Ventas!$D$1:$M$205,6,0),"")</f>
        <v>1</v>
      </c>
      <c r="CD313" s="103"/>
      <c r="CE313" s="110">
        <f>IFERROR(VLOOKUP(CONCATENATE($H$1,BI313),Ventas!$D$1:$M$205,8,0),"")</f>
        <v>8992</v>
      </c>
      <c r="CF313" s="104"/>
      <c r="CG313" s="104"/>
      <c r="CH313" s="103"/>
      <c r="CI313" s="110">
        <f t="shared" ref="CI313:CI321" si="82">IFERROR(CC313*CE313,"")</f>
        <v>8992</v>
      </c>
      <c r="CJ313" s="104"/>
      <c r="CK313" s="104"/>
      <c r="CL313" s="103"/>
      <c r="CM313" s="111">
        <v>1</v>
      </c>
      <c r="CN313" s="103"/>
      <c r="CO313" s="112" t="str">
        <f>IFERROR(VLOOKUP(CONCATENATE($H$1,CM313),Ventas!$D$1:$M$205,5,0),"")</f>
        <v>Toalla 160x80 Fu</v>
      </c>
      <c r="CP313" s="104"/>
      <c r="CQ313" s="104"/>
      <c r="CR313" s="104"/>
      <c r="CS313" s="104"/>
      <c r="CT313" s="104"/>
      <c r="CU313" s="104"/>
      <c r="CV313" s="104"/>
      <c r="CW313" s="104"/>
      <c r="CX313" s="104"/>
      <c r="CY313" s="104"/>
      <c r="CZ313" s="104"/>
      <c r="DA313" s="104"/>
      <c r="DB313" s="104"/>
      <c r="DC313" s="104"/>
      <c r="DD313" s="104"/>
      <c r="DE313" s="104"/>
      <c r="DF313" s="103"/>
      <c r="DG313" s="109">
        <f>IFERROR(VLOOKUP(CONCATENATE($H$1,CM313),Ventas!$D$1:$M$205,6,0),"")</f>
        <v>1</v>
      </c>
      <c r="DH313" s="103"/>
      <c r="DI313" s="110">
        <f>IFERROR(VLOOKUP(CONCATENATE($H$1,CM313),Ventas!$D$1:$M$205,8,0),"")</f>
        <v>8992</v>
      </c>
      <c r="DJ313" s="104"/>
      <c r="DK313" s="104"/>
      <c r="DL313" s="103"/>
      <c r="DM313" s="110">
        <f t="shared" ref="DM313:DM321" si="83">IFERROR(DG313*DI313,"")</f>
        <v>8992</v>
      </c>
      <c r="DN313" s="104"/>
      <c r="DO313" s="104"/>
      <c r="DP313" s="103"/>
      <c r="DQ313" s="111">
        <v>1</v>
      </c>
      <c r="DR313" s="103"/>
      <c r="DS313" s="112" t="str">
        <f>IFERROR(VLOOKUP(CONCATENATE($H$1,DQ313),Ventas!$D$1:$M$205,5,0),"")</f>
        <v>Toalla 160x80 Fu</v>
      </c>
      <c r="DT313" s="104"/>
      <c r="DU313" s="104"/>
      <c r="DV313" s="104"/>
      <c r="DW313" s="104"/>
      <c r="DX313" s="104"/>
      <c r="DY313" s="104"/>
      <c r="DZ313" s="104"/>
      <c r="EA313" s="104"/>
      <c r="EB313" s="104"/>
      <c r="EC313" s="104"/>
      <c r="ED313" s="104"/>
      <c r="EE313" s="104"/>
      <c r="EF313" s="104"/>
      <c r="EG313" s="104"/>
      <c r="EH313" s="104"/>
      <c r="EI313" s="104"/>
      <c r="EJ313" s="103"/>
      <c r="EK313" s="109">
        <f>IFERROR(VLOOKUP(CONCATENATE($H$1,DQ313),Ventas!$D$1:$M$205,6,0),"")</f>
        <v>1</v>
      </c>
      <c r="EL313" s="103"/>
      <c r="EM313" s="110">
        <f>IFERROR(VLOOKUP(CONCATENATE($H$1,DQ313),Ventas!$D$1:$M$205,8,0),"")</f>
        <v>8992</v>
      </c>
      <c r="EN313" s="104"/>
      <c r="EO313" s="104"/>
      <c r="EP313" s="103"/>
      <c r="EQ313" s="110">
        <f t="shared" ref="EQ313:EQ321" si="84">IFERROR(EK313*EM313,"")</f>
        <v>8992</v>
      </c>
      <c r="ER313" s="104"/>
      <c r="ES313" s="104"/>
      <c r="ET313" s="103"/>
    </row>
    <row r="314" spans="1:150" ht="15.75" customHeight="1" x14ac:dyDescent="0.3">
      <c r="A314" s="111">
        <v>2</v>
      </c>
      <c r="B314" s="103"/>
      <c r="C314" s="112" t="str">
        <f>IFERROR(VLOOKUP(CONCATENATE($H$1,A314),Ventas!$D$1:$M$205,5,0),"")</f>
        <v>Turbante Fu</v>
      </c>
      <c r="D314" s="104"/>
      <c r="E314" s="104"/>
      <c r="F314" s="104"/>
      <c r="G314" s="104"/>
      <c r="H314" s="104"/>
      <c r="I314" s="104"/>
      <c r="J314" s="104"/>
      <c r="K314" s="104"/>
      <c r="L314" s="104"/>
      <c r="M314" s="104"/>
      <c r="N314" s="104"/>
      <c r="O314" s="104"/>
      <c r="P314" s="104"/>
      <c r="Q314" s="104"/>
      <c r="R314" s="104"/>
      <c r="S314" s="104"/>
      <c r="T314" s="103"/>
      <c r="U314" s="109">
        <f>IFERROR(VLOOKUP(CONCATENATE($H$1,A314),Ventas!$D$1:$M$205,6,0),"")</f>
        <v>1</v>
      </c>
      <c r="V314" s="103"/>
      <c r="W314" s="110">
        <f>IFERROR(VLOOKUP(CONCATENATE($H$1,A314),Ventas!$D$1:$M$205,8,0),"")</f>
        <v>4706</v>
      </c>
      <c r="X314" s="104"/>
      <c r="Y314" s="104"/>
      <c r="Z314" s="103"/>
      <c r="AA314" s="110">
        <f t="shared" si="80"/>
        <v>4706</v>
      </c>
      <c r="AB314" s="104"/>
      <c r="AC314" s="104"/>
      <c r="AD314" s="103"/>
      <c r="AE314" s="111">
        <v>2</v>
      </c>
      <c r="AF314" s="103"/>
      <c r="AG314" s="112" t="str">
        <f>IFERROR(VLOOKUP(CONCATENATE($H$1,AE314),Ventas!$D$1:$M$205,5,0),"")</f>
        <v>Turbante Fu</v>
      </c>
      <c r="AH314" s="104"/>
      <c r="AI314" s="104"/>
      <c r="AJ314" s="104"/>
      <c r="AK314" s="104"/>
      <c r="AL314" s="104"/>
      <c r="AM314" s="104"/>
      <c r="AN314" s="104"/>
      <c r="AO314" s="104"/>
      <c r="AP314" s="104"/>
      <c r="AQ314" s="104"/>
      <c r="AR314" s="104"/>
      <c r="AS314" s="104"/>
      <c r="AT314" s="104"/>
      <c r="AU314" s="104"/>
      <c r="AV314" s="104"/>
      <c r="AW314" s="104"/>
      <c r="AX314" s="103"/>
      <c r="AY314" s="109">
        <f>IFERROR(VLOOKUP(CONCATENATE($H$1,AE314),Ventas!$D$1:$M$205,6,0),"")</f>
        <v>1</v>
      </c>
      <c r="AZ314" s="103"/>
      <c r="BA314" s="110">
        <f>IFERROR(VLOOKUP(CONCATENATE($H$1,AE314),Ventas!$D$1:$M$205,8,0),"")</f>
        <v>4706</v>
      </c>
      <c r="BB314" s="104"/>
      <c r="BC314" s="104"/>
      <c r="BD314" s="103"/>
      <c r="BE314" s="110">
        <f t="shared" si="81"/>
        <v>4706</v>
      </c>
      <c r="BF314" s="104"/>
      <c r="BG314" s="104"/>
      <c r="BH314" s="103"/>
      <c r="BI314" s="111">
        <v>2</v>
      </c>
      <c r="BJ314" s="103"/>
      <c r="BK314" s="112" t="str">
        <f>IFERROR(VLOOKUP(CONCATENATE($H$1,BI314),Ventas!$D$1:$M$205,5,0),"")</f>
        <v>Turbante Fu</v>
      </c>
      <c r="BL314" s="104"/>
      <c r="BM314" s="104"/>
      <c r="BN314" s="104"/>
      <c r="BO314" s="104"/>
      <c r="BP314" s="104"/>
      <c r="BQ314" s="104"/>
      <c r="BR314" s="104"/>
      <c r="BS314" s="104"/>
      <c r="BT314" s="104"/>
      <c r="BU314" s="104"/>
      <c r="BV314" s="104"/>
      <c r="BW314" s="104"/>
      <c r="BX314" s="104"/>
      <c r="BY314" s="104"/>
      <c r="BZ314" s="104"/>
      <c r="CA314" s="104"/>
      <c r="CB314" s="103"/>
      <c r="CC314" s="109">
        <f>IFERROR(VLOOKUP(CONCATENATE($H$1,BI314),Ventas!$D$1:$M$205,6,0),"")</f>
        <v>1</v>
      </c>
      <c r="CD314" s="103"/>
      <c r="CE314" s="110">
        <f>IFERROR(VLOOKUP(CONCATENATE($H$1,BI314),Ventas!$D$1:$M$205,8,0),"")</f>
        <v>4706</v>
      </c>
      <c r="CF314" s="104"/>
      <c r="CG314" s="104"/>
      <c r="CH314" s="103"/>
      <c r="CI314" s="110">
        <f t="shared" si="82"/>
        <v>4706</v>
      </c>
      <c r="CJ314" s="104"/>
      <c r="CK314" s="104"/>
      <c r="CL314" s="103"/>
      <c r="CM314" s="111">
        <v>2</v>
      </c>
      <c r="CN314" s="103"/>
      <c r="CO314" s="112" t="str">
        <f>IFERROR(VLOOKUP(CONCATENATE($H$1,CM314),Ventas!$D$1:$M$205,5,0),"")</f>
        <v>Turbante Fu</v>
      </c>
      <c r="CP314" s="104"/>
      <c r="CQ314" s="104"/>
      <c r="CR314" s="104"/>
      <c r="CS314" s="104"/>
      <c r="CT314" s="104"/>
      <c r="CU314" s="104"/>
      <c r="CV314" s="104"/>
      <c r="CW314" s="104"/>
      <c r="CX314" s="104"/>
      <c r="CY314" s="104"/>
      <c r="CZ314" s="104"/>
      <c r="DA314" s="104"/>
      <c r="DB314" s="104"/>
      <c r="DC314" s="104"/>
      <c r="DD314" s="104"/>
      <c r="DE314" s="104"/>
      <c r="DF314" s="103"/>
      <c r="DG314" s="109">
        <f>IFERROR(VLOOKUP(CONCATENATE($H$1,CM314),Ventas!$D$1:$M$205,6,0),"")</f>
        <v>1</v>
      </c>
      <c r="DH314" s="103"/>
      <c r="DI314" s="110">
        <f>IFERROR(VLOOKUP(CONCATENATE($H$1,CM314),Ventas!$D$1:$M$205,8,0),"")</f>
        <v>4706</v>
      </c>
      <c r="DJ314" s="104"/>
      <c r="DK314" s="104"/>
      <c r="DL314" s="103"/>
      <c r="DM314" s="110">
        <f t="shared" si="83"/>
        <v>4706</v>
      </c>
      <c r="DN314" s="104"/>
      <c r="DO314" s="104"/>
      <c r="DP314" s="103"/>
      <c r="DQ314" s="111">
        <v>2</v>
      </c>
      <c r="DR314" s="103"/>
      <c r="DS314" s="112" t="str">
        <f>IFERROR(VLOOKUP(CONCATENATE($H$1,DQ314),Ventas!$D$1:$M$205,5,0),"")</f>
        <v>Turbante Fu</v>
      </c>
      <c r="DT314" s="104"/>
      <c r="DU314" s="104"/>
      <c r="DV314" s="104"/>
      <c r="DW314" s="104"/>
      <c r="DX314" s="104"/>
      <c r="DY314" s="104"/>
      <c r="DZ314" s="104"/>
      <c r="EA314" s="104"/>
      <c r="EB314" s="104"/>
      <c r="EC314" s="104"/>
      <c r="ED314" s="104"/>
      <c r="EE314" s="104"/>
      <c r="EF314" s="104"/>
      <c r="EG314" s="104"/>
      <c r="EH314" s="104"/>
      <c r="EI314" s="104"/>
      <c r="EJ314" s="103"/>
      <c r="EK314" s="109">
        <f>IFERROR(VLOOKUP(CONCATENATE($H$1,DQ314),Ventas!$D$1:$M$205,6,0),"")</f>
        <v>1</v>
      </c>
      <c r="EL314" s="103"/>
      <c r="EM314" s="110">
        <f>IFERROR(VLOOKUP(CONCATENATE($H$1,DQ314),Ventas!$D$1:$M$205,8,0),"")</f>
        <v>4706</v>
      </c>
      <c r="EN314" s="104"/>
      <c r="EO314" s="104"/>
      <c r="EP314" s="103"/>
      <c r="EQ314" s="110">
        <f t="shared" si="84"/>
        <v>4706</v>
      </c>
      <c r="ER314" s="104"/>
      <c r="ES314" s="104"/>
      <c r="ET314" s="103"/>
    </row>
    <row r="315" spans="1:150" ht="15.75" customHeight="1" x14ac:dyDescent="0.3">
      <c r="A315" s="111">
        <v>3</v>
      </c>
      <c r="B315" s="103"/>
      <c r="C315" s="112" t="str">
        <f>IFERROR(VLOOKUP(CONCATENATE($H$1,A315),Ventas!$D$1:$M$205,5,0),"")</f>
        <v>Turbante Ca</v>
      </c>
      <c r="D315" s="104"/>
      <c r="E315" s="104"/>
      <c r="F315" s="104"/>
      <c r="G315" s="104"/>
      <c r="H315" s="104"/>
      <c r="I315" s="104"/>
      <c r="J315" s="104"/>
      <c r="K315" s="104"/>
      <c r="L315" s="104"/>
      <c r="M315" s="104"/>
      <c r="N315" s="104"/>
      <c r="O315" s="104"/>
      <c r="P315" s="104"/>
      <c r="Q315" s="104"/>
      <c r="R315" s="104"/>
      <c r="S315" s="104"/>
      <c r="T315" s="103"/>
      <c r="U315" s="109">
        <f>IFERROR(VLOOKUP(CONCATENATE($H$1,A315),Ventas!$D$1:$M$205,6,0),"")</f>
        <v>1</v>
      </c>
      <c r="V315" s="103"/>
      <c r="W315" s="110">
        <f>IFERROR(VLOOKUP(CONCATENATE($H$1,A315),Ventas!$D$1:$M$205,8,0),"")</f>
        <v>4706</v>
      </c>
      <c r="X315" s="104"/>
      <c r="Y315" s="104"/>
      <c r="Z315" s="103"/>
      <c r="AA315" s="110">
        <f t="shared" si="80"/>
        <v>4706</v>
      </c>
      <c r="AB315" s="104"/>
      <c r="AC315" s="104"/>
      <c r="AD315" s="103"/>
      <c r="AE315" s="111">
        <v>3</v>
      </c>
      <c r="AF315" s="103"/>
      <c r="AG315" s="112" t="str">
        <f>IFERROR(VLOOKUP(CONCATENATE($H$1,AE315),Ventas!$D$1:$M$205,5,0),"")</f>
        <v>Turbante Ca</v>
      </c>
      <c r="AH315" s="104"/>
      <c r="AI315" s="104"/>
      <c r="AJ315" s="104"/>
      <c r="AK315" s="104"/>
      <c r="AL315" s="104"/>
      <c r="AM315" s="104"/>
      <c r="AN315" s="104"/>
      <c r="AO315" s="104"/>
      <c r="AP315" s="104"/>
      <c r="AQ315" s="104"/>
      <c r="AR315" s="104"/>
      <c r="AS315" s="104"/>
      <c r="AT315" s="104"/>
      <c r="AU315" s="104"/>
      <c r="AV315" s="104"/>
      <c r="AW315" s="104"/>
      <c r="AX315" s="103"/>
      <c r="AY315" s="109">
        <f>IFERROR(VLOOKUP(CONCATENATE($H$1,AE315),Ventas!$D$1:$M$205,6,0),"")</f>
        <v>1</v>
      </c>
      <c r="AZ315" s="103"/>
      <c r="BA315" s="110">
        <f>IFERROR(VLOOKUP(CONCATENATE($H$1,AE315),Ventas!$D$1:$M$205,8,0),"")</f>
        <v>4706</v>
      </c>
      <c r="BB315" s="104"/>
      <c r="BC315" s="104"/>
      <c r="BD315" s="103"/>
      <c r="BE315" s="110">
        <f t="shared" si="81"/>
        <v>4706</v>
      </c>
      <c r="BF315" s="104"/>
      <c r="BG315" s="104"/>
      <c r="BH315" s="103"/>
      <c r="BI315" s="111">
        <v>3</v>
      </c>
      <c r="BJ315" s="103"/>
      <c r="BK315" s="112" t="str">
        <f>IFERROR(VLOOKUP(CONCATENATE($H$1,BI315),Ventas!$D$1:$M$205,5,0),"")</f>
        <v>Turbante Ca</v>
      </c>
      <c r="BL315" s="104"/>
      <c r="BM315" s="104"/>
      <c r="BN315" s="104"/>
      <c r="BO315" s="104"/>
      <c r="BP315" s="104"/>
      <c r="BQ315" s="104"/>
      <c r="BR315" s="104"/>
      <c r="BS315" s="104"/>
      <c r="BT315" s="104"/>
      <c r="BU315" s="104"/>
      <c r="BV315" s="104"/>
      <c r="BW315" s="104"/>
      <c r="BX315" s="104"/>
      <c r="BY315" s="104"/>
      <c r="BZ315" s="104"/>
      <c r="CA315" s="104"/>
      <c r="CB315" s="103"/>
      <c r="CC315" s="109">
        <f>IFERROR(VLOOKUP(CONCATENATE($H$1,BI315),Ventas!$D$1:$M$205,6,0),"")</f>
        <v>1</v>
      </c>
      <c r="CD315" s="103"/>
      <c r="CE315" s="110">
        <f>IFERROR(VLOOKUP(CONCATENATE($H$1,BI315),Ventas!$D$1:$M$205,8,0),"")</f>
        <v>4706</v>
      </c>
      <c r="CF315" s="104"/>
      <c r="CG315" s="104"/>
      <c r="CH315" s="103"/>
      <c r="CI315" s="110">
        <f t="shared" si="82"/>
        <v>4706</v>
      </c>
      <c r="CJ315" s="104"/>
      <c r="CK315" s="104"/>
      <c r="CL315" s="103"/>
      <c r="CM315" s="111">
        <v>3</v>
      </c>
      <c r="CN315" s="103"/>
      <c r="CO315" s="112" t="str">
        <f>IFERROR(VLOOKUP(CONCATENATE($H$1,CM315),Ventas!$D$1:$M$205,5,0),"")</f>
        <v>Turbante Ca</v>
      </c>
      <c r="CP315" s="104"/>
      <c r="CQ315" s="104"/>
      <c r="CR315" s="104"/>
      <c r="CS315" s="104"/>
      <c r="CT315" s="104"/>
      <c r="CU315" s="104"/>
      <c r="CV315" s="104"/>
      <c r="CW315" s="104"/>
      <c r="CX315" s="104"/>
      <c r="CY315" s="104"/>
      <c r="CZ315" s="104"/>
      <c r="DA315" s="104"/>
      <c r="DB315" s="104"/>
      <c r="DC315" s="104"/>
      <c r="DD315" s="104"/>
      <c r="DE315" s="104"/>
      <c r="DF315" s="103"/>
      <c r="DG315" s="109">
        <f>IFERROR(VLOOKUP(CONCATENATE($H$1,CM315),Ventas!$D$1:$M$205,6,0),"")</f>
        <v>1</v>
      </c>
      <c r="DH315" s="103"/>
      <c r="DI315" s="110">
        <f>IFERROR(VLOOKUP(CONCATENATE($H$1,CM315),Ventas!$D$1:$M$205,8,0),"")</f>
        <v>4706</v>
      </c>
      <c r="DJ315" s="104"/>
      <c r="DK315" s="104"/>
      <c r="DL315" s="103"/>
      <c r="DM315" s="110">
        <f t="shared" si="83"/>
        <v>4706</v>
      </c>
      <c r="DN315" s="104"/>
      <c r="DO315" s="104"/>
      <c r="DP315" s="103"/>
      <c r="DQ315" s="111">
        <v>3</v>
      </c>
      <c r="DR315" s="103"/>
      <c r="DS315" s="112" t="str">
        <f>IFERROR(VLOOKUP(CONCATENATE($H$1,DQ315),Ventas!$D$1:$M$205,5,0),"")</f>
        <v>Turbante Ca</v>
      </c>
      <c r="DT315" s="104"/>
      <c r="DU315" s="104"/>
      <c r="DV315" s="104"/>
      <c r="DW315" s="104"/>
      <c r="DX315" s="104"/>
      <c r="DY315" s="104"/>
      <c r="DZ315" s="104"/>
      <c r="EA315" s="104"/>
      <c r="EB315" s="104"/>
      <c r="EC315" s="104"/>
      <c r="ED315" s="104"/>
      <c r="EE315" s="104"/>
      <c r="EF315" s="104"/>
      <c r="EG315" s="104"/>
      <c r="EH315" s="104"/>
      <c r="EI315" s="104"/>
      <c r="EJ315" s="103"/>
      <c r="EK315" s="109">
        <f>IFERROR(VLOOKUP(CONCATENATE($H$1,DQ315),Ventas!$D$1:$M$205,6,0),"")</f>
        <v>1</v>
      </c>
      <c r="EL315" s="103"/>
      <c r="EM315" s="110">
        <f>IFERROR(VLOOKUP(CONCATENATE($H$1,DQ315),Ventas!$D$1:$M$205,8,0),"")</f>
        <v>4706</v>
      </c>
      <c r="EN315" s="104"/>
      <c r="EO315" s="104"/>
      <c r="EP315" s="103"/>
      <c r="EQ315" s="110">
        <f t="shared" si="84"/>
        <v>4706</v>
      </c>
      <c r="ER315" s="104"/>
      <c r="ES315" s="104"/>
      <c r="ET315" s="103"/>
    </row>
    <row r="316" spans="1:150" ht="15.75" customHeight="1" x14ac:dyDescent="0.3">
      <c r="A316" s="111">
        <v>4</v>
      </c>
      <c r="B316" s="103"/>
      <c r="C316" s="112" t="str">
        <f>IFERROR(VLOOKUP(CONCATENATE($H$1,A316),Ventas!$D$1:$M$205,5,0),"")</f>
        <v>Turbante Ca</v>
      </c>
      <c r="D316" s="104"/>
      <c r="E316" s="104"/>
      <c r="F316" s="104"/>
      <c r="G316" s="104"/>
      <c r="H316" s="104"/>
      <c r="I316" s="104"/>
      <c r="J316" s="104"/>
      <c r="K316" s="104"/>
      <c r="L316" s="104"/>
      <c r="M316" s="104"/>
      <c r="N316" s="104"/>
      <c r="O316" s="104"/>
      <c r="P316" s="104"/>
      <c r="Q316" s="104"/>
      <c r="R316" s="104"/>
      <c r="S316" s="104"/>
      <c r="T316" s="103"/>
      <c r="U316" s="109">
        <f>IFERROR(VLOOKUP(CONCATENATE($H$1,A316),Ventas!$D$1:$M$205,6,0),"")</f>
        <v>1</v>
      </c>
      <c r="V316" s="103"/>
      <c r="W316" s="110">
        <f>IFERROR(VLOOKUP(CONCATENATE($H$1,A316),Ventas!$D$1:$M$205,8,0),"")</f>
        <v>4706</v>
      </c>
      <c r="X316" s="104"/>
      <c r="Y316" s="104"/>
      <c r="Z316" s="103"/>
      <c r="AA316" s="110">
        <f t="shared" si="80"/>
        <v>4706</v>
      </c>
      <c r="AB316" s="104"/>
      <c r="AC316" s="104"/>
      <c r="AD316" s="103"/>
      <c r="AE316" s="111">
        <v>4</v>
      </c>
      <c r="AF316" s="103"/>
      <c r="AG316" s="112" t="str">
        <f>IFERROR(VLOOKUP(CONCATENATE($H$1,AE316),Ventas!$D$1:$M$205,5,0),"")</f>
        <v>Turbante Ca</v>
      </c>
      <c r="AH316" s="104"/>
      <c r="AI316" s="104"/>
      <c r="AJ316" s="104"/>
      <c r="AK316" s="104"/>
      <c r="AL316" s="104"/>
      <c r="AM316" s="104"/>
      <c r="AN316" s="104"/>
      <c r="AO316" s="104"/>
      <c r="AP316" s="104"/>
      <c r="AQ316" s="104"/>
      <c r="AR316" s="104"/>
      <c r="AS316" s="104"/>
      <c r="AT316" s="104"/>
      <c r="AU316" s="104"/>
      <c r="AV316" s="104"/>
      <c r="AW316" s="104"/>
      <c r="AX316" s="103"/>
      <c r="AY316" s="109">
        <f>IFERROR(VLOOKUP(CONCATENATE($H$1,AE316),Ventas!$D$1:$M$205,6,0),"")</f>
        <v>1</v>
      </c>
      <c r="AZ316" s="103"/>
      <c r="BA316" s="110">
        <f>IFERROR(VLOOKUP(CONCATENATE($H$1,AE316),Ventas!$D$1:$M$205,8,0),"")</f>
        <v>4706</v>
      </c>
      <c r="BB316" s="104"/>
      <c r="BC316" s="104"/>
      <c r="BD316" s="103"/>
      <c r="BE316" s="110">
        <f t="shared" si="81"/>
        <v>4706</v>
      </c>
      <c r="BF316" s="104"/>
      <c r="BG316" s="104"/>
      <c r="BH316" s="103"/>
      <c r="BI316" s="111">
        <v>4</v>
      </c>
      <c r="BJ316" s="103"/>
      <c r="BK316" s="112" t="str">
        <f>IFERROR(VLOOKUP(CONCATENATE($H$1,BI316),Ventas!$D$1:$M$205,5,0),"")</f>
        <v>Turbante Ca</v>
      </c>
      <c r="BL316" s="104"/>
      <c r="BM316" s="104"/>
      <c r="BN316" s="104"/>
      <c r="BO316" s="104"/>
      <c r="BP316" s="104"/>
      <c r="BQ316" s="104"/>
      <c r="BR316" s="104"/>
      <c r="BS316" s="104"/>
      <c r="BT316" s="104"/>
      <c r="BU316" s="104"/>
      <c r="BV316" s="104"/>
      <c r="BW316" s="104"/>
      <c r="BX316" s="104"/>
      <c r="BY316" s="104"/>
      <c r="BZ316" s="104"/>
      <c r="CA316" s="104"/>
      <c r="CB316" s="103"/>
      <c r="CC316" s="109">
        <f>IFERROR(VLOOKUP(CONCATENATE($H$1,BI316),Ventas!$D$1:$M$205,6,0),"")</f>
        <v>1</v>
      </c>
      <c r="CD316" s="103"/>
      <c r="CE316" s="110">
        <f>IFERROR(VLOOKUP(CONCATENATE($H$1,BI316),Ventas!$D$1:$M$205,8,0),"")</f>
        <v>4706</v>
      </c>
      <c r="CF316" s="104"/>
      <c r="CG316" s="104"/>
      <c r="CH316" s="103"/>
      <c r="CI316" s="110">
        <f t="shared" si="82"/>
        <v>4706</v>
      </c>
      <c r="CJ316" s="104"/>
      <c r="CK316" s="104"/>
      <c r="CL316" s="103"/>
      <c r="CM316" s="111">
        <v>4</v>
      </c>
      <c r="CN316" s="103"/>
      <c r="CO316" s="112" t="str">
        <f>IFERROR(VLOOKUP(CONCATENATE($H$1,CM316),Ventas!$D$1:$M$205,5,0),"")</f>
        <v>Turbante Ca</v>
      </c>
      <c r="CP316" s="104"/>
      <c r="CQ316" s="104"/>
      <c r="CR316" s="104"/>
      <c r="CS316" s="104"/>
      <c r="CT316" s="104"/>
      <c r="CU316" s="104"/>
      <c r="CV316" s="104"/>
      <c r="CW316" s="104"/>
      <c r="CX316" s="104"/>
      <c r="CY316" s="104"/>
      <c r="CZ316" s="104"/>
      <c r="DA316" s="104"/>
      <c r="DB316" s="104"/>
      <c r="DC316" s="104"/>
      <c r="DD316" s="104"/>
      <c r="DE316" s="104"/>
      <c r="DF316" s="103"/>
      <c r="DG316" s="109">
        <f>IFERROR(VLOOKUP(CONCATENATE($H$1,CM316),Ventas!$D$1:$M$205,6,0),"")</f>
        <v>1</v>
      </c>
      <c r="DH316" s="103"/>
      <c r="DI316" s="110">
        <f>IFERROR(VLOOKUP(CONCATENATE($H$1,CM316),Ventas!$D$1:$M$205,8,0),"")</f>
        <v>4706</v>
      </c>
      <c r="DJ316" s="104"/>
      <c r="DK316" s="104"/>
      <c r="DL316" s="103"/>
      <c r="DM316" s="110">
        <f t="shared" si="83"/>
        <v>4706</v>
      </c>
      <c r="DN316" s="104"/>
      <c r="DO316" s="104"/>
      <c r="DP316" s="103"/>
      <c r="DQ316" s="111">
        <v>4</v>
      </c>
      <c r="DR316" s="103"/>
      <c r="DS316" s="112" t="str">
        <f>IFERROR(VLOOKUP(CONCATENATE($H$1,DQ316),Ventas!$D$1:$M$205,5,0),"")</f>
        <v>Turbante Ca</v>
      </c>
      <c r="DT316" s="104"/>
      <c r="DU316" s="104"/>
      <c r="DV316" s="104"/>
      <c r="DW316" s="104"/>
      <c r="DX316" s="104"/>
      <c r="DY316" s="104"/>
      <c r="DZ316" s="104"/>
      <c r="EA316" s="104"/>
      <c r="EB316" s="104"/>
      <c r="EC316" s="104"/>
      <c r="ED316" s="104"/>
      <c r="EE316" s="104"/>
      <c r="EF316" s="104"/>
      <c r="EG316" s="104"/>
      <c r="EH316" s="104"/>
      <c r="EI316" s="104"/>
      <c r="EJ316" s="103"/>
      <c r="EK316" s="109">
        <f>IFERROR(VLOOKUP(CONCATENATE($H$1,DQ316),Ventas!$D$1:$M$205,6,0),"")</f>
        <v>1</v>
      </c>
      <c r="EL316" s="103"/>
      <c r="EM316" s="110">
        <f>IFERROR(VLOOKUP(CONCATENATE($H$1,DQ316),Ventas!$D$1:$M$205,8,0),"")</f>
        <v>4706</v>
      </c>
      <c r="EN316" s="104"/>
      <c r="EO316" s="104"/>
      <c r="EP316" s="103"/>
      <c r="EQ316" s="110">
        <f t="shared" si="84"/>
        <v>4706</v>
      </c>
      <c r="ER316" s="104"/>
      <c r="ES316" s="104"/>
      <c r="ET316" s="103"/>
    </row>
    <row r="317" spans="1:150" ht="15.75" customHeight="1" x14ac:dyDescent="0.3">
      <c r="A317" s="111">
        <v>5</v>
      </c>
      <c r="B317" s="103"/>
      <c r="C317" s="112" t="str">
        <f>IFERROR(VLOOKUP(CONCATENATE($H$1,A317),Ventas!$D$1:$M$205,5,0),"")</f>
        <v/>
      </c>
      <c r="D317" s="104"/>
      <c r="E317" s="104"/>
      <c r="F317" s="104"/>
      <c r="G317" s="104"/>
      <c r="H317" s="104"/>
      <c r="I317" s="104"/>
      <c r="J317" s="104"/>
      <c r="K317" s="104"/>
      <c r="L317" s="104"/>
      <c r="M317" s="104"/>
      <c r="N317" s="104"/>
      <c r="O317" s="104"/>
      <c r="P317" s="104"/>
      <c r="Q317" s="104"/>
      <c r="R317" s="104"/>
      <c r="S317" s="104"/>
      <c r="T317" s="103"/>
      <c r="U317" s="109" t="str">
        <f>IFERROR(VLOOKUP(CONCATENATE($H$1,A317),Ventas!$D$1:$M$205,6,0),"")</f>
        <v/>
      </c>
      <c r="V317" s="103"/>
      <c r="W317" s="110" t="str">
        <f>IFERROR(VLOOKUP(CONCATENATE($H$1,A317),Ventas!$D$1:$M$205,8,0),"")</f>
        <v/>
      </c>
      <c r="X317" s="104"/>
      <c r="Y317" s="104"/>
      <c r="Z317" s="103"/>
      <c r="AA317" s="110" t="str">
        <f t="shared" si="80"/>
        <v/>
      </c>
      <c r="AB317" s="104"/>
      <c r="AC317" s="104"/>
      <c r="AD317" s="103"/>
      <c r="AE317" s="111">
        <v>5</v>
      </c>
      <c r="AF317" s="103"/>
      <c r="AG317" s="112" t="str">
        <f>IFERROR(VLOOKUP(CONCATENATE($H$1,AE317),Ventas!$D$1:$M$205,5,0),"")</f>
        <v/>
      </c>
      <c r="AH317" s="104"/>
      <c r="AI317" s="104"/>
      <c r="AJ317" s="104"/>
      <c r="AK317" s="104"/>
      <c r="AL317" s="104"/>
      <c r="AM317" s="104"/>
      <c r="AN317" s="104"/>
      <c r="AO317" s="104"/>
      <c r="AP317" s="104"/>
      <c r="AQ317" s="104"/>
      <c r="AR317" s="104"/>
      <c r="AS317" s="104"/>
      <c r="AT317" s="104"/>
      <c r="AU317" s="104"/>
      <c r="AV317" s="104"/>
      <c r="AW317" s="104"/>
      <c r="AX317" s="103"/>
      <c r="AY317" s="109" t="str">
        <f>IFERROR(VLOOKUP(CONCATENATE($H$1,AE317),Ventas!$D$1:$M$205,6,0),"")</f>
        <v/>
      </c>
      <c r="AZ317" s="103"/>
      <c r="BA317" s="110" t="str">
        <f>IFERROR(VLOOKUP(CONCATENATE($H$1,AE317),Ventas!$D$1:$M$205,8,0),"")</f>
        <v/>
      </c>
      <c r="BB317" s="104"/>
      <c r="BC317" s="104"/>
      <c r="BD317" s="103"/>
      <c r="BE317" s="110" t="str">
        <f t="shared" si="81"/>
        <v/>
      </c>
      <c r="BF317" s="104"/>
      <c r="BG317" s="104"/>
      <c r="BH317" s="103"/>
      <c r="BI317" s="111">
        <v>5</v>
      </c>
      <c r="BJ317" s="103"/>
      <c r="BK317" s="112" t="str">
        <f>IFERROR(VLOOKUP(CONCATENATE($H$1,BI317),Ventas!$D$1:$M$205,5,0),"")</f>
        <v/>
      </c>
      <c r="BL317" s="104"/>
      <c r="BM317" s="104"/>
      <c r="BN317" s="104"/>
      <c r="BO317" s="104"/>
      <c r="BP317" s="104"/>
      <c r="BQ317" s="104"/>
      <c r="BR317" s="104"/>
      <c r="BS317" s="104"/>
      <c r="BT317" s="104"/>
      <c r="BU317" s="104"/>
      <c r="BV317" s="104"/>
      <c r="BW317" s="104"/>
      <c r="BX317" s="104"/>
      <c r="BY317" s="104"/>
      <c r="BZ317" s="104"/>
      <c r="CA317" s="104"/>
      <c r="CB317" s="103"/>
      <c r="CC317" s="109" t="str">
        <f>IFERROR(VLOOKUP(CONCATENATE($H$1,BI317),Ventas!$D$1:$M$205,6,0),"")</f>
        <v/>
      </c>
      <c r="CD317" s="103"/>
      <c r="CE317" s="110" t="str">
        <f>IFERROR(VLOOKUP(CONCATENATE($H$1,BI317),Ventas!$D$1:$M$205,8,0),"")</f>
        <v/>
      </c>
      <c r="CF317" s="104"/>
      <c r="CG317" s="104"/>
      <c r="CH317" s="103"/>
      <c r="CI317" s="110" t="str">
        <f t="shared" si="82"/>
        <v/>
      </c>
      <c r="CJ317" s="104"/>
      <c r="CK317" s="104"/>
      <c r="CL317" s="103"/>
      <c r="CM317" s="111">
        <v>5</v>
      </c>
      <c r="CN317" s="103"/>
      <c r="CO317" s="112" t="str">
        <f>IFERROR(VLOOKUP(CONCATENATE($H$1,CM317),Ventas!$D$1:$M$205,5,0),"")</f>
        <v/>
      </c>
      <c r="CP317" s="104"/>
      <c r="CQ317" s="104"/>
      <c r="CR317" s="104"/>
      <c r="CS317" s="104"/>
      <c r="CT317" s="104"/>
      <c r="CU317" s="104"/>
      <c r="CV317" s="104"/>
      <c r="CW317" s="104"/>
      <c r="CX317" s="104"/>
      <c r="CY317" s="104"/>
      <c r="CZ317" s="104"/>
      <c r="DA317" s="104"/>
      <c r="DB317" s="104"/>
      <c r="DC317" s="104"/>
      <c r="DD317" s="104"/>
      <c r="DE317" s="104"/>
      <c r="DF317" s="103"/>
      <c r="DG317" s="109" t="str">
        <f>IFERROR(VLOOKUP(CONCATENATE($H$1,CM317),Ventas!$D$1:$M$205,6,0),"")</f>
        <v/>
      </c>
      <c r="DH317" s="103"/>
      <c r="DI317" s="110" t="str">
        <f>IFERROR(VLOOKUP(CONCATENATE($H$1,CM317),Ventas!$D$1:$M$205,8,0),"")</f>
        <v/>
      </c>
      <c r="DJ317" s="104"/>
      <c r="DK317" s="104"/>
      <c r="DL317" s="103"/>
      <c r="DM317" s="110" t="str">
        <f t="shared" si="83"/>
        <v/>
      </c>
      <c r="DN317" s="104"/>
      <c r="DO317" s="104"/>
      <c r="DP317" s="103"/>
      <c r="DQ317" s="111">
        <v>5</v>
      </c>
      <c r="DR317" s="103"/>
      <c r="DS317" s="112" t="str">
        <f>IFERROR(VLOOKUP(CONCATENATE($H$1,DQ317),Ventas!$D$1:$M$205,5,0),"")</f>
        <v/>
      </c>
      <c r="DT317" s="104"/>
      <c r="DU317" s="104"/>
      <c r="DV317" s="104"/>
      <c r="DW317" s="104"/>
      <c r="DX317" s="104"/>
      <c r="DY317" s="104"/>
      <c r="DZ317" s="104"/>
      <c r="EA317" s="104"/>
      <c r="EB317" s="104"/>
      <c r="EC317" s="104"/>
      <c r="ED317" s="104"/>
      <c r="EE317" s="104"/>
      <c r="EF317" s="104"/>
      <c r="EG317" s="104"/>
      <c r="EH317" s="104"/>
      <c r="EI317" s="104"/>
      <c r="EJ317" s="103"/>
      <c r="EK317" s="109" t="str">
        <f>IFERROR(VLOOKUP(CONCATENATE($H$1,DQ317),Ventas!$D$1:$M$205,6,0),"")</f>
        <v/>
      </c>
      <c r="EL317" s="103"/>
      <c r="EM317" s="110" t="str">
        <f>IFERROR(VLOOKUP(CONCATENATE($H$1,DQ317),Ventas!$D$1:$M$205,8,0),"")</f>
        <v/>
      </c>
      <c r="EN317" s="104"/>
      <c r="EO317" s="104"/>
      <c r="EP317" s="103"/>
      <c r="EQ317" s="110" t="str">
        <f t="shared" si="84"/>
        <v/>
      </c>
      <c r="ER317" s="104"/>
      <c r="ES317" s="104"/>
      <c r="ET317" s="103"/>
    </row>
    <row r="318" spans="1:150" ht="15.75" customHeight="1" x14ac:dyDescent="0.3">
      <c r="A318" s="111">
        <v>6</v>
      </c>
      <c r="B318" s="103"/>
      <c r="C318" s="112" t="str">
        <f>IFERROR(VLOOKUP(CONCATENATE($H$1,A318),Ventas!$D$1:$M$205,5,0),"")</f>
        <v/>
      </c>
      <c r="D318" s="104"/>
      <c r="E318" s="104"/>
      <c r="F318" s="104"/>
      <c r="G318" s="104"/>
      <c r="H318" s="104"/>
      <c r="I318" s="104"/>
      <c r="J318" s="104"/>
      <c r="K318" s="104"/>
      <c r="L318" s="104"/>
      <c r="M318" s="104"/>
      <c r="N318" s="104"/>
      <c r="O318" s="104"/>
      <c r="P318" s="104"/>
      <c r="Q318" s="104"/>
      <c r="R318" s="104"/>
      <c r="S318" s="104"/>
      <c r="T318" s="103"/>
      <c r="U318" s="109" t="str">
        <f>IFERROR(VLOOKUP(CONCATENATE($H$1,A318),Ventas!$D$1:$M$205,6,0),"")</f>
        <v/>
      </c>
      <c r="V318" s="103"/>
      <c r="W318" s="110" t="str">
        <f>IFERROR(VLOOKUP(CONCATENATE($H$1,A318),Ventas!$D$1:$M$205,8,0),"")</f>
        <v/>
      </c>
      <c r="X318" s="104"/>
      <c r="Y318" s="104"/>
      <c r="Z318" s="103"/>
      <c r="AA318" s="110" t="str">
        <f t="shared" si="80"/>
        <v/>
      </c>
      <c r="AB318" s="104"/>
      <c r="AC318" s="104"/>
      <c r="AD318" s="103"/>
      <c r="AE318" s="111">
        <v>6</v>
      </c>
      <c r="AF318" s="103"/>
      <c r="AG318" s="112" t="str">
        <f>IFERROR(VLOOKUP(CONCATENATE($H$1,AE318),Ventas!$D$1:$M$205,5,0),"")</f>
        <v/>
      </c>
      <c r="AH318" s="104"/>
      <c r="AI318" s="104"/>
      <c r="AJ318" s="104"/>
      <c r="AK318" s="104"/>
      <c r="AL318" s="104"/>
      <c r="AM318" s="104"/>
      <c r="AN318" s="104"/>
      <c r="AO318" s="104"/>
      <c r="AP318" s="104"/>
      <c r="AQ318" s="104"/>
      <c r="AR318" s="104"/>
      <c r="AS318" s="104"/>
      <c r="AT318" s="104"/>
      <c r="AU318" s="104"/>
      <c r="AV318" s="104"/>
      <c r="AW318" s="104"/>
      <c r="AX318" s="103"/>
      <c r="AY318" s="109" t="str">
        <f>IFERROR(VLOOKUP(CONCATENATE($H$1,AE318),Ventas!$D$1:$M$205,6,0),"")</f>
        <v/>
      </c>
      <c r="AZ318" s="103"/>
      <c r="BA318" s="110" t="str">
        <f>IFERROR(VLOOKUP(CONCATENATE($H$1,AE318),Ventas!$D$1:$M$205,8,0),"")</f>
        <v/>
      </c>
      <c r="BB318" s="104"/>
      <c r="BC318" s="104"/>
      <c r="BD318" s="103"/>
      <c r="BE318" s="110" t="str">
        <f t="shared" si="81"/>
        <v/>
      </c>
      <c r="BF318" s="104"/>
      <c r="BG318" s="104"/>
      <c r="BH318" s="103"/>
      <c r="BI318" s="111">
        <v>6</v>
      </c>
      <c r="BJ318" s="103"/>
      <c r="BK318" s="112" t="str">
        <f>IFERROR(VLOOKUP(CONCATENATE($H$1,BI318),Ventas!$D$1:$M$205,5,0),"")</f>
        <v/>
      </c>
      <c r="BL318" s="104"/>
      <c r="BM318" s="104"/>
      <c r="BN318" s="104"/>
      <c r="BO318" s="104"/>
      <c r="BP318" s="104"/>
      <c r="BQ318" s="104"/>
      <c r="BR318" s="104"/>
      <c r="BS318" s="104"/>
      <c r="BT318" s="104"/>
      <c r="BU318" s="104"/>
      <c r="BV318" s="104"/>
      <c r="BW318" s="104"/>
      <c r="BX318" s="104"/>
      <c r="BY318" s="104"/>
      <c r="BZ318" s="104"/>
      <c r="CA318" s="104"/>
      <c r="CB318" s="103"/>
      <c r="CC318" s="109" t="str">
        <f>IFERROR(VLOOKUP(CONCATENATE($H$1,BI318),Ventas!$D$1:$M$205,6,0),"")</f>
        <v/>
      </c>
      <c r="CD318" s="103"/>
      <c r="CE318" s="110" t="str">
        <f>IFERROR(VLOOKUP(CONCATENATE($H$1,BI318),Ventas!$D$1:$M$205,8,0),"")</f>
        <v/>
      </c>
      <c r="CF318" s="104"/>
      <c r="CG318" s="104"/>
      <c r="CH318" s="103"/>
      <c r="CI318" s="110" t="str">
        <f t="shared" si="82"/>
        <v/>
      </c>
      <c r="CJ318" s="104"/>
      <c r="CK318" s="104"/>
      <c r="CL318" s="103"/>
      <c r="CM318" s="111">
        <v>6</v>
      </c>
      <c r="CN318" s="103"/>
      <c r="CO318" s="112" t="str">
        <f>IFERROR(VLOOKUP(CONCATENATE($H$1,CM318),Ventas!$D$1:$M$205,5,0),"")</f>
        <v/>
      </c>
      <c r="CP318" s="104"/>
      <c r="CQ318" s="104"/>
      <c r="CR318" s="104"/>
      <c r="CS318" s="104"/>
      <c r="CT318" s="104"/>
      <c r="CU318" s="104"/>
      <c r="CV318" s="104"/>
      <c r="CW318" s="104"/>
      <c r="CX318" s="104"/>
      <c r="CY318" s="104"/>
      <c r="CZ318" s="104"/>
      <c r="DA318" s="104"/>
      <c r="DB318" s="104"/>
      <c r="DC318" s="104"/>
      <c r="DD318" s="104"/>
      <c r="DE318" s="104"/>
      <c r="DF318" s="103"/>
      <c r="DG318" s="109" t="str">
        <f>IFERROR(VLOOKUP(CONCATENATE($H$1,CM318),Ventas!$D$1:$M$205,6,0),"")</f>
        <v/>
      </c>
      <c r="DH318" s="103"/>
      <c r="DI318" s="110" t="str">
        <f>IFERROR(VLOOKUP(CONCATENATE($H$1,CM318),Ventas!$D$1:$M$205,8,0),"")</f>
        <v/>
      </c>
      <c r="DJ318" s="104"/>
      <c r="DK318" s="104"/>
      <c r="DL318" s="103"/>
      <c r="DM318" s="110" t="str">
        <f t="shared" si="83"/>
        <v/>
      </c>
      <c r="DN318" s="104"/>
      <c r="DO318" s="104"/>
      <c r="DP318" s="103"/>
      <c r="DQ318" s="111">
        <v>6</v>
      </c>
      <c r="DR318" s="103"/>
      <c r="DS318" s="112" t="str">
        <f>IFERROR(VLOOKUP(CONCATENATE($H$1,DQ318),Ventas!$D$1:$M$205,5,0),"")</f>
        <v/>
      </c>
      <c r="DT318" s="104"/>
      <c r="DU318" s="104"/>
      <c r="DV318" s="104"/>
      <c r="DW318" s="104"/>
      <c r="DX318" s="104"/>
      <c r="DY318" s="104"/>
      <c r="DZ318" s="104"/>
      <c r="EA318" s="104"/>
      <c r="EB318" s="104"/>
      <c r="EC318" s="104"/>
      <c r="ED318" s="104"/>
      <c r="EE318" s="104"/>
      <c r="EF318" s="104"/>
      <c r="EG318" s="104"/>
      <c r="EH318" s="104"/>
      <c r="EI318" s="104"/>
      <c r="EJ318" s="103"/>
      <c r="EK318" s="109" t="str">
        <f>IFERROR(VLOOKUP(CONCATENATE($H$1,DQ318),Ventas!$D$1:$M$205,6,0),"")</f>
        <v/>
      </c>
      <c r="EL318" s="103"/>
      <c r="EM318" s="110" t="str">
        <f>IFERROR(VLOOKUP(CONCATENATE($H$1,DQ318),Ventas!$D$1:$M$205,8,0),"")</f>
        <v/>
      </c>
      <c r="EN318" s="104"/>
      <c r="EO318" s="104"/>
      <c r="EP318" s="103"/>
      <c r="EQ318" s="110" t="str">
        <f t="shared" si="84"/>
        <v/>
      </c>
      <c r="ER318" s="104"/>
      <c r="ES318" s="104"/>
      <c r="ET318" s="103"/>
    </row>
    <row r="319" spans="1:150" ht="15.75" customHeight="1" x14ac:dyDescent="0.3">
      <c r="A319" s="111">
        <v>7</v>
      </c>
      <c r="B319" s="103"/>
      <c r="C319" s="112" t="str">
        <f>IFERROR(VLOOKUP(CONCATENATE($H$1,A319),Ventas!$D$1:$M$205,5,0),"")</f>
        <v/>
      </c>
      <c r="D319" s="104"/>
      <c r="E319" s="104"/>
      <c r="F319" s="104"/>
      <c r="G319" s="104"/>
      <c r="H319" s="104"/>
      <c r="I319" s="104"/>
      <c r="J319" s="104"/>
      <c r="K319" s="104"/>
      <c r="L319" s="104"/>
      <c r="M319" s="104"/>
      <c r="N319" s="104"/>
      <c r="O319" s="104"/>
      <c r="P319" s="104"/>
      <c r="Q319" s="104"/>
      <c r="R319" s="104"/>
      <c r="S319" s="104"/>
      <c r="T319" s="103"/>
      <c r="U319" s="109" t="str">
        <f>IFERROR(VLOOKUP(CONCATENATE($H$1,A319),Ventas!$D$1:$M$205,6,0),"")</f>
        <v/>
      </c>
      <c r="V319" s="103"/>
      <c r="W319" s="110" t="str">
        <f>IFERROR(VLOOKUP(CONCATENATE($H$1,A319),Ventas!$D$1:$M$205,8,0),"")</f>
        <v/>
      </c>
      <c r="X319" s="104"/>
      <c r="Y319" s="104"/>
      <c r="Z319" s="103"/>
      <c r="AA319" s="110" t="str">
        <f t="shared" si="80"/>
        <v/>
      </c>
      <c r="AB319" s="104"/>
      <c r="AC319" s="104"/>
      <c r="AD319" s="103"/>
      <c r="AE319" s="111">
        <v>7</v>
      </c>
      <c r="AF319" s="103"/>
      <c r="AG319" s="112" t="str">
        <f>IFERROR(VLOOKUP(CONCATENATE($H$1,AE319),Ventas!$D$1:$M$205,5,0),"")</f>
        <v/>
      </c>
      <c r="AH319" s="104"/>
      <c r="AI319" s="104"/>
      <c r="AJ319" s="104"/>
      <c r="AK319" s="104"/>
      <c r="AL319" s="104"/>
      <c r="AM319" s="104"/>
      <c r="AN319" s="104"/>
      <c r="AO319" s="104"/>
      <c r="AP319" s="104"/>
      <c r="AQ319" s="104"/>
      <c r="AR319" s="104"/>
      <c r="AS319" s="104"/>
      <c r="AT319" s="104"/>
      <c r="AU319" s="104"/>
      <c r="AV319" s="104"/>
      <c r="AW319" s="104"/>
      <c r="AX319" s="103"/>
      <c r="AY319" s="109" t="str">
        <f>IFERROR(VLOOKUP(CONCATENATE($H$1,AE319),Ventas!$D$1:$M$205,6,0),"")</f>
        <v/>
      </c>
      <c r="AZ319" s="103"/>
      <c r="BA319" s="110" t="str">
        <f>IFERROR(VLOOKUP(CONCATENATE($H$1,AE319),Ventas!$D$1:$M$205,8,0),"")</f>
        <v/>
      </c>
      <c r="BB319" s="104"/>
      <c r="BC319" s="104"/>
      <c r="BD319" s="103"/>
      <c r="BE319" s="110" t="str">
        <f t="shared" si="81"/>
        <v/>
      </c>
      <c r="BF319" s="104"/>
      <c r="BG319" s="104"/>
      <c r="BH319" s="103"/>
      <c r="BI319" s="111">
        <v>7</v>
      </c>
      <c r="BJ319" s="103"/>
      <c r="BK319" s="112" t="str">
        <f>IFERROR(VLOOKUP(CONCATENATE($H$1,BI319),Ventas!$D$1:$M$205,5,0),"")</f>
        <v/>
      </c>
      <c r="BL319" s="104"/>
      <c r="BM319" s="104"/>
      <c r="BN319" s="104"/>
      <c r="BO319" s="104"/>
      <c r="BP319" s="104"/>
      <c r="BQ319" s="104"/>
      <c r="BR319" s="104"/>
      <c r="BS319" s="104"/>
      <c r="BT319" s="104"/>
      <c r="BU319" s="104"/>
      <c r="BV319" s="104"/>
      <c r="BW319" s="104"/>
      <c r="BX319" s="104"/>
      <c r="BY319" s="104"/>
      <c r="BZ319" s="104"/>
      <c r="CA319" s="104"/>
      <c r="CB319" s="103"/>
      <c r="CC319" s="109" t="str">
        <f>IFERROR(VLOOKUP(CONCATENATE($H$1,BI319),Ventas!$D$1:$M$205,6,0),"")</f>
        <v/>
      </c>
      <c r="CD319" s="103"/>
      <c r="CE319" s="110" t="str">
        <f>IFERROR(VLOOKUP(CONCATENATE($H$1,BI319),Ventas!$D$1:$M$205,8,0),"")</f>
        <v/>
      </c>
      <c r="CF319" s="104"/>
      <c r="CG319" s="104"/>
      <c r="CH319" s="103"/>
      <c r="CI319" s="110" t="str">
        <f t="shared" si="82"/>
        <v/>
      </c>
      <c r="CJ319" s="104"/>
      <c r="CK319" s="104"/>
      <c r="CL319" s="103"/>
      <c r="CM319" s="111">
        <v>7</v>
      </c>
      <c r="CN319" s="103"/>
      <c r="CO319" s="112" t="str">
        <f>IFERROR(VLOOKUP(CONCATENATE($H$1,CM319),Ventas!$D$1:$M$205,5,0),"")</f>
        <v/>
      </c>
      <c r="CP319" s="104"/>
      <c r="CQ319" s="104"/>
      <c r="CR319" s="104"/>
      <c r="CS319" s="104"/>
      <c r="CT319" s="104"/>
      <c r="CU319" s="104"/>
      <c r="CV319" s="104"/>
      <c r="CW319" s="104"/>
      <c r="CX319" s="104"/>
      <c r="CY319" s="104"/>
      <c r="CZ319" s="104"/>
      <c r="DA319" s="104"/>
      <c r="DB319" s="104"/>
      <c r="DC319" s="104"/>
      <c r="DD319" s="104"/>
      <c r="DE319" s="104"/>
      <c r="DF319" s="103"/>
      <c r="DG319" s="109" t="str">
        <f>IFERROR(VLOOKUP(CONCATENATE($H$1,CM319),Ventas!$D$1:$M$205,6,0),"")</f>
        <v/>
      </c>
      <c r="DH319" s="103"/>
      <c r="DI319" s="110" t="str">
        <f>IFERROR(VLOOKUP(CONCATENATE($H$1,CM319),Ventas!$D$1:$M$205,8,0),"")</f>
        <v/>
      </c>
      <c r="DJ319" s="104"/>
      <c r="DK319" s="104"/>
      <c r="DL319" s="103"/>
      <c r="DM319" s="110" t="str">
        <f t="shared" si="83"/>
        <v/>
      </c>
      <c r="DN319" s="104"/>
      <c r="DO319" s="104"/>
      <c r="DP319" s="103"/>
      <c r="DQ319" s="111">
        <v>7</v>
      </c>
      <c r="DR319" s="103"/>
      <c r="DS319" s="112" t="str">
        <f>IFERROR(VLOOKUP(CONCATENATE($H$1,DQ319),Ventas!$D$1:$M$205,5,0),"")</f>
        <v/>
      </c>
      <c r="DT319" s="104"/>
      <c r="DU319" s="104"/>
      <c r="DV319" s="104"/>
      <c r="DW319" s="104"/>
      <c r="DX319" s="104"/>
      <c r="DY319" s="104"/>
      <c r="DZ319" s="104"/>
      <c r="EA319" s="104"/>
      <c r="EB319" s="104"/>
      <c r="EC319" s="104"/>
      <c r="ED319" s="104"/>
      <c r="EE319" s="104"/>
      <c r="EF319" s="104"/>
      <c r="EG319" s="104"/>
      <c r="EH319" s="104"/>
      <c r="EI319" s="104"/>
      <c r="EJ319" s="103"/>
      <c r="EK319" s="109" t="str">
        <f>IFERROR(VLOOKUP(CONCATENATE($H$1,DQ319),Ventas!$D$1:$M$205,6,0),"")</f>
        <v/>
      </c>
      <c r="EL319" s="103"/>
      <c r="EM319" s="110" t="str">
        <f>IFERROR(VLOOKUP(CONCATENATE($H$1,DQ319),Ventas!$D$1:$M$205,8,0),"")</f>
        <v/>
      </c>
      <c r="EN319" s="104"/>
      <c r="EO319" s="104"/>
      <c r="EP319" s="103"/>
      <c r="EQ319" s="110" t="str">
        <f t="shared" si="84"/>
        <v/>
      </c>
      <c r="ER319" s="104"/>
      <c r="ES319" s="104"/>
      <c r="ET319" s="103"/>
    </row>
    <row r="320" spans="1:150" ht="15.75" customHeight="1" x14ac:dyDescent="0.3">
      <c r="A320" s="111">
        <v>8</v>
      </c>
      <c r="B320" s="103"/>
      <c r="C320" s="112" t="str">
        <f>IFERROR(VLOOKUP(CONCATENATE($H$1,A320),Ventas!$D$1:$M$205,5,0),"")</f>
        <v/>
      </c>
      <c r="D320" s="104"/>
      <c r="E320" s="104"/>
      <c r="F320" s="104"/>
      <c r="G320" s="104"/>
      <c r="H320" s="104"/>
      <c r="I320" s="104"/>
      <c r="J320" s="104"/>
      <c r="K320" s="104"/>
      <c r="L320" s="104"/>
      <c r="M320" s="104"/>
      <c r="N320" s="104"/>
      <c r="O320" s="104"/>
      <c r="P320" s="104"/>
      <c r="Q320" s="104"/>
      <c r="R320" s="104"/>
      <c r="S320" s="104"/>
      <c r="T320" s="103"/>
      <c r="U320" s="109" t="str">
        <f>IFERROR(VLOOKUP(CONCATENATE($H$1,A320),Ventas!$D$1:$M$205,6,0),"")</f>
        <v/>
      </c>
      <c r="V320" s="103"/>
      <c r="W320" s="110" t="str">
        <f>IFERROR(VLOOKUP(CONCATENATE($H$1,A320),Ventas!$D$1:$M$205,8,0),"")</f>
        <v/>
      </c>
      <c r="X320" s="104"/>
      <c r="Y320" s="104"/>
      <c r="Z320" s="103"/>
      <c r="AA320" s="110" t="str">
        <f t="shared" si="80"/>
        <v/>
      </c>
      <c r="AB320" s="104"/>
      <c r="AC320" s="104"/>
      <c r="AD320" s="103"/>
      <c r="AE320" s="111">
        <v>8</v>
      </c>
      <c r="AF320" s="103"/>
      <c r="AG320" s="112" t="str">
        <f>IFERROR(VLOOKUP(CONCATENATE($H$1,AE320),Ventas!$D$1:$M$205,5,0),"")</f>
        <v/>
      </c>
      <c r="AH320" s="104"/>
      <c r="AI320" s="104"/>
      <c r="AJ320" s="104"/>
      <c r="AK320" s="104"/>
      <c r="AL320" s="104"/>
      <c r="AM320" s="104"/>
      <c r="AN320" s="104"/>
      <c r="AO320" s="104"/>
      <c r="AP320" s="104"/>
      <c r="AQ320" s="104"/>
      <c r="AR320" s="104"/>
      <c r="AS320" s="104"/>
      <c r="AT320" s="104"/>
      <c r="AU320" s="104"/>
      <c r="AV320" s="104"/>
      <c r="AW320" s="104"/>
      <c r="AX320" s="103"/>
      <c r="AY320" s="109" t="str">
        <f>IFERROR(VLOOKUP(CONCATENATE($H$1,AE320),Ventas!$D$1:$M$205,6,0),"")</f>
        <v/>
      </c>
      <c r="AZ320" s="103"/>
      <c r="BA320" s="110" t="str">
        <f>IFERROR(VLOOKUP(CONCATENATE($H$1,AE320),Ventas!$D$1:$M$205,8,0),"")</f>
        <v/>
      </c>
      <c r="BB320" s="104"/>
      <c r="BC320" s="104"/>
      <c r="BD320" s="103"/>
      <c r="BE320" s="110" t="str">
        <f t="shared" si="81"/>
        <v/>
      </c>
      <c r="BF320" s="104"/>
      <c r="BG320" s="104"/>
      <c r="BH320" s="103"/>
      <c r="BI320" s="111">
        <v>8</v>
      </c>
      <c r="BJ320" s="103"/>
      <c r="BK320" s="112" t="str">
        <f>IFERROR(VLOOKUP(CONCATENATE($H$1,BI320),Ventas!$D$1:$M$205,5,0),"")</f>
        <v/>
      </c>
      <c r="BL320" s="104"/>
      <c r="BM320" s="104"/>
      <c r="BN320" s="104"/>
      <c r="BO320" s="104"/>
      <c r="BP320" s="104"/>
      <c r="BQ320" s="104"/>
      <c r="BR320" s="104"/>
      <c r="BS320" s="104"/>
      <c r="BT320" s="104"/>
      <c r="BU320" s="104"/>
      <c r="BV320" s="104"/>
      <c r="BW320" s="104"/>
      <c r="BX320" s="104"/>
      <c r="BY320" s="104"/>
      <c r="BZ320" s="104"/>
      <c r="CA320" s="104"/>
      <c r="CB320" s="103"/>
      <c r="CC320" s="109" t="str">
        <f>IFERROR(VLOOKUP(CONCATENATE($H$1,BI320),Ventas!$D$1:$M$205,6,0),"")</f>
        <v/>
      </c>
      <c r="CD320" s="103"/>
      <c r="CE320" s="110" t="str">
        <f>IFERROR(VLOOKUP(CONCATENATE($H$1,BI320),Ventas!$D$1:$M$205,8,0),"")</f>
        <v/>
      </c>
      <c r="CF320" s="104"/>
      <c r="CG320" s="104"/>
      <c r="CH320" s="103"/>
      <c r="CI320" s="110" t="str">
        <f t="shared" si="82"/>
        <v/>
      </c>
      <c r="CJ320" s="104"/>
      <c r="CK320" s="104"/>
      <c r="CL320" s="103"/>
      <c r="CM320" s="111">
        <v>8</v>
      </c>
      <c r="CN320" s="103"/>
      <c r="CO320" s="112" t="str">
        <f>IFERROR(VLOOKUP(CONCATENATE($H$1,CM320),Ventas!$D$1:$M$205,5,0),"")</f>
        <v/>
      </c>
      <c r="CP320" s="104"/>
      <c r="CQ320" s="104"/>
      <c r="CR320" s="104"/>
      <c r="CS320" s="104"/>
      <c r="CT320" s="104"/>
      <c r="CU320" s="104"/>
      <c r="CV320" s="104"/>
      <c r="CW320" s="104"/>
      <c r="CX320" s="104"/>
      <c r="CY320" s="104"/>
      <c r="CZ320" s="104"/>
      <c r="DA320" s="104"/>
      <c r="DB320" s="104"/>
      <c r="DC320" s="104"/>
      <c r="DD320" s="104"/>
      <c r="DE320" s="104"/>
      <c r="DF320" s="103"/>
      <c r="DG320" s="109" t="str">
        <f>IFERROR(VLOOKUP(CONCATENATE($H$1,CM320),Ventas!$D$1:$M$205,6,0),"")</f>
        <v/>
      </c>
      <c r="DH320" s="103"/>
      <c r="DI320" s="110" t="str">
        <f>IFERROR(VLOOKUP(CONCATENATE($H$1,CM320),Ventas!$D$1:$M$205,8,0),"")</f>
        <v/>
      </c>
      <c r="DJ320" s="104"/>
      <c r="DK320" s="104"/>
      <c r="DL320" s="103"/>
      <c r="DM320" s="110" t="str">
        <f t="shared" si="83"/>
        <v/>
      </c>
      <c r="DN320" s="104"/>
      <c r="DO320" s="104"/>
      <c r="DP320" s="103"/>
      <c r="DQ320" s="111">
        <v>8</v>
      </c>
      <c r="DR320" s="103"/>
      <c r="DS320" s="112" t="str">
        <f>IFERROR(VLOOKUP(CONCATENATE($H$1,DQ320),Ventas!$D$1:$M$205,5,0),"")</f>
        <v/>
      </c>
      <c r="DT320" s="104"/>
      <c r="DU320" s="104"/>
      <c r="DV320" s="104"/>
      <c r="DW320" s="104"/>
      <c r="DX320" s="104"/>
      <c r="DY320" s="104"/>
      <c r="DZ320" s="104"/>
      <c r="EA320" s="104"/>
      <c r="EB320" s="104"/>
      <c r="EC320" s="104"/>
      <c r="ED320" s="104"/>
      <c r="EE320" s="104"/>
      <c r="EF320" s="104"/>
      <c r="EG320" s="104"/>
      <c r="EH320" s="104"/>
      <c r="EI320" s="104"/>
      <c r="EJ320" s="103"/>
      <c r="EK320" s="109" t="str">
        <f>IFERROR(VLOOKUP(CONCATENATE($H$1,DQ320),Ventas!$D$1:$M$205,6,0),"")</f>
        <v/>
      </c>
      <c r="EL320" s="103"/>
      <c r="EM320" s="110" t="str">
        <f>IFERROR(VLOOKUP(CONCATENATE($H$1,DQ320),Ventas!$D$1:$M$205,8,0),"")</f>
        <v/>
      </c>
      <c r="EN320" s="104"/>
      <c r="EO320" s="104"/>
      <c r="EP320" s="103"/>
      <c r="EQ320" s="110" t="str">
        <f t="shared" si="84"/>
        <v/>
      </c>
      <c r="ER320" s="104"/>
      <c r="ES320" s="104"/>
      <c r="ET320" s="103"/>
    </row>
    <row r="321" spans="1:150" ht="15.75" customHeight="1" x14ac:dyDescent="0.3">
      <c r="A321" s="111">
        <v>9</v>
      </c>
      <c r="B321" s="103"/>
      <c r="C321" s="112" t="str">
        <f>IFERROR(VLOOKUP(CONCATENATE($H$1,A321),Ventas!$D$1:$M$205,5,0),"")</f>
        <v/>
      </c>
      <c r="D321" s="104"/>
      <c r="E321" s="104"/>
      <c r="F321" s="104"/>
      <c r="G321" s="104"/>
      <c r="H321" s="104"/>
      <c r="I321" s="104"/>
      <c r="J321" s="104"/>
      <c r="K321" s="104"/>
      <c r="L321" s="104"/>
      <c r="M321" s="104"/>
      <c r="N321" s="104"/>
      <c r="O321" s="104"/>
      <c r="P321" s="104"/>
      <c r="Q321" s="104"/>
      <c r="R321" s="104"/>
      <c r="S321" s="104"/>
      <c r="T321" s="103"/>
      <c r="U321" s="109" t="str">
        <f>IFERROR(VLOOKUP(CONCATENATE($H$1,A321),Ventas!$D$1:$M$205,6,0),"")</f>
        <v/>
      </c>
      <c r="V321" s="103"/>
      <c r="W321" s="110" t="str">
        <f>IFERROR(VLOOKUP(CONCATENATE($H$1,A321),Ventas!$D$1:$M$205,8,0),"")</f>
        <v/>
      </c>
      <c r="X321" s="104"/>
      <c r="Y321" s="104"/>
      <c r="Z321" s="103"/>
      <c r="AA321" s="110" t="str">
        <f t="shared" si="80"/>
        <v/>
      </c>
      <c r="AB321" s="104"/>
      <c r="AC321" s="104"/>
      <c r="AD321" s="103"/>
      <c r="AE321" s="111">
        <v>9</v>
      </c>
      <c r="AF321" s="103"/>
      <c r="AG321" s="112" t="str">
        <f>IFERROR(VLOOKUP(CONCATENATE($H$1,AE321),Ventas!$D$1:$M$205,5,0),"")</f>
        <v/>
      </c>
      <c r="AH321" s="104"/>
      <c r="AI321" s="104"/>
      <c r="AJ321" s="104"/>
      <c r="AK321" s="104"/>
      <c r="AL321" s="104"/>
      <c r="AM321" s="104"/>
      <c r="AN321" s="104"/>
      <c r="AO321" s="104"/>
      <c r="AP321" s="104"/>
      <c r="AQ321" s="104"/>
      <c r="AR321" s="104"/>
      <c r="AS321" s="104"/>
      <c r="AT321" s="104"/>
      <c r="AU321" s="104"/>
      <c r="AV321" s="104"/>
      <c r="AW321" s="104"/>
      <c r="AX321" s="103"/>
      <c r="AY321" s="109" t="str">
        <f>IFERROR(VLOOKUP(CONCATENATE($H$1,AE321),Ventas!$D$1:$M$205,6,0),"")</f>
        <v/>
      </c>
      <c r="AZ321" s="103"/>
      <c r="BA321" s="110" t="str">
        <f>IFERROR(VLOOKUP(CONCATENATE($H$1,AE321),Ventas!$D$1:$M$205,8,0),"")</f>
        <v/>
      </c>
      <c r="BB321" s="104"/>
      <c r="BC321" s="104"/>
      <c r="BD321" s="103"/>
      <c r="BE321" s="110" t="str">
        <f t="shared" si="81"/>
        <v/>
      </c>
      <c r="BF321" s="104"/>
      <c r="BG321" s="104"/>
      <c r="BH321" s="103"/>
      <c r="BI321" s="111">
        <v>9</v>
      </c>
      <c r="BJ321" s="103"/>
      <c r="BK321" s="112" t="str">
        <f>IFERROR(VLOOKUP(CONCATENATE($H$1,BI321),Ventas!$D$1:$M$205,5,0),"")</f>
        <v/>
      </c>
      <c r="BL321" s="104"/>
      <c r="BM321" s="104"/>
      <c r="BN321" s="104"/>
      <c r="BO321" s="104"/>
      <c r="BP321" s="104"/>
      <c r="BQ321" s="104"/>
      <c r="BR321" s="104"/>
      <c r="BS321" s="104"/>
      <c r="BT321" s="104"/>
      <c r="BU321" s="104"/>
      <c r="BV321" s="104"/>
      <c r="BW321" s="104"/>
      <c r="BX321" s="104"/>
      <c r="BY321" s="104"/>
      <c r="BZ321" s="104"/>
      <c r="CA321" s="104"/>
      <c r="CB321" s="103"/>
      <c r="CC321" s="109" t="str">
        <f>IFERROR(VLOOKUP(CONCATENATE($H$1,BI321),Ventas!$D$1:$M$205,6,0),"")</f>
        <v/>
      </c>
      <c r="CD321" s="103"/>
      <c r="CE321" s="110" t="str">
        <f>IFERROR(VLOOKUP(CONCATENATE($H$1,BI321),Ventas!$D$1:$M$205,8,0),"")</f>
        <v/>
      </c>
      <c r="CF321" s="104"/>
      <c r="CG321" s="104"/>
      <c r="CH321" s="103"/>
      <c r="CI321" s="110" t="str">
        <f t="shared" si="82"/>
        <v/>
      </c>
      <c r="CJ321" s="104"/>
      <c r="CK321" s="104"/>
      <c r="CL321" s="103"/>
      <c r="CM321" s="111">
        <v>9</v>
      </c>
      <c r="CN321" s="103"/>
      <c r="CO321" s="112" t="str">
        <f>IFERROR(VLOOKUP(CONCATENATE($H$1,CM321),Ventas!$D$1:$M$205,5,0),"")</f>
        <v/>
      </c>
      <c r="CP321" s="104"/>
      <c r="CQ321" s="104"/>
      <c r="CR321" s="104"/>
      <c r="CS321" s="104"/>
      <c r="CT321" s="104"/>
      <c r="CU321" s="104"/>
      <c r="CV321" s="104"/>
      <c r="CW321" s="104"/>
      <c r="CX321" s="104"/>
      <c r="CY321" s="104"/>
      <c r="CZ321" s="104"/>
      <c r="DA321" s="104"/>
      <c r="DB321" s="104"/>
      <c r="DC321" s="104"/>
      <c r="DD321" s="104"/>
      <c r="DE321" s="104"/>
      <c r="DF321" s="103"/>
      <c r="DG321" s="109" t="str">
        <f>IFERROR(VLOOKUP(CONCATENATE($H$1,CM321),Ventas!$D$1:$M$205,6,0),"")</f>
        <v/>
      </c>
      <c r="DH321" s="103"/>
      <c r="DI321" s="110" t="str">
        <f>IFERROR(VLOOKUP(CONCATENATE($H$1,CM321),Ventas!$D$1:$M$205,8,0),"")</f>
        <v/>
      </c>
      <c r="DJ321" s="104"/>
      <c r="DK321" s="104"/>
      <c r="DL321" s="103"/>
      <c r="DM321" s="110" t="str">
        <f t="shared" si="83"/>
        <v/>
      </c>
      <c r="DN321" s="104"/>
      <c r="DO321" s="104"/>
      <c r="DP321" s="103"/>
      <c r="DQ321" s="111">
        <v>9</v>
      </c>
      <c r="DR321" s="103"/>
      <c r="DS321" s="112" t="str">
        <f>IFERROR(VLOOKUP(CONCATENATE($H$1,DQ321),Ventas!$D$1:$M$205,5,0),"")</f>
        <v/>
      </c>
      <c r="DT321" s="104"/>
      <c r="DU321" s="104"/>
      <c r="DV321" s="104"/>
      <c r="DW321" s="104"/>
      <c r="DX321" s="104"/>
      <c r="DY321" s="104"/>
      <c r="DZ321" s="104"/>
      <c r="EA321" s="104"/>
      <c r="EB321" s="104"/>
      <c r="EC321" s="104"/>
      <c r="ED321" s="104"/>
      <c r="EE321" s="104"/>
      <c r="EF321" s="104"/>
      <c r="EG321" s="104"/>
      <c r="EH321" s="104"/>
      <c r="EI321" s="104"/>
      <c r="EJ321" s="103"/>
      <c r="EK321" s="109" t="str">
        <f>IFERROR(VLOOKUP(CONCATENATE($H$1,DQ321),Ventas!$D$1:$M$205,6,0),"")</f>
        <v/>
      </c>
      <c r="EL321" s="103"/>
      <c r="EM321" s="110" t="str">
        <f>IFERROR(VLOOKUP(CONCATENATE($H$1,DQ321),Ventas!$D$1:$M$205,8,0),"")</f>
        <v/>
      </c>
      <c r="EN321" s="104"/>
      <c r="EO321" s="104"/>
      <c r="EP321" s="103"/>
      <c r="EQ321" s="110" t="str">
        <f t="shared" si="84"/>
        <v/>
      </c>
      <c r="ER321" s="104"/>
      <c r="ES321" s="104"/>
      <c r="ET321" s="103"/>
    </row>
    <row r="322" spans="1:150" ht="15.75" customHeight="1" x14ac:dyDescent="0.3">
      <c r="A322" s="115"/>
      <c r="B322" s="116"/>
      <c r="C322" s="116"/>
      <c r="D322" s="116"/>
      <c r="E322" s="116"/>
      <c r="F322" s="116"/>
      <c r="G322" s="116"/>
      <c r="H322" s="116"/>
      <c r="I322" s="116"/>
      <c r="J322" s="116"/>
      <c r="K322" s="116"/>
      <c r="L322" s="116"/>
      <c r="M322" s="116"/>
      <c r="N322" s="116"/>
      <c r="O322" s="116"/>
      <c r="P322" s="116"/>
      <c r="Q322" s="116"/>
      <c r="R322" s="116"/>
      <c r="S322" s="116"/>
      <c r="T322" s="116"/>
      <c r="U322" s="113" t="s">
        <v>379</v>
      </c>
      <c r="V322" s="104"/>
      <c r="W322" s="104"/>
      <c r="X322" s="104"/>
      <c r="Y322" s="104"/>
      <c r="Z322" s="103"/>
      <c r="AA322" s="114">
        <f>SUM(AA313:AD321)</f>
        <v>23110</v>
      </c>
      <c r="AB322" s="104"/>
      <c r="AC322" s="104"/>
      <c r="AD322" s="103"/>
      <c r="AE322" s="115"/>
      <c r="AF322" s="116"/>
      <c r="AG322" s="116"/>
      <c r="AH322" s="116"/>
      <c r="AI322" s="116"/>
      <c r="AJ322" s="116"/>
      <c r="AK322" s="116"/>
      <c r="AL322" s="116"/>
      <c r="AM322" s="116"/>
      <c r="AN322" s="116"/>
      <c r="AO322" s="116"/>
      <c r="AP322" s="116"/>
      <c r="AQ322" s="116"/>
      <c r="AR322" s="116"/>
      <c r="AS322" s="116"/>
      <c r="AT322" s="116"/>
      <c r="AU322" s="116"/>
      <c r="AV322" s="116"/>
      <c r="AW322" s="116"/>
      <c r="AX322" s="116"/>
      <c r="AY322" s="113" t="s">
        <v>379</v>
      </c>
      <c r="AZ322" s="104"/>
      <c r="BA322" s="104"/>
      <c r="BB322" s="104"/>
      <c r="BC322" s="104"/>
      <c r="BD322" s="103"/>
      <c r="BE322" s="114">
        <f>SUM(BE313:BH321)</f>
        <v>23110</v>
      </c>
      <c r="BF322" s="104"/>
      <c r="BG322" s="104"/>
      <c r="BH322" s="103"/>
      <c r="BI322" s="115"/>
      <c r="BJ322" s="116"/>
      <c r="BK322" s="116"/>
      <c r="BL322" s="116"/>
      <c r="BM322" s="116"/>
      <c r="BN322" s="116"/>
      <c r="BO322" s="116"/>
      <c r="BP322" s="116"/>
      <c r="BQ322" s="116"/>
      <c r="BR322" s="116"/>
      <c r="BS322" s="116"/>
      <c r="BT322" s="116"/>
      <c r="BU322" s="116"/>
      <c r="BV322" s="116"/>
      <c r="BW322" s="116"/>
      <c r="BX322" s="116"/>
      <c r="BY322" s="116"/>
      <c r="BZ322" s="116"/>
      <c r="CA322" s="116"/>
      <c r="CB322" s="116"/>
      <c r="CC322" s="113" t="s">
        <v>379</v>
      </c>
      <c r="CD322" s="104"/>
      <c r="CE322" s="104"/>
      <c r="CF322" s="104"/>
      <c r="CG322" s="104"/>
      <c r="CH322" s="103"/>
      <c r="CI322" s="114">
        <f>SUM(CI313:CL321)</f>
        <v>23110</v>
      </c>
      <c r="CJ322" s="104"/>
      <c r="CK322" s="104"/>
      <c r="CL322" s="103"/>
      <c r="CM322" s="115"/>
      <c r="CN322" s="116"/>
      <c r="CO322" s="116"/>
      <c r="CP322" s="116"/>
      <c r="CQ322" s="116"/>
      <c r="CR322" s="116"/>
      <c r="CS322" s="116"/>
      <c r="CT322" s="116"/>
      <c r="CU322" s="116"/>
      <c r="CV322" s="116"/>
      <c r="CW322" s="116"/>
      <c r="CX322" s="116"/>
      <c r="CY322" s="116"/>
      <c r="CZ322" s="116"/>
      <c r="DA322" s="116"/>
      <c r="DB322" s="116"/>
      <c r="DC322" s="116"/>
      <c r="DD322" s="116"/>
      <c r="DE322" s="116"/>
      <c r="DF322" s="116"/>
      <c r="DG322" s="113" t="s">
        <v>379</v>
      </c>
      <c r="DH322" s="104"/>
      <c r="DI322" s="104"/>
      <c r="DJ322" s="104"/>
      <c r="DK322" s="104"/>
      <c r="DL322" s="103"/>
      <c r="DM322" s="114">
        <f>SUM(DM313:DP321)</f>
        <v>23110</v>
      </c>
      <c r="DN322" s="104"/>
      <c r="DO322" s="104"/>
      <c r="DP322" s="103"/>
      <c r="DQ322" s="115"/>
      <c r="DR322" s="116"/>
      <c r="DS322" s="116"/>
      <c r="DT322" s="116"/>
      <c r="DU322" s="116"/>
      <c r="DV322" s="116"/>
      <c r="DW322" s="116"/>
      <c r="DX322" s="116"/>
      <c r="DY322" s="116"/>
      <c r="DZ322" s="116"/>
      <c r="EA322" s="116"/>
      <c r="EB322" s="116"/>
      <c r="EC322" s="116"/>
      <c r="ED322" s="116"/>
      <c r="EE322" s="116"/>
      <c r="EF322" s="116"/>
      <c r="EG322" s="116"/>
      <c r="EH322" s="116"/>
      <c r="EI322" s="116"/>
      <c r="EJ322" s="116"/>
      <c r="EK322" s="113" t="s">
        <v>379</v>
      </c>
      <c r="EL322" s="104"/>
      <c r="EM322" s="104"/>
      <c r="EN322" s="104"/>
      <c r="EO322" s="104"/>
      <c r="EP322" s="103"/>
      <c r="EQ322" s="114">
        <f>SUM(EQ313:ET321)</f>
        <v>23110</v>
      </c>
      <c r="ER322" s="104"/>
      <c r="ES322" s="104"/>
      <c r="ET322" s="103"/>
    </row>
    <row r="323" spans="1:150" ht="15.75" customHeight="1" x14ac:dyDescent="0.3">
      <c r="A323" s="117" t="s">
        <v>380</v>
      </c>
      <c r="B323" s="99"/>
      <c r="C323" s="98"/>
      <c r="D323" s="99"/>
      <c r="E323" s="99"/>
      <c r="F323" s="99"/>
      <c r="G323" s="99"/>
      <c r="H323" s="99"/>
      <c r="I323" s="99"/>
      <c r="J323" s="99"/>
      <c r="K323" s="99"/>
      <c r="L323" s="99"/>
      <c r="M323" s="99"/>
      <c r="N323" s="99"/>
      <c r="O323" s="99"/>
      <c r="P323" s="99"/>
      <c r="Q323" s="99"/>
      <c r="R323" s="99"/>
      <c r="S323" s="99"/>
      <c r="T323" s="2"/>
      <c r="U323" s="2"/>
      <c r="V323" s="2"/>
      <c r="W323" s="2"/>
      <c r="X323" s="2"/>
      <c r="Y323" s="2"/>
      <c r="Z323" s="2"/>
      <c r="AA323" s="2"/>
      <c r="AB323" s="2"/>
      <c r="AC323" s="2"/>
      <c r="AD323" s="2"/>
      <c r="AE323" s="117" t="s">
        <v>380</v>
      </c>
      <c r="AF323" s="99"/>
      <c r="AG323" s="98"/>
      <c r="AH323" s="99"/>
      <c r="AI323" s="99"/>
      <c r="AJ323" s="99"/>
      <c r="AK323" s="99"/>
      <c r="AL323" s="99"/>
      <c r="AM323" s="99"/>
      <c r="AN323" s="99"/>
      <c r="AO323" s="99"/>
      <c r="AP323" s="99"/>
      <c r="AQ323" s="99"/>
      <c r="AR323" s="99"/>
      <c r="AS323" s="99"/>
      <c r="AT323" s="99"/>
      <c r="AU323" s="99"/>
      <c r="AV323" s="99"/>
      <c r="AW323" s="99"/>
      <c r="AX323" s="2"/>
      <c r="AY323" s="2"/>
      <c r="AZ323" s="2"/>
      <c r="BA323" s="2"/>
      <c r="BB323" s="2"/>
      <c r="BC323" s="2"/>
      <c r="BD323" s="2"/>
      <c r="BE323" s="2"/>
      <c r="BF323" s="2"/>
      <c r="BG323" s="2"/>
      <c r="BH323" s="2"/>
      <c r="BI323" s="117" t="s">
        <v>380</v>
      </c>
      <c r="BJ323" s="99"/>
      <c r="BK323" s="98"/>
      <c r="BL323" s="99"/>
      <c r="BM323" s="99"/>
      <c r="BN323" s="99"/>
      <c r="BO323" s="99"/>
      <c r="BP323" s="99"/>
      <c r="BQ323" s="99"/>
      <c r="BR323" s="99"/>
      <c r="BS323" s="99"/>
      <c r="BT323" s="99"/>
      <c r="BU323" s="99"/>
      <c r="BV323" s="99"/>
      <c r="BW323" s="99"/>
      <c r="BX323" s="99"/>
      <c r="BY323" s="99"/>
      <c r="BZ323" s="99"/>
      <c r="CA323" s="99"/>
      <c r="CB323" s="2"/>
      <c r="CC323" s="2"/>
      <c r="CD323" s="2"/>
      <c r="CE323" s="2"/>
      <c r="CF323" s="2"/>
      <c r="CG323" s="2"/>
      <c r="CH323" s="2"/>
      <c r="CI323" s="2"/>
      <c r="CJ323" s="2"/>
      <c r="CK323" s="2"/>
      <c r="CL323" s="2"/>
      <c r="CM323" s="117" t="s">
        <v>380</v>
      </c>
      <c r="CN323" s="99"/>
      <c r="CO323" s="98"/>
      <c r="CP323" s="99"/>
      <c r="CQ323" s="99"/>
      <c r="CR323" s="99"/>
      <c r="CS323" s="99"/>
      <c r="CT323" s="99"/>
      <c r="CU323" s="99"/>
      <c r="CV323" s="99"/>
      <c r="CW323" s="99"/>
      <c r="CX323" s="99"/>
      <c r="CY323" s="99"/>
      <c r="CZ323" s="99"/>
      <c r="DA323" s="99"/>
      <c r="DB323" s="99"/>
      <c r="DC323" s="99"/>
      <c r="DD323" s="99"/>
      <c r="DE323" s="99"/>
      <c r="DF323" s="2"/>
      <c r="DG323" s="2"/>
      <c r="DH323" s="2"/>
      <c r="DI323" s="2"/>
      <c r="DJ323" s="2"/>
      <c r="DK323" s="2"/>
      <c r="DL323" s="2"/>
      <c r="DM323" s="2"/>
      <c r="DN323" s="2"/>
      <c r="DO323" s="2"/>
      <c r="DP323" s="2"/>
      <c r="DQ323" s="117" t="s">
        <v>380</v>
      </c>
      <c r="DR323" s="99"/>
      <c r="DS323" s="98"/>
      <c r="DT323" s="99"/>
      <c r="DU323" s="99"/>
      <c r="DV323" s="99"/>
      <c r="DW323" s="99"/>
      <c r="DX323" s="99"/>
      <c r="DY323" s="99"/>
      <c r="DZ323" s="99"/>
      <c r="EA323" s="99"/>
      <c r="EB323" s="99"/>
      <c r="EC323" s="99"/>
      <c r="ED323" s="99"/>
      <c r="EE323" s="99"/>
      <c r="EF323" s="99"/>
      <c r="EG323" s="99"/>
      <c r="EH323" s="99"/>
      <c r="EI323" s="99"/>
      <c r="EJ323" s="2"/>
      <c r="EK323" s="2"/>
      <c r="EL323" s="2"/>
      <c r="EM323" s="2"/>
      <c r="EN323" s="2"/>
      <c r="EO323" s="2"/>
      <c r="EP323" s="2"/>
      <c r="EQ323" s="2"/>
      <c r="ER323" s="2"/>
      <c r="ES323" s="2"/>
      <c r="ET323" s="2"/>
    </row>
  </sheetData>
  <mergeCells count="5865">
    <mergeCell ref="CC10:CD10"/>
    <mergeCell ref="CE10:CH10"/>
    <mergeCell ref="AY11:AZ11"/>
    <mergeCell ref="BA11:BD11"/>
    <mergeCell ref="BE11:BH11"/>
    <mergeCell ref="BI11:BJ11"/>
    <mergeCell ref="BK11:CB11"/>
    <mergeCell ref="CC11:CD11"/>
    <mergeCell ref="CE11:CH11"/>
    <mergeCell ref="DS11:EJ11"/>
    <mergeCell ref="EK11:EL11"/>
    <mergeCell ref="EM11:EP11"/>
    <mergeCell ref="EQ11:ET11"/>
    <mergeCell ref="A11:B11"/>
    <mergeCell ref="C11:T11"/>
    <mergeCell ref="U11:V11"/>
    <mergeCell ref="W11:Z11"/>
    <mergeCell ref="AA11:AD11"/>
    <mergeCell ref="AE11:AF11"/>
    <mergeCell ref="AG11:AX11"/>
    <mergeCell ref="EM13:EP13"/>
    <mergeCell ref="EQ13:ET13"/>
    <mergeCell ref="DG13:DH13"/>
    <mergeCell ref="DI13:DL13"/>
    <mergeCell ref="DM13:DP13"/>
    <mergeCell ref="A12:B12"/>
    <mergeCell ref="C12:T12"/>
    <mergeCell ref="U12:V12"/>
    <mergeCell ref="W12:Z12"/>
    <mergeCell ref="AA12:AD12"/>
    <mergeCell ref="AE12:AF12"/>
    <mergeCell ref="AG12:AX12"/>
    <mergeCell ref="CI11:CL11"/>
    <mergeCell ref="CM11:CN11"/>
    <mergeCell ref="CO11:DF11"/>
    <mergeCell ref="DG11:DH11"/>
    <mergeCell ref="DI11:DL11"/>
    <mergeCell ref="DM11:DP11"/>
    <mergeCell ref="DQ11:DR11"/>
    <mergeCell ref="EM12:EP12"/>
    <mergeCell ref="EQ12:ET12"/>
    <mergeCell ref="CO12:DF12"/>
    <mergeCell ref="DG12:DH12"/>
    <mergeCell ref="DI12:DL12"/>
    <mergeCell ref="DM12:DP12"/>
    <mergeCell ref="DQ12:DR12"/>
    <mergeCell ref="DS12:EJ12"/>
    <mergeCell ref="EK12:EL12"/>
    <mergeCell ref="DQ14:DR14"/>
    <mergeCell ref="DS14:EJ14"/>
    <mergeCell ref="EK14:EL14"/>
    <mergeCell ref="CI12:CL12"/>
    <mergeCell ref="CM12:CN12"/>
    <mergeCell ref="AY12:AZ12"/>
    <mergeCell ref="BA12:BD12"/>
    <mergeCell ref="BE12:BH12"/>
    <mergeCell ref="BI12:BJ12"/>
    <mergeCell ref="BK12:CB12"/>
    <mergeCell ref="CC12:CD12"/>
    <mergeCell ref="CE12:CH12"/>
    <mergeCell ref="AY13:AZ13"/>
    <mergeCell ref="BA13:BD13"/>
    <mergeCell ref="BE13:BH13"/>
    <mergeCell ref="BI13:BJ13"/>
    <mergeCell ref="BK13:CB13"/>
    <mergeCell ref="CC13:CD13"/>
    <mergeCell ref="CE13:CH13"/>
    <mergeCell ref="DS13:EJ13"/>
    <mergeCell ref="EK13:EL13"/>
    <mergeCell ref="A13:B13"/>
    <mergeCell ref="C13:T13"/>
    <mergeCell ref="U13:V13"/>
    <mergeCell ref="W13:Z13"/>
    <mergeCell ref="AA13:AD13"/>
    <mergeCell ref="AE13:AF13"/>
    <mergeCell ref="AG13:AX13"/>
    <mergeCell ref="A14:B14"/>
    <mergeCell ref="C14:T14"/>
    <mergeCell ref="U14:V14"/>
    <mergeCell ref="W14:Z14"/>
    <mergeCell ref="AA14:AD14"/>
    <mergeCell ref="AE14:AF14"/>
    <mergeCell ref="AG14:AX14"/>
    <mergeCell ref="CI13:CL13"/>
    <mergeCell ref="CM13:CN13"/>
    <mergeCell ref="CO13:DF13"/>
    <mergeCell ref="CO14:DF14"/>
    <mergeCell ref="EM16:EP16"/>
    <mergeCell ref="EQ16:ET16"/>
    <mergeCell ref="CO16:DF16"/>
    <mergeCell ref="DG16:DH16"/>
    <mergeCell ref="DI16:DL16"/>
    <mergeCell ref="DM16:DP16"/>
    <mergeCell ref="DQ16:DR16"/>
    <mergeCell ref="DS16:EJ16"/>
    <mergeCell ref="EK16:EL16"/>
    <mergeCell ref="CI14:CL14"/>
    <mergeCell ref="CM14:CN14"/>
    <mergeCell ref="AY14:AZ14"/>
    <mergeCell ref="BA14:BD14"/>
    <mergeCell ref="BE14:BH14"/>
    <mergeCell ref="BI14:BJ14"/>
    <mergeCell ref="BK14:CB14"/>
    <mergeCell ref="CC14:CD14"/>
    <mergeCell ref="CE14:CH14"/>
    <mergeCell ref="AY15:AZ15"/>
    <mergeCell ref="BA15:BD15"/>
    <mergeCell ref="BE15:BH15"/>
    <mergeCell ref="BI15:BJ15"/>
    <mergeCell ref="BK15:CB15"/>
    <mergeCell ref="CC15:CD15"/>
    <mergeCell ref="CE15:CH15"/>
    <mergeCell ref="DS15:EJ15"/>
    <mergeCell ref="EK15:EL15"/>
    <mergeCell ref="EM15:EP15"/>
    <mergeCell ref="EQ15:ET15"/>
    <mergeCell ref="DG15:DH15"/>
    <mergeCell ref="DI15:DL15"/>
    <mergeCell ref="EM14:EP14"/>
    <mergeCell ref="A15:B15"/>
    <mergeCell ref="C15:T15"/>
    <mergeCell ref="U15:V15"/>
    <mergeCell ref="W15:Z15"/>
    <mergeCell ref="AA15:AD15"/>
    <mergeCell ref="AE15:AF15"/>
    <mergeCell ref="AG15:AX15"/>
    <mergeCell ref="A16:B16"/>
    <mergeCell ref="C16:T16"/>
    <mergeCell ref="U16:V16"/>
    <mergeCell ref="W16:Z16"/>
    <mergeCell ref="AA16:AD16"/>
    <mergeCell ref="AE16:AF16"/>
    <mergeCell ref="AG16:AX16"/>
    <mergeCell ref="CI15:CL15"/>
    <mergeCell ref="CM15:CN15"/>
    <mergeCell ref="CO15:DF15"/>
    <mergeCell ref="CI16:CL16"/>
    <mergeCell ref="CM16:CN16"/>
    <mergeCell ref="AY16:AZ16"/>
    <mergeCell ref="BA16:BD16"/>
    <mergeCell ref="BE16:BH16"/>
    <mergeCell ref="BI16:BJ16"/>
    <mergeCell ref="BK16:CB16"/>
    <mergeCell ref="CC16:CD16"/>
    <mergeCell ref="CE16:CH16"/>
    <mergeCell ref="A1:F1"/>
    <mergeCell ref="H1:R1"/>
    <mergeCell ref="S1:X1"/>
    <mergeCell ref="Y1:AB1"/>
    <mergeCell ref="AE1:AJ1"/>
    <mergeCell ref="AL1:AV1"/>
    <mergeCell ref="AW1:BB1"/>
    <mergeCell ref="CT2:DJ2"/>
    <mergeCell ref="DQ2:DV2"/>
    <mergeCell ref="DX2:EN2"/>
    <mergeCell ref="A2:F2"/>
    <mergeCell ref="H2:X2"/>
    <mergeCell ref="AE2:AJ2"/>
    <mergeCell ref="AL2:BB2"/>
    <mergeCell ref="BI2:BN2"/>
    <mergeCell ref="BP2:CF2"/>
    <mergeCell ref="CM2:CR2"/>
    <mergeCell ref="EQ8:ET8"/>
    <mergeCell ref="CO8:DF8"/>
    <mergeCell ref="DG8:DH8"/>
    <mergeCell ref="DI8:DL8"/>
    <mergeCell ref="DM8:DP8"/>
    <mergeCell ref="DQ8:DR8"/>
    <mergeCell ref="DS8:EJ8"/>
    <mergeCell ref="EK8:EL8"/>
    <mergeCell ref="AL3:AQ3"/>
    <mergeCell ref="AL4:AQ4"/>
    <mergeCell ref="BP3:BU3"/>
    <mergeCell ref="BP4:BU4"/>
    <mergeCell ref="DM15:DP15"/>
    <mergeCell ref="DQ15:DR15"/>
    <mergeCell ref="DE1:DJ1"/>
    <mergeCell ref="DK1:DN1"/>
    <mergeCell ref="DQ1:DV1"/>
    <mergeCell ref="DX1:EH1"/>
    <mergeCell ref="EI1:EN1"/>
    <mergeCell ref="EO1:ER1"/>
    <mergeCell ref="BC1:BF1"/>
    <mergeCell ref="BI1:BN1"/>
    <mergeCell ref="BP1:BZ1"/>
    <mergeCell ref="CA1:CF1"/>
    <mergeCell ref="CG1:CJ1"/>
    <mergeCell ref="CM1:CR1"/>
    <mergeCell ref="CT1:DD1"/>
    <mergeCell ref="DQ13:DR13"/>
    <mergeCell ref="EQ14:ET14"/>
    <mergeCell ref="DG14:DH14"/>
    <mergeCell ref="DI14:DL14"/>
    <mergeCell ref="DM14:DP14"/>
    <mergeCell ref="EO5:EP5"/>
    <mergeCell ref="EQ5:ER5"/>
    <mergeCell ref="BC5:BD5"/>
    <mergeCell ref="BE5:BF5"/>
    <mergeCell ref="BI5:BN5"/>
    <mergeCell ref="BP5:CF5"/>
    <mergeCell ref="CG5:CH5"/>
    <mergeCell ref="CI5:CJ5"/>
    <mergeCell ref="CM5:CR5"/>
    <mergeCell ref="A4:F4"/>
    <mergeCell ref="A5:F5"/>
    <mergeCell ref="H5:X5"/>
    <mergeCell ref="Y5:Z5"/>
    <mergeCell ref="AA5:AB5"/>
    <mergeCell ref="AE5:AJ5"/>
    <mergeCell ref="AL5:BB5"/>
    <mergeCell ref="CT3:CY3"/>
    <mergeCell ref="DQ3:DV3"/>
    <mergeCell ref="DX3:EC3"/>
    <mergeCell ref="CT4:CY4"/>
    <mergeCell ref="DQ4:DV4"/>
    <mergeCell ref="DX4:EC4"/>
    <mergeCell ref="H3:M3"/>
    <mergeCell ref="H4:M4"/>
    <mergeCell ref="BE9:BH9"/>
    <mergeCell ref="BI9:BJ9"/>
    <mergeCell ref="BK9:CB9"/>
    <mergeCell ref="CC9:CD9"/>
    <mergeCell ref="CE9:CH9"/>
    <mergeCell ref="A3:F3"/>
    <mergeCell ref="AE3:AJ3"/>
    <mergeCell ref="BI3:BN3"/>
    <mergeCell ref="CM3:CR3"/>
    <mergeCell ref="AE4:AJ4"/>
    <mergeCell ref="BI4:BN4"/>
    <mergeCell ref="CM4:CR4"/>
    <mergeCell ref="CT5:DJ5"/>
    <mergeCell ref="DK5:DL5"/>
    <mergeCell ref="DM5:DN5"/>
    <mergeCell ref="DQ5:DV5"/>
    <mergeCell ref="DX5:EN5"/>
    <mergeCell ref="EM8:EP8"/>
    <mergeCell ref="AY10:AZ10"/>
    <mergeCell ref="BA10:BD10"/>
    <mergeCell ref="BE10:BH10"/>
    <mergeCell ref="BI10:BJ10"/>
    <mergeCell ref="BK10:CB10"/>
    <mergeCell ref="A8:B8"/>
    <mergeCell ref="C8:T8"/>
    <mergeCell ref="U8:V8"/>
    <mergeCell ref="W8:Z8"/>
    <mergeCell ref="AA8:AD8"/>
    <mergeCell ref="AE8:AF8"/>
    <mergeCell ref="AG8:AX8"/>
    <mergeCell ref="EM10:EP10"/>
    <mergeCell ref="EQ10:ET10"/>
    <mergeCell ref="CO10:DF10"/>
    <mergeCell ref="DG10:DH10"/>
    <mergeCell ref="DI10:DL10"/>
    <mergeCell ref="DM10:DP10"/>
    <mergeCell ref="DQ10:DR10"/>
    <mergeCell ref="DS10:EJ10"/>
    <mergeCell ref="EK10:EL10"/>
    <mergeCell ref="CI8:CL8"/>
    <mergeCell ref="CM8:CN8"/>
    <mergeCell ref="AY8:AZ8"/>
    <mergeCell ref="BA8:BD8"/>
    <mergeCell ref="BE8:BH8"/>
    <mergeCell ref="BI8:BJ8"/>
    <mergeCell ref="BK8:CB8"/>
    <mergeCell ref="CC8:CD8"/>
    <mergeCell ref="CE8:CH8"/>
    <mergeCell ref="AY9:AZ9"/>
    <mergeCell ref="BA9:BD9"/>
    <mergeCell ref="W28:Z28"/>
    <mergeCell ref="AA28:AD28"/>
    <mergeCell ref="AE28:AF28"/>
    <mergeCell ref="AG28:AX28"/>
    <mergeCell ref="CM23:CR23"/>
    <mergeCell ref="DS9:EJ9"/>
    <mergeCell ref="EK9:EL9"/>
    <mergeCell ref="EM9:EP9"/>
    <mergeCell ref="EQ9:ET9"/>
    <mergeCell ref="A9:B9"/>
    <mergeCell ref="C9:T9"/>
    <mergeCell ref="U9:V9"/>
    <mergeCell ref="W9:Z9"/>
    <mergeCell ref="AA9:AD9"/>
    <mergeCell ref="AE9:AF9"/>
    <mergeCell ref="AG9:AX9"/>
    <mergeCell ref="A10:B10"/>
    <mergeCell ref="C10:T10"/>
    <mergeCell ref="U10:V10"/>
    <mergeCell ref="W10:Z10"/>
    <mergeCell ref="AA10:AD10"/>
    <mergeCell ref="AE10:AF10"/>
    <mergeCell ref="AG10:AX10"/>
    <mergeCell ref="CI9:CL9"/>
    <mergeCell ref="CM9:CN9"/>
    <mergeCell ref="CO9:DF9"/>
    <mergeCell ref="DG9:DH9"/>
    <mergeCell ref="DI9:DL9"/>
    <mergeCell ref="DM9:DP9"/>
    <mergeCell ref="DQ9:DR9"/>
    <mergeCell ref="CI10:CL10"/>
    <mergeCell ref="CM10:CN10"/>
    <mergeCell ref="EQ28:ET28"/>
    <mergeCell ref="CI28:CL28"/>
    <mergeCell ref="CM28:CN28"/>
    <mergeCell ref="CO28:DF28"/>
    <mergeCell ref="DG28:DH28"/>
    <mergeCell ref="DI28:DL28"/>
    <mergeCell ref="DM28:DP28"/>
    <mergeCell ref="DQ28:DR28"/>
    <mergeCell ref="DS29:EJ29"/>
    <mergeCell ref="EK29:EL29"/>
    <mergeCell ref="EM29:EP29"/>
    <mergeCell ref="EQ29:ET29"/>
    <mergeCell ref="CO19:DE19"/>
    <mergeCell ref="DQ19:DR19"/>
    <mergeCell ref="DS19:EI19"/>
    <mergeCell ref="A19:B19"/>
    <mergeCell ref="C19:S19"/>
    <mergeCell ref="AE19:AF19"/>
    <mergeCell ref="AG19:AW19"/>
    <mergeCell ref="BI19:BJ19"/>
    <mergeCell ref="BK19:CA19"/>
    <mergeCell ref="CM19:CN19"/>
    <mergeCell ref="AY29:AZ29"/>
    <mergeCell ref="BA29:BD29"/>
    <mergeCell ref="BE29:BH29"/>
    <mergeCell ref="BI29:BJ29"/>
    <mergeCell ref="BK29:CB29"/>
    <mergeCell ref="CC29:CD29"/>
    <mergeCell ref="CE29:CH29"/>
    <mergeCell ref="A29:B29"/>
    <mergeCell ref="C29:T29"/>
    <mergeCell ref="U29:V29"/>
    <mergeCell ref="EQ32:ET32"/>
    <mergeCell ref="CO32:DF32"/>
    <mergeCell ref="DG32:DH32"/>
    <mergeCell ref="DI32:DL32"/>
    <mergeCell ref="DM32:DP32"/>
    <mergeCell ref="DQ32:DR32"/>
    <mergeCell ref="DS32:EJ32"/>
    <mergeCell ref="EK32:EL32"/>
    <mergeCell ref="CI30:CL30"/>
    <mergeCell ref="CM30:CN30"/>
    <mergeCell ref="AY30:AZ30"/>
    <mergeCell ref="BA30:BD30"/>
    <mergeCell ref="BE30:BH30"/>
    <mergeCell ref="BI30:BJ30"/>
    <mergeCell ref="BK30:CB30"/>
    <mergeCell ref="CC30:CD30"/>
    <mergeCell ref="CE30:CH30"/>
    <mergeCell ref="EM30:EP30"/>
    <mergeCell ref="EQ30:ET30"/>
    <mergeCell ref="CO30:DF30"/>
    <mergeCell ref="DG30:DH30"/>
    <mergeCell ref="DI30:DL30"/>
    <mergeCell ref="DM30:DP30"/>
    <mergeCell ref="DQ30:DR30"/>
    <mergeCell ref="DS30:EJ30"/>
    <mergeCell ref="EK30:EL30"/>
    <mergeCell ref="EQ31:ET31"/>
    <mergeCell ref="A31:B31"/>
    <mergeCell ref="C31:T31"/>
    <mergeCell ref="U31:V31"/>
    <mergeCell ref="W31:Z31"/>
    <mergeCell ref="AA31:AD31"/>
    <mergeCell ref="AE31:AF31"/>
    <mergeCell ref="AG31:AX31"/>
    <mergeCell ref="A30:B30"/>
    <mergeCell ref="C30:T30"/>
    <mergeCell ref="U30:V30"/>
    <mergeCell ref="W30:Z30"/>
    <mergeCell ref="AA30:AD30"/>
    <mergeCell ref="AE30:AF30"/>
    <mergeCell ref="AG30:AX30"/>
    <mergeCell ref="CI29:CL29"/>
    <mergeCell ref="CM29:CN29"/>
    <mergeCell ref="CO29:DF29"/>
    <mergeCell ref="DG29:DH29"/>
    <mergeCell ref="DI29:DL29"/>
    <mergeCell ref="DM29:DP29"/>
    <mergeCell ref="DQ29:DR29"/>
    <mergeCell ref="W29:Z29"/>
    <mergeCell ref="AA29:AD29"/>
    <mergeCell ref="AE29:AF29"/>
    <mergeCell ref="AG29:AX29"/>
    <mergeCell ref="EQ33:ET33"/>
    <mergeCell ref="A33:B33"/>
    <mergeCell ref="C33:T33"/>
    <mergeCell ref="U33:V33"/>
    <mergeCell ref="W33:Z33"/>
    <mergeCell ref="AA33:AD33"/>
    <mergeCell ref="AE33:AF33"/>
    <mergeCell ref="AG33:AX33"/>
    <mergeCell ref="A32:B32"/>
    <mergeCell ref="C32:T32"/>
    <mergeCell ref="U32:V32"/>
    <mergeCell ref="W32:Z32"/>
    <mergeCell ref="AA32:AD32"/>
    <mergeCell ref="AE32:AF32"/>
    <mergeCell ref="AG32:AX32"/>
    <mergeCell ref="CI31:CL31"/>
    <mergeCell ref="CM31:CN31"/>
    <mergeCell ref="CO31:DF31"/>
    <mergeCell ref="DG31:DH31"/>
    <mergeCell ref="DI31:DL31"/>
    <mergeCell ref="DM31:DP31"/>
    <mergeCell ref="DQ31:DR31"/>
    <mergeCell ref="CI32:CL32"/>
    <mergeCell ref="CM32:CN32"/>
    <mergeCell ref="AY32:AZ32"/>
    <mergeCell ref="BA32:BD32"/>
    <mergeCell ref="BE32:BH32"/>
    <mergeCell ref="BI32:BJ32"/>
    <mergeCell ref="BK32:CB32"/>
    <mergeCell ref="CC32:CD32"/>
    <mergeCell ref="CE32:CH32"/>
    <mergeCell ref="AY31:AZ31"/>
    <mergeCell ref="EQ36:ET36"/>
    <mergeCell ref="CO36:DF36"/>
    <mergeCell ref="DG36:DH36"/>
    <mergeCell ref="DI36:DL36"/>
    <mergeCell ref="DM36:DP36"/>
    <mergeCell ref="DQ36:DR36"/>
    <mergeCell ref="DS36:EJ36"/>
    <mergeCell ref="EK36:EL36"/>
    <mergeCell ref="CI34:CL34"/>
    <mergeCell ref="CM34:CN34"/>
    <mergeCell ref="AY34:AZ34"/>
    <mergeCell ref="BA34:BD34"/>
    <mergeCell ref="BE34:BH34"/>
    <mergeCell ref="BI34:BJ34"/>
    <mergeCell ref="BK34:CB34"/>
    <mergeCell ref="CC34:CD34"/>
    <mergeCell ref="CE34:CH34"/>
    <mergeCell ref="EM34:EP34"/>
    <mergeCell ref="EQ34:ET34"/>
    <mergeCell ref="CO34:DF34"/>
    <mergeCell ref="DG34:DH34"/>
    <mergeCell ref="DI34:DL34"/>
    <mergeCell ref="DM34:DP34"/>
    <mergeCell ref="DQ34:DR34"/>
    <mergeCell ref="DS34:EJ34"/>
    <mergeCell ref="EK34:EL34"/>
    <mergeCell ref="EQ35:ET35"/>
    <mergeCell ref="A35:B35"/>
    <mergeCell ref="C35:T35"/>
    <mergeCell ref="U35:V35"/>
    <mergeCell ref="W35:Z35"/>
    <mergeCell ref="AA35:AD35"/>
    <mergeCell ref="AE35:AF35"/>
    <mergeCell ref="AG35:AX35"/>
    <mergeCell ref="A34:B34"/>
    <mergeCell ref="C34:T34"/>
    <mergeCell ref="U34:V34"/>
    <mergeCell ref="W34:Z34"/>
    <mergeCell ref="AA34:AD34"/>
    <mergeCell ref="AE34:AF34"/>
    <mergeCell ref="AG34:AX34"/>
    <mergeCell ref="CI33:CL33"/>
    <mergeCell ref="CM33:CN33"/>
    <mergeCell ref="CO33:DF33"/>
    <mergeCell ref="DG33:DH33"/>
    <mergeCell ref="DI33:DL33"/>
    <mergeCell ref="DM33:DP33"/>
    <mergeCell ref="DQ33:DR33"/>
    <mergeCell ref="AY33:AZ33"/>
    <mergeCell ref="BA33:BD33"/>
    <mergeCell ref="BE33:BH33"/>
    <mergeCell ref="BI33:BJ33"/>
    <mergeCell ref="BK33:CB33"/>
    <mergeCell ref="CC33:CD33"/>
    <mergeCell ref="CE33:CH33"/>
    <mergeCell ref="DS33:EJ33"/>
    <mergeCell ref="EK33:EL33"/>
    <mergeCell ref="EM33:EP33"/>
    <mergeCell ref="DQ18:EJ18"/>
    <mergeCell ref="CT21:DJ21"/>
    <mergeCell ref="DQ21:DV21"/>
    <mergeCell ref="DX21:EN21"/>
    <mergeCell ref="A21:F21"/>
    <mergeCell ref="H21:X21"/>
    <mergeCell ref="AE21:AJ21"/>
    <mergeCell ref="AL21:BB21"/>
    <mergeCell ref="BI21:BN21"/>
    <mergeCell ref="BP21:CF21"/>
    <mergeCell ref="CM21:CR21"/>
    <mergeCell ref="CT22:CY22"/>
    <mergeCell ref="DQ22:DV22"/>
    <mergeCell ref="AY35:AZ35"/>
    <mergeCell ref="BA35:BD35"/>
    <mergeCell ref="BE35:BH35"/>
    <mergeCell ref="BI35:BJ35"/>
    <mergeCell ref="BK35:CB35"/>
    <mergeCell ref="CC35:CD35"/>
    <mergeCell ref="CE35:CH35"/>
    <mergeCell ref="DS35:EJ35"/>
    <mergeCell ref="EK35:EL35"/>
    <mergeCell ref="EM35:EP35"/>
    <mergeCell ref="BA31:BD31"/>
    <mergeCell ref="BE31:BH31"/>
    <mergeCell ref="BI31:BJ31"/>
    <mergeCell ref="BK31:CB31"/>
    <mergeCell ref="CC31:CD31"/>
    <mergeCell ref="CE31:CH31"/>
    <mergeCell ref="DS31:EJ31"/>
    <mergeCell ref="EK31:EL31"/>
    <mergeCell ref="EM31:EP31"/>
    <mergeCell ref="DQ20:DV20"/>
    <mergeCell ref="DX20:EH20"/>
    <mergeCell ref="EI20:EN20"/>
    <mergeCell ref="A36:B36"/>
    <mergeCell ref="C36:T36"/>
    <mergeCell ref="U36:V36"/>
    <mergeCell ref="W36:Z36"/>
    <mergeCell ref="AA36:AD36"/>
    <mergeCell ref="AE36:AF36"/>
    <mergeCell ref="AG36:AX36"/>
    <mergeCell ref="CI35:CL35"/>
    <mergeCell ref="CM35:CN35"/>
    <mergeCell ref="CO35:DF35"/>
    <mergeCell ref="DG35:DH35"/>
    <mergeCell ref="DI35:DL35"/>
    <mergeCell ref="DM35:DP35"/>
    <mergeCell ref="DQ35:DR35"/>
    <mergeCell ref="EM36:EP36"/>
    <mergeCell ref="EM32:EP32"/>
    <mergeCell ref="AY28:AZ28"/>
    <mergeCell ref="BA28:BD28"/>
    <mergeCell ref="BE28:BH28"/>
    <mergeCell ref="BI28:BJ28"/>
    <mergeCell ref="BK28:CB28"/>
    <mergeCell ref="CC28:CD28"/>
    <mergeCell ref="CE28:CH28"/>
    <mergeCell ref="DS28:EJ28"/>
    <mergeCell ref="EK28:EL28"/>
    <mergeCell ref="EM28:EP28"/>
    <mergeCell ref="A28:B28"/>
    <mergeCell ref="C28:T28"/>
    <mergeCell ref="U28:V28"/>
    <mergeCell ref="AY18:BD18"/>
    <mergeCell ref="BE18:BH18"/>
    <mergeCell ref="BI18:CB18"/>
    <mergeCell ref="DE20:DJ20"/>
    <mergeCell ref="DK20:DN20"/>
    <mergeCell ref="BC20:BF20"/>
    <mergeCell ref="BI20:BN20"/>
    <mergeCell ref="BP20:BZ20"/>
    <mergeCell ref="CA20:CF20"/>
    <mergeCell ref="CG20:CJ20"/>
    <mergeCell ref="CM20:CR20"/>
    <mergeCell ref="CT20:DD20"/>
    <mergeCell ref="A17:B17"/>
    <mergeCell ref="C17:T17"/>
    <mergeCell ref="U17:V17"/>
    <mergeCell ref="W17:Z17"/>
    <mergeCell ref="AA17:AD17"/>
    <mergeCell ref="AE17:AF17"/>
    <mergeCell ref="AG17:AX17"/>
    <mergeCell ref="CC18:CH18"/>
    <mergeCell ref="CI18:CL18"/>
    <mergeCell ref="CM18:DF18"/>
    <mergeCell ref="DG18:DL18"/>
    <mergeCell ref="DM18:DP18"/>
    <mergeCell ref="EO20:ER20"/>
    <mergeCell ref="A20:F20"/>
    <mergeCell ref="H20:R20"/>
    <mergeCell ref="S20:X20"/>
    <mergeCell ref="Y20:AB20"/>
    <mergeCell ref="AE20:AJ20"/>
    <mergeCell ref="AL20:AV20"/>
    <mergeCell ref="AW20:BB20"/>
    <mergeCell ref="AY17:AZ17"/>
    <mergeCell ref="BA17:BD17"/>
    <mergeCell ref="BE17:BH17"/>
    <mergeCell ref="BI17:BJ17"/>
    <mergeCell ref="BK17:CB17"/>
    <mergeCell ref="CC17:CD17"/>
    <mergeCell ref="CE17:CH17"/>
    <mergeCell ref="DS17:EJ17"/>
    <mergeCell ref="EK17:EL17"/>
    <mergeCell ref="EM17:EP17"/>
    <mergeCell ref="EQ17:ET17"/>
    <mergeCell ref="CI17:CL17"/>
    <mergeCell ref="CM17:CN17"/>
    <mergeCell ref="CO17:DF17"/>
    <mergeCell ref="DG17:DH17"/>
    <mergeCell ref="DI17:DL17"/>
    <mergeCell ref="DM17:DP17"/>
    <mergeCell ref="DQ17:DR17"/>
    <mergeCell ref="EK18:EP18"/>
    <mergeCell ref="EQ18:ET18"/>
    <mergeCell ref="A18:T18"/>
    <mergeCell ref="U18:Z18"/>
    <mergeCell ref="AA18:AD18"/>
    <mergeCell ref="AE18:AX18"/>
    <mergeCell ref="CT23:CY23"/>
    <mergeCell ref="DQ23:DV23"/>
    <mergeCell ref="DX23:EC23"/>
    <mergeCell ref="DS27:EJ27"/>
    <mergeCell ref="EK27:EL27"/>
    <mergeCell ref="EQ27:ET27"/>
    <mergeCell ref="CI27:CL27"/>
    <mergeCell ref="CM27:CN27"/>
    <mergeCell ref="CO27:DF27"/>
    <mergeCell ref="DG27:DH27"/>
    <mergeCell ref="DI27:DL27"/>
    <mergeCell ref="DM27:DP27"/>
    <mergeCell ref="DQ27:DR27"/>
    <mergeCell ref="BP22:BU22"/>
    <mergeCell ref="BP23:BU23"/>
    <mergeCell ref="AY27:AZ27"/>
    <mergeCell ref="BA27:BD27"/>
    <mergeCell ref="BE27:BH27"/>
    <mergeCell ref="BI27:BJ27"/>
    <mergeCell ref="BK27:CB27"/>
    <mergeCell ref="CC27:CD27"/>
    <mergeCell ref="CE27:CH27"/>
    <mergeCell ref="EM27:EP27"/>
    <mergeCell ref="A22:F22"/>
    <mergeCell ref="AE22:AJ22"/>
    <mergeCell ref="BI22:BN22"/>
    <mergeCell ref="CM22:CR22"/>
    <mergeCell ref="A23:F23"/>
    <mergeCell ref="AE23:AJ23"/>
    <mergeCell ref="BI23:BN23"/>
    <mergeCell ref="DK24:DL24"/>
    <mergeCell ref="DM24:DN24"/>
    <mergeCell ref="DQ24:DV24"/>
    <mergeCell ref="DX24:EN24"/>
    <mergeCell ref="EO24:EP24"/>
    <mergeCell ref="EQ24:ER24"/>
    <mergeCell ref="BE24:BF24"/>
    <mergeCell ref="BI24:BN24"/>
    <mergeCell ref="BP24:CF24"/>
    <mergeCell ref="CG24:CH24"/>
    <mergeCell ref="CI24:CJ24"/>
    <mergeCell ref="CM24:CR24"/>
    <mergeCell ref="CT24:DJ24"/>
    <mergeCell ref="A24:F24"/>
    <mergeCell ref="H24:X24"/>
    <mergeCell ref="Y24:Z24"/>
    <mergeCell ref="AA24:AB24"/>
    <mergeCell ref="AE24:AJ24"/>
    <mergeCell ref="AL24:BB24"/>
    <mergeCell ref="BC24:BD24"/>
    <mergeCell ref="DX22:EC22"/>
    <mergeCell ref="H22:M22"/>
    <mergeCell ref="H23:M23"/>
    <mergeCell ref="AL22:AQ22"/>
    <mergeCell ref="AL23:AQ23"/>
    <mergeCell ref="DQ58:DV58"/>
    <mergeCell ref="DX58:EH58"/>
    <mergeCell ref="EI58:EN58"/>
    <mergeCell ref="A27:B27"/>
    <mergeCell ref="C27:T27"/>
    <mergeCell ref="U27:V27"/>
    <mergeCell ref="W27:Z27"/>
    <mergeCell ref="AA27:AD27"/>
    <mergeCell ref="AE27:AF27"/>
    <mergeCell ref="AG27:AX27"/>
    <mergeCell ref="CO57:DE57"/>
    <mergeCell ref="DQ57:DR57"/>
    <mergeCell ref="DS57:EI57"/>
    <mergeCell ref="A57:B57"/>
    <mergeCell ref="C57:S57"/>
    <mergeCell ref="AE57:AF57"/>
    <mergeCell ref="AG57:AW57"/>
    <mergeCell ref="BI57:BJ57"/>
    <mergeCell ref="BK57:CA57"/>
    <mergeCell ref="CM57:CN57"/>
    <mergeCell ref="CC56:CH56"/>
    <mergeCell ref="CI56:CL56"/>
    <mergeCell ref="CM56:DF56"/>
    <mergeCell ref="DG56:DL56"/>
    <mergeCell ref="DM56:DP56"/>
    <mergeCell ref="DQ56:EJ56"/>
    <mergeCell ref="CI54:CL54"/>
    <mergeCell ref="CM54:CN54"/>
    <mergeCell ref="AY54:AZ54"/>
    <mergeCell ref="BA54:BD54"/>
    <mergeCell ref="BE54:BH54"/>
    <mergeCell ref="BI54:BJ54"/>
    <mergeCell ref="AY56:BD56"/>
    <mergeCell ref="BE56:BH56"/>
    <mergeCell ref="BI56:CB56"/>
    <mergeCell ref="DE58:DJ58"/>
    <mergeCell ref="DK58:DN58"/>
    <mergeCell ref="BC58:BF58"/>
    <mergeCell ref="BI58:BN58"/>
    <mergeCell ref="BP58:BZ58"/>
    <mergeCell ref="CA58:CF58"/>
    <mergeCell ref="CG58:CJ58"/>
    <mergeCell ref="CM58:CR58"/>
    <mergeCell ref="CT58:DD58"/>
    <mergeCell ref="A55:B55"/>
    <mergeCell ref="C55:T55"/>
    <mergeCell ref="U55:V55"/>
    <mergeCell ref="W55:Z55"/>
    <mergeCell ref="AA55:AD55"/>
    <mergeCell ref="AE55:AF55"/>
    <mergeCell ref="AG55:AX55"/>
    <mergeCell ref="EO58:ER58"/>
    <mergeCell ref="A58:F58"/>
    <mergeCell ref="H58:R58"/>
    <mergeCell ref="S58:X58"/>
    <mergeCell ref="Y58:AB58"/>
    <mergeCell ref="AE58:AJ58"/>
    <mergeCell ref="AL58:AV58"/>
    <mergeCell ref="AW58:BB58"/>
    <mergeCell ref="AY55:AZ55"/>
    <mergeCell ref="BA55:BD55"/>
    <mergeCell ref="BE55:BH55"/>
    <mergeCell ref="BI55:BJ55"/>
    <mergeCell ref="BK55:CB55"/>
    <mergeCell ref="CC55:CD55"/>
    <mergeCell ref="CE55:CH55"/>
    <mergeCell ref="DS55:EJ55"/>
    <mergeCell ref="EK55:EL55"/>
    <mergeCell ref="EM55:EP55"/>
    <mergeCell ref="EQ55:ET55"/>
    <mergeCell ref="CI55:CL55"/>
    <mergeCell ref="CM55:CN55"/>
    <mergeCell ref="CO55:DF55"/>
    <mergeCell ref="DG55:DH55"/>
    <mergeCell ref="DI55:DL55"/>
    <mergeCell ref="DM55:DP55"/>
    <mergeCell ref="DQ55:DR55"/>
    <mergeCell ref="EK56:EP56"/>
    <mergeCell ref="EQ56:ET56"/>
    <mergeCell ref="A56:T56"/>
    <mergeCell ref="U56:Z56"/>
    <mergeCell ref="AA56:AD56"/>
    <mergeCell ref="AE56:AX56"/>
    <mergeCell ref="CT59:DJ59"/>
    <mergeCell ref="DQ59:DV59"/>
    <mergeCell ref="DX59:EN59"/>
    <mergeCell ref="A59:F59"/>
    <mergeCell ref="H59:X59"/>
    <mergeCell ref="AE59:AJ59"/>
    <mergeCell ref="AL59:BB59"/>
    <mergeCell ref="BI59:BN59"/>
    <mergeCell ref="BP59:CF59"/>
    <mergeCell ref="CM59:CR59"/>
    <mergeCell ref="CT60:CY60"/>
    <mergeCell ref="DQ60:DV60"/>
    <mergeCell ref="DX60:EC60"/>
    <mergeCell ref="H60:M60"/>
    <mergeCell ref="H61:M61"/>
    <mergeCell ref="AL60:AQ60"/>
    <mergeCell ref="AL61:AQ61"/>
    <mergeCell ref="CM61:CR61"/>
    <mergeCell ref="CT61:CY61"/>
    <mergeCell ref="DQ61:DV61"/>
    <mergeCell ref="DX61:EC61"/>
    <mergeCell ref="DS65:EJ65"/>
    <mergeCell ref="EK65:EL65"/>
    <mergeCell ref="EQ65:ET65"/>
    <mergeCell ref="CI65:CL65"/>
    <mergeCell ref="CM65:CN65"/>
    <mergeCell ref="CO65:DF65"/>
    <mergeCell ref="DG65:DH65"/>
    <mergeCell ref="DI65:DL65"/>
    <mergeCell ref="DM65:DP65"/>
    <mergeCell ref="DQ65:DR65"/>
    <mergeCell ref="BP60:BU60"/>
    <mergeCell ref="BP61:BU61"/>
    <mergeCell ref="A60:F60"/>
    <mergeCell ref="AE60:AJ60"/>
    <mergeCell ref="BI60:BN60"/>
    <mergeCell ref="CM60:CR60"/>
    <mergeCell ref="A61:F61"/>
    <mergeCell ref="AE61:AJ61"/>
    <mergeCell ref="BI61:BN61"/>
    <mergeCell ref="DK62:DL62"/>
    <mergeCell ref="DM62:DN62"/>
    <mergeCell ref="DQ62:DV62"/>
    <mergeCell ref="DX62:EN62"/>
    <mergeCell ref="EO62:EP62"/>
    <mergeCell ref="EQ62:ER62"/>
    <mergeCell ref="BE62:BF62"/>
    <mergeCell ref="BI62:BN62"/>
    <mergeCell ref="BP62:CF62"/>
    <mergeCell ref="CG62:CH62"/>
    <mergeCell ref="CI62:CJ62"/>
    <mergeCell ref="CM62:CR62"/>
    <mergeCell ref="CT62:DJ62"/>
    <mergeCell ref="EK68:EL68"/>
    <mergeCell ref="EM68:EP68"/>
    <mergeCell ref="EQ68:ET68"/>
    <mergeCell ref="CI68:CL68"/>
    <mergeCell ref="CM68:CN68"/>
    <mergeCell ref="CO68:DF68"/>
    <mergeCell ref="DG68:DH68"/>
    <mergeCell ref="DI68:DL68"/>
    <mergeCell ref="DM68:DP68"/>
    <mergeCell ref="DQ68:DR68"/>
    <mergeCell ref="A62:F62"/>
    <mergeCell ref="H62:X62"/>
    <mergeCell ref="Y62:Z62"/>
    <mergeCell ref="AA62:AB62"/>
    <mergeCell ref="AE62:AJ62"/>
    <mergeCell ref="AL62:BB62"/>
    <mergeCell ref="BC62:BD62"/>
    <mergeCell ref="AY65:AZ65"/>
    <mergeCell ref="BA65:BD65"/>
    <mergeCell ref="BE65:BH65"/>
    <mergeCell ref="BI65:BJ65"/>
    <mergeCell ref="BK65:CB65"/>
    <mergeCell ref="CC65:CD65"/>
    <mergeCell ref="CE65:CH65"/>
    <mergeCell ref="EM65:EP65"/>
    <mergeCell ref="A65:B65"/>
    <mergeCell ref="C65:T65"/>
    <mergeCell ref="U65:V65"/>
    <mergeCell ref="W65:Z65"/>
    <mergeCell ref="AA65:AD65"/>
    <mergeCell ref="AE65:AF65"/>
    <mergeCell ref="AG65:AX65"/>
    <mergeCell ref="AE67:AF67"/>
    <mergeCell ref="AG67:AX67"/>
    <mergeCell ref="AY66:AZ66"/>
    <mergeCell ref="BA66:BD66"/>
    <mergeCell ref="BE66:BH66"/>
    <mergeCell ref="BI66:BJ66"/>
    <mergeCell ref="BK66:CB66"/>
    <mergeCell ref="CC66:CD66"/>
    <mergeCell ref="CE66:CH66"/>
    <mergeCell ref="AY68:AZ68"/>
    <mergeCell ref="BA68:BD68"/>
    <mergeCell ref="BE68:BH68"/>
    <mergeCell ref="BI68:BJ68"/>
    <mergeCell ref="BK68:CB68"/>
    <mergeCell ref="CC68:CD68"/>
    <mergeCell ref="CE68:CH68"/>
    <mergeCell ref="DS68:EJ68"/>
    <mergeCell ref="AE68:AF68"/>
    <mergeCell ref="AG68:AX68"/>
    <mergeCell ref="DS66:EJ66"/>
    <mergeCell ref="AY67:AZ67"/>
    <mergeCell ref="BA67:BD67"/>
    <mergeCell ref="BE67:BH67"/>
    <mergeCell ref="BI67:BJ67"/>
    <mergeCell ref="BK67:CB67"/>
    <mergeCell ref="CC67:CD67"/>
    <mergeCell ref="CE67:CH67"/>
    <mergeCell ref="EK66:EL66"/>
    <mergeCell ref="EM66:EP66"/>
    <mergeCell ref="EQ66:ET66"/>
    <mergeCell ref="CI66:CL66"/>
    <mergeCell ref="CM66:CN66"/>
    <mergeCell ref="CO66:DF66"/>
    <mergeCell ref="DG66:DH66"/>
    <mergeCell ref="DI66:DL66"/>
    <mergeCell ref="DM66:DP66"/>
    <mergeCell ref="DQ66:DR66"/>
    <mergeCell ref="A66:B66"/>
    <mergeCell ref="C66:T66"/>
    <mergeCell ref="U66:V66"/>
    <mergeCell ref="W66:Z66"/>
    <mergeCell ref="AA66:AD66"/>
    <mergeCell ref="AE66:AF66"/>
    <mergeCell ref="AG66:AX66"/>
    <mergeCell ref="A67:B67"/>
    <mergeCell ref="C67:T67"/>
    <mergeCell ref="U67:V67"/>
    <mergeCell ref="W67:Z67"/>
    <mergeCell ref="AA67:AD67"/>
    <mergeCell ref="A70:B70"/>
    <mergeCell ref="C70:T70"/>
    <mergeCell ref="U70:V70"/>
    <mergeCell ref="W70:Z70"/>
    <mergeCell ref="AA70:AD70"/>
    <mergeCell ref="AE70:AF70"/>
    <mergeCell ref="AG70:AX70"/>
    <mergeCell ref="EM71:EP71"/>
    <mergeCell ref="EQ71:ET71"/>
    <mergeCell ref="CO71:DF71"/>
    <mergeCell ref="DG71:DH71"/>
    <mergeCell ref="DI71:DL71"/>
    <mergeCell ref="DM71:DP71"/>
    <mergeCell ref="DQ71:DR71"/>
    <mergeCell ref="DS71:EJ71"/>
    <mergeCell ref="EK71:EL71"/>
    <mergeCell ref="DS67:EJ67"/>
    <mergeCell ref="EK67:EL67"/>
    <mergeCell ref="EM67:EP67"/>
    <mergeCell ref="EQ67:ET67"/>
    <mergeCell ref="CI67:CL67"/>
    <mergeCell ref="CM67:CN67"/>
    <mergeCell ref="CO67:DF67"/>
    <mergeCell ref="DG67:DH67"/>
    <mergeCell ref="DI67:DL67"/>
    <mergeCell ref="DM67:DP67"/>
    <mergeCell ref="DQ67:DR67"/>
    <mergeCell ref="A68:B68"/>
    <mergeCell ref="C68:T68"/>
    <mergeCell ref="U68:V68"/>
    <mergeCell ref="W68:Z68"/>
    <mergeCell ref="AA68:AD68"/>
    <mergeCell ref="DS69:EJ69"/>
    <mergeCell ref="EK69:EL69"/>
    <mergeCell ref="EM69:EP69"/>
    <mergeCell ref="EQ69:ET69"/>
    <mergeCell ref="CI69:CL69"/>
    <mergeCell ref="CM69:CN69"/>
    <mergeCell ref="CO69:DF69"/>
    <mergeCell ref="DG69:DH69"/>
    <mergeCell ref="DI69:DL69"/>
    <mergeCell ref="DM69:DP69"/>
    <mergeCell ref="DQ69:DR69"/>
    <mergeCell ref="AY70:AZ70"/>
    <mergeCell ref="BA70:BD70"/>
    <mergeCell ref="BE70:BH70"/>
    <mergeCell ref="BI70:BJ70"/>
    <mergeCell ref="BK70:CB70"/>
    <mergeCell ref="CC70:CD70"/>
    <mergeCell ref="CE70:CH70"/>
    <mergeCell ref="A69:B69"/>
    <mergeCell ref="C69:T69"/>
    <mergeCell ref="U69:V69"/>
    <mergeCell ref="W69:Z69"/>
    <mergeCell ref="AA69:AD69"/>
    <mergeCell ref="AE69:AF69"/>
    <mergeCell ref="AG69:AX69"/>
    <mergeCell ref="DS70:EJ70"/>
    <mergeCell ref="EK70:EL70"/>
    <mergeCell ref="EM70:EP70"/>
    <mergeCell ref="EQ70:ET70"/>
    <mergeCell ref="A71:B71"/>
    <mergeCell ref="C71:T71"/>
    <mergeCell ref="U71:V71"/>
    <mergeCell ref="W71:Z71"/>
    <mergeCell ref="AA71:AD71"/>
    <mergeCell ref="AE71:AF71"/>
    <mergeCell ref="AG71:AX71"/>
    <mergeCell ref="CI70:CL70"/>
    <mergeCell ref="CM70:CN70"/>
    <mergeCell ref="CO70:DF70"/>
    <mergeCell ref="DG70:DH70"/>
    <mergeCell ref="DI70:DL70"/>
    <mergeCell ref="DM70:DP70"/>
    <mergeCell ref="DQ70:DR70"/>
    <mergeCell ref="AY69:AZ69"/>
    <mergeCell ref="BA69:BD69"/>
    <mergeCell ref="BE69:BH69"/>
    <mergeCell ref="BI69:BJ69"/>
    <mergeCell ref="BK69:CB69"/>
    <mergeCell ref="CC69:CD69"/>
    <mergeCell ref="CE69:CH69"/>
    <mergeCell ref="EM73:EP73"/>
    <mergeCell ref="EQ73:ET73"/>
    <mergeCell ref="CO73:DF73"/>
    <mergeCell ref="DG73:DH73"/>
    <mergeCell ref="DI73:DL73"/>
    <mergeCell ref="DM73:DP73"/>
    <mergeCell ref="DQ73:DR73"/>
    <mergeCell ref="DS73:EJ73"/>
    <mergeCell ref="EK73:EL73"/>
    <mergeCell ref="CI71:CL71"/>
    <mergeCell ref="CM71:CN71"/>
    <mergeCell ref="AY71:AZ71"/>
    <mergeCell ref="BA71:BD71"/>
    <mergeCell ref="BE71:BH71"/>
    <mergeCell ref="BI71:BJ71"/>
    <mergeCell ref="BK71:CB71"/>
    <mergeCell ref="CC71:CD71"/>
    <mergeCell ref="CE71:CH71"/>
    <mergeCell ref="AY72:AZ72"/>
    <mergeCell ref="BA72:BD72"/>
    <mergeCell ref="BE72:BH72"/>
    <mergeCell ref="BI72:BJ72"/>
    <mergeCell ref="BK72:CB72"/>
    <mergeCell ref="CC72:CD72"/>
    <mergeCell ref="CE72:CH72"/>
    <mergeCell ref="DS72:EJ72"/>
    <mergeCell ref="EK72:EL72"/>
    <mergeCell ref="EM72:EP72"/>
    <mergeCell ref="EQ72:ET72"/>
    <mergeCell ref="DG72:DH72"/>
    <mergeCell ref="DI72:DL72"/>
    <mergeCell ref="DM72:DP72"/>
    <mergeCell ref="A72:B72"/>
    <mergeCell ref="C72:T72"/>
    <mergeCell ref="U72:V72"/>
    <mergeCell ref="W72:Z72"/>
    <mergeCell ref="AA72:AD72"/>
    <mergeCell ref="AE72:AF72"/>
    <mergeCell ref="AG72:AX72"/>
    <mergeCell ref="A73:B73"/>
    <mergeCell ref="C73:T73"/>
    <mergeCell ref="U73:V73"/>
    <mergeCell ref="W73:Z73"/>
    <mergeCell ref="AA73:AD73"/>
    <mergeCell ref="AE73:AF73"/>
    <mergeCell ref="AG73:AX73"/>
    <mergeCell ref="CI72:CL72"/>
    <mergeCell ref="CM72:CN72"/>
    <mergeCell ref="CO72:DF72"/>
    <mergeCell ref="CI73:CL73"/>
    <mergeCell ref="CM73:CN73"/>
    <mergeCell ref="AY73:AZ73"/>
    <mergeCell ref="BA73:BD73"/>
    <mergeCell ref="BE73:BH73"/>
    <mergeCell ref="BI73:BJ73"/>
    <mergeCell ref="BK73:CB73"/>
    <mergeCell ref="CC73:CD73"/>
    <mergeCell ref="CE73:CH73"/>
    <mergeCell ref="DQ72:DR72"/>
    <mergeCell ref="CC75:CH75"/>
    <mergeCell ref="CI75:CL75"/>
    <mergeCell ref="CM75:DF75"/>
    <mergeCell ref="DG75:DL75"/>
    <mergeCell ref="DM75:DP75"/>
    <mergeCell ref="DQ75:EJ75"/>
    <mergeCell ref="EK75:EP75"/>
    <mergeCell ref="EQ75:ET75"/>
    <mergeCell ref="A75:T75"/>
    <mergeCell ref="U75:Z75"/>
    <mergeCell ref="AA75:AD75"/>
    <mergeCell ref="AE75:AX75"/>
    <mergeCell ref="AY75:BD75"/>
    <mergeCell ref="BE75:BH75"/>
    <mergeCell ref="BI75:CB75"/>
    <mergeCell ref="CO76:DE76"/>
    <mergeCell ref="DQ76:DR76"/>
    <mergeCell ref="DS76:EI76"/>
    <mergeCell ref="A76:B76"/>
    <mergeCell ref="C76:S76"/>
    <mergeCell ref="AE76:AF76"/>
    <mergeCell ref="AG76:AW76"/>
    <mergeCell ref="BI76:BJ76"/>
    <mergeCell ref="BK76:CA76"/>
    <mergeCell ref="CM76:CN76"/>
    <mergeCell ref="DS74:EJ74"/>
    <mergeCell ref="EK74:EL74"/>
    <mergeCell ref="EM74:EP74"/>
    <mergeCell ref="EQ74:ET74"/>
    <mergeCell ref="DQ74:DR74"/>
    <mergeCell ref="A74:B74"/>
    <mergeCell ref="CC74:CD74"/>
    <mergeCell ref="CE74:CH74"/>
    <mergeCell ref="CI74:CL74"/>
    <mergeCell ref="CM74:CN74"/>
    <mergeCell ref="EI77:EN77"/>
    <mergeCell ref="EO77:ER77"/>
    <mergeCell ref="A77:F77"/>
    <mergeCell ref="H77:R77"/>
    <mergeCell ref="S77:X77"/>
    <mergeCell ref="Y77:AB77"/>
    <mergeCell ref="AE77:AJ77"/>
    <mergeCell ref="AL77:AV77"/>
    <mergeCell ref="AW77:BB77"/>
    <mergeCell ref="DE77:DJ77"/>
    <mergeCell ref="DK77:DN77"/>
    <mergeCell ref="BC77:BF77"/>
    <mergeCell ref="BI77:BN77"/>
    <mergeCell ref="BP77:BZ77"/>
    <mergeCell ref="CA77:CF77"/>
    <mergeCell ref="CG77:CJ77"/>
    <mergeCell ref="CM77:CR77"/>
    <mergeCell ref="CT77:DD77"/>
    <mergeCell ref="AL78:BB78"/>
    <mergeCell ref="BI78:BN78"/>
    <mergeCell ref="BP78:CF78"/>
    <mergeCell ref="CM78:CR78"/>
    <mergeCell ref="CT79:CY79"/>
    <mergeCell ref="DQ79:DV79"/>
    <mergeCell ref="DX79:EC79"/>
    <mergeCell ref="H79:M79"/>
    <mergeCell ref="H80:M80"/>
    <mergeCell ref="AL79:AQ79"/>
    <mergeCell ref="AL80:AQ80"/>
    <mergeCell ref="CM80:CR80"/>
    <mergeCell ref="CT80:CY80"/>
    <mergeCell ref="DQ80:DV80"/>
    <mergeCell ref="DX80:EC80"/>
    <mergeCell ref="C74:T74"/>
    <mergeCell ref="U74:V74"/>
    <mergeCell ref="W74:Z74"/>
    <mergeCell ref="AA74:AD74"/>
    <mergeCell ref="AE74:AF74"/>
    <mergeCell ref="AG74:AX74"/>
    <mergeCell ref="DQ77:DV77"/>
    <mergeCell ref="DX77:EH77"/>
    <mergeCell ref="CO74:DF74"/>
    <mergeCell ref="DG74:DH74"/>
    <mergeCell ref="DI74:DL74"/>
    <mergeCell ref="DM74:DP74"/>
    <mergeCell ref="AY74:AZ74"/>
    <mergeCell ref="BA74:BD74"/>
    <mergeCell ref="BE74:BH74"/>
    <mergeCell ref="BI74:BJ74"/>
    <mergeCell ref="BK74:CB74"/>
    <mergeCell ref="EQ84:ET84"/>
    <mergeCell ref="CI84:CL84"/>
    <mergeCell ref="CM84:CN84"/>
    <mergeCell ref="CO84:DF84"/>
    <mergeCell ref="DG84:DH84"/>
    <mergeCell ref="DI84:DL84"/>
    <mergeCell ref="DM84:DP84"/>
    <mergeCell ref="DQ84:DR84"/>
    <mergeCell ref="BP79:BU79"/>
    <mergeCell ref="BP80:BU80"/>
    <mergeCell ref="A79:F79"/>
    <mergeCell ref="AE79:AJ79"/>
    <mergeCell ref="BI79:BN79"/>
    <mergeCell ref="CM79:CR79"/>
    <mergeCell ref="A80:F80"/>
    <mergeCell ref="AE80:AJ80"/>
    <mergeCell ref="BI80:BN80"/>
    <mergeCell ref="DK81:DL81"/>
    <mergeCell ref="DM81:DN81"/>
    <mergeCell ref="DQ81:DV81"/>
    <mergeCell ref="DX81:EN81"/>
    <mergeCell ref="EO81:EP81"/>
    <mergeCell ref="EQ81:ER81"/>
    <mergeCell ref="BE81:BF81"/>
    <mergeCell ref="BI81:BN81"/>
    <mergeCell ref="BP81:CF81"/>
    <mergeCell ref="CG81:CH81"/>
    <mergeCell ref="CI81:CJ81"/>
    <mergeCell ref="CM81:CR81"/>
    <mergeCell ref="CT81:DJ81"/>
    <mergeCell ref="DG37:DL37"/>
    <mergeCell ref="DM37:DP37"/>
    <mergeCell ref="A81:F81"/>
    <mergeCell ref="H81:X81"/>
    <mergeCell ref="Y81:Z81"/>
    <mergeCell ref="AA81:AB81"/>
    <mergeCell ref="AE81:AJ81"/>
    <mergeCell ref="AL81:BB81"/>
    <mergeCell ref="BC81:BD81"/>
    <mergeCell ref="AY84:AZ84"/>
    <mergeCell ref="BA84:BD84"/>
    <mergeCell ref="BE84:BH84"/>
    <mergeCell ref="BI84:BJ84"/>
    <mergeCell ref="BK84:CB84"/>
    <mergeCell ref="CC84:CD84"/>
    <mergeCell ref="CE84:CH84"/>
    <mergeCell ref="EM84:EP84"/>
    <mergeCell ref="A84:B84"/>
    <mergeCell ref="C84:T84"/>
    <mergeCell ref="U84:V84"/>
    <mergeCell ref="W84:Z84"/>
    <mergeCell ref="AA84:AD84"/>
    <mergeCell ref="AE84:AF84"/>
    <mergeCell ref="AG84:AX84"/>
    <mergeCell ref="DS84:EJ84"/>
    <mergeCell ref="EK84:EL84"/>
    <mergeCell ref="CT78:DJ78"/>
    <mergeCell ref="DQ78:DV78"/>
    <mergeCell ref="DX78:EN78"/>
    <mergeCell ref="A78:F78"/>
    <mergeCell ref="H78:X78"/>
    <mergeCell ref="AE78:AJ78"/>
    <mergeCell ref="BC39:BF39"/>
    <mergeCell ref="BI39:BN39"/>
    <mergeCell ref="BP39:BZ39"/>
    <mergeCell ref="CA39:CF39"/>
    <mergeCell ref="CG39:CJ39"/>
    <mergeCell ref="CM39:CR39"/>
    <mergeCell ref="CT39:DD39"/>
    <mergeCell ref="CI36:CL36"/>
    <mergeCell ref="CM36:CN36"/>
    <mergeCell ref="CM38:CN38"/>
    <mergeCell ref="AY36:AZ36"/>
    <mergeCell ref="BA36:BD36"/>
    <mergeCell ref="BE36:BH36"/>
    <mergeCell ref="BI36:BJ36"/>
    <mergeCell ref="BK36:CB36"/>
    <mergeCell ref="CC36:CD36"/>
    <mergeCell ref="CE36:CH36"/>
    <mergeCell ref="CC37:CH37"/>
    <mergeCell ref="CI37:CL37"/>
    <mergeCell ref="CM37:DF37"/>
    <mergeCell ref="DQ37:EJ37"/>
    <mergeCell ref="EK37:EP37"/>
    <mergeCell ref="EQ37:ET37"/>
    <mergeCell ref="A37:T37"/>
    <mergeCell ref="U37:Z37"/>
    <mergeCell ref="AA37:AD37"/>
    <mergeCell ref="AE37:AX37"/>
    <mergeCell ref="AY37:BD37"/>
    <mergeCell ref="BE37:BH37"/>
    <mergeCell ref="BI37:CB37"/>
    <mergeCell ref="DQ38:DR38"/>
    <mergeCell ref="DS38:EI38"/>
    <mergeCell ref="DQ39:DV39"/>
    <mergeCell ref="DX39:EH39"/>
    <mergeCell ref="EI39:EN39"/>
    <mergeCell ref="EO39:ER39"/>
    <mergeCell ref="A38:B38"/>
    <mergeCell ref="C38:S38"/>
    <mergeCell ref="AE38:AF38"/>
    <mergeCell ref="AG38:AW38"/>
    <mergeCell ref="BI38:BJ38"/>
    <mergeCell ref="BK38:CA38"/>
    <mergeCell ref="CO38:DE38"/>
    <mergeCell ref="A39:F39"/>
    <mergeCell ref="H39:R39"/>
    <mergeCell ref="S39:X39"/>
    <mergeCell ref="Y39:AB39"/>
    <mergeCell ref="AE39:AJ39"/>
    <mergeCell ref="AL39:AV39"/>
    <mergeCell ref="AW39:BB39"/>
    <mergeCell ref="DE39:DJ39"/>
    <mergeCell ref="DK39:DN39"/>
    <mergeCell ref="CT40:DJ40"/>
    <mergeCell ref="DQ40:DV40"/>
    <mergeCell ref="DX40:EN40"/>
    <mergeCell ref="A40:F40"/>
    <mergeCell ref="H40:X40"/>
    <mergeCell ref="AE40:AJ40"/>
    <mergeCell ref="AL40:BB40"/>
    <mergeCell ref="BI40:BN40"/>
    <mergeCell ref="BP40:CF40"/>
    <mergeCell ref="CM40:CR40"/>
    <mergeCell ref="CT41:CY41"/>
    <mergeCell ref="DQ41:DV41"/>
    <mergeCell ref="DX41:EC41"/>
    <mergeCell ref="AL41:AQ41"/>
    <mergeCell ref="AL42:AQ42"/>
    <mergeCell ref="AL43:BB43"/>
    <mergeCell ref="BC43:BD43"/>
    <mergeCell ref="BE43:BF43"/>
    <mergeCell ref="BI43:BN43"/>
    <mergeCell ref="BP41:BU41"/>
    <mergeCell ref="BP42:BU42"/>
    <mergeCell ref="A41:F41"/>
    <mergeCell ref="AE41:AJ41"/>
    <mergeCell ref="BI41:BN41"/>
    <mergeCell ref="CM41:CR41"/>
    <mergeCell ref="A42:F42"/>
    <mergeCell ref="AE42:AJ42"/>
    <mergeCell ref="BI42:BN42"/>
    <mergeCell ref="H41:M41"/>
    <mergeCell ref="H42:M42"/>
    <mergeCell ref="A43:F43"/>
    <mergeCell ref="H43:X43"/>
    <mergeCell ref="Y43:Z43"/>
    <mergeCell ref="AA43:AB43"/>
    <mergeCell ref="AE43:AJ43"/>
    <mergeCell ref="DQ43:DV43"/>
    <mergeCell ref="DX43:EN43"/>
    <mergeCell ref="EO43:EP43"/>
    <mergeCell ref="CM42:CR42"/>
    <mergeCell ref="CT42:CY42"/>
    <mergeCell ref="DQ42:DV42"/>
    <mergeCell ref="DX42:EC42"/>
    <mergeCell ref="CT43:DJ43"/>
    <mergeCell ref="DK43:DL43"/>
    <mergeCell ref="DM43:DN43"/>
    <mergeCell ref="A47:B47"/>
    <mergeCell ref="C47:T47"/>
    <mergeCell ref="U47:V47"/>
    <mergeCell ref="W47:Z47"/>
    <mergeCell ref="AA47:AD47"/>
    <mergeCell ref="AE47:AF47"/>
    <mergeCell ref="AG47:AX47"/>
    <mergeCell ref="AY47:AZ47"/>
    <mergeCell ref="BA47:BD47"/>
    <mergeCell ref="BE47:BH47"/>
    <mergeCell ref="BI47:BJ47"/>
    <mergeCell ref="A46:B46"/>
    <mergeCell ref="C46:T46"/>
    <mergeCell ref="U46:V46"/>
    <mergeCell ref="W46:Z46"/>
    <mergeCell ref="AA46:AD46"/>
    <mergeCell ref="AE46:AF46"/>
    <mergeCell ref="AG46:AX46"/>
    <mergeCell ref="EM48:EP48"/>
    <mergeCell ref="EQ48:ET48"/>
    <mergeCell ref="CO48:DF48"/>
    <mergeCell ref="DG48:DH48"/>
    <mergeCell ref="DI48:DL48"/>
    <mergeCell ref="DM48:DP48"/>
    <mergeCell ref="DQ48:DR48"/>
    <mergeCell ref="DS48:EJ48"/>
    <mergeCell ref="EK48:EL48"/>
    <mergeCell ref="BP43:CF43"/>
    <mergeCell ref="CG43:CH43"/>
    <mergeCell ref="CI43:CJ43"/>
    <mergeCell ref="CM43:CR43"/>
    <mergeCell ref="EQ43:ER43"/>
    <mergeCell ref="DS46:EJ46"/>
    <mergeCell ref="EK46:EL46"/>
    <mergeCell ref="EM46:EP46"/>
    <mergeCell ref="EQ46:ET46"/>
    <mergeCell ref="CI46:CL46"/>
    <mergeCell ref="CM46:CN46"/>
    <mergeCell ref="CO46:DF46"/>
    <mergeCell ref="DG46:DH46"/>
    <mergeCell ref="DI46:DL46"/>
    <mergeCell ref="DM46:DP46"/>
    <mergeCell ref="DQ46:DR46"/>
    <mergeCell ref="BK47:CB47"/>
    <mergeCell ref="CC47:CD47"/>
    <mergeCell ref="CE47:CH47"/>
    <mergeCell ref="DS47:EJ47"/>
    <mergeCell ref="EK47:EL47"/>
    <mergeCell ref="EM47:EP47"/>
    <mergeCell ref="EQ47:ET47"/>
    <mergeCell ref="A48:B48"/>
    <mergeCell ref="C48:T48"/>
    <mergeCell ref="U48:V48"/>
    <mergeCell ref="W48:Z48"/>
    <mergeCell ref="AA48:AD48"/>
    <mergeCell ref="AE48:AF48"/>
    <mergeCell ref="AG48:AX48"/>
    <mergeCell ref="CI47:CL47"/>
    <mergeCell ref="CM47:CN47"/>
    <mergeCell ref="CO47:DF47"/>
    <mergeCell ref="DG47:DH47"/>
    <mergeCell ref="DI47:DL47"/>
    <mergeCell ref="DM47:DP47"/>
    <mergeCell ref="DQ47:DR47"/>
    <mergeCell ref="AY46:AZ46"/>
    <mergeCell ref="BA46:BD46"/>
    <mergeCell ref="BE46:BH46"/>
    <mergeCell ref="BI46:BJ46"/>
    <mergeCell ref="BK46:CB46"/>
    <mergeCell ref="CC46:CD46"/>
    <mergeCell ref="CE46:CH46"/>
    <mergeCell ref="EM50:EP50"/>
    <mergeCell ref="EQ50:ET50"/>
    <mergeCell ref="CO50:DF50"/>
    <mergeCell ref="DG50:DH50"/>
    <mergeCell ref="DI50:DL50"/>
    <mergeCell ref="DM50:DP50"/>
    <mergeCell ref="DQ50:DR50"/>
    <mergeCell ref="DS50:EJ50"/>
    <mergeCell ref="EK50:EL50"/>
    <mergeCell ref="CI48:CL48"/>
    <mergeCell ref="CM48:CN48"/>
    <mergeCell ref="AY48:AZ48"/>
    <mergeCell ref="BA48:BD48"/>
    <mergeCell ref="BE48:BH48"/>
    <mergeCell ref="BI48:BJ48"/>
    <mergeCell ref="BK48:CB48"/>
    <mergeCell ref="CC48:CD48"/>
    <mergeCell ref="CE48:CH48"/>
    <mergeCell ref="AY49:AZ49"/>
    <mergeCell ref="BA49:BD49"/>
    <mergeCell ref="BE49:BH49"/>
    <mergeCell ref="BI49:BJ49"/>
    <mergeCell ref="BK49:CB49"/>
    <mergeCell ref="CC49:CD49"/>
    <mergeCell ref="CE49:CH49"/>
    <mergeCell ref="DS49:EJ49"/>
    <mergeCell ref="EK49:EL49"/>
    <mergeCell ref="EM49:EP49"/>
    <mergeCell ref="EQ49:ET49"/>
    <mergeCell ref="DG49:DH49"/>
    <mergeCell ref="DI49:DL49"/>
    <mergeCell ref="DM49:DP49"/>
    <mergeCell ref="A49:B49"/>
    <mergeCell ref="C49:T49"/>
    <mergeCell ref="U49:V49"/>
    <mergeCell ref="W49:Z49"/>
    <mergeCell ref="AA49:AD49"/>
    <mergeCell ref="AE49:AF49"/>
    <mergeCell ref="AG49:AX49"/>
    <mergeCell ref="A50:B50"/>
    <mergeCell ref="C50:T50"/>
    <mergeCell ref="U50:V50"/>
    <mergeCell ref="W50:Z50"/>
    <mergeCell ref="AA50:AD50"/>
    <mergeCell ref="AE50:AF50"/>
    <mergeCell ref="AG50:AX50"/>
    <mergeCell ref="CI49:CL49"/>
    <mergeCell ref="CM49:CN49"/>
    <mergeCell ref="CO49:DF49"/>
    <mergeCell ref="DQ49:DR49"/>
    <mergeCell ref="EM52:EP52"/>
    <mergeCell ref="EQ52:ET52"/>
    <mergeCell ref="CO52:DF52"/>
    <mergeCell ref="DG52:DH52"/>
    <mergeCell ref="DI52:DL52"/>
    <mergeCell ref="DM52:DP52"/>
    <mergeCell ref="DQ52:DR52"/>
    <mergeCell ref="DS52:EJ52"/>
    <mergeCell ref="EK52:EL52"/>
    <mergeCell ref="CI50:CL50"/>
    <mergeCell ref="CM50:CN50"/>
    <mergeCell ref="AY50:AZ50"/>
    <mergeCell ref="BA50:BD50"/>
    <mergeCell ref="BE50:BH50"/>
    <mergeCell ref="BI50:BJ50"/>
    <mergeCell ref="BK50:CB50"/>
    <mergeCell ref="CC50:CD50"/>
    <mergeCell ref="CE50:CH50"/>
    <mergeCell ref="AY51:AZ51"/>
    <mergeCell ref="BA51:BD51"/>
    <mergeCell ref="BE51:BH51"/>
    <mergeCell ref="BI51:BJ51"/>
    <mergeCell ref="BK51:CB51"/>
    <mergeCell ref="CC51:CD51"/>
    <mergeCell ref="CE51:CH51"/>
    <mergeCell ref="DS51:EJ51"/>
    <mergeCell ref="EK51:EL51"/>
    <mergeCell ref="EM51:EP51"/>
    <mergeCell ref="EQ51:ET51"/>
    <mergeCell ref="DG51:DH51"/>
    <mergeCell ref="DI51:DL51"/>
    <mergeCell ref="A51:B51"/>
    <mergeCell ref="C51:T51"/>
    <mergeCell ref="U51:V51"/>
    <mergeCell ref="W51:Z51"/>
    <mergeCell ref="AA51:AD51"/>
    <mergeCell ref="AE51:AF51"/>
    <mergeCell ref="AG51:AX51"/>
    <mergeCell ref="A52:B52"/>
    <mergeCell ref="C52:T52"/>
    <mergeCell ref="U52:V52"/>
    <mergeCell ref="W52:Z52"/>
    <mergeCell ref="AA52:AD52"/>
    <mergeCell ref="AE52:AF52"/>
    <mergeCell ref="AG52:AX52"/>
    <mergeCell ref="CI51:CL51"/>
    <mergeCell ref="CM51:CN51"/>
    <mergeCell ref="CO51:DF51"/>
    <mergeCell ref="DM51:DP51"/>
    <mergeCell ref="DQ51:DR51"/>
    <mergeCell ref="EM54:EP54"/>
    <mergeCell ref="EQ54:ET54"/>
    <mergeCell ref="CO54:DF54"/>
    <mergeCell ref="DG54:DH54"/>
    <mergeCell ref="DI54:DL54"/>
    <mergeCell ref="DM54:DP54"/>
    <mergeCell ref="DQ54:DR54"/>
    <mergeCell ref="DS54:EJ54"/>
    <mergeCell ref="EK54:EL54"/>
    <mergeCell ref="CI52:CL52"/>
    <mergeCell ref="CM52:CN52"/>
    <mergeCell ref="AY52:AZ52"/>
    <mergeCell ref="BA52:BD52"/>
    <mergeCell ref="BE52:BH52"/>
    <mergeCell ref="BI52:BJ52"/>
    <mergeCell ref="BK52:CB52"/>
    <mergeCell ref="CC52:CD52"/>
    <mergeCell ref="CE52:CH52"/>
    <mergeCell ref="AY53:AZ53"/>
    <mergeCell ref="BA53:BD53"/>
    <mergeCell ref="BE53:BH53"/>
    <mergeCell ref="BI53:BJ53"/>
    <mergeCell ref="BK53:CB53"/>
    <mergeCell ref="CC53:CD53"/>
    <mergeCell ref="CE53:CH53"/>
    <mergeCell ref="DS53:EJ53"/>
    <mergeCell ref="EK53:EL53"/>
    <mergeCell ref="EM53:EP53"/>
    <mergeCell ref="EQ53:ET53"/>
    <mergeCell ref="DG53:DH53"/>
    <mergeCell ref="A53:B53"/>
    <mergeCell ref="C53:T53"/>
    <mergeCell ref="U53:V53"/>
    <mergeCell ref="W53:Z53"/>
    <mergeCell ref="AA53:AD53"/>
    <mergeCell ref="AE53:AF53"/>
    <mergeCell ref="AG53:AX53"/>
    <mergeCell ref="A54:B54"/>
    <mergeCell ref="C54:T54"/>
    <mergeCell ref="U54:V54"/>
    <mergeCell ref="W54:Z54"/>
    <mergeCell ref="AA54:AD54"/>
    <mergeCell ref="AE54:AF54"/>
    <mergeCell ref="AG54:AX54"/>
    <mergeCell ref="CI53:CL53"/>
    <mergeCell ref="CM53:CN53"/>
    <mergeCell ref="CO53:DF53"/>
    <mergeCell ref="BK54:CB54"/>
    <mergeCell ref="CC54:CD54"/>
    <mergeCell ref="CE54:CH54"/>
    <mergeCell ref="DI53:DL53"/>
    <mergeCell ref="DM53:DP53"/>
    <mergeCell ref="DQ53:DR53"/>
    <mergeCell ref="DE96:DJ96"/>
    <mergeCell ref="DK96:DN96"/>
    <mergeCell ref="BC96:BF96"/>
    <mergeCell ref="BI96:BN96"/>
    <mergeCell ref="BP96:BZ96"/>
    <mergeCell ref="CA96:CF96"/>
    <mergeCell ref="CG96:CJ96"/>
    <mergeCell ref="CM96:CR96"/>
    <mergeCell ref="CT96:DD96"/>
    <mergeCell ref="CI93:CL93"/>
    <mergeCell ref="CM93:CN93"/>
    <mergeCell ref="CM95:CN95"/>
    <mergeCell ref="AY93:AZ93"/>
    <mergeCell ref="BA93:BD93"/>
    <mergeCell ref="BE93:BH93"/>
    <mergeCell ref="BI93:BJ93"/>
    <mergeCell ref="BK93:CB93"/>
    <mergeCell ref="CC93:CD93"/>
    <mergeCell ref="CE93:CH93"/>
    <mergeCell ref="CC94:CH94"/>
    <mergeCell ref="CI94:CL94"/>
    <mergeCell ref="CM94:DF94"/>
    <mergeCell ref="DG94:DL94"/>
    <mergeCell ref="DM94:DP94"/>
    <mergeCell ref="DQ94:EJ94"/>
    <mergeCell ref="AY86:AZ86"/>
    <mergeCell ref="BA86:BD86"/>
    <mergeCell ref="BE86:BH86"/>
    <mergeCell ref="BI86:BJ86"/>
    <mergeCell ref="DQ95:DR95"/>
    <mergeCell ref="DS95:EI95"/>
    <mergeCell ref="DQ96:DV96"/>
    <mergeCell ref="DX96:EH96"/>
    <mergeCell ref="EI96:EN96"/>
    <mergeCell ref="EO96:ER96"/>
    <mergeCell ref="A95:B95"/>
    <mergeCell ref="C95:S95"/>
    <mergeCell ref="AE95:AF95"/>
    <mergeCell ref="AG95:AW95"/>
    <mergeCell ref="BI95:BJ95"/>
    <mergeCell ref="BK95:CA95"/>
    <mergeCell ref="CO95:DE95"/>
    <mergeCell ref="A96:F96"/>
    <mergeCell ref="H96:R96"/>
    <mergeCell ref="S96:X96"/>
    <mergeCell ref="Y96:AB96"/>
    <mergeCell ref="AE96:AJ96"/>
    <mergeCell ref="AL96:AV96"/>
    <mergeCell ref="AW96:BB96"/>
    <mergeCell ref="EM87:EP87"/>
    <mergeCell ref="EQ87:ET87"/>
    <mergeCell ref="CO87:DF87"/>
    <mergeCell ref="DG87:DH87"/>
    <mergeCell ref="DI87:DL87"/>
    <mergeCell ref="DM87:DP87"/>
    <mergeCell ref="DQ87:DR87"/>
    <mergeCell ref="DS87:EJ87"/>
    <mergeCell ref="EK87:EL87"/>
    <mergeCell ref="EK94:EP94"/>
    <mergeCell ref="EQ94:ET94"/>
    <mergeCell ref="A94:T94"/>
    <mergeCell ref="U94:Z94"/>
    <mergeCell ref="AA94:AD94"/>
    <mergeCell ref="AE94:AX94"/>
    <mergeCell ref="AY94:BD94"/>
    <mergeCell ref="BE94:BH94"/>
    <mergeCell ref="BI94:CB94"/>
    <mergeCell ref="A87:B87"/>
    <mergeCell ref="C87:T87"/>
    <mergeCell ref="U87:V87"/>
    <mergeCell ref="W87:Z87"/>
    <mergeCell ref="AA87:AD87"/>
    <mergeCell ref="AE87:AF87"/>
    <mergeCell ref="AG87:AX87"/>
    <mergeCell ref="AY88:AZ88"/>
    <mergeCell ref="BA88:BD88"/>
    <mergeCell ref="BE88:BH88"/>
    <mergeCell ref="BI88:BJ88"/>
    <mergeCell ref="BK88:CB88"/>
    <mergeCell ref="CC88:CD88"/>
    <mergeCell ref="CE88:CH88"/>
    <mergeCell ref="DS85:EJ85"/>
    <mergeCell ref="EK85:EL85"/>
    <mergeCell ref="EM85:EP85"/>
    <mergeCell ref="EQ85:ET85"/>
    <mergeCell ref="CI85:CL85"/>
    <mergeCell ref="CM85:CN85"/>
    <mergeCell ref="CO85:DF85"/>
    <mergeCell ref="DG85:DH85"/>
    <mergeCell ref="DI85:DL85"/>
    <mergeCell ref="DM85:DP85"/>
    <mergeCell ref="DQ85:DR85"/>
    <mergeCell ref="BK86:CB86"/>
    <mergeCell ref="CC86:CD86"/>
    <mergeCell ref="CE86:CH86"/>
    <mergeCell ref="A86:B86"/>
    <mergeCell ref="C86:T86"/>
    <mergeCell ref="U86:V86"/>
    <mergeCell ref="W86:Z86"/>
    <mergeCell ref="AA86:AD86"/>
    <mergeCell ref="AE86:AF86"/>
    <mergeCell ref="AG86:AX86"/>
    <mergeCell ref="A85:B85"/>
    <mergeCell ref="C85:T85"/>
    <mergeCell ref="U85:V85"/>
    <mergeCell ref="W85:Z85"/>
    <mergeCell ref="AA85:AD85"/>
    <mergeCell ref="AE85:AF85"/>
    <mergeCell ref="AG85:AX85"/>
    <mergeCell ref="DS86:EJ86"/>
    <mergeCell ref="EK86:EL86"/>
    <mergeCell ref="EM86:EP86"/>
    <mergeCell ref="EQ86:ET86"/>
    <mergeCell ref="CI86:CL86"/>
    <mergeCell ref="CM86:CN86"/>
    <mergeCell ref="CO86:DF86"/>
    <mergeCell ref="DG86:DH86"/>
    <mergeCell ref="DI86:DL86"/>
    <mergeCell ref="DM86:DP86"/>
    <mergeCell ref="DQ86:DR86"/>
    <mergeCell ref="AY85:AZ85"/>
    <mergeCell ref="BA85:BD85"/>
    <mergeCell ref="BE85:BH85"/>
    <mergeCell ref="BI85:BJ85"/>
    <mergeCell ref="BK85:CB85"/>
    <mergeCell ref="CC85:CD85"/>
    <mergeCell ref="CE85:CH85"/>
    <mergeCell ref="EM89:EP89"/>
    <mergeCell ref="EQ89:ET89"/>
    <mergeCell ref="CO89:DF89"/>
    <mergeCell ref="DG89:DH89"/>
    <mergeCell ref="DI89:DL89"/>
    <mergeCell ref="DM89:DP89"/>
    <mergeCell ref="DQ89:DR89"/>
    <mergeCell ref="DS89:EJ89"/>
    <mergeCell ref="EK89:EL89"/>
    <mergeCell ref="CI87:CL87"/>
    <mergeCell ref="CM87:CN87"/>
    <mergeCell ref="AY87:AZ87"/>
    <mergeCell ref="BA87:BD87"/>
    <mergeCell ref="BE87:BH87"/>
    <mergeCell ref="BI87:BJ87"/>
    <mergeCell ref="BK87:CB87"/>
    <mergeCell ref="CC87:CD87"/>
    <mergeCell ref="CE87:CH87"/>
    <mergeCell ref="DS88:EJ88"/>
    <mergeCell ref="EK88:EL88"/>
    <mergeCell ref="EM88:EP88"/>
    <mergeCell ref="EQ88:ET88"/>
    <mergeCell ref="DG88:DH88"/>
    <mergeCell ref="DI88:DL88"/>
    <mergeCell ref="DM88:DP88"/>
    <mergeCell ref="A88:B88"/>
    <mergeCell ref="C88:T88"/>
    <mergeCell ref="U88:V88"/>
    <mergeCell ref="W88:Z88"/>
    <mergeCell ref="AA88:AD88"/>
    <mergeCell ref="AE88:AF88"/>
    <mergeCell ref="AG88:AX88"/>
    <mergeCell ref="A89:B89"/>
    <mergeCell ref="C89:T89"/>
    <mergeCell ref="U89:V89"/>
    <mergeCell ref="W89:Z89"/>
    <mergeCell ref="AA89:AD89"/>
    <mergeCell ref="AE89:AF89"/>
    <mergeCell ref="AG89:AX89"/>
    <mergeCell ref="CI88:CL88"/>
    <mergeCell ref="CM88:CN88"/>
    <mergeCell ref="CO88:DF88"/>
    <mergeCell ref="CI89:CL89"/>
    <mergeCell ref="CM89:CN89"/>
    <mergeCell ref="AY89:AZ89"/>
    <mergeCell ref="BA89:BD89"/>
    <mergeCell ref="BE89:BH89"/>
    <mergeCell ref="BI89:BJ89"/>
    <mergeCell ref="BK89:CB89"/>
    <mergeCell ref="CC89:CD89"/>
    <mergeCell ref="CE89:CH89"/>
    <mergeCell ref="DQ88:DR88"/>
    <mergeCell ref="EM91:EP91"/>
    <mergeCell ref="EQ91:ET91"/>
    <mergeCell ref="CO91:DF91"/>
    <mergeCell ref="DG91:DH91"/>
    <mergeCell ref="DI91:DL91"/>
    <mergeCell ref="DM91:DP91"/>
    <mergeCell ref="DQ91:DR91"/>
    <mergeCell ref="DS91:EJ91"/>
    <mergeCell ref="EK91:EL91"/>
    <mergeCell ref="CO114:DE114"/>
    <mergeCell ref="DQ114:DR114"/>
    <mergeCell ref="DS114:EI114"/>
    <mergeCell ref="A114:B114"/>
    <mergeCell ref="C114:S114"/>
    <mergeCell ref="AE114:AF114"/>
    <mergeCell ref="AG114:AW114"/>
    <mergeCell ref="BI114:BJ114"/>
    <mergeCell ref="BK114:CA114"/>
    <mergeCell ref="CM114:CN114"/>
    <mergeCell ref="CC113:CH113"/>
    <mergeCell ref="CI113:CL113"/>
    <mergeCell ref="CM113:DF113"/>
    <mergeCell ref="DG113:DL113"/>
    <mergeCell ref="DM113:DP113"/>
    <mergeCell ref="DQ113:EJ113"/>
    <mergeCell ref="EK113:EP113"/>
    <mergeCell ref="EQ113:ET113"/>
    <mergeCell ref="A113:T113"/>
    <mergeCell ref="U113:Z113"/>
    <mergeCell ref="AA113:AD113"/>
    <mergeCell ref="AE113:AX113"/>
    <mergeCell ref="AY113:BD113"/>
    <mergeCell ref="BE113:BH113"/>
    <mergeCell ref="BI113:CB113"/>
    <mergeCell ref="DE115:DJ115"/>
    <mergeCell ref="DK115:DN115"/>
    <mergeCell ref="BC115:BF115"/>
    <mergeCell ref="BI115:BN115"/>
    <mergeCell ref="BP115:BZ115"/>
    <mergeCell ref="CA115:CF115"/>
    <mergeCell ref="CG115:CJ115"/>
    <mergeCell ref="CM115:CR115"/>
    <mergeCell ref="CT115:DD115"/>
    <mergeCell ref="CI111:CL111"/>
    <mergeCell ref="CM111:CN111"/>
    <mergeCell ref="AY111:AZ111"/>
    <mergeCell ref="BA111:BD111"/>
    <mergeCell ref="BE111:BH111"/>
    <mergeCell ref="BI111:BJ111"/>
    <mergeCell ref="BK111:CB111"/>
    <mergeCell ref="CC111:CD111"/>
    <mergeCell ref="CE111:CH111"/>
    <mergeCell ref="AY112:AZ112"/>
    <mergeCell ref="BA112:BD112"/>
    <mergeCell ref="BE112:BH112"/>
    <mergeCell ref="BI112:BJ112"/>
    <mergeCell ref="BK112:CB112"/>
    <mergeCell ref="CC112:CD112"/>
    <mergeCell ref="CE112:CH112"/>
    <mergeCell ref="DS112:EJ112"/>
    <mergeCell ref="EK112:EL112"/>
    <mergeCell ref="EM112:EP112"/>
    <mergeCell ref="EQ112:ET112"/>
    <mergeCell ref="CI112:CL112"/>
    <mergeCell ref="CM112:CN112"/>
    <mergeCell ref="CO112:DF112"/>
    <mergeCell ref="DG112:DH112"/>
    <mergeCell ref="DI112:DL112"/>
    <mergeCell ref="DM112:DP112"/>
    <mergeCell ref="DQ112:DR112"/>
    <mergeCell ref="A112:B112"/>
    <mergeCell ref="C112:T112"/>
    <mergeCell ref="U112:V112"/>
    <mergeCell ref="W112:Z112"/>
    <mergeCell ref="AA112:AD112"/>
    <mergeCell ref="AE112:AF112"/>
    <mergeCell ref="AG112:AX112"/>
    <mergeCell ref="DQ115:DV115"/>
    <mergeCell ref="DX115:EH115"/>
    <mergeCell ref="EI115:EN115"/>
    <mergeCell ref="EO115:ER115"/>
    <mergeCell ref="A115:F115"/>
    <mergeCell ref="H115:R115"/>
    <mergeCell ref="S115:X115"/>
    <mergeCell ref="Y115:AB115"/>
    <mergeCell ref="AE115:AJ115"/>
    <mergeCell ref="AL115:AV115"/>
    <mergeCell ref="AW115:BB115"/>
    <mergeCell ref="CT116:DJ116"/>
    <mergeCell ref="DQ116:DV116"/>
    <mergeCell ref="DX116:EN116"/>
    <mergeCell ref="A116:F116"/>
    <mergeCell ref="H116:X116"/>
    <mergeCell ref="AE116:AJ116"/>
    <mergeCell ref="AL116:BB116"/>
    <mergeCell ref="BI116:BN116"/>
    <mergeCell ref="BP116:CF116"/>
    <mergeCell ref="CM116:CR116"/>
    <mergeCell ref="AL117:AQ117"/>
    <mergeCell ref="AL118:AQ118"/>
    <mergeCell ref="CM118:CR118"/>
    <mergeCell ref="CT118:CY118"/>
    <mergeCell ref="DQ118:DV118"/>
    <mergeCell ref="DX118:EC118"/>
    <mergeCell ref="DS122:EJ122"/>
    <mergeCell ref="EK122:EL122"/>
    <mergeCell ref="EQ122:ET122"/>
    <mergeCell ref="CI122:CL122"/>
    <mergeCell ref="CM122:CN122"/>
    <mergeCell ref="CO122:DF122"/>
    <mergeCell ref="DG122:DH122"/>
    <mergeCell ref="DI122:DL122"/>
    <mergeCell ref="DM122:DP122"/>
    <mergeCell ref="DQ122:DR122"/>
    <mergeCell ref="BP117:BU117"/>
    <mergeCell ref="BP118:BU118"/>
    <mergeCell ref="AY122:AZ122"/>
    <mergeCell ref="BA122:BD122"/>
    <mergeCell ref="BE122:BH122"/>
    <mergeCell ref="BI122:BJ122"/>
    <mergeCell ref="BK122:CB122"/>
    <mergeCell ref="CC122:CD122"/>
    <mergeCell ref="CE122:CH122"/>
    <mergeCell ref="EM122:EP122"/>
    <mergeCell ref="A117:F117"/>
    <mergeCell ref="AE117:AJ117"/>
    <mergeCell ref="BI117:BN117"/>
    <mergeCell ref="CM117:CR117"/>
    <mergeCell ref="A118:F118"/>
    <mergeCell ref="AE118:AJ118"/>
    <mergeCell ref="BI118:BN118"/>
    <mergeCell ref="DK119:DL119"/>
    <mergeCell ref="DM119:DN119"/>
    <mergeCell ref="DQ119:DV119"/>
    <mergeCell ref="DX119:EN119"/>
    <mergeCell ref="EO119:EP119"/>
    <mergeCell ref="EQ119:ER119"/>
    <mergeCell ref="BE119:BF119"/>
    <mergeCell ref="BI119:BN119"/>
    <mergeCell ref="BP119:CF119"/>
    <mergeCell ref="CG119:CH119"/>
    <mergeCell ref="CI119:CJ119"/>
    <mergeCell ref="CM119:CR119"/>
    <mergeCell ref="CT119:DJ119"/>
    <mergeCell ref="A119:F119"/>
    <mergeCell ref="H119:X119"/>
    <mergeCell ref="Y119:Z119"/>
    <mergeCell ref="AA119:AB119"/>
    <mergeCell ref="AE119:AJ119"/>
    <mergeCell ref="AL119:BB119"/>
    <mergeCell ref="BC119:BD119"/>
    <mergeCell ref="CT117:CY117"/>
    <mergeCell ref="DQ117:DV117"/>
    <mergeCell ref="DX117:EC117"/>
    <mergeCell ref="H117:M117"/>
    <mergeCell ref="H118:M118"/>
    <mergeCell ref="A122:B122"/>
    <mergeCell ref="C122:T122"/>
    <mergeCell ref="U122:V122"/>
    <mergeCell ref="W122:Z122"/>
    <mergeCell ref="AA122:AD122"/>
    <mergeCell ref="AE122:AF122"/>
    <mergeCell ref="AG122:AX122"/>
    <mergeCell ref="AY125:AZ125"/>
    <mergeCell ref="BA125:BD125"/>
    <mergeCell ref="BE125:BH125"/>
    <mergeCell ref="BI125:BJ125"/>
    <mergeCell ref="BK125:CB125"/>
    <mergeCell ref="CC125:CD125"/>
    <mergeCell ref="CE125:CH125"/>
    <mergeCell ref="DS125:EJ125"/>
    <mergeCell ref="EK125:EL125"/>
    <mergeCell ref="EM125:EP125"/>
    <mergeCell ref="AY123:AZ123"/>
    <mergeCell ref="BA123:BD123"/>
    <mergeCell ref="BE123:BH123"/>
    <mergeCell ref="BI123:BJ123"/>
    <mergeCell ref="BK123:CB123"/>
    <mergeCell ref="CC123:CD123"/>
    <mergeCell ref="CE123:CH123"/>
    <mergeCell ref="DS123:EJ123"/>
    <mergeCell ref="EK123:EL123"/>
    <mergeCell ref="EM123:EP123"/>
    <mergeCell ref="AY124:AZ124"/>
    <mergeCell ref="BA124:BD124"/>
    <mergeCell ref="BE124:BH124"/>
    <mergeCell ref="BI124:BJ124"/>
    <mergeCell ref="BK124:CB124"/>
    <mergeCell ref="CC124:CD124"/>
    <mergeCell ref="CE124:CH124"/>
    <mergeCell ref="A124:B124"/>
    <mergeCell ref="C124:T124"/>
    <mergeCell ref="U124:V124"/>
    <mergeCell ref="W124:Z124"/>
    <mergeCell ref="AA124:AD124"/>
    <mergeCell ref="AE124:AF124"/>
    <mergeCell ref="AG124:AX124"/>
    <mergeCell ref="A125:B125"/>
    <mergeCell ref="C125:T125"/>
    <mergeCell ref="U125:V125"/>
    <mergeCell ref="W125:Z125"/>
    <mergeCell ref="AA125:AD125"/>
    <mergeCell ref="AE125:AF125"/>
    <mergeCell ref="AG125:AX125"/>
    <mergeCell ref="EK124:EL124"/>
    <mergeCell ref="EM124:EP124"/>
    <mergeCell ref="EQ124:ET124"/>
    <mergeCell ref="CI124:CL124"/>
    <mergeCell ref="CM124:CN124"/>
    <mergeCell ref="CO124:DF124"/>
    <mergeCell ref="DG124:DH124"/>
    <mergeCell ref="DI124:DL124"/>
    <mergeCell ref="DM124:DP124"/>
    <mergeCell ref="DQ124:DR124"/>
    <mergeCell ref="EQ125:ET125"/>
    <mergeCell ref="CI125:CL125"/>
    <mergeCell ref="CM125:CN125"/>
    <mergeCell ref="CO125:DF125"/>
    <mergeCell ref="DG125:DH125"/>
    <mergeCell ref="DI125:DL125"/>
    <mergeCell ref="DM125:DP125"/>
    <mergeCell ref="DQ125:DR125"/>
    <mergeCell ref="A127:B127"/>
    <mergeCell ref="C127:T127"/>
    <mergeCell ref="U127:V127"/>
    <mergeCell ref="W127:Z127"/>
    <mergeCell ref="AA127:AD127"/>
    <mergeCell ref="AE127:AF127"/>
    <mergeCell ref="AG127:AX127"/>
    <mergeCell ref="EM128:EP128"/>
    <mergeCell ref="EQ128:ET128"/>
    <mergeCell ref="CO128:DF128"/>
    <mergeCell ref="DG128:DH128"/>
    <mergeCell ref="DI128:DL128"/>
    <mergeCell ref="DM128:DP128"/>
    <mergeCell ref="DQ128:DR128"/>
    <mergeCell ref="DS128:EJ128"/>
    <mergeCell ref="EK128:EL128"/>
    <mergeCell ref="EQ123:ET123"/>
    <mergeCell ref="CI123:CL123"/>
    <mergeCell ref="CM123:CN123"/>
    <mergeCell ref="CO123:DF123"/>
    <mergeCell ref="DG123:DH123"/>
    <mergeCell ref="DI123:DL123"/>
    <mergeCell ref="DM123:DP123"/>
    <mergeCell ref="DQ123:DR123"/>
    <mergeCell ref="A123:B123"/>
    <mergeCell ref="C123:T123"/>
    <mergeCell ref="U123:V123"/>
    <mergeCell ref="W123:Z123"/>
    <mergeCell ref="AA123:AD123"/>
    <mergeCell ref="AE123:AF123"/>
    <mergeCell ref="AG123:AX123"/>
    <mergeCell ref="DS124:EJ124"/>
    <mergeCell ref="DS126:EJ126"/>
    <mergeCell ref="EK126:EL126"/>
    <mergeCell ref="EM126:EP126"/>
    <mergeCell ref="EQ126:ET126"/>
    <mergeCell ref="CI126:CL126"/>
    <mergeCell ref="CM126:CN126"/>
    <mergeCell ref="CO126:DF126"/>
    <mergeCell ref="DG126:DH126"/>
    <mergeCell ref="DI126:DL126"/>
    <mergeCell ref="DM126:DP126"/>
    <mergeCell ref="DQ126:DR126"/>
    <mergeCell ref="AY127:AZ127"/>
    <mergeCell ref="BA127:BD127"/>
    <mergeCell ref="BE127:BH127"/>
    <mergeCell ref="BI127:BJ127"/>
    <mergeCell ref="BK127:CB127"/>
    <mergeCell ref="CC127:CD127"/>
    <mergeCell ref="CE127:CH127"/>
    <mergeCell ref="A126:B126"/>
    <mergeCell ref="C126:T126"/>
    <mergeCell ref="U126:V126"/>
    <mergeCell ref="W126:Z126"/>
    <mergeCell ref="AA126:AD126"/>
    <mergeCell ref="AE126:AF126"/>
    <mergeCell ref="AG126:AX126"/>
    <mergeCell ref="DS127:EJ127"/>
    <mergeCell ref="EK127:EL127"/>
    <mergeCell ref="EM127:EP127"/>
    <mergeCell ref="EQ127:ET127"/>
    <mergeCell ref="A128:B128"/>
    <mergeCell ref="C128:T128"/>
    <mergeCell ref="U128:V128"/>
    <mergeCell ref="W128:Z128"/>
    <mergeCell ref="AA128:AD128"/>
    <mergeCell ref="AE128:AF128"/>
    <mergeCell ref="AG128:AX128"/>
    <mergeCell ref="CI127:CL127"/>
    <mergeCell ref="CM127:CN127"/>
    <mergeCell ref="CO127:DF127"/>
    <mergeCell ref="DG127:DH127"/>
    <mergeCell ref="DI127:DL127"/>
    <mergeCell ref="DM127:DP127"/>
    <mergeCell ref="DQ127:DR127"/>
    <mergeCell ref="AY126:AZ126"/>
    <mergeCell ref="BA126:BD126"/>
    <mergeCell ref="BE126:BH126"/>
    <mergeCell ref="BI126:BJ126"/>
    <mergeCell ref="BK126:CB126"/>
    <mergeCell ref="CC126:CD126"/>
    <mergeCell ref="CE126:CH126"/>
    <mergeCell ref="EM130:EP130"/>
    <mergeCell ref="EQ130:ET130"/>
    <mergeCell ref="CO130:DF130"/>
    <mergeCell ref="DG130:DH130"/>
    <mergeCell ref="DI130:DL130"/>
    <mergeCell ref="DM130:DP130"/>
    <mergeCell ref="DQ130:DR130"/>
    <mergeCell ref="DS130:EJ130"/>
    <mergeCell ref="EK130:EL130"/>
    <mergeCell ref="CI128:CL128"/>
    <mergeCell ref="CM128:CN128"/>
    <mergeCell ref="AY128:AZ128"/>
    <mergeCell ref="BA128:BD128"/>
    <mergeCell ref="BE128:BH128"/>
    <mergeCell ref="BI128:BJ128"/>
    <mergeCell ref="BK128:CB128"/>
    <mergeCell ref="CC128:CD128"/>
    <mergeCell ref="CE128:CH128"/>
    <mergeCell ref="AY129:AZ129"/>
    <mergeCell ref="BA129:BD129"/>
    <mergeCell ref="BE129:BH129"/>
    <mergeCell ref="BI129:BJ129"/>
    <mergeCell ref="BK129:CB129"/>
    <mergeCell ref="CC129:CD129"/>
    <mergeCell ref="CE129:CH129"/>
    <mergeCell ref="DS129:EJ129"/>
    <mergeCell ref="EK129:EL129"/>
    <mergeCell ref="EM129:EP129"/>
    <mergeCell ref="EQ129:ET129"/>
    <mergeCell ref="DG129:DH129"/>
    <mergeCell ref="DI129:DL129"/>
    <mergeCell ref="DM129:DP129"/>
    <mergeCell ref="A129:B129"/>
    <mergeCell ref="C129:T129"/>
    <mergeCell ref="U129:V129"/>
    <mergeCell ref="W129:Z129"/>
    <mergeCell ref="AA129:AD129"/>
    <mergeCell ref="AE129:AF129"/>
    <mergeCell ref="AG129:AX129"/>
    <mergeCell ref="A130:B130"/>
    <mergeCell ref="C130:T130"/>
    <mergeCell ref="U130:V130"/>
    <mergeCell ref="W130:Z130"/>
    <mergeCell ref="AA130:AD130"/>
    <mergeCell ref="AE130:AF130"/>
    <mergeCell ref="AG130:AX130"/>
    <mergeCell ref="CI129:CL129"/>
    <mergeCell ref="CM129:CN129"/>
    <mergeCell ref="CO129:DF129"/>
    <mergeCell ref="CI130:CL130"/>
    <mergeCell ref="CM130:CN130"/>
    <mergeCell ref="AY130:AZ130"/>
    <mergeCell ref="BA130:BD130"/>
    <mergeCell ref="BE130:BH130"/>
    <mergeCell ref="BI130:BJ130"/>
    <mergeCell ref="BK130:CB130"/>
    <mergeCell ref="CC130:CD130"/>
    <mergeCell ref="CE130:CH130"/>
    <mergeCell ref="DQ129:DR129"/>
    <mergeCell ref="CC132:CH132"/>
    <mergeCell ref="CI132:CL132"/>
    <mergeCell ref="CM132:DF132"/>
    <mergeCell ref="DG132:DL132"/>
    <mergeCell ref="DM132:DP132"/>
    <mergeCell ref="DQ132:EJ132"/>
    <mergeCell ref="EK132:EP132"/>
    <mergeCell ref="EQ132:ET132"/>
    <mergeCell ref="A132:T132"/>
    <mergeCell ref="U132:Z132"/>
    <mergeCell ref="AA132:AD132"/>
    <mergeCell ref="AE132:AX132"/>
    <mergeCell ref="AY132:BD132"/>
    <mergeCell ref="BE132:BH132"/>
    <mergeCell ref="BI132:CB132"/>
    <mergeCell ref="CO133:DE133"/>
    <mergeCell ref="DQ133:DR133"/>
    <mergeCell ref="DS133:EI133"/>
    <mergeCell ref="A133:B133"/>
    <mergeCell ref="C133:S133"/>
    <mergeCell ref="AE133:AF133"/>
    <mergeCell ref="AG133:AW133"/>
    <mergeCell ref="BI133:BJ133"/>
    <mergeCell ref="BK133:CA133"/>
    <mergeCell ref="CM133:CN133"/>
    <mergeCell ref="DS131:EJ131"/>
    <mergeCell ref="EK131:EL131"/>
    <mergeCell ref="EM131:EP131"/>
    <mergeCell ref="EQ131:ET131"/>
    <mergeCell ref="DQ131:DR131"/>
    <mergeCell ref="A131:B131"/>
    <mergeCell ref="AY131:AZ131"/>
    <mergeCell ref="BA131:BD131"/>
    <mergeCell ref="BE131:BH131"/>
    <mergeCell ref="BI131:BJ131"/>
    <mergeCell ref="BK131:CB131"/>
    <mergeCell ref="CC131:CD131"/>
    <mergeCell ref="CE131:CH131"/>
    <mergeCell ref="CI131:CL131"/>
    <mergeCell ref="CM131:CN131"/>
    <mergeCell ref="C131:T131"/>
    <mergeCell ref="U131:V131"/>
    <mergeCell ref="W131:Z131"/>
    <mergeCell ref="AA131:AD131"/>
    <mergeCell ref="AE131:AF131"/>
    <mergeCell ref="AG131:AX131"/>
    <mergeCell ref="DQ134:DV134"/>
    <mergeCell ref="DX134:EH134"/>
    <mergeCell ref="CO131:DF131"/>
    <mergeCell ref="DG131:DH131"/>
    <mergeCell ref="DI131:DL131"/>
    <mergeCell ref="DM131:DP131"/>
    <mergeCell ref="EI134:EN134"/>
    <mergeCell ref="EO134:ER134"/>
    <mergeCell ref="A134:F134"/>
    <mergeCell ref="H134:R134"/>
    <mergeCell ref="S134:X134"/>
    <mergeCell ref="Y134:AB134"/>
    <mergeCell ref="AE134:AJ134"/>
    <mergeCell ref="AL134:AV134"/>
    <mergeCell ref="AW134:BB134"/>
    <mergeCell ref="DE134:DJ134"/>
    <mergeCell ref="DK134:DN134"/>
    <mergeCell ref="BC134:BF134"/>
    <mergeCell ref="BI134:BN134"/>
    <mergeCell ref="BP134:BZ134"/>
    <mergeCell ref="CA134:CF134"/>
    <mergeCell ref="CG134:CJ134"/>
    <mergeCell ref="CM134:CR134"/>
    <mergeCell ref="CT134:DD134"/>
    <mergeCell ref="CT135:DJ135"/>
    <mergeCell ref="DQ135:DV135"/>
    <mergeCell ref="DX135:EN135"/>
    <mergeCell ref="A135:F135"/>
    <mergeCell ref="H135:X135"/>
    <mergeCell ref="AE135:AJ135"/>
    <mergeCell ref="AL135:BB135"/>
    <mergeCell ref="BI135:BN135"/>
    <mergeCell ref="BP135:CF135"/>
    <mergeCell ref="CM135:CR135"/>
    <mergeCell ref="CT136:CY136"/>
    <mergeCell ref="DQ136:DV136"/>
    <mergeCell ref="DX136:EC136"/>
    <mergeCell ref="H136:M136"/>
    <mergeCell ref="H137:M137"/>
    <mergeCell ref="AL136:AQ136"/>
    <mergeCell ref="AL137:AQ137"/>
    <mergeCell ref="CM137:CR137"/>
    <mergeCell ref="CT137:CY137"/>
    <mergeCell ref="DQ137:DV137"/>
    <mergeCell ref="DX137:EC137"/>
    <mergeCell ref="EQ141:ET141"/>
    <mergeCell ref="CI141:CL141"/>
    <mergeCell ref="CM141:CN141"/>
    <mergeCell ref="CO141:DF141"/>
    <mergeCell ref="DG141:DH141"/>
    <mergeCell ref="DI141:DL141"/>
    <mergeCell ref="DM141:DP141"/>
    <mergeCell ref="DQ141:DR141"/>
    <mergeCell ref="BP136:BU136"/>
    <mergeCell ref="BP137:BU137"/>
    <mergeCell ref="A136:F136"/>
    <mergeCell ref="AE136:AJ136"/>
    <mergeCell ref="BI136:BN136"/>
    <mergeCell ref="CM136:CR136"/>
    <mergeCell ref="A137:F137"/>
    <mergeCell ref="AE137:AJ137"/>
    <mergeCell ref="BI137:BN137"/>
    <mergeCell ref="DK138:DL138"/>
    <mergeCell ref="DM138:DN138"/>
    <mergeCell ref="DQ138:DV138"/>
    <mergeCell ref="DX138:EN138"/>
    <mergeCell ref="EO138:EP138"/>
    <mergeCell ref="EQ138:ER138"/>
    <mergeCell ref="BE138:BF138"/>
    <mergeCell ref="BI138:BN138"/>
    <mergeCell ref="BP138:CF138"/>
    <mergeCell ref="CG138:CH138"/>
    <mergeCell ref="CI138:CJ138"/>
    <mergeCell ref="CM138:CR138"/>
    <mergeCell ref="CT138:DJ138"/>
    <mergeCell ref="Y138:Z138"/>
    <mergeCell ref="AA138:AB138"/>
    <mergeCell ref="AE138:AJ138"/>
    <mergeCell ref="AL138:BB138"/>
    <mergeCell ref="BC138:BD138"/>
    <mergeCell ref="AY141:AZ141"/>
    <mergeCell ref="BA141:BD141"/>
    <mergeCell ref="BE141:BH141"/>
    <mergeCell ref="BI141:BJ141"/>
    <mergeCell ref="BK141:CB141"/>
    <mergeCell ref="CC141:CD141"/>
    <mergeCell ref="CE141:CH141"/>
    <mergeCell ref="EM141:EP141"/>
    <mergeCell ref="A141:B141"/>
    <mergeCell ref="C141:T141"/>
    <mergeCell ref="U141:V141"/>
    <mergeCell ref="W141:Z141"/>
    <mergeCell ref="AA141:AD141"/>
    <mergeCell ref="AE141:AF141"/>
    <mergeCell ref="AG141:AX141"/>
    <mergeCell ref="DS141:EJ141"/>
    <mergeCell ref="EK141:EL141"/>
    <mergeCell ref="AY90:AZ90"/>
    <mergeCell ref="BA90:BD90"/>
    <mergeCell ref="BE90:BH90"/>
    <mergeCell ref="BI90:BJ90"/>
    <mergeCell ref="BK90:CB90"/>
    <mergeCell ref="CC90:CD90"/>
    <mergeCell ref="CE90:CH90"/>
    <mergeCell ref="DS90:EJ90"/>
    <mergeCell ref="EK90:EL90"/>
    <mergeCell ref="EM90:EP90"/>
    <mergeCell ref="EQ90:ET90"/>
    <mergeCell ref="A90:B90"/>
    <mergeCell ref="C90:T90"/>
    <mergeCell ref="U90:V90"/>
    <mergeCell ref="W90:Z90"/>
    <mergeCell ref="AA90:AD90"/>
    <mergeCell ref="AE90:AF90"/>
    <mergeCell ref="AG90:AX90"/>
    <mergeCell ref="A91:B91"/>
    <mergeCell ref="C91:T91"/>
    <mergeCell ref="U91:V91"/>
    <mergeCell ref="W91:Z91"/>
    <mergeCell ref="AA91:AD91"/>
    <mergeCell ref="AE91:AF91"/>
    <mergeCell ref="AG91:AX91"/>
    <mergeCell ref="CI90:CL90"/>
    <mergeCell ref="CM90:CN90"/>
    <mergeCell ref="CO90:DF90"/>
    <mergeCell ref="DG90:DH90"/>
    <mergeCell ref="DI90:DL90"/>
    <mergeCell ref="DM90:DP90"/>
    <mergeCell ref="DQ90:DR90"/>
    <mergeCell ref="EM93:EP93"/>
    <mergeCell ref="EQ93:ET93"/>
    <mergeCell ref="CO93:DF93"/>
    <mergeCell ref="DG93:DH93"/>
    <mergeCell ref="DI93:DL93"/>
    <mergeCell ref="DM93:DP93"/>
    <mergeCell ref="DQ93:DR93"/>
    <mergeCell ref="DS93:EJ93"/>
    <mergeCell ref="EK93:EL93"/>
    <mergeCell ref="CI91:CL91"/>
    <mergeCell ref="CM91:CN91"/>
    <mergeCell ref="AY91:AZ91"/>
    <mergeCell ref="BA91:BD91"/>
    <mergeCell ref="BE91:BH91"/>
    <mergeCell ref="BI91:BJ91"/>
    <mergeCell ref="BK91:CB91"/>
    <mergeCell ref="CC91:CD91"/>
    <mergeCell ref="CE91:CH91"/>
    <mergeCell ref="AY92:AZ92"/>
    <mergeCell ref="BA92:BD92"/>
    <mergeCell ref="BE92:BH92"/>
    <mergeCell ref="BI92:BJ92"/>
    <mergeCell ref="BK92:CB92"/>
    <mergeCell ref="CC92:CD92"/>
    <mergeCell ref="CE92:CH92"/>
    <mergeCell ref="DS92:EJ92"/>
    <mergeCell ref="EK92:EL92"/>
    <mergeCell ref="EM92:EP92"/>
    <mergeCell ref="EQ92:ET92"/>
    <mergeCell ref="A92:B92"/>
    <mergeCell ref="C92:T92"/>
    <mergeCell ref="U92:V92"/>
    <mergeCell ref="W92:Z92"/>
    <mergeCell ref="AA92:AD92"/>
    <mergeCell ref="AE92:AF92"/>
    <mergeCell ref="AG92:AX92"/>
    <mergeCell ref="A93:B93"/>
    <mergeCell ref="C93:T93"/>
    <mergeCell ref="U93:V93"/>
    <mergeCell ref="W93:Z93"/>
    <mergeCell ref="AA93:AD93"/>
    <mergeCell ref="AE93:AF93"/>
    <mergeCell ref="AG93:AX93"/>
    <mergeCell ref="CI92:CL92"/>
    <mergeCell ref="CM92:CN92"/>
    <mergeCell ref="CO92:DF92"/>
    <mergeCell ref="DG92:DH92"/>
    <mergeCell ref="DI92:DL92"/>
    <mergeCell ref="DM92:DP92"/>
    <mergeCell ref="DQ92:DR92"/>
    <mergeCell ref="DQ100:DV100"/>
    <mergeCell ref="DX100:EN100"/>
    <mergeCell ref="EO100:EP100"/>
    <mergeCell ref="CM100:CR100"/>
    <mergeCell ref="A98:F98"/>
    <mergeCell ref="AE98:AJ98"/>
    <mergeCell ref="BI98:BN98"/>
    <mergeCell ref="CM98:CR98"/>
    <mergeCell ref="A99:F99"/>
    <mergeCell ref="AE99:AJ99"/>
    <mergeCell ref="BI99:BN99"/>
    <mergeCell ref="H98:M98"/>
    <mergeCell ref="H99:M99"/>
    <mergeCell ref="A100:F100"/>
    <mergeCell ref="H100:X100"/>
    <mergeCell ref="Y100:Z100"/>
    <mergeCell ref="AA100:AB100"/>
    <mergeCell ref="AE100:AJ100"/>
    <mergeCell ref="CM99:CR99"/>
    <mergeCell ref="CT99:CY99"/>
    <mergeCell ref="DQ99:DV99"/>
    <mergeCell ref="DX99:EC99"/>
    <mergeCell ref="CT100:DJ100"/>
    <mergeCell ref="DK100:DL100"/>
    <mergeCell ref="DM100:DN100"/>
    <mergeCell ref="CT97:DJ97"/>
    <mergeCell ref="DQ97:DV97"/>
    <mergeCell ref="DX97:EN97"/>
    <mergeCell ref="A97:F97"/>
    <mergeCell ref="H97:X97"/>
    <mergeCell ref="AE97:AJ97"/>
    <mergeCell ref="AL97:BB97"/>
    <mergeCell ref="BI97:BN97"/>
    <mergeCell ref="BP97:CF97"/>
    <mergeCell ref="CM97:CR97"/>
    <mergeCell ref="CT98:CY98"/>
    <mergeCell ref="DQ98:DV98"/>
    <mergeCell ref="DX98:EC98"/>
    <mergeCell ref="AL98:AQ98"/>
    <mergeCell ref="AL99:AQ99"/>
    <mergeCell ref="AL100:BB100"/>
    <mergeCell ref="BC100:BD100"/>
    <mergeCell ref="BE100:BF100"/>
    <mergeCell ref="BI100:BN100"/>
    <mergeCell ref="BP98:BU98"/>
    <mergeCell ref="BP99:BU99"/>
    <mergeCell ref="BP100:CF100"/>
    <mergeCell ref="CG100:CH100"/>
    <mergeCell ref="CI100:CJ100"/>
    <mergeCell ref="A104:B104"/>
    <mergeCell ref="C104:T104"/>
    <mergeCell ref="U104:V104"/>
    <mergeCell ref="W104:Z104"/>
    <mergeCell ref="AA104:AD104"/>
    <mergeCell ref="AE104:AF104"/>
    <mergeCell ref="AG104:AX104"/>
    <mergeCell ref="EM105:EP105"/>
    <mergeCell ref="EQ105:ET105"/>
    <mergeCell ref="CO105:DF105"/>
    <mergeCell ref="DG105:DH105"/>
    <mergeCell ref="DI105:DL105"/>
    <mergeCell ref="DM105:DP105"/>
    <mergeCell ref="DQ105:DR105"/>
    <mergeCell ref="DS105:EJ105"/>
    <mergeCell ref="EK105:EL105"/>
    <mergeCell ref="EQ100:ER100"/>
    <mergeCell ref="DS103:EJ103"/>
    <mergeCell ref="EK103:EL103"/>
    <mergeCell ref="EM103:EP103"/>
    <mergeCell ref="EQ103:ET103"/>
    <mergeCell ref="CI103:CL103"/>
    <mergeCell ref="CM103:CN103"/>
    <mergeCell ref="CO103:DF103"/>
    <mergeCell ref="DG103:DH103"/>
    <mergeCell ref="DI103:DL103"/>
    <mergeCell ref="DM103:DP103"/>
    <mergeCell ref="DQ103:DR103"/>
    <mergeCell ref="AY104:AZ104"/>
    <mergeCell ref="BA104:BD104"/>
    <mergeCell ref="BE104:BH104"/>
    <mergeCell ref="BI104:BJ104"/>
    <mergeCell ref="BK104:CB104"/>
    <mergeCell ref="CC104:CD104"/>
    <mergeCell ref="CE104:CH104"/>
    <mergeCell ref="A103:B103"/>
    <mergeCell ref="C103:T103"/>
    <mergeCell ref="U103:V103"/>
    <mergeCell ref="W103:Z103"/>
    <mergeCell ref="AA103:AD103"/>
    <mergeCell ref="AE103:AF103"/>
    <mergeCell ref="AG103:AX103"/>
    <mergeCell ref="DS104:EJ104"/>
    <mergeCell ref="EK104:EL104"/>
    <mergeCell ref="EM104:EP104"/>
    <mergeCell ref="EQ104:ET104"/>
    <mergeCell ref="A105:B105"/>
    <mergeCell ref="C105:T105"/>
    <mergeCell ref="U105:V105"/>
    <mergeCell ref="W105:Z105"/>
    <mergeCell ref="AA105:AD105"/>
    <mergeCell ref="AE105:AF105"/>
    <mergeCell ref="AG105:AX105"/>
    <mergeCell ref="CI104:CL104"/>
    <mergeCell ref="CM104:CN104"/>
    <mergeCell ref="CO104:DF104"/>
    <mergeCell ref="DG104:DH104"/>
    <mergeCell ref="DI104:DL104"/>
    <mergeCell ref="DM104:DP104"/>
    <mergeCell ref="DQ104:DR104"/>
    <mergeCell ref="AY103:AZ103"/>
    <mergeCell ref="BA103:BD103"/>
    <mergeCell ref="BE103:BH103"/>
    <mergeCell ref="BI103:BJ103"/>
    <mergeCell ref="BK103:CB103"/>
    <mergeCell ref="CC103:CD103"/>
    <mergeCell ref="CE103:CH103"/>
    <mergeCell ref="EM107:EP107"/>
    <mergeCell ref="EQ107:ET107"/>
    <mergeCell ref="CO107:DF107"/>
    <mergeCell ref="DG107:DH107"/>
    <mergeCell ref="DI107:DL107"/>
    <mergeCell ref="DM107:DP107"/>
    <mergeCell ref="DQ107:DR107"/>
    <mergeCell ref="DS107:EJ107"/>
    <mergeCell ref="EK107:EL107"/>
    <mergeCell ref="CI105:CL105"/>
    <mergeCell ref="CM105:CN105"/>
    <mergeCell ref="AY105:AZ105"/>
    <mergeCell ref="BA105:BD105"/>
    <mergeCell ref="BE105:BH105"/>
    <mergeCell ref="BI105:BJ105"/>
    <mergeCell ref="BK105:CB105"/>
    <mergeCell ref="CC105:CD105"/>
    <mergeCell ref="CE105:CH105"/>
    <mergeCell ref="AY106:AZ106"/>
    <mergeCell ref="BA106:BD106"/>
    <mergeCell ref="BE106:BH106"/>
    <mergeCell ref="BI106:BJ106"/>
    <mergeCell ref="BK106:CB106"/>
    <mergeCell ref="CC106:CD106"/>
    <mergeCell ref="CE106:CH106"/>
    <mergeCell ref="DS106:EJ106"/>
    <mergeCell ref="EK106:EL106"/>
    <mergeCell ref="EM106:EP106"/>
    <mergeCell ref="EQ106:ET106"/>
    <mergeCell ref="DG106:DH106"/>
    <mergeCell ref="DI106:DL106"/>
    <mergeCell ref="DM106:DP106"/>
    <mergeCell ref="A106:B106"/>
    <mergeCell ref="C106:T106"/>
    <mergeCell ref="U106:V106"/>
    <mergeCell ref="W106:Z106"/>
    <mergeCell ref="AA106:AD106"/>
    <mergeCell ref="AE106:AF106"/>
    <mergeCell ref="AG106:AX106"/>
    <mergeCell ref="A107:B107"/>
    <mergeCell ref="C107:T107"/>
    <mergeCell ref="U107:V107"/>
    <mergeCell ref="W107:Z107"/>
    <mergeCell ref="AA107:AD107"/>
    <mergeCell ref="AE107:AF107"/>
    <mergeCell ref="AG107:AX107"/>
    <mergeCell ref="CI106:CL106"/>
    <mergeCell ref="CM106:CN106"/>
    <mergeCell ref="CO106:DF106"/>
    <mergeCell ref="DQ106:DR106"/>
    <mergeCell ref="EM109:EP109"/>
    <mergeCell ref="EQ109:ET109"/>
    <mergeCell ref="CO109:DF109"/>
    <mergeCell ref="DG109:DH109"/>
    <mergeCell ref="DI109:DL109"/>
    <mergeCell ref="DM109:DP109"/>
    <mergeCell ref="DQ109:DR109"/>
    <mergeCell ref="DS109:EJ109"/>
    <mergeCell ref="EK109:EL109"/>
    <mergeCell ref="CI107:CL107"/>
    <mergeCell ref="CM107:CN107"/>
    <mergeCell ref="AY107:AZ107"/>
    <mergeCell ref="BA107:BD107"/>
    <mergeCell ref="BE107:BH107"/>
    <mergeCell ref="BI107:BJ107"/>
    <mergeCell ref="BK107:CB107"/>
    <mergeCell ref="CC107:CD107"/>
    <mergeCell ref="CE107:CH107"/>
    <mergeCell ref="AY108:AZ108"/>
    <mergeCell ref="BA108:BD108"/>
    <mergeCell ref="BE108:BH108"/>
    <mergeCell ref="BI108:BJ108"/>
    <mergeCell ref="BK108:CB108"/>
    <mergeCell ref="CC108:CD108"/>
    <mergeCell ref="CE108:CH108"/>
    <mergeCell ref="DS108:EJ108"/>
    <mergeCell ref="EK108:EL108"/>
    <mergeCell ref="EM108:EP108"/>
    <mergeCell ref="EQ108:ET108"/>
    <mergeCell ref="DG108:DH108"/>
    <mergeCell ref="DI108:DL108"/>
    <mergeCell ref="A108:B108"/>
    <mergeCell ref="C108:T108"/>
    <mergeCell ref="U108:V108"/>
    <mergeCell ref="W108:Z108"/>
    <mergeCell ref="AA108:AD108"/>
    <mergeCell ref="AE108:AF108"/>
    <mergeCell ref="AG108:AX108"/>
    <mergeCell ref="A109:B109"/>
    <mergeCell ref="C109:T109"/>
    <mergeCell ref="U109:V109"/>
    <mergeCell ref="W109:Z109"/>
    <mergeCell ref="AA109:AD109"/>
    <mergeCell ref="AE109:AF109"/>
    <mergeCell ref="AG109:AX109"/>
    <mergeCell ref="CI108:CL108"/>
    <mergeCell ref="CM108:CN108"/>
    <mergeCell ref="CO108:DF108"/>
    <mergeCell ref="DM108:DP108"/>
    <mergeCell ref="DQ108:DR108"/>
    <mergeCell ref="EM111:EP111"/>
    <mergeCell ref="EQ111:ET111"/>
    <mergeCell ref="CO111:DF111"/>
    <mergeCell ref="DG111:DH111"/>
    <mergeCell ref="DI111:DL111"/>
    <mergeCell ref="DM111:DP111"/>
    <mergeCell ref="DQ111:DR111"/>
    <mergeCell ref="DS111:EJ111"/>
    <mergeCell ref="EK111:EL111"/>
    <mergeCell ref="CI109:CL109"/>
    <mergeCell ref="CM109:CN109"/>
    <mergeCell ref="AY109:AZ109"/>
    <mergeCell ref="BA109:BD109"/>
    <mergeCell ref="BE109:BH109"/>
    <mergeCell ref="BI109:BJ109"/>
    <mergeCell ref="BK109:CB109"/>
    <mergeCell ref="CC109:CD109"/>
    <mergeCell ref="CE109:CH109"/>
    <mergeCell ref="AY110:AZ110"/>
    <mergeCell ref="BA110:BD110"/>
    <mergeCell ref="BE110:BH110"/>
    <mergeCell ref="BI110:BJ110"/>
    <mergeCell ref="BK110:CB110"/>
    <mergeCell ref="CC110:CD110"/>
    <mergeCell ref="CE110:CH110"/>
    <mergeCell ref="DS110:EJ110"/>
    <mergeCell ref="EK110:EL110"/>
    <mergeCell ref="EM110:EP110"/>
    <mergeCell ref="EQ110:ET110"/>
    <mergeCell ref="DG110:DH110"/>
    <mergeCell ref="BK150:CB150"/>
    <mergeCell ref="CC150:CD150"/>
    <mergeCell ref="CE150:CH150"/>
    <mergeCell ref="CC151:CH151"/>
    <mergeCell ref="CI151:CL151"/>
    <mergeCell ref="CM151:DF151"/>
    <mergeCell ref="DG151:DL151"/>
    <mergeCell ref="DM151:DP151"/>
    <mergeCell ref="DQ151:EJ151"/>
    <mergeCell ref="AY143:AZ143"/>
    <mergeCell ref="BA143:BD143"/>
    <mergeCell ref="BE143:BH143"/>
    <mergeCell ref="BI143:BJ143"/>
    <mergeCell ref="A110:B110"/>
    <mergeCell ref="C110:T110"/>
    <mergeCell ref="U110:V110"/>
    <mergeCell ref="W110:Z110"/>
    <mergeCell ref="AA110:AD110"/>
    <mergeCell ref="AE110:AF110"/>
    <mergeCell ref="AG110:AX110"/>
    <mergeCell ref="A111:B111"/>
    <mergeCell ref="C111:T111"/>
    <mergeCell ref="U111:V111"/>
    <mergeCell ref="W111:Z111"/>
    <mergeCell ref="AA111:AD111"/>
    <mergeCell ref="AE111:AF111"/>
    <mergeCell ref="AG111:AX111"/>
    <mergeCell ref="CI110:CL110"/>
    <mergeCell ref="CM110:CN110"/>
    <mergeCell ref="CO110:DF110"/>
    <mergeCell ref="A138:F138"/>
    <mergeCell ref="H138:X138"/>
    <mergeCell ref="C152:S152"/>
    <mergeCell ref="AE152:AF152"/>
    <mergeCell ref="AG152:AW152"/>
    <mergeCell ref="BI152:BJ152"/>
    <mergeCell ref="BK152:CA152"/>
    <mergeCell ref="CO152:DE152"/>
    <mergeCell ref="A153:F153"/>
    <mergeCell ref="H153:R153"/>
    <mergeCell ref="S153:X153"/>
    <mergeCell ref="Y153:AB153"/>
    <mergeCell ref="AE153:AJ153"/>
    <mergeCell ref="AL153:AV153"/>
    <mergeCell ref="AW153:BB153"/>
    <mergeCell ref="DI110:DL110"/>
    <mergeCell ref="DM110:DP110"/>
    <mergeCell ref="DQ110:DR110"/>
    <mergeCell ref="DE153:DJ153"/>
    <mergeCell ref="DK153:DN153"/>
    <mergeCell ref="BC153:BF153"/>
    <mergeCell ref="BI153:BN153"/>
    <mergeCell ref="BP153:BZ153"/>
    <mergeCell ref="CA153:CF153"/>
    <mergeCell ref="CG153:CJ153"/>
    <mergeCell ref="CM153:CR153"/>
    <mergeCell ref="CT153:DD153"/>
    <mergeCell ref="CI150:CL150"/>
    <mergeCell ref="CM150:CN150"/>
    <mergeCell ref="CM152:CN152"/>
    <mergeCell ref="AY150:AZ150"/>
    <mergeCell ref="BA150:BD150"/>
    <mergeCell ref="BE150:BH150"/>
    <mergeCell ref="BI150:BJ150"/>
    <mergeCell ref="A257:B257"/>
    <mergeCell ref="C257:T257"/>
    <mergeCell ref="U257:V257"/>
    <mergeCell ref="W257:Z257"/>
    <mergeCell ref="AA257:AD257"/>
    <mergeCell ref="AE257:AF257"/>
    <mergeCell ref="AG257:AX257"/>
    <mergeCell ref="EM258:EP258"/>
    <mergeCell ref="EQ258:ET258"/>
    <mergeCell ref="CO258:DF258"/>
    <mergeCell ref="DG258:DH258"/>
    <mergeCell ref="DI258:DL258"/>
    <mergeCell ref="DM258:DP258"/>
    <mergeCell ref="DQ258:DR258"/>
    <mergeCell ref="DS258:EJ258"/>
    <mergeCell ref="EK258:EL258"/>
    <mergeCell ref="EK151:EP151"/>
    <mergeCell ref="EQ151:ET151"/>
    <mergeCell ref="A151:T151"/>
    <mergeCell ref="U151:Z151"/>
    <mergeCell ref="AA151:AD151"/>
    <mergeCell ref="AE151:AX151"/>
    <mergeCell ref="AY151:BD151"/>
    <mergeCell ref="BE151:BH151"/>
    <mergeCell ref="BI151:CB151"/>
    <mergeCell ref="DQ152:DR152"/>
    <mergeCell ref="DS152:EI152"/>
    <mergeCell ref="DQ153:DV153"/>
    <mergeCell ref="DX153:EH153"/>
    <mergeCell ref="EI153:EN153"/>
    <mergeCell ref="EO153:ER153"/>
    <mergeCell ref="A152:B152"/>
    <mergeCell ref="DS256:EJ256"/>
    <mergeCell ref="EK256:EL256"/>
    <mergeCell ref="EM256:EP256"/>
    <mergeCell ref="EQ256:ET256"/>
    <mergeCell ref="CI256:CL256"/>
    <mergeCell ref="CM256:CN256"/>
    <mergeCell ref="CO256:DF256"/>
    <mergeCell ref="DG256:DH256"/>
    <mergeCell ref="DI256:DL256"/>
    <mergeCell ref="DM256:DP256"/>
    <mergeCell ref="DQ256:DR256"/>
    <mergeCell ref="AY257:AZ257"/>
    <mergeCell ref="BA257:BD257"/>
    <mergeCell ref="BE257:BH257"/>
    <mergeCell ref="BI257:BJ257"/>
    <mergeCell ref="BK257:CB257"/>
    <mergeCell ref="CC257:CD257"/>
    <mergeCell ref="CE257:CH257"/>
    <mergeCell ref="A256:B256"/>
    <mergeCell ref="C256:T256"/>
    <mergeCell ref="U256:V256"/>
    <mergeCell ref="W256:Z256"/>
    <mergeCell ref="AA256:AD256"/>
    <mergeCell ref="AE256:AF256"/>
    <mergeCell ref="AG256:AX256"/>
    <mergeCell ref="DS257:EJ257"/>
    <mergeCell ref="EK257:EL257"/>
    <mergeCell ref="EM257:EP257"/>
    <mergeCell ref="EQ257:ET257"/>
    <mergeCell ref="A258:B258"/>
    <mergeCell ref="C258:T258"/>
    <mergeCell ref="U258:V258"/>
    <mergeCell ref="W258:Z258"/>
    <mergeCell ref="AA258:AD258"/>
    <mergeCell ref="AE258:AF258"/>
    <mergeCell ref="AG258:AX258"/>
    <mergeCell ref="CI257:CL257"/>
    <mergeCell ref="CM257:CN257"/>
    <mergeCell ref="CO257:DF257"/>
    <mergeCell ref="DG257:DH257"/>
    <mergeCell ref="DI257:DL257"/>
    <mergeCell ref="DM257:DP257"/>
    <mergeCell ref="DQ257:DR257"/>
    <mergeCell ref="AY256:AZ256"/>
    <mergeCell ref="BA256:BD256"/>
    <mergeCell ref="BE256:BH256"/>
    <mergeCell ref="BI256:BJ256"/>
    <mergeCell ref="BK256:CB256"/>
    <mergeCell ref="CC256:CD256"/>
    <mergeCell ref="CE256:CH256"/>
    <mergeCell ref="EM260:EP260"/>
    <mergeCell ref="EQ260:ET260"/>
    <mergeCell ref="CO260:DF260"/>
    <mergeCell ref="DG260:DH260"/>
    <mergeCell ref="DI260:DL260"/>
    <mergeCell ref="DM260:DP260"/>
    <mergeCell ref="DQ260:DR260"/>
    <mergeCell ref="DS260:EJ260"/>
    <mergeCell ref="EK260:EL260"/>
    <mergeCell ref="CI258:CL258"/>
    <mergeCell ref="CM258:CN258"/>
    <mergeCell ref="AY258:AZ258"/>
    <mergeCell ref="BA258:BD258"/>
    <mergeCell ref="BE258:BH258"/>
    <mergeCell ref="BI258:BJ258"/>
    <mergeCell ref="BK258:CB258"/>
    <mergeCell ref="CC258:CD258"/>
    <mergeCell ref="CE258:CH258"/>
    <mergeCell ref="AY259:AZ259"/>
    <mergeCell ref="BA259:BD259"/>
    <mergeCell ref="BE259:BH259"/>
    <mergeCell ref="BI259:BJ259"/>
    <mergeCell ref="BK259:CB259"/>
    <mergeCell ref="CC259:CD259"/>
    <mergeCell ref="CE259:CH259"/>
    <mergeCell ref="DS259:EJ259"/>
    <mergeCell ref="EK259:EL259"/>
    <mergeCell ref="EM259:EP259"/>
    <mergeCell ref="EQ259:ET259"/>
    <mergeCell ref="DG259:DH259"/>
    <mergeCell ref="DI259:DL259"/>
    <mergeCell ref="DM259:DP259"/>
    <mergeCell ref="A259:B259"/>
    <mergeCell ref="C259:T259"/>
    <mergeCell ref="U259:V259"/>
    <mergeCell ref="W259:Z259"/>
    <mergeCell ref="AA259:AD259"/>
    <mergeCell ref="AE259:AF259"/>
    <mergeCell ref="AG259:AX259"/>
    <mergeCell ref="A260:B260"/>
    <mergeCell ref="C260:T260"/>
    <mergeCell ref="U260:V260"/>
    <mergeCell ref="W260:Z260"/>
    <mergeCell ref="AA260:AD260"/>
    <mergeCell ref="AE260:AF260"/>
    <mergeCell ref="AG260:AX260"/>
    <mergeCell ref="CI259:CL259"/>
    <mergeCell ref="CM259:CN259"/>
    <mergeCell ref="CO259:DF259"/>
    <mergeCell ref="CI260:CL260"/>
    <mergeCell ref="CM260:CN260"/>
    <mergeCell ref="AY260:AZ260"/>
    <mergeCell ref="BA260:BD260"/>
    <mergeCell ref="BE260:BH260"/>
    <mergeCell ref="BI260:BJ260"/>
    <mergeCell ref="BK260:CB260"/>
    <mergeCell ref="CC260:CD260"/>
    <mergeCell ref="CE260:CH260"/>
    <mergeCell ref="DQ259:DR259"/>
    <mergeCell ref="EM262:EP262"/>
    <mergeCell ref="EQ262:ET262"/>
    <mergeCell ref="CO262:DF262"/>
    <mergeCell ref="DG262:DH262"/>
    <mergeCell ref="DI262:DL262"/>
    <mergeCell ref="DM262:DP262"/>
    <mergeCell ref="DQ262:DR262"/>
    <mergeCell ref="DS262:EJ262"/>
    <mergeCell ref="EK262:EL262"/>
    <mergeCell ref="CO285:DE285"/>
    <mergeCell ref="DQ285:DR285"/>
    <mergeCell ref="DS285:EI285"/>
    <mergeCell ref="A285:B285"/>
    <mergeCell ref="C285:S285"/>
    <mergeCell ref="AE285:AF285"/>
    <mergeCell ref="AG285:AW285"/>
    <mergeCell ref="BI285:BJ285"/>
    <mergeCell ref="BK285:CA285"/>
    <mergeCell ref="CM285:CN285"/>
    <mergeCell ref="CC284:CH284"/>
    <mergeCell ref="CI284:CL284"/>
    <mergeCell ref="CM284:DF284"/>
    <mergeCell ref="DG284:DL284"/>
    <mergeCell ref="DM284:DP284"/>
    <mergeCell ref="DQ284:EJ284"/>
    <mergeCell ref="EK284:EP284"/>
    <mergeCell ref="EQ284:ET284"/>
    <mergeCell ref="A284:T284"/>
    <mergeCell ref="U284:Z284"/>
    <mergeCell ref="AA284:AD284"/>
    <mergeCell ref="AE284:AX284"/>
    <mergeCell ref="AY284:BD284"/>
    <mergeCell ref="BE284:BH284"/>
    <mergeCell ref="BI284:CB284"/>
    <mergeCell ref="DE286:DJ286"/>
    <mergeCell ref="DK286:DN286"/>
    <mergeCell ref="BC286:BF286"/>
    <mergeCell ref="BI286:BN286"/>
    <mergeCell ref="BP286:BZ286"/>
    <mergeCell ref="CA286:CF286"/>
    <mergeCell ref="CG286:CJ286"/>
    <mergeCell ref="CM286:CR286"/>
    <mergeCell ref="CT286:DD286"/>
    <mergeCell ref="CI282:CL282"/>
    <mergeCell ref="CM282:CN282"/>
    <mergeCell ref="AY282:AZ282"/>
    <mergeCell ref="BA282:BD282"/>
    <mergeCell ref="BE282:BH282"/>
    <mergeCell ref="BI282:BJ282"/>
    <mergeCell ref="BK282:CB282"/>
    <mergeCell ref="CC282:CD282"/>
    <mergeCell ref="CE282:CH282"/>
    <mergeCell ref="AY283:AZ283"/>
    <mergeCell ref="BA283:BD283"/>
    <mergeCell ref="BE283:BH283"/>
    <mergeCell ref="BI283:BJ283"/>
    <mergeCell ref="BK283:CB283"/>
    <mergeCell ref="CC283:CD283"/>
    <mergeCell ref="CE283:CH283"/>
    <mergeCell ref="DS283:EJ283"/>
    <mergeCell ref="EK283:EL283"/>
    <mergeCell ref="EM283:EP283"/>
    <mergeCell ref="EQ283:ET283"/>
    <mergeCell ref="CI283:CL283"/>
    <mergeCell ref="CM283:CN283"/>
    <mergeCell ref="CO283:DF283"/>
    <mergeCell ref="DG283:DH283"/>
    <mergeCell ref="DI283:DL283"/>
    <mergeCell ref="DM283:DP283"/>
    <mergeCell ref="DQ283:DR283"/>
    <mergeCell ref="A283:B283"/>
    <mergeCell ref="C283:T283"/>
    <mergeCell ref="U283:V283"/>
    <mergeCell ref="W283:Z283"/>
    <mergeCell ref="AA283:AD283"/>
    <mergeCell ref="AE283:AF283"/>
    <mergeCell ref="AG283:AX283"/>
    <mergeCell ref="DQ286:DV286"/>
    <mergeCell ref="DX286:EH286"/>
    <mergeCell ref="EI286:EN286"/>
    <mergeCell ref="EO286:ER286"/>
    <mergeCell ref="A286:F286"/>
    <mergeCell ref="H286:R286"/>
    <mergeCell ref="S286:X286"/>
    <mergeCell ref="Y286:AB286"/>
    <mergeCell ref="AE286:AJ286"/>
    <mergeCell ref="AL286:AV286"/>
    <mergeCell ref="AW286:BB286"/>
    <mergeCell ref="CT287:DJ287"/>
    <mergeCell ref="DQ287:DV287"/>
    <mergeCell ref="DX287:EN287"/>
    <mergeCell ref="A287:F287"/>
    <mergeCell ref="H287:X287"/>
    <mergeCell ref="AE287:AJ287"/>
    <mergeCell ref="AL287:BB287"/>
    <mergeCell ref="BI287:BN287"/>
    <mergeCell ref="BP287:CF287"/>
    <mergeCell ref="CM287:CR287"/>
    <mergeCell ref="CM289:CR289"/>
    <mergeCell ref="CT289:CY289"/>
    <mergeCell ref="DQ289:DV289"/>
    <mergeCell ref="DX289:EC289"/>
    <mergeCell ref="EQ293:ET293"/>
    <mergeCell ref="CI293:CL293"/>
    <mergeCell ref="CM293:CN293"/>
    <mergeCell ref="CO293:DF293"/>
    <mergeCell ref="DG293:DH293"/>
    <mergeCell ref="DI293:DL293"/>
    <mergeCell ref="DM293:DP293"/>
    <mergeCell ref="DQ293:DR293"/>
    <mergeCell ref="BP288:BU288"/>
    <mergeCell ref="BP289:BU289"/>
    <mergeCell ref="AY293:AZ293"/>
    <mergeCell ref="BA293:BD293"/>
    <mergeCell ref="BE293:BH293"/>
    <mergeCell ref="BI293:BJ293"/>
    <mergeCell ref="BK293:CB293"/>
    <mergeCell ref="CC293:CD293"/>
    <mergeCell ref="CE293:CH293"/>
    <mergeCell ref="EM293:EP293"/>
    <mergeCell ref="EO290:EP290"/>
    <mergeCell ref="EQ290:ER290"/>
    <mergeCell ref="BE290:BF290"/>
    <mergeCell ref="BI290:BN290"/>
    <mergeCell ref="BP290:CF290"/>
    <mergeCell ref="CG290:CH290"/>
    <mergeCell ref="CI290:CJ290"/>
    <mergeCell ref="CM290:CR290"/>
    <mergeCell ref="CT290:DJ290"/>
    <mergeCell ref="AG295:AX295"/>
    <mergeCell ref="AY294:AZ294"/>
    <mergeCell ref="BA294:BD294"/>
    <mergeCell ref="BE294:BH294"/>
    <mergeCell ref="BI294:BJ294"/>
    <mergeCell ref="A288:F288"/>
    <mergeCell ref="AE288:AJ288"/>
    <mergeCell ref="BI288:BN288"/>
    <mergeCell ref="CM288:CR288"/>
    <mergeCell ref="A289:F289"/>
    <mergeCell ref="AE289:AJ289"/>
    <mergeCell ref="BI289:BN289"/>
    <mergeCell ref="DK290:DL290"/>
    <mergeCell ref="DM290:DN290"/>
    <mergeCell ref="DQ290:DV290"/>
    <mergeCell ref="DX290:EN290"/>
    <mergeCell ref="DS293:EJ293"/>
    <mergeCell ref="EK293:EL293"/>
    <mergeCell ref="A290:F290"/>
    <mergeCell ref="H290:X290"/>
    <mergeCell ref="Y290:Z290"/>
    <mergeCell ref="AA290:AB290"/>
    <mergeCell ref="AE290:AJ290"/>
    <mergeCell ref="AL290:BB290"/>
    <mergeCell ref="BC290:BD290"/>
    <mergeCell ref="CT288:CY288"/>
    <mergeCell ref="DQ288:DV288"/>
    <mergeCell ref="DX288:EC288"/>
    <mergeCell ref="H288:M288"/>
    <mergeCell ref="H289:M289"/>
    <mergeCell ref="AL288:AQ288"/>
    <mergeCell ref="AL289:AQ289"/>
    <mergeCell ref="EM261:EP261"/>
    <mergeCell ref="EQ261:ET261"/>
    <mergeCell ref="DG261:DH261"/>
    <mergeCell ref="DI261:DL261"/>
    <mergeCell ref="DM261:DP261"/>
    <mergeCell ref="DQ261:DR261"/>
    <mergeCell ref="A293:B293"/>
    <mergeCell ref="C293:T293"/>
    <mergeCell ref="U293:V293"/>
    <mergeCell ref="W293:Z293"/>
    <mergeCell ref="AA293:AD293"/>
    <mergeCell ref="AE293:AF293"/>
    <mergeCell ref="AG293:AX293"/>
    <mergeCell ref="AY296:AZ296"/>
    <mergeCell ref="BA296:BD296"/>
    <mergeCell ref="BE296:BH296"/>
    <mergeCell ref="BI296:BJ296"/>
    <mergeCell ref="BK296:CB296"/>
    <mergeCell ref="CC296:CD296"/>
    <mergeCell ref="CE296:CH296"/>
    <mergeCell ref="DS296:EJ296"/>
    <mergeCell ref="EK296:EL296"/>
    <mergeCell ref="EM296:EP296"/>
    <mergeCell ref="BI295:BJ295"/>
    <mergeCell ref="BK295:CB295"/>
    <mergeCell ref="CC295:CD295"/>
    <mergeCell ref="CE295:CH295"/>
    <mergeCell ref="A295:B295"/>
    <mergeCell ref="C295:T295"/>
    <mergeCell ref="U295:V295"/>
    <mergeCell ref="W295:Z295"/>
    <mergeCell ref="AE295:AF295"/>
    <mergeCell ref="EK263:EL263"/>
    <mergeCell ref="EM263:EP263"/>
    <mergeCell ref="EQ263:ET263"/>
    <mergeCell ref="DG263:DH263"/>
    <mergeCell ref="DI263:DL263"/>
    <mergeCell ref="DM263:DP263"/>
    <mergeCell ref="AY261:AZ261"/>
    <mergeCell ref="BA261:BD261"/>
    <mergeCell ref="BE261:BH261"/>
    <mergeCell ref="BI261:BJ261"/>
    <mergeCell ref="BK261:CB261"/>
    <mergeCell ref="CC261:CD261"/>
    <mergeCell ref="CE261:CH261"/>
    <mergeCell ref="DS261:EJ261"/>
    <mergeCell ref="A261:B261"/>
    <mergeCell ref="C261:T261"/>
    <mergeCell ref="U261:V261"/>
    <mergeCell ref="W261:Z261"/>
    <mergeCell ref="AA261:AD261"/>
    <mergeCell ref="AE261:AF261"/>
    <mergeCell ref="AG261:AX261"/>
    <mergeCell ref="A262:B262"/>
    <mergeCell ref="C262:T262"/>
    <mergeCell ref="U262:V262"/>
    <mergeCell ref="W262:Z262"/>
    <mergeCell ref="AA262:AD262"/>
    <mergeCell ref="AE262:AF262"/>
    <mergeCell ref="AG262:AX262"/>
    <mergeCell ref="CI261:CL261"/>
    <mergeCell ref="CM261:CN261"/>
    <mergeCell ref="CO261:DF261"/>
    <mergeCell ref="EK261:EL261"/>
    <mergeCell ref="CI263:CL263"/>
    <mergeCell ref="CM263:CN263"/>
    <mergeCell ref="CO263:DF263"/>
    <mergeCell ref="A269:F269"/>
    <mergeCell ref="AE269:AJ269"/>
    <mergeCell ref="BI269:BN269"/>
    <mergeCell ref="EM264:EP264"/>
    <mergeCell ref="EQ264:ET264"/>
    <mergeCell ref="CO264:DF264"/>
    <mergeCell ref="DG264:DH264"/>
    <mergeCell ref="DI264:DL264"/>
    <mergeCell ref="DM264:DP264"/>
    <mergeCell ref="DQ264:DR264"/>
    <mergeCell ref="DS264:EJ264"/>
    <mergeCell ref="EK264:EL264"/>
    <mergeCell ref="CI262:CL262"/>
    <mergeCell ref="CM262:CN262"/>
    <mergeCell ref="AY262:AZ262"/>
    <mergeCell ref="BA262:BD262"/>
    <mergeCell ref="BE262:BH262"/>
    <mergeCell ref="BI262:BJ262"/>
    <mergeCell ref="BK262:CB262"/>
    <mergeCell ref="CC262:CD262"/>
    <mergeCell ref="CE262:CH262"/>
    <mergeCell ref="AY263:AZ263"/>
    <mergeCell ref="BA263:BD263"/>
    <mergeCell ref="BE263:BH263"/>
    <mergeCell ref="BI263:BJ263"/>
    <mergeCell ref="BK263:CB263"/>
    <mergeCell ref="CC263:CD263"/>
    <mergeCell ref="CE263:CH263"/>
    <mergeCell ref="DS263:EJ263"/>
    <mergeCell ref="AL269:AQ269"/>
    <mergeCell ref="AL270:AQ270"/>
    <mergeCell ref="AL271:BB271"/>
    <mergeCell ref="BC271:BD271"/>
    <mergeCell ref="BE271:BF271"/>
    <mergeCell ref="BI271:BN271"/>
    <mergeCell ref="BP269:BU269"/>
    <mergeCell ref="A263:B263"/>
    <mergeCell ref="C263:T263"/>
    <mergeCell ref="U263:V263"/>
    <mergeCell ref="W263:Z263"/>
    <mergeCell ref="AA263:AD263"/>
    <mergeCell ref="AE263:AF263"/>
    <mergeCell ref="AG263:AX263"/>
    <mergeCell ref="A264:B264"/>
    <mergeCell ref="C264:T264"/>
    <mergeCell ref="U264:V264"/>
    <mergeCell ref="W264:Z264"/>
    <mergeCell ref="AA264:AD264"/>
    <mergeCell ref="AE264:AF264"/>
    <mergeCell ref="AG264:AX264"/>
    <mergeCell ref="A270:F270"/>
    <mergeCell ref="AE270:AJ270"/>
    <mergeCell ref="BI270:BN270"/>
    <mergeCell ref="H269:M269"/>
    <mergeCell ref="H270:M270"/>
    <mergeCell ref="A271:F271"/>
    <mergeCell ref="H271:X271"/>
    <mergeCell ref="Y271:Z271"/>
    <mergeCell ref="AA271:AB271"/>
    <mergeCell ref="AE271:AJ271"/>
    <mergeCell ref="DQ263:DR263"/>
    <mergeCell ref="DQ271:DV271"/>
    <mergeCell ref="DX271:EN271"/>
    <mergeCell ref="CM270:CR270"/>
    <mergeCell ref="CT270:CY270"/>
    <mergeCell ref="DQ270:DV270"/>
    <mergeCell ref="DX270:EC270"/>
    <mergeCell ref="CT271:DJ271"/>
    <mergeCell ref="DK271:DL271"/>
    <mergeCell ref="DM271:DN271"/>
    <mergeCell ref="CT268:DJ268"/>
    <mergeCell ref="DQ268:DV268"/>
    <mergeCell ref="DX268:EN268"/>
    <mergeCell ref="A268:F268"/>
    <mergeCell ref="H268:X268"/>
    <mergeCell ref="AE268:AJ268"/>
    <mergeCell ref="AL268:BB268"/>
    <mergeCell ref="BI268:BN268"/>
    <mergeCell ref="EK265:EP265"/>
    <mergeCell ref="BP268:CF268"/>
    <mergeCell ref="CM268:CR268"/>
    <mergeCell ref="CT269:CY269"/>
    <mergeCell ref="BP270:BU270"/>
    <mergeCell ref="BP271:CF271"/>
    <mergeCell ref="CG271:CH271"/>
    <mergeCell ref="CI271:CJ271"/>
    <mergeCell ref="CM271:CR271"/>
    <mergeCell ref="EO271:EP271"/>
    <mergeCell ref="EQ271:ER271"/>
    <mergeCell ref="DS274:EJ274"/>
    <mergeCell ref="EK274:EL274"/>
    <mergeCell ref="EM274:EP274"/>
    <mergeCell ref="EQ274:ET274"/>
    <mergeCell ref="CI274:CL274"/>
    <mergeCell ref="CM274:CN274"/>
    <mergeCell ref="CO274:DF274"/>
    <mergeCell ref="DG274:DH274"/>
    <mergeCell ref="DI274:DL274"/>
    <mergeCell ref="CM269:CR269"/>
    <mergeCell ref="DQ269:DV269"/>
    <mergeCell ref="DX269:EC269"/>
    <mergeCell ref="DM274:DP274"/>
    <mergeCell ref="DQ274:DR274"/>
    <mergeCell ref="AY275:AZ275"/>
    <mergeCell ref="BA275:BD275"/>
    <mergeCell ref="BE275:BH275"/>
    <mergeCell ref="BI275:BJ275"/>
    <mergeCell ref="BK275:CB275"/>
    <mergeCell ref="CC275:CD275"/>
    <mergeCell ref="CE275:CH275"/>
    <mergeCell ref="A274:B274"/>
    <mergeCell ref="C274:T274"/>
    <mergeCell ref="U274:V274"/>
    <mergeCell ref="W274:Z274"/>
    <mergeCell ref="AA274:AD274"/>
    <mergeCell ref="AE274:AF274"/>
    <mergeCell ref="AG274:AX274"/>
    <mergeCell ref="DS275:EJ275"/>
    <mergeCell ref="AY274:AZ274"/>
    <mergeCell ref="BA274:BD274"/>
    <mergeCell ref="BE274:BH274"/>
    <mergeCell ref="BI274:BJ274"/>
    <mergeCell ref="BK274:CB274"/>
    <mergeCell ref="CC274:CD274"/>
    <mergeCell ref="CE274:CH274"/>
    <mergeCell ref="A275:B275"/>
    <mergeCell ref="C275:T275"/>
    <mergeCell ref="U275:V275"/>
    <mergeCell ref="W275:Z275"/>
    <mergeCell ref="AA275:AD275"/>
    <mergeCell ref="AE275:AF275"/>
    <mergeCell ref="AG275:AX275"/>
    <mergeCell ref="EK275:EL275"/>
    <mergeCell ref="EM275:EP275"/>
    <mergeCell ref="EQ275:ET275"/>
    <mergeCell ref="A276:B276"/>
    <mergeCell ref="C276:T276"/>
    <mergeCell ref="U276:V276"/>
    <mergeCell ref="W276:Z276"/>
    <mergeCell ref="AA276:AD276"/>
    <mergeCell ref="AE276:AF276"/>
    <mergeCell ref="AG276:AX276"/>
    <mergeCell ref="CI275:CL275"/>
    <mergeCell ref="CM275:CN275"/>
    <mergeCell ref="CO275:DF275"/>
    <mergeCell ref="DG275:DH275"/>
    <mergeCell ref="DI275:DL275"/>
    <mergeCell ref="DM275:DP275"/>
    <mergeCell ref="DQ275:DR275"/>
    <mergeCell ref="EM276:EP276"/>
    <mergeCell ref="EQ276:ET276"/>
    <mergeCell ref="CO276:DF276"/>
    <mergeCell ref="DG276:DH276"/>
    <mergeCell ref="DI276:DL276"/>
    <mergeCell ref="DM276:DP276"/>
    <mergeCell ref="DQ276:DR276"/>
    <mergeCell ref="DS276:EJ276"/>
    <mergeCell ref="EK276:EL276"/>
    <mergeCell ref="EM278:EP278"/>
    <mergeCell ref="EQ278:ET278"/>
    <mergeCell ref="CO278:DF278"/>
    <mergeCell ref="DG278:DH278"/>
    <mergeCell ref="DI278:DL278"/>
    <mergeCell ref="DM278:DP278"/>
    <mergeCell ref="DQ278:DR278"/>
    <mergeCell ref="DS278:EJ278"/>
    <mergeCell ref="EK278:EL278"/>
    <mergeCell ref="CI276:CL276"/>
    <mergeCell ref="CM276:CN276"/>
    <mergeCell ref="AY276:AZ276"/>
    <mergeCell ref="BA276:BD276"/>
    <mergeCell ref="BE276:BH276"/>
    <mergeCell ref="BI276:BJ276"/>
    <mergeCell ref="BK276:CB276"/>
    <mergeCell ref="CC276:CD276"/>
    <mergeCell ref="CE276:CH276"/>
    <mergeCell ref="AY277:AZ277"/>
    <mergeCell ref="BA277:BD277"/>
    <mergeCell ref="BE277:BH277"/>
    <mergeCell ref="BI277:BJ277"/>
    <mergeCell ref="BK277:CB277"/>
    <mergeCell ref="CC277:CD277"/>
    <mergeCell ref="CE277:CH277"/>
    <mergeCell ref="DS277:EJ277"/>
    <mergeCell ref="EK277:EL277"/>
    <mergeCell ref="EM277:EP277"/>
    <mergeCell ref="EQ277:ET277"/>
    <mergeCell ref="DG277:DH277"/>
    <mergeCell ref="DI277:DL277"/>
    <mergeCell ref="DM277:DP277"/>
    <mergeCell ref="A277:B277"/>
    <mergeCell ref="C277:T277"/>
    <mergeCell ref="U277:V277"/>
    <mergeCell ref="W277:Z277"/>
    <mergeCell ref="AA277:AD277"/>
    <mergeCell ref="AE277:AF277"/>
    <mergeCell ref="AG277:AX277"/>
    <mergeCell ref="A278:B278"/>
    <mergeCell ref="C278:T278"/>
    <mergeCell ref="U278:V278"/>
    <mergeCell ref="W278:Z278"/>
    <mergeCell ref="AA278:AD278"/>
    <mergeCell ref="AE278:AF278"/>
    <mergeCell ref="AG278:AX278"/>
    <mergeCell ref="CI277:CL277"/>
    <mergeCell ref="CM277:CN277"/>
    <mergeCell ref="CO277:DF277"/>
    <mergeCell ref="DQ277:DR277"/>
    <mergeCell ref="EM280:EP280"/>
    <mergeCell ref="EQ280:ET280"/>
    <mergeCell ref="CO280:DF280"/>
    <mergeCell ref="DG280:DH280"/>
    <mergeCell ref="DI280:DL280"/>
    <mergeCell ref="DM280:DP280"/>
    <mergeCell ref="DQ280:DR280"/>
    <mergeCell ref="DS280:EJ280"/>
    <mergeCell ref="EK280:EL280"/>
    <mergeCell ref="CI278:CL278"/>
    <mergeCell ref="CM278:CN278"/>
    <mergeCell ref="AY278:AZ278"/>
    <mergeCell ref="BA278:BD278"/>
    <mergeCell ref="BE278:BH278"/>
    <mergeCell ref="BI278:BJ278"/>
    <mergeCell ref="BK278:CB278"/>
    <mergeCell ref="CC278:CD278"/>
    <mergeCell ref="CE278:CH278"/>
    <mergeCell ref="AY279:AZ279"/>
    <mergeCell ref="BA279:BD279"/>
    <mergeCell ref="BE279:BH279"/>
    <mergeCell ref="BI279:BJ279"/>
    <mergeCell ref="BK279:CB279"/>
    <mergeCell ref="CC279:CD279"/>
    <mergeCell ref="CE279:CH279"/>
    <mergeCell ref="DS279:EJ279"/>
    <mergeCell ref="EK279:EL279"/>
    <mergeCell ref="EM279:EP279"/>
    <mergeCell ref="EQ279:ET279"/>
    <mergeCell ref="DG279:DH279"/>
    <mergeCell ref="DI279:DL279"/>
    <mergeCell ref="A279:B279"/>
    <mergeCell ref="C279:T279"/>
    <mergeCell ref="U279:V279"/>
    <mergeCell ref="W279:Z279"/>
    <mergeCell ref="AA279:AD279"/>
    <mergeCell ref="AE279:AF279"/>
    <mergeCell ref="AG279:AX279"/>
    <mergeCell ref="A280:B280"/>
    <mergeCell ref="C280:T280"/>
    <mergeCell ref="U280:V280"/>
    <mergeCell ref="W280:Z280"/>
    <mergeCell ref="AA280:AD280"/>
    <mergeCell ref="AE280:AF280"/>
    <mergeCell ref="AG280:AX280"/>
    <mergeCell ref="CI279:CL279"/>
    <mergeCell ref="CM279:CN279"/>
    <mergeCell ref="CO279:DF279"/>
    <mergeCell ref="DM279:DP279"/>
    <mergeCell ref="DQ279:DR279"/>
    <mergeCell ref="EM282:EP282"/>
    <mergeCell ref="EQ282:ET282"/>
    <mergeCell ref="CO282:DF282"/>
    <mergeCell ref="DG282:DH282"/>
    <mergeCell ref="DI282:DL282"/>
    <mergeCell ref="DM282:DP282"/>
    <mergeCell ref="DQ282:DR282"/>
    <mergeCell ref="DS282:EJ282"/>
    <mergeCell ref="EK282:EL282"/>
    <mergeCell ref="CI280:CL280"/>
    <mergeCell ref="CM280:CN280"/>
    <mergeCell ref="AY280:AZ280"/>
    <mergeCell ref="BA280:BD280"/>
    <mergeCell ref="BE280:BH280"/>
    <mergeCell ref="BI280:BJ280"/>
    <mergeCell ref="BK280:CB280"/>
    <mergeCell ref="CC280:CD280"/>
    <mergeCell ref="CE280:CH280"/>
    <mergeCell ref="AY281:AZ281"/>
    <mergeCell ref="BA281:BD281"/>
    <mergeCell ref="BE281:BH281"/>
    <mergeCell ref="BI281:BJ281"/>
    <mergeCell ref="BK281:CB281"/>
    <mergeCell ref="CC281:CD281"/>
    <mergeCell ref="CE281:CH281"/>
    <mergeCell ref="DS281:EJ281"/>
    <mergeCell ref="EK281:EL281"/>
    <mergeCell ref="EM281:EP281"/>
    <mergeCell ref="EQ281:ET281"/>
    <mergeCell ref="DG281:DH281"/>
    <mergeCell ref="A281:B281"/>
    <mergeCell ref="C281:T281"/>
    <mergeCell ref="U281:V281"/>
    <mergeCell ref="W281:Z281"/>
    <mergeCell ref="AA281:AD281"/>
    <mergeCell ref="AE281:AF281"/>
    <mergeCell ref="AG281:AX281"/>
    <mergeCell ref="A282:B282"/>
    <mergeCell ref="C282:T282"/>
    <mergeCell ref="U282:V282"/>
    <mergeCell ref="W282:Z282"/>
    <mergeCell ref="AA282:AD282"/>
    <mergeCell ref="AE282:AF282"/>
    <mergeCell ref="AG282:AX282"/>
    <mergeCell ref="CI281:CL281"/>
    <mergeCell ref="CM281:CN281"/>
    <mergeCell ref="CO281:DF281"/>
    <mergeCell ref="DI281:DL281"/>
    <mergeCell ref="DM281:DP281"/>
    <mergeCell ref="DQ281:DR281"/>
    <mergeCell ref="CI317:CL317"/>
    <mergeCell ref="CM317:CN317"/>
    <mergeCell ref="AY317:AZ317"/>
    <mergeCell ref="BA317:BD317"/>
    <mergeCell ref="BE317:BH317"/>
    <mergeCell ref="BI317:BJ317"/>
    <mergeCell ref="BK317:CB317"/>
    <mergeCell ref="CC317:CD317"/>
    <mergeCell ref="CE317:CH317"/>
    <mergeCell ref="AY318:AZ318"/>
    <mergeCell ref="BA318:BD318"/>
    <mergeCell ref="BE318:BH318"/>
    <mergeCell ref="BI318:BJ318"/>
    <mergeCell ref="BK318:CB318"/>
    <mergeCell ref="CC318:CD318"/>
    <mergeCell ref="CE318:CH318"/>
    <mergeCell ref="AY313:AZ313"/>
    <mergeCell ref="BA313:BD313"/>
    <mergeCell ref="BE313:BH313"/>
    <mergeCell ref="BI313:BJ313"/>
    <mergeCell ref="BK313:CB313"/>
    <mergeCell ref="CC313:CD313"/>
    <mergeCell ref="CE313:CH313"/>
    <mergeCell ref="BK316:CB316"/>
    <mergeCell ref="CC316:CD316"/>
    <mergeCell ref="CE316:CH316"/>
    <mergeCell ref="AY295:AZ295"/>
    <mergeCell ref="BA295:BD295"/>
    <mergeCell ref="BE295:BH295"/>
    <mergeCell ref="DS318:EJ318"/>
    <mergeCell ref="EK318:EL318"/>
    <mergeCell ref="EM318:EP318"/>
    <mergeCell ref="EQ318:ET318"/>
    <mergeCell ref="A318:B318"/>
    <mergeCell ref="C318:T318"/>
    <mergeCell ref="U318:V318"/>
    <mergeCell ref="W318:Z318"/>
    <mergeCell ref="AA318:AD318"/>
    <mergeCell ref="AE318:AF318"/>
    <mergeCell ref="AG318:AX318"/>
    <mergeCell ref="A319:B319"/>
    <mergeCell ref="C319:T319"/>
    <mergeCell ref="U319:V319"/>
    <mergeCell ref="W319:Z319"/>
    <mergeCell ref="AA319:AD319"/>
    <mergeCell ref="AE319:AF319"/>
    <mergeCell ref="AG319:AX319"/>
    <mergeCell ref="CI318:CL318"/>
    <mergeCell ref="CM318:CN318"/>
    <mergeCell ref="CO318:DF318"/>
    <mergeCell ref="DG318:DH318"/>
    <mergeCell ref="DI318:DL318"/>
    <mergeCell ref="DM318:DP318"/>
    <mergeCell ref="DQ318:DR318"/>
    <mergeCell ref="EM319:EP319"/>
    <mergeCell ref="EQ319:ET319"/>
    <mergeCell ref="CO319:DF319"/>
    <mergeCell ref="DG319:DH319"/>
    <mergeCell ref="DI319:DL319"/>
    <mergeCell ref="DM319:DP319"/>
    <mergeCell ref="DQ319:DR319"/>
    <mergeCell ref="CI319:CL319"/>
    <mergeCell ref="CM319:CN319"/>
    <mergeCell ref="AY319:AZ319"/>
    <mergeCell ref="BA319:BD319"/>
    <mergeCell ref="BE319:BH319"/>
    <mergeCell ref="BI319:BJ319"/>
    <mergeCell ref="BK319:CB319"/>
    <mergeCell ref="CC319:CD319"/>
    <mergeCell ref="CE319:CH319"/>
    <mergeCell ref="AY320:AZ320"/>
    <mergeCell ref="BA320:BD320"/>
    <mergeCell ref="BE320:BH320"/>
    <mergeCell ref="BI320:BJ320"/>
    <mergeCell ref="BK320:CB320"/>
    <mergeCell ref="CC320:CD320"/>
    <mergeCell ref="CE320:CH320"/>
    <mergeCell ref="DS320:EJ320"/>
    <mergeCell ref="DG320:DH320"/>
    <mergeCell ref="DI320:DL320"/>
    <mergeCell ref="DM320:DP320"/>
    <mergeCell ref="W320:Z320"/>
    <mergeCell ref="AA320:AD320"/>
    <mergeCell ref="AE320:AF320"/>
    <mergeCell ref="AG320:AX320"/>
    <mergeCell ref="A321:B321"/>
    <mergeCell ref="C321:T321"/>
    <mergeCell ref="U321:V321"/>
    <mergeCell ref="W321:Z321"/>
    <mergeCell ref="AA321:AD321"/>
    <mergeCell ref="AE321:AF321"/>
    <mergeCell ref="AG321:AX321"/>
    <mergeCell ref="CI320:CL320"/>
    <mergeCell ref="CM320:CN320"/>
    <mergeCell ref="CO320:DF320"/>
    <mergeCell ref="EM321:EP321"/>
    <mergeCell ref="EQ321:ET321"/>
    <mergeCell ref="CO321:DF321"/>
    <mergeCell ref="DG321:DH321"/>
    <mergeCell ref="DI321:DL321"/>
    <mergeCell ref="DM321:DP321"/>
    <mergeCell ref="DQ321:DR321"/>
    <mergeCell ref="DS321:EJ321"/>
    <mergeCell ref="EK321:EL321"/>
    <mergeCell ref="EK320:EL320"/>
    <mergeCell ref="EM320:EP320"/>
    <mergeCell ref="EQ320:ET320"/>
    <mergeCell ref="A314:B314"/>
    <mergeCell ref="C314:T314"/>
    <mergeCell ref="U314:V314"/>
    <mergeCell ref="W314:Z314"/>
    <mergeCell ref="AA314:AD314"/>
    <mergeCell ref="AE314:AF314"/>
    <mergeCell ref="AG314:AX314"/>
    <mergeCell ref="EM315:EP315"/>
    <mergeCell ref="EQ315:ET315"/>
    <mergeCell ref="CO315:DF315"/>
    <mergeCell ref="DG315:DH315"/>
    <mergeCell ref="DI315:DL315"/>
    <mergeCell ref="DM315:DP315"/>
    <mergeCell ref="DQ315:DR315"/>
    <mergeCell ref="DS315:EJ315"/>
    <mergeCell ref="EK315:EL315"/>
    <mergeCell ref="DS314:EJ314"/>
    <mergeCell ref="EK314:EL314"/>
    <mergeCell ref="EM314:EP314"/>
    <mergeCell ref="EQ314:ET314"/>
    <mergeCell ref="A315:B315"/>
    <mergeCell ref="C315:T315"/>
    <mergeCell ref="U315:V315"/>
    <mergeCell ref="W315:Z315"/>
    <mergeCell ref="DS313:EJ313"/>
    <mergeCell ref="EK313:EL313"/>
    <mergeCell ref="EM313:EP313"/>
    <mergeCell ref="EQ313:ET313"/>
    <mergeCell ref="CI313:CL313"/>
    <mergeCell ref="CM313:CN313"/>
    <mergeCell ref="CO313:DF313"/>
    <mergeCell ref="DG313:DH313"/>
    <mergeCell ref="DI313:DL313"/>
    <mergeCell ref="DM313:DP313"/>
    <mergeCell ref="DQ313:DR313"/>
    <mergeCell ref="A313:B313"/>
    <mergeCell ref="C313:T313"/>
    <mergeCell ref="U313:V313"/>
    <mergeCell ref="W313:Z313"/>
    <mergeCell ref="AA313:AD313"/>
    <mergeCell ref="AE313:AF313"/>
    <mergeCell ref="AG313:AX313"/>
    <mergeCell ref="EM317:EP317"/>
    <mergeCell ref="EQ317:ET317"/>
    <mergeCell ref="CO317:DF317"/>
    <mergeCell ref="DG317:DH317"/>
    <mergeCell ref="DI317:DL317"/>
    <mergeCell ref="DM317:DP317"/>
    <mergeCell ref="DQ317:DR317"/>
    <mergeCell ref="DS317:EJ317"/>
    <mergeCell ref="EK317:EL317"/>
    <mergeCell ref="CI315:CL315"/>
    <mergeCell ref="CM315:CN315"/>
    <mergeCell ref="AY315:AZ315"/>
    <mergeCell ref="BA315:BD315"/>
    <mergeCell ref="BE315:BH315"/>
    <mergeCell ref="BI315:BJ315"/>
    <mergeCell ref="BK315:CB315"/>
    <mergeCell ref="CC315:CD315"/>
    <mergeCell ref="CE315:CH315"/>
    <mergeCell ref="AY316:AZ316"/>
    <mergeCell ref="BA316:BD316"/>
    <mergeCell ref="BE316:BH316"/>
    <mergeCell ref="BI316:BJ316"/>
    <mergeCell ref="AA317:AD317"/>
    <mergeCell ref="AE317:AF317"/>
    <mergeCell ref="AG317:AX317"/>
    <mergeCell ref="CI316:CL316"/>
    <mergeCell ref="CM316:CN316"/>
    <mergeCell ref="CO316:DF316"/>
    <mergeCell ref="DG316:DH316"/>
    <mergeCell ref="DI316:DL316"/>
    <mergeCell ref="DM316:DP316"/>
    <mergeCell ref="DQ316:DR316"/>
    <mergeCell ref="AA315:AD315"/>
    <mergeCell ref="AE315:AF315"/>
    <mergeCell ref="AG315:AX315"/>
    <mergeCell ref="CI314:CL314"/>
    <mergeCell ref="CM314:CN314"/>
    <mergeCell ref="CO314:DF314"/>
    <mergeCell ref="DG314:DH314"/>
    <mergeCell ref="DI314:DL314"/>
    <mergeCell ref="DM314:DP314"/>
    <mergeCell ref="DQ314:DR314"/>
    <mergeCell ref="AY314:AZ314"/>
    <mergeCell ref="BA314:BD314"/>
    <mergeCell ref="BE314:BH314"/>
    <mergeCell ref="BI314:BJ314"/>
    <mergeCell ref="BK314:CB314"/>
    <mergeCell ref="CC314:CD314"/>
    <mergeCell ref="CE314:CH314"/>
    <mergeCell ref="DQ323:DR323"/>
    <mergeCell ref="DS323:EI323"/>
    <mergeCell ref="A323:B323"/>
    <mergeCell ref="C323:S323"/>
    <mergeCell ref="AE323:AF323"/>
    <mergeCell ref="AG323:AW323"/>
    <mergeCell ref="BI323:BJ323"/>
    <mergeCell ref="BK323:CA323"/>
    <mergeCell ref="CO323:DE323"/>
    <mergeCell ref="DS319:EJ319"/>
    <mergeCell ref="EK319:EL319"/>
    <mergeCell ref="CI321:CL321"/>
    <mergeCell ref="CM321:CN321"/>
    <mergeCell ref="CM323:CN323"/>
    <mergeCell ref="AY321:AZ321"/>
    <mergeCell ref="BA321:BD321"/>
    <mergeCell ref="BE321:BH321"/>
    <mergeCell ref="BI321:BJ321"/>
    <mergeCell ref="BK321:CB321"/>
    <mergeCell ref="CC321:CD321"/>
    <mergeCell ref="CE321:CH321"/>
    <mergeCell ref="CC322:CH322"/>
    <mergeCell ref="CI322:CL322"/>
    <mergeCell ref="CM322:DF322"/>
    <mergeCell ref="DG322:DL322"/>
    <mergeCell ref="DM322:DP322"/>
    <mergeCell ref="DQ322:EJ322"/>
    <mergeCell ref="EK322:EP322"/>
    <mergeCell ref="DQ320:DR320"/>
    <mergeCell ref="A320:B320"/>
    <mergeCell ref="C320:T320"/>
    <mergeCell ref="U320:V320"/>
    <mergeCell ref="EM144:EP144"/>
    <mergeCell ref="EQ144:ET144"/>
    <mergeCell ref="CO144:DF144"/>
    <mergeCell ref="DG144:DH144"/>
    <mergeCell ref="DI144:DL144"/>
    <mergeCell ref="DM144:DP144"/>
    <mergeCell ref="DQ144:DR144"/>
    <mergeCell ref="DS144:EJ144"/>
    <mergeCell ref="EK144:EL144"/>
    <mergeCell ref="EQ322:ET322"/>
    <mergeCell ref="A322:T322"/>
    <mergeCell ref="U322:Z322"/>
    <mergeCell ref="AA322:AD322"/>
    <mergeCell ref="AE322:AX322"/>
    <mergeCell ref="AY322:BD322"/>
    <mergeCell ref="BE322:BH322"/>
    <mergeCell ref="BI322:CB322"/>
    <mergeCell ref="DS316:EJ316"/>
    <mergeCell ref="EK316:EL316"/>
    <mergeCell ref="EM316:EP316"/>
    <mergeCell ref="EQ316:ET316"/>
    <mergeCell ref="A316:B316"/>
    <mergeCell ref="C316:T316"/>
    <mergeCell ref="U316:V316"/>
    <mergeCell ref="W316:Z316"/>
    <mergeCell ref="AA316:AD316"/>
    <mergeCell ref="AE316:AF316"/>
    <mergeCell ref="AG316:AX316"/>
    <mergeCell ref="A317:B317"/>
    <mergeCell ref="C317:T317"/>
    <mergeCell ref="U317:V317"/>
    <mergeCell ref="W317:Z317"/>
    <mergeCell ref="DS142:EJ142"/>
    <mergeCell ref="EK142:EL142"/>
    <mergeCell ref="EM142:EP142"/>
    <mergeCell ref="EQ142:ET142"/>
    <mergeCell ref="CI142:CL142"/>
    <mergeCell ref="CM142:CN142"/>
    <mergeCell ref="CO142:DF142"/>
    <mergeCell ref="DG142:DH142"/>
    <mergeCell ref="DI142:DL142"/>
    <mergeCell ref="DM142:DP142"/>
    <mergeCell ref="DQ142:DR142"/>
    <mergeCell ref="BK143:CB143"/>
    <mergeCell ref="CC143:CD143"/>
    <mergeCell ref="CE143:CH143"/>
    <mergeCell ref="A143:B143"/>
    <mergeCell ref="C143:T143"/>
    <mergeCell ref="U143:V143"/>
    <mergeCell ref="W143:Z143"/>
    <mergeCell ref="AA143:AD143"/>
    <mergeCell ref="AE143:AF143"/>
    <mergeCell ref="AG143:AX143"/>
    <mergeCell ref="A142:B142"/>
    <mergeCell ref="C142:T142"/>
    <mergeCell ref="U142:V142"/>
    <mergeCell ref="W142:Z142"/>
    <mergeCell ref="AA142:AD142"/>
    <mergeCell ref="AE142:AF142"/>
    <mergeCell ref="AG142:AX142"/>
    <mergeCell ref="DS143:EJ143"/>
    <mergeCell ref="EK143:EL143"/>
    <mergeCell ref="EM143:EP143"/>
    <mergeCell ref="EQ143:ET143"/>
    <mergeCell ref="A144:B144"/>
    <mergeCell ref="C144:T144"/>
    <mergeCell ref="U144:V144"/>
    <mergeCell ref="W144:Z144"/>
    <mergeCell ref="AA144:AD144"/>
    <mergeCell ref="AE144:AF144"/>
    <mergeCell ref="AG144:AX144"/>
    <mergeCell ref="CI143:CL143"/>
    <mergeCell ref="CM143:CN143"/>
    <mergeCell ref="CO143:DF143"/>
    <mergeCell ref="DG143:DH143"/>
    <mergeCell ref="DI143:DL143"/>
    <mergeCell ref="DM143:DP143"/>
    <mergeCell ref="DQ143:DR143"/>
    <mergeCell ref="AY142:AZ142"/>
    <mergeCell ref="BA142:BD142"/>
    <mergeCell ref="BE142:BH142"/>
    <mergeCell ref="BI142:BJ142"/>
    <mergeCell ref="BK142:CB142"/>
    <mergeCell ref="CC142:CD142"/>
    <mergeCell ref="CE142:CH142"/>
    <mergeCell ref="EM146:EP146"/>
    <mergeCell ref="EQ146:ET146"/>
    <mergeCell ref="CO146:DF146"/>
    <mergeCell ref="DG146:DH146"/>
    <mergeCell ref="DI146:DL146"/>
    <mergeCell ref="DM146:DP146"/>
    <mergeCell ref="DQ146:DR146"/>
    <mergeCell ref="DS146:EJ146"/>
    <mergeCell ref="EK146:EL146"/>
    <mergeCell ref="CI144:CL144"/>
    <mergeCell ref="CM144:CN144"/>
    <mergeCell ref="AY144:AZ144"/>
    <mergeCell ref="BA144:BD144"/>
    <mergeCell ref="BE144:BH144"/>
    <mergeCell ref="BI144:BJ144"/>
    <mergeCell ref="BK144:CB144"/>
    <mergeCell ref="CC144:CD144"/>
    <mergeCell ref="CE144:CH144"/>
    <mergeCell ref="AY145:AZ145"/>
    <mergeCell ref="BA145:BD145"/>
    <mergeCell ref="BE145:BH145"/>
    <mergeCell ref="BI145:BJ145"/>
    <mergeCell ref="BK145:CB145"/>
    <mergeCell ref="CC145:CD145"/>
    <mergeCell ref="CE145:CH145"/>
    <mergeCell ref="DS145:EJ145"/>
    <mergeCell ref="EK145:EL145"/>
    <mergeCell ref="EM145:EP145"/>
    <mergeCell ref="EQ145:ET145"/>
    <mergeCell ref="DG145:DH145"/>
    <mergeCell ref="DI145:DL145"/>
    <mergeCell ref="DM145:DP145"/>
    <mergeCell ref="A145:B145"/>
    <mergeCell ref="C145:T145"/>
    <mergeCell ref="U145:V145"/>
    <mergeCell ref="W145:Z145"/>
    <mergeCell ref="AA145:AD145"/>
    <mergeCell ref="AE145:AF145"/>
    <mergeCell ref="AG145:AX145"/>
    <mergeCell ref="A146:B146"/>
    <mergeCell ref="C146:T146"/>
    <mergeCell ref="U146:V146"/>
    <mergeCell ref="W146:Z146"/>
    <mergeCell ref="AA146:AD146"/>
    <mergeCell ref="AE146:AF146"/>
    <mergeCell ref="AG146:AX146"/>
    <mergeCell ref="CI145:CL145"/>
    <mergeCell ref="CM145:CN145"/>
    <mergeCell ref="CO145:DF145"/>
    <mergeCell ref="CI146:CL146"/>
    <mergeCell ref="CM146:CN146"/>
    <mergeCell ref="AY146:AZ146"/>
    <mergeCell ref="BA146:BD146"/>
    <mergeCell ref="BE146:BH146"/>
    <mergeCell ref="BI146:BJ146"/>
    <mergeCell ref="BK146:CB146"/>
    <mergeCell ref="CC146:CD146"/>
    <mergeCell ref="CE146:CH146"/>
    <mergeCell ref="DQ145:DR145"/>
    <mergeCell ref="EM148:EP148"/>
    <mergeCell ref="EQ148:ET148"/>
    <mergeCell ref="CO148:DF148"/>
    <mergeCell ref="DG148:DH148"/>
    <mergeCell ref="DI148:DL148"/>
    <mergeCell ref="DM148:DP148"/>
    <mergeCell ref="DQ148:DR148"/>
    <mergeCell ref="DS148:EJ148"/>
    <mergeCell ref="EK148:EL148"/>
    <mergeCell ref="CO171:DE171"/>
    <mergeCell ref="DQ171:DR171"/>
    <mergeCell ref="DS171:EI171"/>
    <mergeCell ref="A171:B171"/>
    <mergeCell ref="C171:S171"/>
    <mergeCell ref="AE171:AF171"/>
    <mergeCell ref="AG171:AW171"/>
    <mergeCell ref="BI171:BJ171"/>
    <mergeCell ref="BK171:CA171"/>
    <mergeCell ref="CM171:CN171"/>
    <mergeCell ref="CC170:CH170"/>
    <mergeCell ref="CI170:CL170"/>
    <mergeCell ref="CM170:DF170"/>
    <mergeCell ref="DG170:DL170"/>
    <mergeCell ref="DM170:DP170"/>
    <mergeCell ref="DQ170:EJ170"/>
    <mergeCell ref="EK170:EP170"/>
    <mergeCell ref="EQ170:ET170"/>
    <mergeCell ref="A170:T170"/>
    <mergeCell ref="U170:Z170"/>
    <mergeCell ref="AA170:AD170"/>
    <mergeCell ref="AE170:AX170"/>
    <mergeCell ref="AY170:BD170"/>
    <mergeCell ref="BE170:BH170"/>
    <mergeCell ref="BI170:CB170"/>
    <mergeCell ref="DE172:DJ172"/>
    <mergeCell ref="DK172:DN172"/>
    <mergeCell ref="BC172:BF172"/>
    <mergeCell ref="BI172:BN172"/>
    <mergeCell ref="BP172:BZ172"/>
    <mergeCell ref="CA172:CF172"/>
    <mergeCell ref="CG172:CJ172"/>
    <mergeCell ref="CM172:CR172"/>
    <mergeCell ref="CT172:DD172"/>
    <mergeCell ref="CI168:CL168"/>
    <mergeCell ref="CM168:CN168"/>
    <mergeCell ref="AY168:AZ168"/>
    <mergeCell ref="BA168:BD168"/>
    <mergeCell ref="BE168:BH168"/>
    <mergeCell ref="BI168:BJ168"/>
    <mergeCell ref="BK168:CB168"/>
    <mergeCell ref="CC168:CD168"/>
    <mergeCell ref="CE168:CH168"/>
    <mergeCell ref="AY169:AZ169"/>
    <mergeCell ref="BA169:BD169"/>
    <mergeCell ref="BE169:BH169"/>
    <mergeCell ref="BI169:BJ169"/>
    <mergeCell ref="BK169:CB169"/>
    <mergeCell ref="CC169:CD169"/>
    <mergeCell ref="CE169:CH169"/>
    <mergeCell ref="DS169:EJ169"/>
    <mergeCell ref="EK169:EL169"/>
    <mergeCell ref="EM169:EP169"/>
    <mergeCell ref="EQ169:ET169"/>
    <mergeCell ref="CI169:CL169"/>
    <mergeCell ref="CM169:CN169"/>
    <mergeCell ref="CO169:DF169"/>
    <mergeCell ref="DG169:DH169"/>
    <mergeCell ref="DI169:DL169"/>
    <mergeCell ref="DM169:DP169"/>
    <mergeCell ref="DQ169:DR169"/>
    <mergeCell ref="A169:B169"/>
    <mergeCell ref="C169:T169"/>
    <mergeCell ref="U169:V169"/>
    <mergeCell ref="W169:Z169"/>
    <mergeCell ref="AA169:AD169"/>
    <mergeCell ref="AE169:AF169"/>
    <mergeCell ref="AG169:AX169"/>
    <mergeCell ref="DQ172:DV172"/>
    <mergeCell ref="DX172:EH172"/>
    <mergeCell ref="EI172:EN172"/>
    <mergeCell ref="EO172:ER172"/>
    <mergeCell ref="A172:F172"/>
    <mergeCell ref="H172:R172"/>
    <mergeCell ref="S172:X172"/>
    <mergeCell ref="Y172:AB172"/>
    <mergeCell ref="AE172:AJ172"/>
    <mergeCell ref="AL172:AV172"/>
    <mergeCell ref="AW172:BB172"/>
    <mergeCell ref="CT173:DJ173"/>
    <mergeCell ref="DQ173:DV173"/>
    <mergeCell ref="DX173:EN173"/>
    <mergeCell ref="A173:F173"/>
    <mergeCell ref="H173:X173"/>
    <mergeCell ref="AE173:AJ173"/>
    <mergeCell ref="AL173:BB173"/>
    <mergeCell ref="BI173:BN173"/>
    <mergeCell ref="BP173:CF173"/>
    <mergeCell ref="CM173:CR173"/>
    <mergeCell ref="AL174:AQ174"/>
    <mergeCell ref="AL175:AQ175"/>
    <mergeCell ref="CM175:CR175"/>
    <mergeCell ref="CT175:CY175"/>
    <mergeCell ref="DQ175:DV175"/>
    <mergeCell ref="DX175:EC175"/>
    <mergeCell ref="DS179:EJ179"/>
    <mergeCell ref="EK179:EL179"/>
    <mergeCell ref="EQ179:ET179"/>
    <mergeCell ref="CI179:CL179"/>
    <mergeCell ref="CM179:CN179"/>
    <mergeCell ref="CO179:DF179"/>
    <mergeCell ref="DG179:DH179"/>
    <mergeCell ref="DI179:DL179"/>
    <mergeCell ref="DM179:DP179"/>
    <mergeCell ref="DQ179:DR179"/>
    <mergeCell ref="BP174:BU174"/>
    <mergeCell ref="BP175:BU175"/>
    <mergeCell ref="AY179:AZ179"/>
    <mergeCell ref="BA179:BD179"/>
    <mergeCell ref="BE179:BH179"/>
    <mergeCell ref="BI179:BJ179"/>
    <mergeCell ref="BK179:CB179"/>
    <mergeCell ref="CC179:CD179"/>
    <mergeCell ref="CE179:CH179"/>
    <mergeCell ref="EM179:EP179"/>
    <mergeCell ref="A174:F174"/>
    <mergeCell ref="AE174:AJ174"/>
    <mergeCell ref="BI174:BN174"/>
    <mergeCell ref="CM174:CR174"/>
    <mergeCell ref="A175:F175"/>
    <mergeCell ref="AE175:AJ175"/>
    <mergeCell ref="BI175:BN175"/>
    <mergeCell ref="DK176:DL176"/>
    <mergeCell ref="DM176:DN176"/>
    <mergeCell ref="DQ176:DV176"/>
    <mergeCell ref="DX176:EN176"/>
    <mergeCell ref="EO176:EP176"/>
    <mergeCell ref="EQ176:ER176"/>
    <mergeCell ref="BE176:BF176"/>
    <mergeCell ref="BI176:BN176"/>
    <mergeCell ref="BP176:CF176"/>
    <mergeCell ref="CG176:CH176"/>
    <mergeCell ref="CI176:CJ176"/>
    <mergeCell ref="CM176:CR176"/>
    <mergeCell ref="CT176:DJ176"/>
    <mergeCell ref="A176:F176"/>
    <mergeCell ref="H176:X176"/>
    <mergeCell ref="Y176:Z176"/>
    <mergeCell ref="AA176:AB176"/>
    <mergeCell ref="AE176:AJ176"/>
    <mergeCell ref="AL176:BB176"/>
    <mergeCell ref="BC176:BD176"/>
    <mergeCell ref="CT174:CY174"/>
    <mergeCell ref="DQ174:DV174"/>
    <mergeCell ref="DX174:EC174"/>
    <mergeCell ref="H174:M174"/>
    <mergeCell ref="H175:M175"/>
    <mergeCell ref="A179:B179"/>
    <mergeCell ref="C179:T179"/>
    <mergeCell ref="U179:V179"/>
    <mergeCell ref="W179:Z179"/>
    <mergeCell ref="AA179:AD179"/>
    <mergeCell ref="AE179:AF179"/>
    <mergeCell ref="AG179:AX179"/>
    <mergeCell ref="AY182:AZ182"/>
    <mergeCell ref="BA182:BD182"/>
    <mergeCell ref="BE182:BH182"/>
    <mergeCell ref="BI182:BJ182"/>
    <mergeCell ref="BK182:CB182"/>
    <mergeCell ref="CC182:CD182"/>
    <mergeCell ref="CE182:CH182"/>
    <mergeCell ref="DS182:EJ182"/>
    <mergeCell ref="EK182:EL182"/>
    <mergeCell ref="EM182:EP182"/>
    <mergeCell ref="AY180:AZ180"/>
    <mergeCell ref="BA180:BD180"/>
    <mergeCell ref="BE180:BH180"/>
    <mergeCell ref="BI180:BJ180"/>
    <mergeCell ref="BK180:CB180"/>
    <mergeCell ref="CC180:CD180"/>
    <mergeCell ref="CE180:CH180"/>
    <mergeCell ref="DS180:EJ180"/>
    <mergeCell ref="EK180:EL180"/>
    <mergeCell ref="EM180:EP180"/>
    <mergeCell ref="AY181:AZ181"/>
    <mergeCell ref="BA181:BD181"/>
    <mergeCell ref="BE181:BH181"/>
    <mergeCell ref="BI181:BJ181"/>
    <mergeCell ref="BK181:CB181"/>
    <mergeCell ref="CC181:CD181"/>
    <mergeCell ref="CE181:CH181"/>
    <mergeCell ref="A181:B181"/>
    <mergeCell ref="C181:T181"/>
    <mergeCell ref="U181:V181"/>
    <mergeCell ref="W181:Z181"/>
    <mergeCell ref="AA181:AD181"/>
    <mergeCell ref="AE181:AF181"/>
    <mergeCell ref="AG181:AX181"/>
    <mergeCell ref="A182:B182"/>
    <mergeCell ref="C182:T182"/>
    <mergeCell ref="U182:V182"/>
    <mergeCell ref="W182:Z182"/>
    <mergeCell ref="AA182:AD182"/>
    <mergeCell ref="AE182:AF182"/>
    <mergeCell ref="AG182:AX182"/>
    <mergeCell ref="EK181:EL181"/>
    <mergeCell ref="EM181:EP181"/>
    <mergeCell ref="EQ181:ET181"/>
    <mergeCell ref="CI181:CL181"/>
    <mergeCell ref="CM181:CN181"/>
    <mergeCell ref="CO181:DF181"/>
    <mergeCell ref="DG181:DH181"/>
    <mergeCell ref="DI181:DL181"/>
    <mergeCell ref="DM181:DP181"/>
    <mergeCell ref="DQ181:DR181"/>
    <mergeCell ref="EQ182:ET182"/>
    <mergeCell ref="CI182:CL182"/>
    <mergeCell ref="CM182:CN182"/>
    <mergeCell ref="CO182:DF182"/>
    <mergeCell ref="DG182:DH182"/>
    <mergeCell ref="DI182:DL182"/>
    <mergeCell ref="DM182:DP182"/>
    <mergeCell ref="DQ182:DR182"/>
    <mergeCell ref="A184:B184"/>
    <mergeCell ref="C184:T184"/>
    <mergeCell ref="U184:V184"/>
    <mergeCell ref="W184:Z184"/>
    <mergeCell ref="AA184:AD184"/>
    <mergeCell ref="AE184:AF184"/>
    <mergeCell ref="AG184:AX184"/>
    <mergeCell ref="EM185:EP185"/>
    <mergeCell ref="EQ185:ET185"/>
    <mergeCell ref="CO185:DF185"/>
    <mergeCell ref="DG185:DH185"/>
    <mergeCell ref="DI185:DL185"/>
    <mergeCell ref="DM185:DP185"/>
    <mergeCell ref="DQ185:DR185"/>
    <mergeCell ref="DS185:EJ185"/>
    <mergeCell ref="EK185:EL185"/>
    <mergeCell ref="EQ180:ET180"/>
    <mergeCell ref="CI180:CL180"/>
    <mergeCell ref="CM180:CN180"/>
    <mergeCell ref="CO180:DF180"/>
    <mergeCell ref="DG180:DH180"/>
    <mergeCell ref="DI180:DL180"/>
    <mergeCell ref="DM180:DP180"/>
    <mergeCell ref="DQ180:DR180"/>
    <mergeCell ref="A180:B180"/>
    <mergeCell ref="C180:T180"/>
    <mergeCell ref="U180:V180"/>
    <mergeCell ref="W180:Z180"/>
    <mergeCell ref="AA180:AD180"/>
    <mergeCell ref="AE180:AF180"/>
    <mergeCell ref="AG180:AX180"/>
    <mergeCell ref="DS181:EJ181"/>
    <mergeCell ref="DS183:EJ183"/>
    <mergeCell ref="EK183:EL183"/>
    <mergeCell ref="EM183:EP183"/>
    <mergeCell ref="EQ183:ET183"/>
    <mergeCell ref="CI183:CL183"/>
    <mergeCell ref="CM183:CN183"/>
    <mergeCell ref="CO183:DF183"/>
    <mergeCell ref="DG183:DH183"/>
    <mergeCell ref="DI183:DL183"/>
    <mergeCell ref="DM183:DP183"/>
    <mergeCell ref="DQ183:DR183"/>
    <mergeCell ref="AY184:AZ184"/>
    <mergeCell ref="BA184:BD184"/>
    <mergeCell ref="BE184:BH184"/>
    <mergeCell ref="BI184:BJ184"/>
    <mergeCell ref="BK184:CB184"/>
    <mergeCell ref="CC184:CD184"/>
    <mergeCell ref="CE184:CH184"/>
    <mergeCell ref="A183:B183"/>
    <mergeCell ref="C183:T183"/>
    <mergeCell ref="U183:V183"/>
    <mergeCell ref="W183:Z183"/>
    <mergeCell ref="AA183:AD183"/>
    <mergeCell ref="AE183:AF183"/>
    <mergeCell ref="AG183:AX183"/>
    <mergeCell ref="DS184:EJ184"/>
    <mergeCell ref="EK184:EL184"/>
    <mergeCell ref="EM184:EP184"/>
    <mergeCell ref="EQ184:ET184"/>
    <mergeCell ref="A185:B185"/>
    <mergeCell ref="C185:T185"/>
    <mergeCell ref="U185:V185"/>
    <mergeCell ref="W185:Z185"/>
    <mergeCell ref="AA185:AD185"/>
    <mergeCell ref="AE185:AF185"/>
    <mergeCell ref="AG185:AX185"/>
    <mergeCell ref="CI184:CL184"/>
    <mergeCell ref="CM184:CN184"/>
    <mergeCell ref="CO184:DF184"/>
    <mergeCell ref="DG184:DH184"/>
    <mergeCell ref="DI184:DL184"/>
    <mergeCell ref="DM184:DP184"/>
    <mergeCell ref="DQ184:DR184"/>
    <mergeCell ref="AY183:AZ183"/>
    <mergeCell ref="BA183:BD183"/>
    <mergeCell ref="BE183:BH183"/>
    <mergeCell ref="BI183:BJ183"/>
    <mergeCell ref="BK183:CB183"/>
    <mergeCell ref="CC183:CD183"/>
    <mergeCell ref="CE183:CH183"/>
    <mergeCell ref="EM187:EP187"/>
    <mergeCell ref="EQ187:ET187"/>
    <mergeCell ref="CO187:DF187"/>
    <mergeCell ref="DG187:DH187"/>
    <mergeCell ref="DI187:DL187"/>
    <mergeCell ref="DM187:DP187"/>
    <mergeCell ref="DQ187:DR187"/>
    <mergeCell ref="DS187:EJ187"/>
    <mergeCell ref="EK187:EL187"/>
    <mergeCell ref="CI185:CL185"/>
    <mergeCell ref="CM185:CN185"/>
    <mergeCell ref="AY185:AZ185"/>
    <mergeCell ref="BA185:BD185"/>
    <mergeCell ref="BE185:BH185"/>
    <mergeCell ref="BI185:BJ185"/>
    <mergeCell ref="BK185:CB185"/>
    <mergeCell ref="CC185:CD185"/>
    <mergeCell ref="CE185:CH185"/>
    <mergeCell ref="AY186:AZ186"/>
    <mergeCell ref="BA186:BD186"/>
    <mergeCell ref="BE186:BH186"/>
    <mergeCell ref="BI186:BJ186"/>
    <mergeCell ref="BK186:CB186"/>
    <mergeCell ref="CC186:CD186"/>
    <mergeCell ref="CE186:CH186"/>
    <mergeCell ref="DS186:EJ186"/>
    <mergeCell ref="EK186:EL186"/>
    <mergeCell ref="EM186:EP186"/>
    <mergeCell ref="EQ186:ET186"/>
    <mergeCell ref="DG186:DH186"/>
    <mergeCell ref="DI186:DL186"/>
    <mergeCell ref="DM186:DP186"/>
    <mergeCell ref="A186:B186"/>
    <mergeCell ref="C186:T186"/>
    <mergeCell ref="U186:V186"/>
    <mergeCell ref="W186:Z186"/>
    <mergeCell ref="AA186:AD186"/>
    <mergeCell ref="AE186:AF186"/>
    <mergeCell ref="AG186:AX186"/>
    <mergeCell ref="A187:B187"/>
    <mergeCell ref="C187:T187"/>
    <mergeCell ref="U187:V187"/>
    <mergeCell ref="W187:Z187"/>
    <mergeCell ref="AA187:AD187"/>
    <mergeCell ref="AE187:AF187"/>
    <mergeCell ref="AG187:AX187"/>
    <mergeCell ref="CI186:CL186"/>
    <mergeCell ref="CM186:CN186"/>
    <mergeCell ref="CO186:DF186"/>
    <mergeCell ref="CI187:CL187"/>
    <mergeCell ref="CM187:CN187"/>
    <mergeCell ref="AY187:AZ187"/>
    <mergeCell ref="BA187:BD187"/>
    <mergeCell ref="BE187:BH187"/>
    <mergeCell ref="BI187:BJ187"/>
    <mergeCell ref="BK187:CB187"/>
    <mergeCell ref="CC187:CD187"/>
    <mergeCell ref="CE187:CH187"/>
    <mergeCell ref="DQ186:DR186"/>
    <mergeCell ref="CC189:CH189"/>
    <mergeCell ref="CI189:CL189"/>
    <mergeCell ref="CM189:DF189"/>
    <mergeCell ref="DG189:DL189"/>
    <mergeCell ref="DM189:DP189"/>
    <mergeCell ref="DQ189:EJ189"/>
    <mergeCell ref="EK189:EP189"/>
    <mergeCell ref="EQ189:ET189"/>
    <mergeCell ref="A189:T189"/>
    <mergeCell ref="U189:Z189"/>
    <mergeCell ref="AA189:AD189"/>
    <mergeCell ref="AE189:AX189"/>
    <mergeCell ref="AY189:BD189"/>
    <mergeCell ref="BE189:BH189"/>
    <mergeCell ref="BI189:CB189"/>
    <mergeCell ref="CO190:DE190"/>
    <mergeCell ref="DQ190:DR190"/>
    <mergeCell ref="DS190:EI190"/>
    <mergeCell ref="A190:B190"/>
    <mergeCell ref="C190:S190"/>
    <mergeCell ref="AE190:AF190"/>
    <mergeCell ref="AG190:AW190"/>
    <mergeCell ref="BI190:BJ190"/>
    <mergeCell ref="BK190:CA190"/>
    <mergeCell ref="CM190:CN190"/>
    <mergeCell ref="DS188:EJ188"/>
    <mergeCell ref="EK188:EL188"/>
    <mergeCell ref="EM188:EP188"/>
    <mergeCell ref="EQ188:ET188"/>
    <mergeCell ref="DQ188:DR188"/>
    <mergeCell ref="A188:B188"/>
    <mergeCell ref="AY188:AZ188"/>
    <mergeCell ref="BA188:BD188"/>
    <mergeCell ref="BE188:BH188"/>
    <mergeCell ref="BI188:BJ188"/>
    <mergeCell ref="BK188:CB188"/>
    <mergeCell ref="CC188:CD188"/>
    <mergeCell ref="CE188:CH188"/>
    <mergeCell ref="CI188:CL188"/>
    <mergeCell ref="CM188:CN188"/>
    <mergeCell ref="C188:T188"/>
    <mergeCell ref="U188:V188"/>
    <mergeCell ref="W188:Z188"/>
    <mergeCell ref="AA188:AD188"/>
    <mergeCell ref="AE188:AF188"/>
    <mergeCell ref="AG188:AX188"/>
    <mergeCell ref="DQ191:DV191"/>
    <mergeCell ref="DX191:EH191"/>
    <mergeCell ref="CO188:DF188"/>
    <mergeCell ref="DG188:DH188"/>
    <mergeCell ref="DI188:DL188"/>
    <mergeCell ref="DM188:DP188"/>
    <mergeCell ref="EI191:EN191"/>
    <mergeCell ref="EO191:ER191"/>
    <mergeCell ref="A191:F191"/>
    <mergeCell ref="H191:R191"/>
    <mergeCell ref="S191:X191"/>
    <mergeCell ref="Y191:AB191"/>
    <mergeCell ref="AE191:AJ191"/>
    <mergeCell ref="AL191:AV191"/>
    <mergeCell ref="AW191:BB191"/>
    <mergeCell ref="DE191:DJ191"/>
    <mergeCell ref="DK191:DN191"/>
    <mergeCell ref="BC191:BF191"/>
    <mergeCell ref="BI191:BN191"/>
    <mergeCell ref="BP191:BZ191"/>
    <mergeCell ref="CA191:CF191"/>
    <mergeCell ref="CG191:CJ191"/>
    <mergeCell ref="CM191:CR191"/>
    <mergeCell ref="CT191:DD191"/>
    <mergeCell ref="CT192:DJ192"/>
    <mergeCell ref="DQ192:DV192"/>
    <mergeCell ref="DX192:EN192"/>
    <mergeCell ref="A192:F192"/>
    <mergeCell ref="H192:X192"/>
    <mergeCell ref="AE192:AJ192"/>
    <mergeCell ref="AL192:BB192"/>
    <mergeCell ref="BI192:BN192"/>
    <mergeCell ref="BP192:CF192"/>
    <mergeCell ref="CM192:CR192"/>
    <mergeCell ref="CT193:CY193"/>
    <mergeCell ref="DQ193:DV193"/>
    <mergeCell ref="DX193:EC193"/>
    <mergeCell ref="H193:M193"/>
    <mergeCell ref="H194:M194"/>
    <mergeCell ref="AL193:AQ193"/>
    <mergeCell ref="AL194:AQ194"/>
    <mergeCell ref="CM194:CR194"/>
    <mergeCell ref="CT194:CY194"/>
    <mergeCell ref="DQ194:DV194"/>
    <mergeCell ref="DX194:EC194"/>
    <mergeCell ref="EQ198:ET198"/>
    <mergeCell ref="CI198:CL198"/>
    <mergeCell ref="CM198:CN198"/>
    <mergeCell ref="CO198:DF198"/>
    <mergeCell ref="DG198:DH198"/>
    <mergeCell ref="DI198:DL198"/>
    <mergeCell ref="DM198:DP198"/>
    <mergeCell ref="DQ198:DR198"/>
    <mergeCell ref="BP193:BU193"/>
    <mergeCell ref="BP194:BU194"/>
    <mergeCell ref="A193:F193"/>
    <mergeCell ref="AE193:AJ193"/>
    <mergeCell ref="BI193:BN193"/>
    <mergeCell ref="CM193:CR193"/>
    <mergeCell ref="A194:F194"/>
    <mergeCell ref="AE194:AJ194"/>
    <mergeCell ref="BI194:BN194"/>
    <mergeCell ref="DK195:DL195"/>
    <mergeCell ref="DM195:DN195"/>
    <mergeCell ref="DQ195:DV195"/>
    <mergeCell ref="DX195:EN195"/>
    <mergeCell ref="EO195:EP195"/>
    <mergeCell ref="EQ195:ER195"/>
    <mergeCell ref="BE195:BF195"/>
    <mergeCell ref="BI195:BN195"/>
    <mergeCell ref="BP195:CF195"/>
    <mergeCell ref="CG195:CH195"/>
    <mergeCell ref="CI195:CJ195"/>
    <mergeCell ref="CM195:CR195"/>
    <mergeCell ref="CT195:DJ195"/>
    <mergeCell ref="A195:F195"/>
    <mergeCell ref="H195:X195"/>
    <mergeCell ref="Y195:Z195"/>
    <mergeCell ref="AA195:AB195"/>
    <mergeCell ref="AE195:AJ195"/>
    <mergeCell ref="AL195:BB195"/>
    <mergeCell ref="BC195:BD195"/>
    <mergeCell ref="AY198:AZ198"/>
    <mergeCell ref="BA198:BD198"/>
    <mergeCell ref="BE198:BH198"/>
    <mergeCell ref="BI198:BJ198"/>
    <mergeCell ref="BK198:CB198"/>
    <mergeCell ref="CC198:CD198"/>
    <mergeCell ref="CE198:CH198"/>
    <mergeCell ref="EM198:EP198"/>
    <mergeCell ref="A198:B198"/>
    <mergeCell ref="C198:T198"/>
    <mergeCell ref="U198:V198"/>
    <mergeCell ref="W198:Z198"/>
    <mergeCell ref="AA198:AD198"/>
    <mergeCell ref="AE198:AF198"/>
    <mergeCell ref="AG198:AX198"/>
    <mergeCell ref="DS198:EJ198"/>
    <mergeCell ref="EK198:EL198"/>
    <mergeCell ref="AY147:AZ147"/>
    <mergeCell ref="BA147:BD147"/>
    <mergeCell ref="BE147:BH147"/>
    <mergeCell ref="BI147:BJ147"/>
    <mergeCell ref="BK147:CB147"/>
    <mergeCell ref="CC147:CD147"/>
    <mergeCell ref="CE147:CH147"/>
    <mergeCell ref="DS147:EJ147"/>
    <mergeCell ref="EK147:EL147"/>
    <mergeCell ref="EM147:EP147"/>
    <mergeCell ref="EQ147:ET147"/>
    <mergeCell ref="A147:B147"/>
    <mergeCell ref="C147:T147"/>
    <mergeCell ref="U147:V147"/>
    <mergeCell ref="W147:Z147"/>
    <mergeCell ref="AA147:AD147"/>
    <mergeCell ref="AE147:AF147"/>
    <mergeCell ref="AG147:AX147"/>
    <mergeCell ref="A148:B148"/>
    <mergeCell ref="C148:T148"/>
    <mergeCell ref="U148:V148"/>
    <mergeCell ref="W148:Z148"/>
    <mergeCell ref="AA148:AD148"/>
    <mergeCell ref="AE148:AF148"/>
    <mergeCell ref="AG148:AX148"/>
    <mergeCell ref="CI147:CL147"/>
    <mergeCell ref="CM147:CN147"/>
    <mergeCell ref="CO147:DF147"/>
    <mergeCell ref="DG147:DH147"/>
    <mergeCell ref="DI147:DL147"/>
    <mergeCell ref="DM147:DP147"/>
    <mergeCell ref="DQ147:DR147"/>
    <mergeCell ref="EM150:EP150"/>
    <mergeCell ref="EQ150:ET150"/>
    <mergeCell ref="CO150:DF150"/>
    <mergeCell ref="DG150:DH150"/>
    <mergeCell ref="DI150:DL150"/>
    <mergeCell ref="DM150:DP150"/>
    <mergeCell ref="DQ150:DR150"/>
    <mergeCell ref="DS150:EJ150"/>
    <mergeCell ref="EK150:EL150"/>
    <mergeCell ref="CI148:CL148"/>
    <mergeCell ref="CM148:CN148"/>
    <mergeCell ref="AY148:AZ148"/>
    <mergeCell ref="BA148:BD148"/>
    <mergeCell ref="BE148:BH148"/>
    <mergeCell ref="BI148:BJ148"/>
    <mergeCell ref="BK148:CB148"/>
    <mergeCell ref="CC148:CD148"/>
    <mergeCell ref="CE148:CH148"/>
    <mergeCell ref="AY149:AZ149"/>
    <mergeCell ref="BA149:BD149"/>
    <mergeCell ref="BE149:BH149"/>
    <mergeCell ref="BI149:BJ149"/>
    <mergeCell ref="BK149:CB149"/>
    <mergeCell ref="CC149:CD149"/>
    <mergeCell ref="CE149:CH149"/>
    <mergeCell ref="DS149:EJ149"/>
    <mergeCell ref="EK149:EL149"/>
    <mergeCell ref="EM149:EP149"/>
    <mergeCell ref="EQ149:ET149"/>
    <mergeCell ref="A149:B149"/>
    <mergeCell ref="C149:T149"/>
    <mergeCell ref="U149:V149"/>
    <mergeCell ref="W149:Z149"/>
    <mergeCell ref="AA149:AD149"/>
    <mergeCell ref="AE149:AF149"/>
    <mergeCell ref="AG149:AX149"/>
    <mergeCell ref="A150:B150"/>
    <mergeCell ref="C150:T150"/>
    <mergeCell ref="U150:V150"/>
    <mergeCell ref="W150:Z150"/>
    <mergeCell ref="AA150:AD150"/>
    <mergeCell ref="AE150:AF150"/>
    <mergeCell ref="AG150:AX150"/>
    <mergeCell ref="CI149:CL149"/>
    <mergeCell ref="CM149:CN149"/>
    <mergeCell ref="CO149:DF149"/>
    <mergeCell ref="DG149:DH149"/>
    <mergeCell ref="DI149:DL149"/>
    <mergeCell ref="DM149:DP149"/>
    <mergeCell ref="DQ149:DR149"/>
    <mergeCell ref="DQ157:DV157"/>
    <mergeCell ref="DX157:EN157"/>
    <mergeCell ref="EO157:EP157"/>
    <mergeCell ref="CM157:CR157"/>
    <mergeCell ref="A155:F155"/>
    <mergeCell ref="AE155:AJ155"/>
    <mergeCell ref="BI155:BN155"/>
    <mergeCell ref="CM155:CR155"/>
    <mergeCell ref="A156:F156"/>
    <mergeCell ref="AE156:AJ156"/>
    <mergeCell ref="BI156:BN156"/>
    <mergeCell ref="H155:M155"/>
    <mergeCell ref="H156:M156"/>
    <mergeCell ref="A157:F157"/>
    <mergeCell ref="H157:X157"/>
    <mergeCell ref="Y157:Z157"/>
    <mergeCell ref="AA157:AB157"/>
    <mergeCell ref="AE157:AJ157"/>
    <mergeCell ref="CM156:CR156"/>
    <mergeCell ref="CT156:CY156"/>
    <mergeCell ref="DQ156:DV156"/>
    <mergeCell ref="DX156:EC156"/>
    <mergeCell ref="CT157:DJ157"/>
    <mergeCell ref="DK157:DL157"/>
    <mergeCell ref="DM157:DN157"/>
    <mergeCell ref="CT154:DJ154"/>
    <mergeCell ref="DQ154:DV154"/>
    <mergeCell ref="DX154:EN154"/>
    <mergeCell ref="A154:F154"/>
    <mergeCell ref="H154:X154"/>
    <mergeCell ref="AE154:AJ154"/>
    <mergeCell ref="AL154:BB154"/>
    <mergeCell ref="BI154:BN154"/>
    <mergeCell ref="BP154:CF154"/>
    <mergeCell ref="CM154:CR154"/>
    <mergeCell ref="CT155:CY155"/>
    <mergeCell ref="DQ155:DV155"/>
    <mergeCell ref="DX155:EC155"/>
    <mergeCell ref="AL155:AQ155"/>
    <mergeCell ref="AL156:AQ156"/>
    <mergeCell ref="AL157:BB157"/>
    <mergeCell ref="BC157:BD157"/>
    <mergeCell ref="BE157:BF157"/>
    <mergeCell ref="BI157:BN157"/>
    <mergeCell ref="BP155:BU155"/>
    <mergeCell ref="BP156:BU156"/>
    <mergeCell ref="BP157:CF157"/>
    <mergeCell ref="CG157:CH157"/>
    <mergeCell ref="CI157:CJ157"/>
    <mergeCell ref="A161:B161"/>
    <mergeCell ref="C161:T161"/>
    <mergeCell ref="U161:V161"/>
    <mergeCell ref="W161:Z161"/>
    <mergeCell ref="AA161:AD161"/>
    <mergeCell ref="AE161:AF161"/>
    <mergeCell ref="AG161:AX161"/>
    <mergeCell ref="EM162:EP162"/>
    <mergeCell ref="EQ162:ET162"/>
    <mergeCell ref="CO162:DF162"/>
    <mergeCell ref="DG162:DH162"/>
    <mergeCell ref="DI162:DL162"/>
    <mergeCell ref="DM162:DP162"/>
    <mergeCell ref="DQ162:DR162"/>
    <mergeCell ref="DS162:EJ162"/>
    <mergeCell ref="EK162:EL162"/>
    <mergeCell ref="EQ157:ER157"/>
    <mergeCell ref="DS160:EJ160"/>
    <mergeCell ref="EK160:EL160"/>
    <mergeCell ref="EM160:EP160"/>
    <mergeCell ref="EQ160:ET160"/>
    <mergeCell ref="CI160:CL160"/>
    <mergeCell ref="CM160:CN160"/>
    <mergeCell ref="CO160:DF160"/>
    <mergeCell ref="DG160:DH160"/>
    <mergeCell ref="DI160:DL160"/>
    <mergeCell ref="DM160:DP160"/>
    <mergeCell ref="DQ160:DR160"/>
    <mergeCell ref="AY161:AZ161"/>
    <mergeCell ref="BA161:BD161"/>
    <mergeCell ref="BE161:BH161"/>
    <mergeCell ref="BI161:BJ161"/>
    <mergeCell ref="BK161:CB161"/>
    <mergeCell ref="CC161:CD161"/>
    <mergeCell ref="CE161:CH161"/>
    <mergeCell ref="A160:B160"/>
    <mergeCell ref="C160:T160"/>
    <mergeCell ref="U160:V160"/>
    <mergeCell ref="W160:Z160"/>
    <mergeCell ref="AA160:AD160"/>
    <mergeCell ref="AE160:AF160"/>
    <mergeCell ref="AG160:AX160"/>
    <mergeCell ref="DS161:EJ161"/>
    <mergeCell ref="EK161:EL161"/>
    <mergeCell ref="EM161:EP161"/>
    <mergeCell ref="EQ161:ET161"/>
    <mergeCell ref="A162:B162"/>
    <mergeCell ref="C162:T162"/>
    <mergeCell ref="U162:V162"/>
    <mergeCell ref="W162:Z162"/>
    <mergeCell ref="AA162:AD162"/>
    <mergeCell ref="AE162:AF162"/>
    <mergeCell ref="AG162:AX162"/>
    <mergeCell ref="CI161:CL161"/>
    <mergeCell ref="CM161:CN161"/>
    <mergeCell ref="CO161:DF161"/>
    <mergeCell ref="DG161:DH161"/>
    <mergeCell ref="DI161:DL161"/>
    <mergeCell ref="DM161:DP161"/>
    <mergeCell ref="DQ161:DR161"/>
    <mergeCell ref="AY160:AZ160"/>
    <mergeCell ref="BA160:BD160"/>
    <mergeCell ref="BE160:BH160"/>
    <mergeCell ref="BI160:BJ160"/>
    <mergeCell ref="BK160:CB160"/>
    <mergeCell ref="CC160:CD160"/>
    <mergeCell ref="CE160:CH160"/>
    <mergeCell ref="EM164:EP164"/>
    <mergeCell ref="EQ164:ET164"/>
    <mergeCell ref="CO164:DF164"/>
    <mergeCell ref="DG164:DH164"/>
    <mergeCell ref="DI164:DL164"/>
    <mergeCell ref="DM164:DP164"/>
    <mergeCell ref="DQ164:DR164"/>
    <mergeCell ref="DS164:EJ164"/>
    <mergeCell ref="EK164:EL164"/>
    <mergeCell ref="CI162:CL162"/>
    <mergeCell ref="CM162:CN162"/>
    <mergeCell ref="AY162:AZ162"/>
    <mergeCell ref="BA162:BD162"/>
    <mergeCell ref="BE162:BH162"/>
    <mergeCell ref="BI162:BJ162"/>
    <mergeCell ref="BK162:CB162"/>
    <mergeCell ref="CC162:CD162"/>
    <mergeCell ref="CE162:CH162"/>
    <mergeCell ref="AY163:AZ163"/>
    <mergeCell ref="BA163:BD163"/>
    <mergeCell ref="BE163:BH163"/>
    <mergeCell ref="BI163:BJ163"/>
    <mergeCell ref="BK163:CB163"/>
    <mergeCell ref="CC163:CD163"/>
    <mergeCell ref="CE163:CH163"/>
    <mergeCell ref="DS163:EJ163"/>
    <mergeCell ref="EK163:EL163"/>
    <mergeCell ref="EM163:EP163"/>
    <mergeCell ref="EQ163:ET163"/>
    <mergeCell ref="DG163:DH163"/>
    <mergeCell ref="DI163:DL163"/>
    <mergeCell ref="DM163:DP163"/>
    <mergeCell ref="A163:B163"/>
    <mergeCell ref="C163:T163"/>
    <mergeCell ref="U163:V163"/>
    <mergeCell ref="W163:Z163"/>
    <mergeCell ref="AA163:AD163"/>
    <mergeCell ref="AE163:AF163"/>
    <mergeCell ref="AG163:AX163"/>
    <mergeCell ref="A164:B164"/>
    <mergeCell ref="C164:T164"/>
    <mergeCell ref="U164:V164"/>
    <mergeCell ref="W164:Z164"/>
    <mergeCell ref="AA164:AD164"/>
    <mergeCell ref="AE164:AF164"/>
    <mergeCell ref="AG164:AX164"/>
    <mergeCell ref="CI163:CL163"/>
    <mergeCell ref="CM163:CN163"/>
    <mergeCell ref="CO163:DF163"/>
    <mergeCell ref="DQ163:DR163"/>
    <mergeCell ref="EM166:EP166"/>
    <mergeCell ref="EQ166:ET166"/>
    <mergeCell ref="CO166:DF166"/>
    <mergeCell ref="DG166:DH166"/>
    <mergeCell ref="DI166:DL166"/>
    <mergeCell ref="DM166:DP166"/>
    <mergeCell ref="DQ166:DR166"/>
    <mergeCell ref="DS166:EJ166"/>
    <mergeCell ref="EK166:EL166"/>
    <mergeCell ref="CI164:CL164"/>
    <mergeCell ref="CM164:CN164"/>
    <mergeCell ref="AY164:AZ164"/>
    <mergeCell ref="BA164:BD164"/>
    <mergeCell ref="BE164:BH164"/>
    <mergeCell ref="BI164:BJ164"/>
    <mergeCell ref="BK164:CB164"/>
    <mergeCell ref="CC164:CD164"/>
    <mergeCell ref="CE164:CH164"/>
    <mergeCell ref="AY165:AZ165"/>
    <mergeCell ref="BA165:BD165"/>
    <mergeCell ref="BE165:BH165"/>
    <mergeCell ref="BI165:BJ165"/>
    <mergeCell ref="BK165:CB165"/>
    <mergeCell ref="CC165:CD165"/>
    <mergeCell ref="CE165:CH165"/>
    <mergeCell ref="DS165:EJ165"/>
    <mergeCell ref="EK165:EL165"/>
    <mergeCell ref="EM165:EP165"/>
    <mergeCell ref="EQ165:ET165"/>
    <mergeCell ref="DG165:DH165"/>
    <mergeCell ref="DI165:DL165"/>
    <mergeCell ref="A165:B165"/>
    <mergeCell ref="C165:T165"/>
    <mergeCell ref="U165:V165"/>
    <mergeCell ref="W165:Z165"/>
    <mergeCell ref="AA165:AD165"/>
    <mergeCell ref="AE165:AF165"/>
    <mergeCell ref="AG165:AX165"/>
    <mergeCell ref="A166:B166"/>
    <mergeCell ref="C166:T166"/>
    <mergeCell ref="U166:V166"/>
    <mergeCell ref="W166:Z166"/>
    <mergeCell ref="AA166:AD166"/>
    <mergeCell ref="AE166:AF166"/>
    <mergeCell ref="AG166:AX166"/>
    <mergeCell ref="CI165:CL165"/>
    <mergeCell ref="CM165:CN165"/>
    <mergeCell ref="CO165:DF165"/>
    <mergeCell ref="DM165:DP165"/>
    <mergeCell ref="DQ165:DR165"/>
    <mergeCell ref="EM168:EP168"/>
    <mergeCell ref="EQ168:ET168"/>
    <mergeCell ref="CO168:DF168"/>
    <mergeCell ref="DG168:DH168"/>
    <mergeCell ref="DI168:DL168"/>
    <mergeCell ref="DM168:DP168"/>
    <mergeCell ref="DQ168:DR168"/>
    <mergeCell ref="DS168:EJ168"/>
    <mergeCell ref="EK168:EL168"/>
    <mergeCell ref="CI166:CL166"/>
    <mergeCell ref="CM166:CN166"/>
    <mergeCell ref="AY166:AZ166"/>
    <mergeCell ref="BA166:BD166"/>
    <mergeCell ref="BE166:BH166"/>
    <mergeCell ref="BI166:BJ166"/>
    <mergeCell ref="BK166:CB166"/>
    <mergeCell ref="CC166:CD166"/>
    <mergeCell ref="CE166:CH166"/>
    <mergeCell ref="AY167:AZ167"/>
    <mergeCell ref="BA167:BD167"/>
    <mergeCell ref="BE167:BH167"/>
    <mergeCell ref="BI167:BJ167"/>
    <mergeCell ref="BK167:CB167"/>
    <mergeCell ref="CC167:CD167"/>
    <mergeCell ref="CE167:CH167"/>
    <mergeCell ref="DS167:EJ167"/>
    <mergeCell ref="EK167:EL167"/>
    <mergeCell ref="EM167:EP167"/>
    <mergeCell ref="EQ167:ET167"/>
    <mergeCell ref="DG167:DH167"/>
    <mergeCell ref="A167:B167"/>
    <mergeCell ref="C167:T167"/>
    <mergeCell ref="U167:V167"/>
    <mergeCell ref="W167:Z167"/>
    <mergeCell ref="AA167:AD167"/>
    <mergeCell ref="AE167:AF167"/>
    <mergeCell ref="AG167:AX167"/>
    <mergeCell ref="A168:B168"/>
    <mergeCell ref="C168:T168"/>
    <mergeCell ref="U168:V168"/>
    <mergeCell ref="W168:Z168"/>
    <mergeCell ref="AA168:AD168"/>
    <mergeCell ref="AE168:AF168"/>
    <mergeCell ref="AG168:AX168"/>
    <mergeCell ref="CI167:CL167"/>
    <mergeCell ref="CM167:CN167"/>
    <mergeCell ref="CO167:DF167"/>
    <mergeCell ref="DI167:DL167"/>
    <mergeCell ref="DM167:DP167"/>
    <mergeCell ref="DQ167:DR167"/>
    <mergeCell ref="DE210:DJ210"/>
    <mergeCell ref="DK210:DN210"/>
    <mergeCell ref="BC210:BF210"/>
    <mergeCell ref="BI210:BN210"/>
    <mergeCell ref="BP210:BZ210"/>
    <mergeCell ref="CA210:CF210"/>
    <mergeCell ref="CG210:CJ210"/>
    <mergeCell ref="CM210:CR210"/>
    <mergeCell ref="CT210:DD210"/>
    <mergeCell ref="CI207:CL207"/>
    <mergeCell ref="CM207:CN207"/>
    <mergeCell ref="CM209:CN209"/>
    <mergeCell ref="AY207:AZ207"/>
    <mergeCell ref="BA207:BD207"/>
    <mergeCell ref="BE207:BH207"/>
    <mergeCell ref="BI207:BJ207"/>
    <mergeCell ref="BK207:CB207"/>
    <mergeCell ref="CC207:CD207"/>
    <mergeCell ref="CE207:CH207"/>
    <mergeCell ref="CC208:CH208"/>
    <mergeCell ref="CI208:CL208"/>
    <mergeCell ref="CM208:DF208"/>
    <mergeCell ref="DG208:DL208"/>
    <mergeCell ref="DM208:DP208"/>
    <mergeCell ref="DQ208:EJ208"/>
    <mergeCell ref="AY200:AZ200"/>
    <mergeCell ref="BA200:BD200"/>
    <mergeCell ref="BE200:BH200"/>
    <mergeCell ref="BI200:BJ200"/>
    <mergeCell ref="DQ209:DR209"/>
    <mergeCell ref="DS209:EI209"/>
    <mergeCell ref="DQ210:DV210"/>
    <mergeCell ref="DX210:EH210"/>
    <mergeCell ref="EI210:EN210"/>
    <mergeCell ref="EO210:ER210"/>
    <mergeCell ref="A209:B209"/>
    <mergeCell ref="C209:S209"/>
    <mergeCell ref="AE209:AF209"/>
    <mergeCell ref="AG209:AW209"/>
    <mergeCell ref="BI209:BJ209"/>
    <mergeCell ref="BK209:CA209"/>
    <mergeCell ref="CO209:DE209"/>
    <mergeCell ref="A210:F210"/>
    <mergeCell ref="H210:R210"/>
    <mergeCell ref="S210:X210"/>
    <mergeCell ref="Y210:AB210"/>
    <mergeCell ref="AE210:AJ210"/>
    <mergeCell ref="AL210:AV210"/>
    <mergeCell ref="AW210:BB210"/>
    <mergeCell ref="EM201:EP201"/>
    <mergeCell ref="EQ201:ET201"/>
    <mergeCell ref="CO201:DF201"/>
    <mergeCell ref="DG201:DH201"/>
    <mergeCell ref="DI201:DL201"/>
    <mergeCell ref="DM201:DP201"/>
    <mergeCell ref="DQ201:DR201"/>
    <mergeCell ref="DS201:EJ201"/>
    <mergeCell ref="EK201:EL201"/>
    <mergeCell ref="EK208:EP208"/>
    <mergeCell ref="EQ208:ET208"/>
    <mergeCell ref="A208:T208"/>
    <mergeCell ref="U208:Z208"/>
    <mergeCell ref="AA208:AD208"/>
    <mergeCell ref="AE208:AX208"/>
    <mergeCell ref="AY208:BD208"/>
    <mergeCell ref="BE208:BH208"/>
    <mergeCell ref="BI208:CB208"/>
    <mergeCell ref="A201:B201"/>
    <mergeCell ref="C201:T201"/>
    <mergeCell ref="U201:V201"/>
    <mergeCell ref="W201:Z201"/>
    <mergeCell ref="AA201:AD201"/>
    <mergeCell ref="AE201:AF201"/>
    <mergeCell ref="AG201:AX201"/>
    <mergeCell ref="AY202:AZ202"/>
    <mergeCell ref="BA202:BD202"/>
    <mergeCell ref="BE202:BH202"/>
    <mergeCell ref="BI202:BJ202"/>
    <mergeCell ref="BK202:CB202"/>
    <mergeCell ref="CC202:CD202"/>
    <mergeCell ref="CE202:CH202"/>
    <mergeCell ref="DS199:EJ199"/>
    <mergeCell ref="EK199:EL199"/>
    <mergeCell ref="EM199:EP199"/>
    <mergeCell ref="EQ199:ET199"/>
    <mergeCell ref="CI199:CL199"/>
    <mergeCell ref="CM199:CN199"/>
    <mergeCell ref="CO199:DF199"/>
    <mergeCell ref="DG199:DH199"/>
    <mergeCell ref="DI199:DL199"/>
    <mergeCell ref="DM199:DP199"/>
    <mergeCell ref="DQ199:DR199"/>
    <mergeCell ref="BK200:CB200"/>
    <mergeCell ref="CC200:CD200"/>
    <mergeCell ref="CE200:CH200"/>
    <mergeCell ref="A200:B200"/>
    <mergeCell ref="C200:T200"/>
    <mergeCell ref="U200:V200"/>
    <mergeCell ref="W200:Z200"/>
    <mergeCell ref="AA200:AD200"/>
    <mergeCell ref="AE200:AF200"/>
    <mergeCell ref="AG200:AX200"/>
    <mergeCell ref="A199:B199"/>
    <mergeCell ref="C199:T199"/>
    <mergeCell ref="U199:V199"/>
    <mergeCell ref="W199:Z199"/>
    <mergeCell ref="AA199:AD199"/>
    <mergeCell ref="AE199:AF199"/>
    <mergeCell ref="AG199:AX199"/>
    <mergeCell ref="DS200:EJ200"/>
    <mergeCell ref="EK200:EL200"/>
    <mergeCell ref="EM200:EP200"/>
    <mergeCell ref="EQ200:ET200"/>
    <mergeCell ref="CI200:CL200"/>
    <mergeCell ref="CM200:CN200"/>
    <mergeCell ref="CO200:DF200"/>
    <mergeCell ref="DG200:DH200"/>
    <mergeCell ref="DI200:DL200"/>
    <mergeCell ref="DM200:DP200"/>
    <mergeCell ref="DQ200:DR200"/>
    <mergeCell ref="AY199:AZ199"/>
    <mergeCell ref="BA199:BD199"/>
    <mergeCell ref="BE199:BH199"/>
    <mergeCell ref="BI199:BJ199"/>
    <mergeCell ref="BK199:CB199"/>
    <mergeCell ref="CC199:CD199"/>
    <mergeCell ref="CE199:CH199"/>
    <mergeCell ref="EM203:EP203"/>
    <mergeCell ref="EQ203:ET203"/>
    <mergeCell ref="CO203:DF203"/>
    <mergeCell ref="DG203:DH203"/>
    <mergeCell ref="DI203:DL203"/>
    <mergeCell ref="DM203:DP203"/>
    <mergeCell ref="DQ203:DR203"/>
    <mergeCell ref="DS203:EJ203"/>
    <mergeCell ref="EK203:EL203"/>
    <mergeCell ref="CI201:CL201"/>
    <mergeCell ref="CM201:CN201"/>
    <mergeCell ref="AY201:AZ201"/>
    <mergeCell ref="BA201:BD201"/>
    <mergeCell ref="BE201:BH201"/>
    <mergeCell ref="BI201:BJ201"/>
    <mergeCell ref="BK201:CB201"/>
    <mergeCell ref="CC201:CD201"/>
    <mergeCell ref="CE201:CH201"/>
    <mergeCell ref="DS202:EJ202"/>
    <mergeCell ref="EK202:EL202"/>
    <mergeCell ref="EM202:EP202"/>
    <mergeCell ref="EQ202:ET202"/>
    <mergeCell ref="DG202:DH202"/>
    <mergeCell ref="DI202:DL202"/>
    <mergeCell ref="DM202:DP202"/>
    <mergeCell ref="A202:B202"/>
    <mergeCell ref="C202:T202"/>
    <mergeCell ref="U202:V202"/>
    <mergeCell ref="W202:Z202"/>
    <mergeCell ref="AA202:AD202"/>
    <mergeCell ref="AE202:AF202"/>
    <mergeCell ref="AG202:AX202"/>
    <mergeCell ref="A203:B203"/>
    <mergeCell ref="C203:T203"/>
    <mergeCell ref="U203:V203"/>
    <mergeCell ref="W203:Z203"/>
    <mergeCell ref="AA203:AD203"/>
    <mergeCell ref="AE203:AF203"/>
    <mergeCell ref="AG203:AX203"/>
    <mergeCell ref="CI202:CL202"/>
    <mergeCell ref="CM202:CN202"/>
    <mergeCell ref="CO202:DF202"/>
    <mergeCell ref="CI203:CL203"/>
    <mergeCell ref="CM203:CN203"/>
    <mergeCell ref="AY203:AZ203"/>
    <mergeCell ref="BA203:BD203"/>
    <mergeCell ref="BE203:BH203"/>
    <mergeCell ref="BI203:BJ203"/>
    <mergeCell ref="BK203:CB203"/>
    <mergeCell ref="CC203:CD203"/>
    <mergeCell ref="CE203:CH203"/>
    <mergeCell ref="DQ202:DR202"/>
    <mergeCell ref="EM205:EP205"/>
    <mergeCell ref="EQ205:ET205"/>
    <mergeCell ref="CO205:DF205"/>
    <mergeCell ref="DG205:DH205"/>
    <mergeCell ref="DI205:DL205"/>
    <mergeCell ref="DM205:DP205"/>
    <mergeCell ref="DQ205:DR205"/>
    <mergeCell ref="DS205:EJ205"/>
    <mergeCell ref="EK205:EL205"/>
    <mergeCell ref="CO228:DE228"/>
    <mergeCell ref="DQ228:DR228"/>
    <mergeCell ref="DS228:EI228"/>
    <mergeCell ref="A228:B228"/>
    <mergeCell ref="C228:S228"/>
    <mergeCell ref="AE228:AF228"/>
    <mergeCell ref="AG228:AW228"/>
    <mergeCell ref="BI228:BJ228"/>
    <mergeCell ref="BK228:CA228"/>
    <mergeCell ref="CM228:CN228"/>
    <mergeCell ref="CC227:CH227"/>
    <mergeCell ref="CI227:CL227"/>
    <mergeCell ref="CM227:DF227"/>
    <mergeCell ref="DG227:DL227"/>
    <mergeCell ref="DM227:DP227"/>
    <mergeCell ref="DQ227:EJ227"/>
    <mergeCell ref="EK227:EP227"/>
    <mergeCell ref="EQ227:ET227"/>
    <mergeCell ref="A227:T227"/>
    <mergeCell ref="U227:Z227"/>
    <mergeCell ref="AA227:AD227"/>
    <mergeCell ref="AE227:AX227"/>
    <mergeCell ref="AY227:BD227"/>
    <mergeCell ref="BE227:BH227"/>
    <mergeCell ref="BI227:CB227"/>
    <mergeCell ref="DE229:DJ229"/>
    <mergeCell ref="DK229:DN229"/>
    <mergeCell ref="BC229:BF229"/>
    <mergeCell ref="BI229:BN229"/>
    <mergeCell ref="BP229:BZ229"/>
    <mergeCell ref="CA229:CF229"/>
    <mergeCell ref="CG229:CJ229"/>
    <mergeCell ref="CM229:CR229"/>
    <mergeCell ref="CT229:DD229"/>
    <mergeCell ref="CI225:CL225"/>
    <mergeCell ref="CM225:CN225"/>
    <mergeCell ref="AY225:AZ225"/>
    <mergeCell ref="BA225:BD225"/>
    <mergeCell ref="BE225:BH225"/>
    <mergeCell ref="BI225:BJ225"/>
    <mergeCell ref="BK225:CB225"/>
    <mergeCell ref="CC225:CD225"/>
    <mergeCell ref="CE225:CH225"/>
    <mergeCell ref="AY226:AZ226"/>
    <mergeCell ref="BA226:BD226"/>
    <mergeCell ref="BE226:BH226"/>
    <mergeCell ref="BI226:BJ226"/>
    <mergeCell ref="BK226:CB226"/>
    <mergeCell ref="CC226:CD226"/>
    <mergeCell ref="CE226:CH226"/>
    <mergeCell ref="DS226:EJ226"/>
    <mergeCell ref="EK226:EL226"/>
    <mergeCell ref="EM226:EP226"/>
    <mergeCell ref="EQ226:ET226"/>
    <mergeCell ref="CI226:CL226"/>
    <mergeCell ref="CM226:CN226"/>
    <mergeCell ref="CO226:DF226"/>
    <mergeCell ref="DG226:DH226"/>
    <mergeCell ref="DI226:DL226"/>
    <mergeCell ref="DM226:DP226"/>
    <mergeCell ref="DQ226:DR226"/>
    <mergeCell ref="A226:B226"/>
    <mergeCell ref="C226:T226"/>
    <mergeCell ref="U226:V226"/>
    <mergeCell ref="W226:Z226"/>
    <mergeCell ref="AA226:AD226"/>
    <mergeCell ref="AE226:AF226"/>
    <mergeCell ref="AG226:AX226"/>
    <mergeCell ref="DQ229:DV229"/>
    <mergeCell ref="DX229:EH229"/>
    <mergeCell ref="EI229:EN229"/>
    <mergeCell ref="EO229:ER229"/>
    <mergeCell ref="A229:F229"/>
    <mergeCell ref="H229:R229"/>
    <mergeCell ref="S229:X229"/>
    <mergeCell ref="Y229:AB229"/>
    <mergeCell ref="AE229:AJ229"/>
    <mergeCell ref="AL229:AV229"/>
    <mergeCell ref="AW229:BB229"/>
    <mergeCell ref="CT230:DJ230"/>
    <mergeCell ref="DQ230:DV230"/>
    <mergeCell ref="DX230:EN230"/>
    <mergeCell ref="A230:F230"/>
    <mergeCell ref="H230:X230"/>
    <mergeCell ref="AE230:AJ230"/>
    <mergeCell ref="AL230:BB230"/>
    <mergeCell ref="BI230:BN230"/>
    <mergeCell ref="BP230:CF230"/>
    <mergeCell ref="CM230:CR230"/>
    <mergeCell ref="AL231:AQ231"/>
    <mergeCell ref="AL232:AQ232"/>
    <mergeCell ref="CM232:CR232"/>
    <mergeCell ref="CT232:CY232"/>
    <mergeCell ref="DQ232:DV232"/>
    <mergeCell ref="DX232:EC232"/>
    <mergeCell ref="DS236:EJ236"/>
    <mergeCell ref="EK236:EL236"/>
    <mergeCell ref="EQ236:ET236"/>
    <mergeCell ref="CI236:CL236"/>
    <mergeCell ref="CM236:CN236"/>
    <mergeCell ref="CO236:DF236"/>
    <mergeCell ref="DG236:DH236"/>
    <mergeCell ref="DI236:DL236"/>
    <mergeCell ref="DM236:DP236"/>
    <mergeCell ref="DQ236:DR236"/>
    <mergeCell ref="BP231:BU231"/>
    <mergeCell ref="BP232:BU232"/>
    <mergeCell ref="AY236:AZ236"/>
    <mergeCell ref="BA236:BD236"/>
    <mergeCell ref="BE236:BH236"/>
    <mergeCell ref="BI236:BJ236"/>
    <mergeCell ref="BK236:CB236"/>
    <mergeCell ref="CC236:CD236"/>
    <mergeCell ref="CE236:CH236"/>
    <mergeCell ref="EM236:EP236"/>
    <mergeCell ref="A231:F231"/>
    <mergeCell ref="AE231:AJ231"/>
    <mergeCell ref="BI231:BN231"/>
    <mergeCell ref="CM231:CR231"/>
    <mergeCell ref="A232:F232"/>
    <mergeCell ref="AE232:AJ232"/>
    <mergeCell ref="BI232:BN232"/>
    <mergeCell ref="DK233:DL233"/>
    <mergeCell ref="DM233:DN233"/>
    <mergeCell ref="DQ233:DV233"/>
    <mergeCell ref="DX233:EN233"/>
    <mergeCell ref="EO233:EP233"/>
    <mergeCell ref="EQ233:ER233"/>
    <mergeCell ref="BE233:BF233"/>
    <mergeCell ref="BI233:BN233"/>
    <mergeCell ref="BP233:CF233"/>
    <mergeCell ref="CG233:CH233"/>
    <mergeCell ref="CI233:CJ233"/>
    <mergeCell ref="CM233:CR233"/>
    <mergeCell ref="CT233:DJ233"/>
    <mergeCell ref="A233:F233"/>
    <mergeCell ref="H233:X233"/>
    <mergeCell ref="Y233:Z233"/>
    <mergeCell ref="AA233:AB233"/>
    <mergeCell ref="AE233:AJ233"/>
    <mergeCell ref="AL233:BB233"/>
    <mergeCell ref="BC233:BD233"/>
    <mergeCell ref="CT231:CY231"/>
    <mergeCell ref="DQ231:DV231"/>
    <mergeCell ref="DX231:EC231"/>
    <mergeCell ref="H231:M231"/>
    <mergeCell ref="H232:M232"/>
    <mergeCell ref="A236:B236"/>
    <mergeCell ref="C236:T236"/>
    <mergeCell ref="U236:V236"/>
    <mergeCell ref="W236:Z236"/>
    <mergeCell ref="AA236:AD236"/>
    <mergeCell ref="AE236:AF236"/>
    <mergeCell ref="AG236:AX236"/>
    <mergeCell ref="AY239:AZ239"/>
    <mergeCell ref="BA239:BD239"/>
    <mergeCell ref="BE239:BH239"/>
    <mergeCell ref="BI239:BJ239"/>
    <mergeCell ref="BK239:CB239"/>
    <mergeCell ref="CC239:CD239"/>
    <mergeCell ref="CE239:CH239"/>
    <mergeCell ref="DS239:EJ239"/>
    <mergeCell ref="EK239:EL239"/>
    <mergeCell ref="EM239:EP239"/>
    <mergeCell ref="AY237:AZ237"/>
    <mergeCell ref="BA237:BD237"/>
    <mergeCell ref="BE237:BH237"/>
    <mergeCell ref="BI237:BJ237"/>
    <mergeCell ref="BK237:CB237"/>
    <mergeCell ref="CC237:CD237"/>
    <mergeCell ref="CE237:CH237"/>
    <mergeCell ref="DS237:EJ237"/>
    <mergeCell ref="EK237:EL237"/>
    <mergeCell ref="EM237:EP237"/>
    <mergeCell ref="AY238:AZ238"/>
    <mergeCell ref="BA238:BD238"/>
    <mergeCell ref="BE238:BH238"/>
    <mergeCell ref="BI238:BJ238"/>
    <mergeCell ref="BK238:CB238"/>
    <mergeCell ref="CC238:CD238"/>
    <mergeCell ref="CE238:CH238"/>
    <mergeCell ref="A238:B238"/>
    <mergeCell ref="C238:T238"/>
    <mergeCell ref="U238:V238"/>
    <mergeCell ref="W238:Z238"/>
    <mergeCell ref="AA238:AD238"/>
    <mergeCell ref="AE238:AF238"/>
    <mergeCell ref="AG238:AX238"/>
    <mergeCell ref="A239:B239"/>
    <mergeCell ref="C239:T239"/>
    <mergeCell ref="U239:V239"/>
    <mergeCell ref="W239:Z239"/>
    <mergeCell ref="AA239:AD239"/>
    <mergeCell ref="AE239:AF239"/>
    <mergeCell ref="AG239:AX239"/>
    <mergeCell ref="EK238:EL238"/>
    <mergeCell ref="EM238:EP238"/>
    <mergeCell ref="EQ238:ET238"/>
    <mergeCell ref="CI238:CL238"/>
    <mergeCell ref="CM238:CN238"/>
    <mergeCell ref="CO238:DF238"/>
    <mergeCell ref="DG238:DH238"/>
    <mergeCell ref="DI238:DL238"/>
    <mergeCell ref="DM238:DP238"/>
    <mergeCell ref="DQ238:DR238"/>
    <mergeCell ref="EQ239:ET239"/>
    <mergeCell ref="CI239:CL239"/>
    <mergeCell ref="CM239:CN239"/>
    <mergeCell ref="CO239:DF239"/>
    <mergeCell ref="DG239:DH239"/>
    <mergeCell ref="DI239:DL239"/>
    <mergeCell ref="DM239:DP239"/>
    <mergeCell ref="DQ239:DR239"/>
    <mergeCell ref="A241:B241"/>
    <mergeCell ref="C241:T241"/>
    <mergeCell ref="U241:V241"/>
    <mergeCell ref="W241:Z241"/>
    <mergeCell ref="AA241:AD241"/>
    <mergeCell ref="AE241:AF241"/>
    <mergeCell ref="AG241:AX241"/>
    <mergeCell ref="EM242:EP242"/>
    <mergeCell ref="EQ242:ET242"/>
    <mergeCell ref="CO242:DF242"/>
    <mergeCell ref="DG242:DH242"/>
    <mergeCell ref="DI242:DL242"/>
    <mergeCell ref="DM242:DP242"/>
    <mergeCell ref="DQ242:DR242"/>
    <mergeCell ref="DS242:EJ242"/>
    <mergeCell ref="EK242:EL242"/>
    <mergeCell ref="EQ237:ET237"/>
    <mergeCell ref="CI237:CL237"/>
    <mergeCell ref="CM237:CN237"/>
    <mergeCell ref="CO237:DF237"/>
    <mergeCell ref="DG237:DH237"/>
    <mergeCell ref="DI237:DL237"/>
    <mergeCell ref="DM237:DP237"/>
    <mergeCell ref="DQ237:DR237"/>
    <mergeCell ref="A237:B237"/>
    <mergeCell ref="C237:T237"/>
    <mergeCell ref="U237:V237"/>
    <mergeCell ref="W237:Z237"/>
    <mergeCell ref="AA237:AD237"/>
    <mergeCell ref="AE237:AF237"/>
    <mergeCell ref="AG237:AX237"/>
    <mergeCell ref="DS238:EJ238"/>
    <mergeCell ref="DS240:EJ240"/>
    <mergeCell ref="EK240:EL240"/>
    <mergeCell ref="EM240:EP240"/>
    <mergeCell ref="EQ240:ET240"/>
    <mergeCell ref="CI240:CL240"/>
    <mergeCell ref="CM240:CN240"/>
    <mergeCell ref="CO240:DF240"/>
    <mergeCell ref="DG240:DH240"/>
    <mergeCell ref="DI240:DL240"/>
    <mergeCell ref="DM240:DP240"/>
    <mergeCell ref="DQ240:DR240"/>
    <mergeCell ref="AY241:AZ241"/>
    <mergeCell ref="BA241:BD241"/>
    <mergeCell ref="BE241:BH241"/>
    <mergeCell ref="BI241:BJ241"/>
    <mergeCell ref="BK241:CB241"/>
    <mergeCell ref="CC241:CD241"/>
    <mergeCell ref="CE241:CH241"/>
    <mergeCell ref="A240:B240"/>
    <mergeCell ref="C240:T240"/>
    <mergeCell ref="U240:V240"/>
    <mergeCell ref="W240:Z240"/>
    <mergeCell ref="AA240:AD240"/>
    <mergeCell ref="AE240:AF240"/>
    <mergeCell ref="AG240:AX240"/>
    <mergeCell ref="DS241:EJ241"/>
    <mergeCell ref="EK241:EL241"/>
    <mergeCell ref="EM241:EP241"/>
    <mergeCell ref="EQ241:ET241"/>
    <mergeCell ref="A242:B242"/>
    <mergeCell ref="C242:T242"/>
    <mergeCell ref="U242:V242"/>
    <mergeCell ref="W242:Z242"/>
    <mergeCell ref="AA242:AD242"/>
    <mergeCell ref="AE242:AF242"/>
    <mergeCell ref="AG242:AX242"/>
    <mergeCell ref="CI241:CL241"/>
    <mergeCell ref="CM241:CN241"/>
    <mergeCell ref="CO241:DF241"/>
    <mergeCell ref="DG241:DH241"/>
    <mergeCell ref="DI241:DL241"/>
    <mergeCell ref="DM241:DP241"/>
    <mergeCell ref="DQ241:DR241"/>
    <mergeCell ref="AY240:AZ240"/>
    <mergeCell ref="BA240:BD240"/>
    <mergeCell ref="BE240:BH240"/>
    <mergeCell ref="BI240:BJ240"/>
    <mergeCell ref="BK240:CB240"/>
    <mergeCell ref="CC240:CD240"/>
    <mergeCell ref="CE240:CH240"/>
    <mergeCell ref="EM244:EP244"/>
    <mergeCell ref="EQ244:ET244"/>
    <mergeCell ref="CO244:DF244"/>
    <mergeCell ref="DG244:DH244"/>
    <mergeCell ref="DI244:DL244"/>
    <mergeCell ref="DM244:DP244"/>
    <mergeCell ref="DQ244:DR244"/>
    <mergeCell ref="DS244:EJ244"/>
    <mergeCell ref="EK244:EL244"/>
    <mergeCell ref="CI242:CL242"/>
    <mergeCell ref="CM242:CN242"/>
    <mergeCell ref="AY242:AZ242"/>
    <mergeCell ref="BA242:BD242"/>
    <mergeCell ref="BE242:BH242"/>
    <mergeCell ref="BI242:BJ242"/>
    <mergeCell ref="BK242:CB242"/>
    <mergeCell ref="CC242:CD242"/>
    <mergeCell ref="CE242:CH242"/>
    <mergeCell ref="AY243:AZ243"/>
    <mergeCell ref="BA243:BD243"/>
    <mergeCell ref="BE243:BH243"/>
    <mergeCell ref="BI243:BJ243"/>
    <mergeCell ref="BK243:CB243"/>
    <mergeCell ref="CC243:CD243"/>
    <mergeCell ref="CE243:CH243"/>
    <mergeCell ref="DS243:EJ243"/>
    <mergeCell ref="EK243:EL243"/>
    <mergeCell ref="EM243:EP243"/>
    <mergeCell ref="EQ243:ET243"/>
    <mergeCell ref="DG243:DH243"/>
    <mergeCell ref="DI243:DL243"/>
    <mergeCell ref="DM243:DP243"/>
    <mergeCell ref="A243:B243"/>
    <mergeCell ref="C243:T243"/>
    <mergeCell ref="U243:V243"/>
    <mergeCell ref="W243:Z243"/>
    <mergeCell ref="AA243:AD243"/>
    <mergeCell ref="AE243:AF243"/>
    <mergeCell ref="AG243:AX243"/>
    <mergeCell ref="A244:B244"/>
    <mergeCell ref="C244:T244"/>
    <mergeCell ref="U244:V244"/>
    <mergeCell ref="W244:Z244"/>
    <mergeCell ref="AA244:AD244"/>
    <mergeCell ref="AE244:AF244"/>
    <mergeCell ref="AG244:AX244"/>
    <mergeCell ref="CI243:CL243"/>
    <mergeCell ref="CM243:CN243"/>
    <mergeCell ref="CO243:DF243"/>
    <mergeCell ref="CM244:CN244"/>
    <mergeCell ref="AY244:AZ244"/>
    <mergeCell ref="BA244:BD244"/>
    <mergeCell ref="BE244:BH244"/>
    <mergeCell ref="BI244:BJ244"/>
    <mergeCell ref="BK244:CB244"/>
    <mergeCell ref="CC244:CD244"/>
    <mergeCell ref="CE244:CH244"/>
    <mergeCell ref="DQ243:DR243"/>
    <mergeCell ref="CC246:CH246"/>
    <mergeCell ref="CI246:CL246"/>
    <mergeCell ref="CM246:DF246"/>
    <mergeCell ref="DG246:DL246"/>
    <mergeCell ref="DM246:DP246"/>
    <mergeCell ref="DQ246:EJ246"/>
    <mergeCell ref="EK246:EP246"/>
    <mergeCell ref="EQ246:ET246"/>
    <mergeCell ref="A246:T246"/>
    <mergeCell ref="U246:Z246"/>
    <mergeCell ref="AA246:AD246"/>
    <mergeCell ref="AE246:AX246"/>
    <mergeCell ref="AY246:BD246"/>
    <mergeCell ref="BE246:BH246"/>
    <mergeCell ref="BI246:CB246"/>
    <mergeCell ref="CO247:DE247"/>
    <mergeCell ref="DQ247:DR247"/>
    <mergeCell ref="DS247:EI247"/>
    <mergeCell ref="A247:B247"/>
    <mergeCell ref="C247:S247"/>
    <mergeCell ref="AE247:AF247"/>
    <mergeCell ref="AG247:AW247"/>
    <mergeCell ref="BI247:BJ247"/>
    <mergeCell ref="BK247:CA247"/>
    <mergeCell ref="CM247:CN247"/>
    <mergeCell ref="DS245:EJ245"/>
    <mergeCell ref="EK245:EL245"/>
    <mergeCell ref="EM245:EP245"/>
    <mergeCell ref="EQ245:ET245"/>
    <mergeCell ref="DQ245:DR245"/>
    <mergeCell ref="A245:B245"/>
    <mergeCell ref="AY245:AZ245"/>
    <mergeCell ref="BA245:BD245"/>
    <mergeCell ref="BE245:BH245"/>
    <mergeCell ref="BI245:BJ245"/>
    <mergeCell ref="BK245:CB245"/>
    <mergeCell ref="CC245:CD245"/>
    <mergeCell ref="CE245:CH245"/>
    <mergeCell ref="CI245:CL245"/>
    <mergeCell ref="CM245:CN245"/>
    <mergeCell ref="C245:T245"/>
    <mergeCell ref="U245:V245"/>
    <mergeCell ref="W245:Z245"/>
    <mergeCell ref="AA245:AD245"/>
    <mergeCell ref="AE245:AF245"/>
    <mergeCell ref="AG245:AX245"/>
    <mergeCell ref="DQ248:DV248"/>
    <mergeCell ref="DX248:EH248"/>
    <mergeCell ref="CO245:DF245"/>
    <mergeCell ref="DG245:DH245"/>
    <mergeCell ref="DI245:DL245"/>
    <mergeCell ref="DM245:DP245"/>
    <mergeCell ref="EI248:EN248"/>
    <mergeCell ref="EO248:ER248"/>
    <mergeCell ref="A248:F248"/>
    <mergeCell ref="H248:R248"/>
    <mergeCell ref="S248:X248"/>
    <mergeCell ref="Y248:AB248"/>
    <mergeCell ref="AE248:AJ248"/>
    <mergeCell ref="AL248:AV248"/>
    <mergeCell ref="AW248:BB248"/>
    <mergeCell ref="DE248:DJ248"/>
    <mergeCell ref="DK248:DN248"/>
    <mergeCell ref="BC248:BF248"/>
    <mergeCell ref="BI248:BN248"/>
    <mergeCell ref="BP248:BZ248"/>
    <mergeCell ref="CA248:CF248"/>
    <mergeCell ref="CG248:CJ248"/>
    <mergeCell ref="CM248:CR248"/>
    <mergeCell ref="CT248:DD248"/>
    <mergeCell ref="A249:F249"/>
    <mergeCell ref="H249:X249"/>
    <mergeCell ref="AE249:AJ249"/>
    <mergeCell ref="AL249:BB249"/>
    <mergeCell ref="BI249:BN249"/>
    <mergeCell ref="BP249:CF249"/>
    <mergeCell ref="CM249:CR249"/>
    <mergeCell ref="CT250:CY250"/>
    <mergeCell ref="DQ250:DV250"/>
    <mergeCell ref="DX250:EC250"/>
    <mergeCell ref="H250:M250"/>
    <mergeCell ref="H251:M251"/>
    <mergeCell ref="AL250:AQ250"/>
    <mergeCell ref="AL251:AQ251"/>
    <mergeCell ref="CM251:CR251"/>
    <mergeCell ref="CT251:CY251"/>
    <mergeCell ref="DQ251:DV251"/>
    <mergeCell ref="DX251:EC251"/>
    <mergeCell ref="EQ255:ET255"/>
    <mergeCell ref="CI255:CL255"/>
    <mergeCell ref="CM255:CN255"/>
    <mergeCell ref="CO255:DF255"/>
    <mergeCell ref="DG255:DH255"/>
    <mergeCell ref="DI255:DL255"/>
    <mergeCell ref="DM255:DP255"/>
    <mergeCell ref="DQ255:DR255"/>
    <mergeCell ref="BP250:BU250"/>
    <mergeCell ref="BP251:BU251"/>
    <mergeCell ref="A250:F250"/>
    <mergeCell ref="AE250:AJ250"/>
    <mergeCell ref="BI250:BN250"/>
    <mergeCell ref="CM250:CR250"/>
    <mergeCell ref="A251:F251"/>
    <mergeCell ref="AE251:AJ251"/>
    <mergeCell ref="BI251:BN251"/>
    <mergeCell ref="DK252:DL252"/>
    <mergeCell ref="DM252:DN252"/>
    <mergeCell ref="DQ252:DV252"/>
    <mergeCell ref="DX252:EN252"/>
    <mergeCell ref="EO252:EP252"/>
    <mergeCell ref="EQ252:ER252"/>
    <mergeCell ref="BE252:BF252"/>
    <mergeCell ref="BI252:BN252"/>
    <mergeCell ref="BP252:CF252"/>
    <mergeCell ref="CG252:CH252"/>
    <mergeCell ref="CI252:CJ252"/>
    <mergeCell ref="CM252:CR252"/>
    <mergeCell ref="CT252:DJ252"/>
    <mergeCell ref="A252:F252"/>
    <mergeCell ref="H252:X252"/>
    <mergeCell ref="Y252:Z252"/>
    <mergeCell ref="AA252:AB252"/>
    <mergeCell ref="AE252:AJ252"/>
    <mergeCell ref="AL252:BB252"/>
    <mergeCell ref="BC252:BD252"/>
    <mergeCell ref="AY255:AZ255"/>
    <mergeCell ref="BA255:BD255"/>
    <mergeCell ref="BE255:BH255"/>
    <mergeCell ref="BI255:BJ255"/>
    <mergeCell ref="BK255:CB255"/>
    <mergeCell ref="CC255:CD255"/>
    <mergeCell ref="CE255:CH255"/>
    <mergeCell ref="EM255:EP255"/>
    <mergeCell ref="A255:B255"/>
    <mergeCell ref="C255:T255"/>
    <mergeCell ref="U255:V255"/>
    <mergeCell ref="W255:Z255"/>
    <mergeCell ref="AA255:AD255"/>
    <mergeCell ref="AE255:AF255"/>
    <mergeCell ref="AG255:AX255"/>
    <mergeCell ref="DS255:EJ255"/>
    <mergeCell ref="EK255:EL255"/>
    <mergeCell ref="AY204:AZ204"/>
    <mergeCell ref="BA204:BD204"/>
    <mergeCell ref="BE204:BH204"/>
    <mergeCell ref="BI204:BJ204"/>
    <mergeCell ref="BK204:CB204"/>
    <mergeCell ref="CC204:CD204"/>
    <mergeCell ref="CE204:CH204"/>
    <mergeCell ref="DS204:EJ204"/>
    <mergeCell ref="EK204:EL204"/>
    <mergeCell ref="EM204:EP204"/>
    <mergeCell ref="EQ204:ET204"/>
    <mergeCell ref="A204:B204"/>
    <mergeCell ref="C204:T204"/>
    <mergeCell ref="U204:V204"/>
    <mergeCell ref="W204:Z204"/>
    <mergeCell ref="AA204:AD204"/>
    <mergeCell ref="AE204:AF204"/>
    <mergeCell ref="AG204:AX204"/>
    <mergeCell ref="A205:B205"/>
    <mergeCell ref="C205:T205"/>
    <mergeCell ref="U205:V205"/>
    <mergeCell ref="W205:Z205"/>
    <mergeCell ref="AA205:AD205"/>
    <mergeCell ref="AE205:AF205"/>
    <mergeCell ref="AG205:AX205"/>
    <mergeCell ref="CI204:CL204"/>
    <mergeCell ref="CM204:CN204"/>
    <mergeCell ref="CO204:DF204"/>
    <mergeCell ref="DG204:DH204"/>
    <mergeCell ref="DI204:DL204"/>
    <mergeCell ref="DM204:DP204"/>
    <mergeCell ref="DQ204:DR204"/>
    <mergeCell ref="EM207:EP207"/>
    <mergeCell ref="EQ207:ET207"/>
    <mergeCell ref="CO207:DF207"/>
    <mergeCell ref="DG207:DH207"/>
    <mergeCell ref="DI207:DL207"/>
    <mergeCell ref="DM207:DP207"/>
    <mergeCell ref="DQ207:DR207"/>
    <mergeCell ref="DS207:EJ207"/>
    <mergeCell ref="EK207:EL207"/>
    <mergeCell ref="CI205:CL205"/>
    <mergeCell ref="CM205:CN205"/>
    <mergeCell ref="AY205:AZ205"/>
    <mergeCell ref="BA205:BD205"/>
    <mergeCell ref="BE205:BH205"/>
    <mergeCell ref="BI205:BJ205"/>
    <mergeCell ref="BK205:CB205"/>
    <mergeCell ref="CC205:CD205"/>
    <mergeCell ref="CE205:CH205"/>
    <mergeCell ref="AY206:AZ206"/>
    <mergeCell ref="BA206:BD206"/>
    <mergeCell ref="BE206:BH206"/>
    <mergeCell ref="BI206:BJ206"/>
    <mergeCell ref="BK206:CB206"/>
    <mergeCell ref="CC206:CD206"/>
    <mergeCell ref="CE206:CH206"/>
    <mergeCell ref="DS206:EJ206"/>
    <mergeCell ref="EK206:EL206"/>
    <mergeCell ref="EM206:EP206"/>
    <mergeCell ref="EQ206:ET206"/>
    <mergeCell ref="A206:B206"/>
    <mergeCell ref="C206:T206"/>
    <mergeCell ref="U206:V206"/>
    <mergeCell ref="W206:Z206"/>
    <mergeCell ref="AA206:AD206"/>
    <mergeCell ref="AE206:AF206"/>
    <mergeCell ref="AG206:AX206"/>
    <mergeCell ref="A207:B207"/>
    <mergeCell ref="C207:T207"/>
    <mergeCell ref="U207:V207"/>
    <mergeCell ref="W207:Z207"/>
    <mergeCell ref="AA207:AD207"/>
    <mergeCell ref="AE207:AF207"/>
    <mergeCell ref="AG207:AX207"/>
    <mergeCell ref="CI206:CL206"/>
    <mergeCell ref="CM206:CN206"/>
    <mergeCell ref="CO206:DF206"/>
    <mergeCell ref="DG206:DH206"/>
    <mergeCell ref="DI206:DL206"/>
    <mergeCell ref="DM206:DP206"/>
    <mergeCell ref="DQ206:DR206"/>
    <mergeCell ref="DQ214:DV214"/>
    <mergeCell ref="DX214:EN214"/>
    <mergeCell ref="EO214:EP214"/>
    <mergeCell ref="CM214:CR214"/>
    <mergeCell ref="A212:F212"/>
    <mergeCell ref="AE212:AJ212"/>
    <mergeCell ref="BI212:BN212"/>
    <mergeCell ref="CM212:CR212"/>
    <mergeCell ref="A213:F213"/>
    <mergeCell ref="AE213:AJ213"/>
    <mergeCell ref="BI213:BN213"/>
    <mergeCell ref="H212:M212"/>
    <mergeCell ref="H213:M213"/>
    <mergeCell ref="A214:F214"/>
    <mergeCell ref="H214:X214"/>
    <mergeCell ref="Y214:Z214"/>
    <mergeCell ref="AA214:AB214"/>
    <mergeCell ref="AE214:AJ214"/>
    <mergeCell ref="CM213:CR213"/>
    <mergeCell ref="CT213:CY213"/>
    <mergeCell ref="DQ213:DV213"/>
    <mergeCell ref="DX213:EC213"/>
    <mergeCell ref="CT214:DJ214"/>
    <mergeCell ref="DK214:DL214"/>
    <mergeCell ref="DM214:DN214"/>
    <mergeCell ref="CT211:DJ211"/>
    <mergeCell ref="DQ211:DV211"/>
    <mergeCell ref="DX211:EN211"/>
    <mergeCell ref="A211:F211"/>
    <mergeCell ref="H211:X211"/>
    <mergeCell ref="AE211:AJ211"/>
    <mergeCell ref="AL211:BB211"/>
    <mergeCell ref="BI211:BN211"/>
    <mergeCell ref="BP211:CF211"/>
    <mergeCell ref="CM211:CR211"/>
    <mergeCell ref="CT212:CY212"/>
    <mergeCell ref="DQ212:DV212"/>
    <mergeCell ref="DX212:EC212"/>
    <mergeCell ref="AL212:AQ212"/>
    <mergeCell ref="AL213:AQ213"/>
    <mergeCell ref="AL214:BB214"/>
    <mergeCell ref="BC214:BD214"/>
    <mergeCell ref="BE214:BF214"/>
    <mergeCell ref="BI214:BN214"/>
    <mergeCell ref="BP212:BU212"/>
    <mergeCell ref="BP213:BU213"/>
    <mergeCell ref="BP214:CF214"/>
    <mergeCell ref="CG214:CH214"/>
    <mergeCell ref="CI214:CJ214"/>
    <mergeCell ref="A218:B218"/>
    <mergeCell ref="C218:T218"/>
    <mergeCell ref="U218:V218"/>
    <mergeCell ref="W218:Z218"/>
    <mergeCell ref="AA218:AD218"/>
    <mergeCell ref="AE218:AF218"/>
    <mergeCell ref="AG218:AX218"/>
    <mergeCell ref="EM219:EP219"/>
    <mergeCell ref="EQ219:ET219"/>
    <mergeCell ref="CO219:DF219"/>
    <mergeCell ref="DG219:DH219"/>
    <mergeCell ref="DI219:DL219"/>
    <mergeCell ref="DM219:DP219"/>
    <mergeCell ref="DQ219:DR219"/>
    <mergeCell ref="DS219:EJ219"/>
    <mergeCell ref="EK219:EL219"/>
    <mergeCell ref="EQ214:ER214"/>
    <mergeCell ref="DS217:EJ217"/>
    <mergeCell ref="EK217:EL217"/>
    <mergeCell ref="EM217:EP217"/>
    <mergeCell ref="EQ217:ET217"/>
    <mergeCell ref="CI217:CL217"/>
    <mergeCell ref="CM217:CN217"/>
    <mergeCell ref="CO217:DF217"/>
    <mergeCell ref="DG217:DH217"/>
    <mergeCell ref="DI217:DL217"/>
    <mergeCell ref="DM217:DP217"/>
    <mergeCell ref="DQ217:DR217"/>
    <mergeCell ref="AY218:AZ218"/>
    <mergeCell ref="BA218:BD218"/>
    <mergeCell ref="BE218:BH218"/>
    <mergeCell ref="BI218:BJ218"/>
    <mergeCell ref="BK218:CB218"/>
    <mergeCell ref="CC218:CD218"/>
    <mergeCell ref="CE218:CH218"/>
    <mergeCell ref="A217:B217"/>
    <mergeCell ref="C217:T217"/>
    <mergeCell ref="U217:V217"/>
    <mergeCell ref="W217:Z217"/>
    <mergeCell ref="AA217:AD217"/>
    <mergeCell ref="AE217:AF217"/>
    <mergeCell ref="AG217:AX217"/>
    <mergeCell ref="DS218:EJ218"/>
    <mergeCell ref="EK218:EL218"/>
    <mergeCell ref="EM218:EP218"/>
    <mergeCell ref="EQ218:ET218"/>
    <mergeCell ref="A219:B219"/>
    <mergeCell ref="C219:T219"/>
    <mergeCell ref="U219:V219"/>
    <mergeCell ref="W219:Z219"/>
    <mergeCell ref="AA219:AD219"/>
    <mergeCell ref="AE219:AF219"/>
    <mergeCell ref="AG219:AX219"/>
    <mergeCell ref="CI218:CL218"/>
    <mergeCell ref="CM218:CN218"/>
    <mergeCell ref="CO218:DF218"/>
    <mergeCell ref="DG218:DH218"/>
    <mergeCell ref="DI218:DL218"/>
    <mergeCell ref="DM218:DP218"/>
    <mergeCell ref="DQ218:DR218"/>
    <mergeCell ref="AY217:AZ217"/>
    <mergeCell ref="BA217:BD217"/>
    <mergeCell ref="BE217:BH217"/>
    <mergeCell ref="BI217:BJ217"/>
    <mergeCell ref="BK217:CB217"/>
    <mergeCell ref="CC217:CD217"/>
    <mergeCell ref="CE217:CH217"/>
    <mergeCell ref="EM221:EP221"/>
    <mergeCell ref="EQ221:ET221"/>
    <mergeCell ref="CO221:DF221"/>
    <mergeCell ref="DG221:DH221"/>
    <mergeCell ref="DI221:DL221"/>
    <mergeCell ref="DM221:DP221"/>
    <mergeCell ref="DQ221:DR221"/>
    <mergeCell ref="DS221:EJ221"/>
    <mergeCell ref="EK221:EL221"/>
    <mergeCell ref="CI219:CL219"/>
    <mergeCell ref="CM219:CN219"/>
    <mergeCell ref="AY219:AZ219"/>
    <mergeCell ref="BA219:BD219"/>
    <mergeCell ref="BE219:BH219"/>
    <mergeCell ref="BI219:BJ219"/>
    <mergeCell ref="BK219:CB219"/>
    <mergeCell ref="CC219:CD219"/>
    <mergeCell ref="CE219:CH219"/>
    <mergeCell ref="AY220:AZ220"/>
    <mergeCell ref="BA220:BD220"/>
    <mergeCell ref="BE220:BH220"/>
    <mergeCell ref="BI220:BJ220"/>
    <mergeCell ref="BK220:CB220"/>
    <mergeCell ref="CC220:CD220"/>
    <mergeCell ref="CE220:CH220"/>
    <mergeCell ref="DS220:EJ220"/>
    <mergeCell ref="EK220:EL220"/>
    <mergeCell ref="EM220:EP220"/>
    <mergeCell ref="EQ220:ET220"/>
    <mergeCell ref="DG220:DH220"/>
    <mergeCell ref="DI220:DL220"/>
    <mergeCell ref="DM220:DP220"/>
    <mergeCell ref="A220:B220"/>
    <mergeCell ref="C220:T220"/>
    <mergeCell ref="U220:V220"/>
    <mergeCell ref="W220:Z220"/>
    <mergeCell ref="AA220:AD220"/>
    <mergeCell ref="AE220:AF220"/>
    <mergeCell ref="AG220:AX220"/>
    <mergeCell ref="A221:B221"/>
    <mergeCell ref="C221:T221"/>
    <mergeCell ref="U221:V221"/>
    <mergeCell ref="W221:Z221"/>
    <mergeCell ref="AA221:AD221"/>
    <mergeCell ref="AE221:AF221"/>
    <mergeCell ref="AG221:AX221"/>
    <mergeCell ref="CI220:CL220"/>
    <mergeCell ref="CM220:CN220"/>
    <mergeCell ref="CO220:DF220"/>
    <mergeCell ref="DQ220:DR220"/>
    <mergeCell ref="EM223:EP223"/>
    <mergeCell ref="EQ223:ET223"/>
    <mergeCell ref="CO223:DF223"/>
    <mergeCell ref="DG223:DH223"/>
    <mergeCell ref="DI223:DL223"/>
    <mergeCell ref="DM223:DP223"/>
    <mergeCell ref="DQ223:DR223"/>
    <mergeCell ref="DS223:EJ223"/>
    <mergeCell ref="EK223:EL223"/>
    <mergeCell ref="CI221:CL221"/>
    <mergeCell ref="CM221:CN221"/>
    <mergeCell ref="AY221:AZ221"/>
    <mergeCell ref="BA221:BD221"/>
    <mergeCell ref="BE221:BH221"/>
    <mergeCell ref="BI221:BJ221"/>
    <mergeCell ref="BK221:CB221"/>
    <mergeCell ref="CC221:CD221"/>
    <mergeCell ref="CE221:CH221"/>
    <mergeCell ref="AY222:AZ222"/>
    <mergeCell ref="BA222:BD222"/>
    <mergeCell ref="BE222:BH222"/>
    <mergeCell ref="BI222:BJ222"/>
    <mergeCell ref="BK222:CB222"/>
    <mergeCell ref="CC222:CD222"/>
    <mergeCell ref="CE222:CH222"/>
    <mergeCell ref="DS222:EJ222"/>
    <mergeCell ref="EK222:EL222"/>
    <mergeCell ref="EM222:EP222"/>
    <mergeCell ref="EQ222:ET222"/>
    <mergeCell ref="DG222:DH222"/>
    <mergeCell ref="DI222:DL222"/>
    <mergeCell ref="A222:B222"/>
    <mergeCell ref="C222:T222"/>
    <mergeCell ref="U222:V222"/>
    <mergeCell ref="W222:Z222"/>
    <mergeCell ref="AA222:AD222"/>
    <mergeCell ref="AE222:AF222"/>
    <mergeCell ref="AG222:AX222"/>
    <mergeCell ref="A223:B223"/>
    <mergeCell ref="C223:T223"/>
    <mergeCell ref="U223:V223"/>
    <mergeCell ref="W223:Z223"/>
    <mergeCell ref="AA223:AD223"/>
    <mergeCell ref="AE223:AF223"/>
    <mergeCell ref="AG223:AX223"/>
    <mergeCell ref="CI222:CL222"/>
    <mergeCell ref="CM222:CN222"/>
    <mergeCell ref="CO222:DF222"/>
    <mergeCell ref="DM222:DP222"/>
    <mergeCell ref="DQ222:DR222"/>
    <mergeCell ref="EM225:EP225"/>
    <mergeCell ref="EQ225:ET225"/>
    <mergeCell ref="CO225:DF225"/>
    <mergeCell ref="DG225:DH225"/>
    <mergeCell ref="DI225:DL225"/>
    <mergeCell ref="DM225:DP225"/>
    <mergeCell ref="DQ225:DR225"/>
    <mergeCell ref="DS225:EJ225"/>
    <mergeCell ref="EK225:EL225"/>
    <mergeCell ref="CI223:CL223"/>
    <mergeCell ref="CM223:CN223"/>
    <mergeCell ref="AY223:AZ223"/>
    <mergeCell ref="BA223:BD223"/>
    <mergeCell ref="BE223:BH223"/>
    <mergeCell ref="BI223:BJ223"/>
    <mergeCell ref="BK223:CB223"/>
    <mergeCell ref="CC223:CD223"/>
    <mergeCell ref="CE223:CH223"/>
    <mergeCell ref="AY224:AZ224"/>
    <mergeCell ref="BA224:BD224"/>
    <mergeCell ref="BE224:BH224"/>
    <mergeCell ref="BI224:BJ224"/>
    <mergeCell ref="BK224:CB224"/>
    <mergeCell ref="CC224:CD224"/>
    <mergeCell ref="CE224:CH224"/>
    <mergeCell ref="DS224:EJ224"/>
    <mergeCell ref="EK224:EL224"/>
    <mergeCell ref="EM224:EP224"/>
    <mergeCell ref="EQ224:ET224"/>
    <mergeCell ref="DG224:DH224"/>
    <mergeCell ref="A224:B224"/>
    <mergeCell ref="C224:T224"/>
    <mergeCell ref="U224:V224"/>
    <mergeCell ref="W224:Z224"/>
    <mergeCell ref="AA224:AD224"/>
    <mergeCell ref="AE224:AF224"/>
    <mergeCell ref="AG224:AX224"/>
    <mergeCell ref="A225:B225"/>
    <mergeCell ref="C225:T225"/>
    <mergeCell ref="U225:V225"/>
    <mergeCell ref="W225:Z225"/>
    <mergeCell ref="AA225:AD225"/>
    <mergeCell ref="AE225:AF225"/>
    <mergeCell ref="AG225:AX225"/>
    <mergeCell ref="CI224:CL224"/>
    <mergeCell ref="CM224:CN224"/>
    <mergeCell ref="CO224:DF224"/>
    <mergeCell ref="DI224:DL224"/>
    <mergeCell ref="DM224:DP224"/>
    <mergeCell ref="DQ224:DR224"/>
    <mergeCell ref="DE267:DJ267"/>
    <mergeCell ref="DK267:DN267"/>
    <mergeCell ref="BC267:BF267"/>
    <mergeCell ref="BI267:BN267"/>
    <mergeCell ref="BP267:BZ267"/>
    <mergeCell ref="CA267:CF267"/>
    <mergeCell ref="CG267:CJ267"/>
    <mergeCell ref="CM267:CR267"/>
    <mergeCell ref="CT267:DD267"/>
    <mergeCell ref="CI264:CL264"/>
    <mergeCell ref="CM264:CN264"/>
    <mergeCell ref="CM266:CN266"/>
    <mergeCell ref="AY264:AZ264"/>
    <mergeCell ref="BA264:BD264"/>
    <mergeCell ref="BE264:BH264"/>
    <mergeCell ref="BI264:BJ264"/>
    <mergeCell ref="BK264:CB264"/>
    <mergeCell ref="CC264:CD264"/>
    <mergeCell ref="CE264:CH264"/>
    <mergeCell ref="CC265:CH265"/>
    <mergeCell ref="CI265:CL265"/>
    <mergeCell ref="CM265:DF265"/>
    <mergeCell ref="DG265:DL265"/>
    <mergeCell ref="DM265:DP265"/>
    <mergeCell ref="DQ265:EJ265"/>
    <mergeCell ref="CT249:DJ249"/>
    <mergeCell ref="DQ249:DV249"/>
    <mergeCell ref="DX249:EN249"/>
    <mergeCell ref="CI244:CL244"/>
    <mergeCell ref="EQ265:ET265"/>
    <mergeCell ref="A265:T265"/>
    <mergeCell ref="U265:Z265"/>
    <mergeCell ref="AA265:AD265"/>
    <mergeCell ref="AE265:AX265"/>
    <mergeCell ref="AY265:BD265"/>
    <mergeCell ref="BE265:BH265"/>
    <mergeCell ref="BI265:CB265"/>
    <mergeCell ref="DQ266:DR266"/>
    <mergeCell ref="DS266:EI266"/>
    <mergeCell ref="DQ267:DV267"/>
    <mergeCell ref="DX267:EH267"/>
    <mergeCell ref="EI267:EN267"/>
    <mergeCell ref="EO267:ER267"/>
    <mergeCell ref="A266:B266"/>
    <mergeCell ref="C266:S266"/>
    <mergeCell ref="AE266:AF266"/>
    <mergeCell ref="AG266:AW266"/>
    <mergeCell ref="BI266:BJ266"/>
    <mergeCell ref="BK266:CA266"/>
    <mergeCell ref="CO266:DE266"/>
    <mergeCell ref="A267:F267"/>
    <mergeCell ref="H267:R267"/>
    <mergeCell ref="S267:X267"/>
    <mergeCell ref="Y267:AB267"/>
    <mergeCell ref="AE267:AJ267"/>
    <mergeCell ref="AL267:AV267"/>
    <mergeCell ref="AW267:BB267"/>
    <mergeCell ref="AE296:AF296"/>
    <mergeCell ref="AG296:AX296"/>
    <mergeCell ref="BK294:CB294"/>
    <mergeCell ref="CC294:CD294"/>
    <mergeCell ref="CE294:CH294"/>
    <mergeCell ref="DS294:EJ294"/>
    <mergeCell ref="EK294:EL294"/>
    <mergeCell ref="EM294:EP294"/>
    <mergeCell ref="EQ294:ET294"/>
    <mergeCell ref="CI294:CL294"/>
    <mergeCell ref="CM294:CN294"/>
    <mergeCell ref="CO294:DF294"/>
    <mergeCell ref="DG294:DH294"/>
    <mergeCell ref="DI294:DL294"/>
    <mergeCell ref="DM294:DP294"/>
    <mergeCell ref="DQ294:DR294"/>
    <mergeCell ref="A294:B294"/>
    <mergeCell ref="C294:T294"/>
    <mergeCell ref="U294:V294"/>
    <mergeCell ref="W294:Z294"/>
    <mergeCell ref="AA294:AD294"/>
    <mergeCell ref="AE294:AF294"/>
    <mergeCell ref="AG294:AX294"/>
    <mergeCell ref="EQ296:ET296"/>
    <mergeCell ref="CI296:CL296"/>
    <mergeCell ref="CM296:CN296"/>
    <mergeCell ref="CO296:DF296"/>
    <mergeCell ref="DG296:DH296"/>
    <mergeCell ref="DI296:DL296"/>
    <mergeCell ref="DM296:DP296"/>
    <mergeCell ref="DQ296:DR296"/>
    <mergeCell ref="AA295:AD295"/>
    <mergeCell ref="A298:B298"/>
    <mergeCell ref="C298:T298"/>
    <mergeCell ref="U298:V298"/>
    <mergeCell ref="W298:Z298"/>
    <mergeCell ref="AA298:AD298"/>
    <mergeCell ref="AE298:AF298"/>
    <mergeCell ref="AG298:AX298"/>
    <mergeCell ref="EM299:EP299"/>
    <mergeCell ref="EQ299:ET299"/>
    <mergeCell ref="CO299:DF299"/>
    <mergeCell ref="DG299:DH299"/>
    <mergeCell ref="DI299:DL299"/>
    <mergeCell ref="DM299:DP299"/>
    <mergeCell ref="DQ299:DR299"/>
    <mergeCell ref="DS299:EJ299"/>
    <mergeCell ref="EK299:EL299"/>
    <mergeCell ref="DS295:EJ295"/>
    <mergeCell ref="EK295:EL295"/>
    <mergeCell ref="EM295:EP295"/>
    <mergeCell ref="EQ295:ET295"/>
    <mergeCell ref="CI295:CL295"/>
    <mergeCell ref="CM295:CN295"/>
    <mergeCell ref="CO295:DF295"/>
    <mergeCell ref="DG295:DH295"/>
    <mergeCell ref="DI295:DL295"/>
    <mergeCell ref="DM295:DP295"/>
    <mergeCell ref="DQ295:DR295"/>
    <mergeCell ref="A296:B296"/>
    <mergeCell ref="C296:T296"/>
    <mergeCell ref="U296:V296"/>
    <mergeCell ref="W296:Z296"/>
    <mergeCell ref="AA296:AD296"/>
    <mergeCell ref="DS297:EJ297"/>
    <mergeCell ref="EK297:EL297"/>
    <mergeCell ref="EM297:EP297"/>
    <mergeCell ref="EQ297:ET297"/>
    <mergeCell ref="CI297:CL297"/>
    <mergeCell ref="CM297:CN297"/>
    <mergeCell ref="CO297:DF297"/>
    <mergeCell ref="DG297:DH297"/>
    <mergeCell ref="DI297:DL297"/>
    <mergeCell ref="DM297:DP297"/>
    <mergeCell ref="DQ297:DR297"/>
    <mergeCell ref="AY298:AZ298"/>
    <mergeCell ref="BA298:BD298"/>
    <mergeCell ref="BE298:BH298"/>
    <mergeCell ref="BI298:BJ298"/>
    <mergeCell ref="BK298:CB298"/>
    <mergeCell ref="CC298:CD298"/>
    <mergeCell ref="CE298:CH298"/>
    <mergeCell ref="A297:B297"/>
    <mergeCell ref="C297:T297"/>
    <mergeCell ref="U297:V297"/>
    <mergeCell ref="W297:Z297"/>
    <mergeCell ref="AA297:AD297"/>
    <mergeCell ref="AE297:AF297"/>
    <mergeCell ref="AG297:AX297"/>
    <mergeCell ref="DS298:EJ298"/>
    <mergeCell ref="EK298:EL298"/>
    <mergeCell ref="EM298:EP298"/>
    <mergeCell ref="EQ298:ET298"/>
    <mergeCell ref="A299:B299"/>
    <mergeCell ref="C299:T299"/>
    <mergeCell ref="U299:V299"/>
    <mergeCell ref="W299:Z299"/>
    <mergeCell ref="AA299:AD299"/>
    <mergeCell ref="AE299:AF299"/>
    <mergeCell ref="AG299:AX299"/>
    <mergeCell ref="CI298:CL298"/>
    <mergeCell ref="CM298:CN298"/>
    <mergeCell ref="CO298:DF298"/>
    <mergeCell ref="DG298:DH298"/>
    <mergeCell ref="DI298:DL298"/>
    <mergeCell ref="DM298:DP298"/>
    <mergeCell ref="DQ298:DR298"/>
    <mergeCell ref="AY297:AZ297"/>
    <mergeCell ref="BA297:BD297"/>
    <mergeCell ref="BE297:BH297"/>
    <mergeCell ref="BI297:BJ297"/>
    <mergeCell ref="BK297:CB297"/>
    <mergeCell ref="CC297:CD297"/>
    <mergeCell ref="CE297:CH297"/>
    <mergeCell ref="EM301:EP301"/>
    <mergeCell ref="EQ301:ET301"/>
    <mergeCell ref="CO301:DF301"/>
    <mergeCell ref="DG301:DH301"/>
    <mergeCell ref="DI301:DL301"/>
    <mergeCell ref="DM301:DP301"/>
    <mergeCell ref="DQ301:DR301"/>
    <mergeCell ref="DS301:EJ301"/>
    <mergeCell ref="EK301:EL301"/>
    <mergeCell ref="CI299:CL299"/>
    <mergeCell ref="CM299:CN299"/>
    <mergeCell ref="AY299:AZ299"/>
    <mergeCell ref="BA299:BD299"/>
    <mergeCell ref="BE299:BH299"/>
    <mergeCell ref="BI299:BJ299"/>
    <mergeCell ref="BK299:CB299"/>
    <mergeCell ref="CC299:CD299"/>
    <mergeCell ref="CE299:CH299"/>
    <mergeCell ref="AY300:AZ300"/>
    <mergeCell ref="BA300:BD300"/>
    <mergeCell ref="BE300:BH300"/>
    <mergeCell ref="BI300:BJ300"/>
    <mergeCell ref="BK300:CB300"/>
    <mergeCell ref="CC300:CD300"/>
    <mergeCell ref="CE300:CH300"/>
    <mergeCell ref="DS300:EJ300"/>
    <mergeCell ref="EK300:EL300"/>
    <mergeCell ref="EM300:EP300"/>
    <mergeCell ref="EQ300:ET300"/>
    <mergeCell ref="DG300:DH300"/>
    <mergeCell ref="DI300:DL300"/>
    <mergeCell ref="DM300:DP300"/>
    <mergeCell ref="A300:B300"/>
    <mergeCell ref="C300:T300"/>
    <mergeCell ref="U300:V300"/>
    <mergeCell ref="W300:Z300"/>
    <mergeCell ref="AA300:AD300"/>
    <mergeCell ref="AE300:AF300"/>
    <mergeCell ref="AG300:AX300"/>
    <mergeCell ref="A301:B301"/>
    <mergeCell ref="C301:T301"/>
    <mergeCell ref="U301:V301"/>
    <mergeCell ref="W301:Z301"/>
    <mergeCell ref="AA301:AD301"/>
    <mergeCell ref="AE301:AF301"/>
    <mergeCell ref="AG301:AX301"/>
    <mergeCell ref="CI300:CL300"/>
    <mergeCell ref="CM300:CN300"/>
    <mergeCell ref="CO300:DF300"/>
    <mergeCell ref="CI301:CL301"/>
    <mergeCell ref="CM301:CN301"/>
    <mergeCell ref="AY301:AZ301"/>
    <mergeCell ref="BA301:BD301"/>
    <mergeCell ref="BE301:BH301"/>
    <mergeCell ref="BI301:BJ301"/>
    <mergeCell ref="BK301:CB301"/>
    <mergeCell ref="CC301:CD301"/>
    <mergeCell ref="CE301:CH301"/>
    <mergeCell ref="DQ300:DR300"/>
    <mergeCell ref="CC303:CH303"/>
    <mergeCell ref="CI303:CL303"/>
    <mergeCell ref="CM303:DF303"/>
    <mergeCell ref="DG303:DL303"/>
    <mergeCell ref="DM303:DP303"/>
    <mergeCell ref="DQ303:EJ303"/>
    <mergeCell ref="EK303:EP303"/>
    <mergeCell ref="EQ303:ET303"/>
    <mergeCell ref="A303:T303"/>
    <mergeCell ref="U303:Z303"/>
    <mergeCell ref="AA303:AD303"/>
    <mergeCell ref="AE303:AX303"/>
    <mergeCell ref="AY303:BD303"/>
    <mergeCell ref="BE303:BH303"/>
    <mergeCell ref="BI303:CB303"/>
    <mergeCell ref="CO304:DE304"/>
    <mergeCell ref="DQ304:DR304"/>
    <mergeCell ref="DS304:EI304"/>
    <mergeCell ref="A304:B304"/>
    <mergeCell ref="C304:S304"/>
    <mergeCell ref="AE304:AF304"/>
    <mergeCell ref="AG304:AW304"/>
    <mergeCell ref="BI304:BJ304"/>
    <mergeCell ref="BK304:CA304"/>
    <mergeCell ref="CM304:CN304"/>
    <mergeCell ref="DS302:EJ302"/>
    <mergeCell ref="EK302:EL302"/>
    <mergeCell ref="EM302:EP302"/>
    <mergeCell ref="EQ302:ET302"/>
    <mergeCell ref="DQ302:DR302"/>
    <mergeCell ref="A302:B302"/>
    <mergeCell ref="AY302:AZ302"/>
    <mergeCell ref="BA302:BD302"/>
    <mergeCell ref="BE302:BH302"/>
    <mergeCell ref="BI302:BJ302"/>
    <mergeCell ref="BK302:CB302"/>
    <mergeCell ref="CC302:CD302"/>
    <mergeCell ref="CE302:CH302"/>
    <mergeCell ref="CI302:CL302"/>
    <mergeCell ref="CM302:CN302"/>
    <mergeCell ref="C302:T302"/>
    <mergeCell ref="U302:V302"/>
    <mergeCell ref="W302:Z302"/>
    <mergeCell ref="AA302:AD302"/>
    <mergeCell ref="AE302:AF302"/>
    <mergeCell ref="AG302:AX302"/>
    <mergeCell ref="DQ305:DV305"/>
    <mergeCell ref="DX305:EH305"/>
    <mergeCell ref="CO302:DF302"/>
    <mergeCell ref="DG302:DH302"/>
    <mergeCell ref="DI302:DL302"/>
    <mergeCell ref="DM302:DP302"/>
    <mergeCell ref="EI305:EN305"/>
    <mergeCell ref="EO305:ER305"/>
    <mergeCell ref="A305:F305"/>
    <mergeCell ref="H305:R305"/>
    <mergeCell ref="S305:X305"/>
    <mergeCell ref="Y305:AB305"/>
    <mergeCell ref="AE305:AJ305"/>
    <mergeCell ref="AL305:AV305"/>
    <mergeCell ref="AW305:BB305"/>
    <mergeCell ref="DE305:DJ305"/>
    <mergeCell ref="DK305:DN305"/>
    <mergeCell ref="BC305:BF305"/>
    <mergeCell ref="BI305:BN305"/>
    <mergeCell ref="BP305:BZ305"/>
    <mergeCell ref="CA305:CF305"/>
    <mergeCell ref="CG305:CJ305"/>
    <mergeCell ref="CM305:CR305"/>
    <mergeCell ref="CT305:DD305"/>
    <mergeCell ref="CT306:DJ306"/>
    <mergeCell ref="DQ306:DV306"/>
    <mergeCell ref="DX306:EN306"/>
    <mergeCell ref="A306:F306"/>
    <mergeCell ref="H306:X306"/>
    <mergeCell ref="AE306:AJ306"/>
    <mergeCell ref="AL306:BB306"/>
    <mergeCell ref="BI306:BN306"/>
    <mergeCell ref="BP306:CF306"/>
    <mergeCell ref="CM306:CR306"/>
    <mergeCell ref="CT307:CY307"/>
    <mergeCell ref="DQ307:DV307"/>
    <mergeCell ref="DX307:EC307"/>
    <mergeCell ref="H307:M307"/>
    <mergeCell ref="H308:M308"/>
    <mergeCell ref="AL307:AQ307"/>
    <mergeCell ref="AL308:AQ308"/>
    <mergeCell ref="CM308:CR308"/>
    <mergeCell ref="CT308:CY308"/>
    <mergeCell ref="DQ308:DV308"/>
    <mergeCell ref="DX308:EC308"/>
    <mergeCell ref="EQ312:ET312"/>
    <mergeCell ref="CI312:CL312"/>
    <mergeCell ref="CM312:CN312"/>
    <mergeCell ref="CO312:DF312"/>
    <mergeCell ref="DG312:DH312"/>
    <mergeCell ref="DI312:DL312"/>
    <mergeCell ref="DM312:DP312"/>
    <mergeCell ref="DQ312:DR312"/>
    <mergeCell ref="BP307:BU307"/>
    <mergeCell ref="BP308:BU308"/>
    <mergeCell ref="A307:F307"/>
    <mergeCell ref="AE307:AJ307"/>
    <mergeCell ref="BI307:BN307"/>
    <mergeCell ref="CM307:CR307"/>
    <mergeCell ref="A308:F308"/>
    <mergeCell ref="AE308:AJ308"/>
    <mergeCell ref="BI308:BN308"/>
    <mergeCell ref="DK309:DL309"/>
    <mergeCell ref="DM309:DN309"/>
    <mergeCell ref="DQ309:DV309"/>
    <mergeCell ref="DX309:EN309"/>
    <mergeCell ref="EO309:EP309"/>
    <mergeCell ref="EQ309:ER309"/>
    <mergeCell ref="BE309:BF309"/>
    <mergeCell ref="BI309:BN309"/>
    <mergeCell ref="BP309:CF309"/>
    <mergeCell ref="CG309:CH309"/>
    <mergeCell ref="CI309:CJ309"/>
    <mergeCell ref="CM309:CR309"/>
    <mergeCell ref="CT309:DJ309"/>
    <mergeCell ref="A309:F309"/>
    <mergeCell ref="H309:X309"/>
    <mergeCell ref="Y309:Z309"/>
    <mergeCell ref="AA309:AB309"/>
    <mergeCell ref="AE309:AJ309"/>
    <mergeCell ref="AL309:BB309"/>
    <mergeCell ref="BC309:BD309"/>
    <mergeCell ref="AY312:AZ312"/>
    <mergeCell ref="BA312:BD312"/>
    <mergeCell ref="BE312:BH312"/>
    <mergeCell ref="BI312:BJ312"/>
    <mergeCell ref="BK312:CB312"/>
    <mergeCell ref="CC312:CD312"/>
    <mergeCell ref="CE312:CH312"/>
    <mergeCell ref="EM312:EP312"/>
    <mergeCell ref="A312:B312"/>
    <mergeCell ref="C312:T312"/>
    <mergeCell ref="U312:V312"/>
    <mergeCell ref="W312:Z312"/>
    <mergeCell ref="AA312:AD312"/>
    <mergeCell ref="AE312:AF312"/>
    <mergeCell ref="AG312:AX312"/>
    <mergeCell ref="DS312:EJ312"/>
    <mergeCell ref="EK312:EL312"/>
  </mergeCells>
  <pageMargins left="0.7" right="0.7" top="0.75" bottom="0.75" header="0" footer="0"/>
  <pageSetup paperSize="9" orientation="portrait"/>
  <headerFooter>
    <oddHeader>&amp;CEMPANADAS</oddHeader>
  </headerFooter>
  <rowBreaks count="16" manualBreakCount="16">
    <brk id="228" man="1"/>
    <brk id="133" man="1"/>
    <brk id="38" man="1"/>
    <brk id="266" man="1"/>
    <brk id="171" man="1"/>
    <brk id="76" man="1"/>
    <brk id="304" man="1"/>
    <brk id="209" man="1"/>
    <brk id="114" man="1"/>
    <brk id="19" man="1"/>
    <brk id="247" man="1"/>
    <brk id="152" man="1"/>
    <brk id="57" man="1"/>
    <brk id="285" man="1"/>
    <brk id="190" man="1"/>
    <brk id="95" man="1"/>
  </rowBreaks>
  <extLst>
    <ext xmlns:x14="http://schemas.microsoft.com/office/spreadsheetml/2009/9/main" uri="{CCE6A557-97BC-4b89-ADB6-D9C93CAAB3DF}">
      <x14:dataValidations xmlns:xm="http://schemas.microsoft.com/office/excel/2006/main" count="1">
        <x14:dataValidation type="list" allowBlank="1" showErrorMessage="1" xr:uid="{00000000-0002-0000-1300-000000000000}">
          <x14:formula1>
            <xm:f>Ventas!$A$2:$A$130</xm:f>
          </x14:formula1>
          <xm:sqref>H1 AL1 BP1 CT1 DX1 H20 AL20 BP20 CT20 DX20 H39 AL39 BP39 CT39 DX39 H58 AL58 BP58 CT58 DX58 H77 AL77 BP77 CT77 DX77 H96 AL96 BP96 CT96 DX96 H115 AL115 BP115 CT115 DX115 H134 AL134 BP134 CT134 DX134 H153 AL153 BP153 CT153 DX153 H172 AL172 BP172 CT172 DX172 H191 AL191 BP191 CT191 DX191 H210 AL210 BP210 CT210 DX210 H229 AL229 BP229 CT229 DX229 H248 AL248 BP248 CT248 DX248 H267 AL267 BP267 CT267 DX267 H286 AL286 BP286 CT286 DX286 H305 AL305 BP305 CT305 DX305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showGridLines="0" workbookViewId="0"/>
  </sheetViews>
  <sheetFormatPr baseColWidth="10" defaultColWidth="14.44140625" defaultRowHeight="15" customHeight="1" x14ac:dyDescent="0.3"/>
  <cols>
    <col min="1" max="2" width="9.6640625" customWidth="1"/>
    <col min="3" max="3" width="9.44140625" customWidth="1"/>
    <col min="4" max="4" width="10.109375" customWidth="1"/>
    <col min="5" max="5" width="11.44140625" customWidth="1"/>
    <col min="6" max="6" width="13.44140625" customWidth="1"/>
    <col min="7" max="7" width="11.44140625" customWidth="1"/>
    <col min="8" max="8" width="11.44140625" hidden="1" customWidth="1"/>
    <col min="9" max="26" width="10.6640625" customWidth="1"/>
  </cols>
  <sheetData>
    <row r="1" spans="1:26" ht="15.75" customHeight="1" x14ac:dyDescent="0.3">
      <c r="A1" s="2" t="s">
        <v>383</v>
      </c>
      <c r="B1" s="2" t="s">
        <v>224</v>
      </c>
      <c r="C1" s="2" t="s">
        <v>272</v>
      </c>
      <c r="D1" s="2" t="s">
        <v>134</v>
      </c>
      <c r="E1" s="2" t="s">
        <v>232</v>
      </c>
      <c r="F1" s="2" t="s">
        <v>384</v>
      </c>
      <c r="G1" s="2" t="s">
        <v>2</v>
      </c>
      <c r="H1" s="2" t="s">
        <v>385</v>
      </c>
      <c r="I1" s="2"/>
      <c r="J1" s="2"/>
      <c r="K1" s="2"/>
      <c r="L1" s="2"/>
      <c r="M1" s="2"/>
      <c r="N1" s="2"/>
      <c r="O1" s="2"/>
      <c r="P1" s="2"/>
      <c r="Q1" s="2"/>
      <c r="R1" s="2"/>
      <c r="S1" s="2"/>
      <c r="T1" s="2"/>
      <c r="U1" s="2"/>
      <c r="V1" s="2"/>
      <c r="W1" s="2"/>
      <c r="X1" s="2"/>
      <c r="Y1" s="2"/>
      <c r="Z1" s="2"/>
    </row>
    <row r="2" spans="1:26" ht="15.75" customHeight="1" x14ac:dyDescent="0.3">
      <c r="A2" s="73">
        <v>1</v>
      </c>
      <c r="B2" s="84">
        <f>VLOOKUP(Pago!$A2,Ventas!$A$1:$B$204,2,0)</f>
        <v>45913</v>
      </c>
      <c r="C2" s="73">
        <f>VLOOKUP(Pago!$A2,Ventas!$A$1:$U$205,5,0)</f>
        <v>0</v>
      </c>
      <c r="D2" s="2" t="e">
        <f>VLOOKUP(Pago!$C2,Clientes!$A$1:$E$48,2,0)</f>
        <v>#N/A</v>
      </c>
      <c r="E2" s="10">
        <f>SUMIFS(Ventas!$M$2:$M$204,Ventas!$A$2:$A$204,Pago!$A2,Ventas!$E$2:$E$204,Pago!$C2)</f>
        <v>0</v>
      </c>
      <c r="F2" s="10">
        <v>8100</v>
      </c>
      <c r="G2" s="10" t="s">
        <v>386</v>
      </c>
      <c r="H2" s="10">
        <f>Pago!$E2-Pago!$F2</f>
        <v>-8100</v>
      </c>
      <c r="I2" s="2"/>
      <c r="J2" s="2"/>
      <c r="K2" s="2"/>
      <c r="L2" s="2"/>
      <c r="M2" s="2"/>
      <c r="N2" s="2"/>
      <c r="O2" s="2"/>
      <c r="P2" s="2"/>
      <c r="Q2" s="2"/>
      <c r="R2" s="2"/>
      <c r="S2" s="2"/>
      <c r="T2" s="2"/>
      <c r="U2" s="2"/>
      <c r="V2" s="2"/>
      <c r="W2" s="2"/>
      <c r="X2" s="2"/>
      <c r="Y2" s="2"/>
      <c r="Z2" s="2"/>
    </row>
    <row r="3" spans="1:26" ht="15.75" customHeight="1" x14ac:dyDescent="0.3">
      <c r="A3" s="73">
        <f t="shared" ref="A3:A73" si="0">A2+1</f>
        <v>2</v>
      </c>
      <c r="B3" s="84">
        <f>VLOOKUP(Pago!$A3,Ventas!$A$1:$B$204,2,0)</f>
        <v>45914</v>
      </c>
      <c r="C3" s="73">
        <f>VLOOKUP(Pago!$A3,Ventas!$A$1:$U$205,5,0)</f>
        <v>0</v>
      </c>
      <c r="D3" s="2" t="e">
        <f>VLOOKUP(Pago!$C3,Clientes!$A$1:$E$48,2,0)</f>
        <v>#N/A</v>
      </c>
      <c r="E3" s="10">
        <f>SUMIFS(Ventas!$M$2:$M$204,Ventas!$A$2:$A$204,Pago!$A3,Ventas!$E$2:$E$204,Pago!$C3)</f>
        <v>0</v>
      </c>
      <c r="F3" s="85">
        <v>11500</v>
      </c>
      <c r="G3" s="10" t="s">
        <v>387</v>
      </c>
      <c r="H3" s="10">
        <f>Pago!$E3-Pago!$F3</f>
        <v>-11500</v>
      </c>
      <c r="I3" s="2"/>
      <c r="J3" s="2"/>
      <c r="K3" s="2"/>
      <c r="L3" s="2"/>
      <c r="M3" s="2"/>
      <c r="N3" s="2"/>
      <c r="O3" s="2"/>
      <c r="P3" s="2"/>
      <c r="Q3" s="2"/>
      <c r="R3" s="2"/>
      <c r="S3" s="2"/>
      <c r="T3" s="2"/>
      <c r="U3" s="2"/>
      <c r="V3" s="2"/>
      <c r="W3" s="2"/>
      <c r="X3" s="2"/>
      <c r="Y3" s="2"/>
      <c r="Z3" s="2"/>
    </row>
    <row r="4" spans="1:26" ht="15.75" customHeight="1" x14ac:dyDescent="0.3">
      <c r="A4" s="73">
        <f t="shared" si="0"/>
        <v>3</v>
      </c>
      <c r="B4" s="84">
        <f>VLOOKUP(Pago!$A4,Ventas!$A$1:$B$204,2,0)</f>
        <v>45924</v>
      </c>
      <c r="C4" s="73">
        <f>VLOOKUP(Pago!$A4,Ventas!$A$1:$U$205,5,0)</f>
        <v>0</v>
      </c>
      <c r="D4" s="2" t="e">
        <f>VLOOKUP(Pago!$C4,Clientes!$A$1:$E$48,2,0)</f>
        <v>#N/A</v>
      </c>
      <c r="E4" s="10">
        <f>SUMIFS(Ventas!$M$2:$M$204,Ventas!$A$2:$A$204,Pago!$A4,Ventas!$E$2:$E$204,Pago!$C4)</f>
        <v>0</v>
      </c>
      <c r="F4" s="85">
        <v>17100</v>
      </c>
      <c r="G4" s="10" t="s">
        <v>387</v>
      </c>
      <c r="H4" s="10">
        <f>Pago!$E4-Pago!$F4</f>
        <v>-17100</v>
      </c>
      <c r="I4" s="2"/>
      <c r="J4" s="2"/>
      <c r="K4" s="2"/>
      <c r="L4" s="2"/>
      <c r="M4" s="2"/>
      <c r="N4" s="2"/>
      <c r="O4" s="2"/>
      <c r="P4" s="2"/>
      <c r="Q4" s="2"/>
      <c r="R4" s="2"/>
      <c r="S4" s="2"/>
      <c r="T4" s="2"/>
      <c r="U4" s="2"/>
      <c r="V4" s="2"/>
      <c r="W4" s="2"/>
      <c r="X4" s="2"/>
      <c r="Y4" s="2"/>
      <c r="Z4" s="2"/>
    </row>
    <row r="5" spans="1:26" ht="15.75" customHeight="1" x14ac:dyDescent="0.3">
      <c r="A5" s="73">
        <f t="shared" si="0"/>
        <v>4</v>
      </c>
      <c r="B5" s="84">
        <f>VLOOKUP(Pago!$A5,Ventas!$A$1:$B$204,2,0)</f>
        <v>45929</v>
      </c>
      <c r="C5" s="73">
        <f>VLOOKUP(Pago!$A5,Ventas!$A$1:$U$205,5,0)</f>
        <v>0</v>
      </c>
      <c r="D5" s="2" t="e">
        <f>VLOOKUP(Pago!$C5,Clientes!$A$1:$E$48,2,0)</f>
        <v>#N/A</v>
      </c>
      <c r="E5" s="10">
        <f>SUMIFS(Ventas!$M$2:$M$204,Ventas!$A$2:$A$204,Pago!$A5,Ventas!$E$2:$E$204,Pago!$C5)</f>
        <v>0</v>
      </c>
      <c r="F5" s="10">
        <v>6200</v>
      </c>
      <c r="G5" s="10" t="s">
        <v>386</v>
      </c>
      <c r="H5" s="10">
        <f>Pago!$E5-Pago!$F5</f>
        <v>-6200</v>
      </c>
      <c r="I5" s="2"/>
      <c r="J5" s="2"/>
      <c r="K5" s="2"/>
      <c r="L5" s="2"/>
      <c r="M5" s="2"/>
      <c r="N5" s="2"/>
      <c r="O5" s="2"/>
      <c r="P5" s="2"/>
      <c r="Q5" s="2"/>
      <c r="R5" s="2"/>
      <c r="S5" s="2"/>
      <c r="T5" s="2"/>
      <c r="U5" s="2"/>
      <c r="V5" s="2"/>
      <c r="W5" s="2"/>
      <c r="X5" s="2"/>
      <c r="Y5" s="2"/>
      <c r="Z5" s="2"/>
    </row>
    <row r="6" spans="1:26" ht="15.75" customHeight="1" x14ac:dyDescent="0.3">
      <c r="A6" s="73">
        <f t="shared" si="0"/>
        <v>5</v>
      </c>
      <c r="B6" s="84">
        <f>VLOOKUP(Pago!$A6,Ventas!$A$1:$B$204,2,0)</f>
        <v>45931</v>
      </c>
      <c r="C6" s="73">
        <f>VLOOKUP(Pago!$A6,Ventas!$A$1:$U$205,5,0)</f>
        <v>0</v>
      </c>
      <c r="D6" s="2" t="e">
        <f>VLOOKUP(Pago!$C6,Clientes!$A$1:$E$48,2,0)</f>
        <v>#N/A</v>
      </c>
      <c r="E6" s="10">
        <f>SUMIFS(Ventas!$M$2:$M$204,Ventas!$A$2:$A$204,Pago!$A6,Ventas!$E$2:$E$204,Pago!$C6)</f>
        <v>0</v>
      </c>
      <c r="F6" s="10">
        <v>7750</v>
      </c>
      <c r="G6" s="10" t="s">
        <v>386</v>
      </c>
      <c r="H6" s="10">
        <f>Pago!$E6-Pago!$F6</f>
        <v>-7750</v>
      </c>
      <c r="I6" s="2"/>
      <c r="J6" s="2"/>
      <c r="K6" s="2"/>
      <c r="L6" s="2"/>
      <c r="M6" s="2"/>
      <c r="N6" s="2"/>
      <c r="O6" s="2"/>
      <c r="P6" s="2"/>
      <c r="Q6" s="2"/>
      <c r="R6" s="2"/>
      <c r="S6" s="2"/>
      <c r="T6" s="2"/>
      <c r="U6" s="2"/>
      <c r="V6" s="2"/>
      <c r="W6" s="2"/>
      <c r="X6" s="2"/>
      <c r="Y6" s="2"/>
      <c r="Z6" s="2"/>
    </row>
    <row r="7" spans="1:26" ht="15.75" customHeight="1" x14ac:dyDescent="0.3">
      <c r="A7" s="73">
        <f t="shared" si="0"/>
        <v>6</v>
      </c>
      <c r="B7" s="84">
        <f>VLOOKUP(Pago!$A7,Ventas!$A$1:$B$204,2,0)</f>
        <v>45932</v>
      </c>
      <c r="C7" s="73">
        <f>VLOOKUP(Pago!$A7,Ventas!$A$1:$U$205,5,0)</f>
        <v>0</v>
      </c>
      <c r="D7" s="2" t="e">
        <f>VLOOKUP(Pago!$C7,Clientes!$A$1:$E$48,2,0)</f>
        <v>#N/A</v>
      </c>
      <c r="E7" s="10">
        <f>SUMIFS(Ventas!$M$2:$M$204,Ventas!$A$2:$A$204,Pago!$A7,Ventas!$E$2:$E$204,Pago!$C7)</f>
        <v>0</v>
      </c>
      <c r="F7" s="10">
        <v>12000</v>
      </c>
      <c r="G7" s="10" t="s">
        <v>386</v>
      </c>
      <c r="H7" s="10">
        <f>Pago!$E7-Pago!$F7</f>
        <v>-12000</v>
      </c>
      <c r="I7" s="2"/>
      <c r="J7" s="2"/>
      <c r="K7" s="2"/>
      <c r="L7" s="2"/>
      <c r="M7" s="2"/>
      <c r="N7" s="2"/>
      <c r="O7" s="2"/>
      <c r="P7" s="2"/>
      <c r="Q7" s="2"/>
      <c r="R7" s="2"/>
      <c r="S7" s="2"/>
      <c r="T7" s="2"/>
      <c r="U7" s="2"/>
      <c r="V7" s="2"/>
      <c r="W7" s="2"/>
      <c r="X7" s="2"/>
      <c r="Y7" s="2"/>
      <c r="Z7" s="2"/>
    </row>
    <row r="8" spans="1:26" ht="15.75" customHeight="1" x14ac:dyDescent="0.3">
      <c r="A8" s="73">
        <f t="shared" si="0"/>
        <v>7</v>
      </c>
      <c r="B8" s="84">
        <f>VLOOKUP(Pago!$A8,Ventas!$A$1:$B$204,2,0)</f>
        <v>45933</v>
      </c>
      <c r="C8" s="73">
        <f>VLOOKUP(Pago!$A8,Ventas!$A$1:$U$205,5,0)</f>
        <v>0</v>
      </c>
      <c r="D8" s="2" t="e">
        <f>VLOOKUP(Pago!$C8,Clientes!$A$1:$E$48,2,0)</f>
        <v>#N/A</v>
      </c>
      <c r="E8" s="10">
        <f>SUMIFS(Ventas!$M$2:$M$204,Ventas!$A$2:$A$204,Pago!$A8,Ventas!$E$2:$E$204,Pago!$C8)</f>
        <v>0</v>
      </c>
      <c r="F8" s="85">
        <v>8600</v>
      </c>
      <c r="G8" s="10" t="s">
        <v>387</v>
      </c>
      <c r="H8" s="10">
        <f>Pago!$E8-Pago!$F8</f>
        <v>-8600</v>
      </c>
      <c r="I8" s="2"/>
      <c r="J8" s="2"/>
      <c r="K8" s="2"/>
      <c r="L8" s="2"/>
      <c r="M8" s="2"/>
      <c r="N8" s="2"/>
      <c r="O8" s="2"/>
      <c r="P8" s="2"/>
      <c r="Q8" s="2"/>
      <c r="R8" s="2"/>
      <c r="S8" s="2"/>
      <c r="T8" s="2"/>
      <c r="U8" s="2"/>
      <c r="V8" s="2"/>
      <c r="W8" s="2"/>
      <c r="X8" s="2"/>
      <c r="Y8" s="2"/>
      <c r="Z8" s="2"/>
    </row>
    <row r="9" spans="1:26" ht="15.75" customHeight="1" x14ac:dyDescent="0.3">
      <c r="A9" s="73">
        <f t="shared" si="0"/>
        <v>8</v>
      </c>
      <c r="B9" s="84">
        <f>VLOOKUP(Pago!$A9,Ventas!$A$1:$B$204,2,0)</f>
        <v>45934</v>
      </c>
      <c r="C9" s="73">
        <f>VLOOKUP(Pago!$A9,Ventas!$A$1:$U$205,5,0)</f>
        <v>0</v>
      </c>
      <c r="D9" s="2" t="e">
        <f>VLOOKUP(Pago!$C9,Clientes!$A$1:$E$48,2,0)</f>
        <v>#N/A</v>
      </c>
      <c r="E9" s="10">
        <f>SUMIFS(Ventas!$M$2:$M$204,Ventas!$A$2:$A$204,Pago!$A9,Ventas!$E$2:$E$204,Pago!$C9)</f>
        <v>0</v>
      </c>
      <c r="F9" s="10">
        <v>6250</v>
      </c>
      <c r="G9" s="10" t="s">
        <v>386</v>
      </c>
      <c r="H9" s="10">
        <f>Pago!$E9-Pago!$F9</f>
        <v>-6250</v>
      </c>
      <c r="I9" s="2"/>
      <c r="J9" s="2"/>
      <c r="K9" s="2"/>
      <c r="L9" s="2"/>
      <c r="M9" s="2"/>
      <c r="N9" s="2"/>
      <c r="O9" s="2"/>
      <c r="P9" s="2"/>
      <c r="Q9" s="2"/>
      <c r="R9" s="2"/>
      <c r="S9" s="2"/>
      <c r="T9" s="2"/>
      <c r="U9" s="2"/>
      <c r="V9" s="2"/>
      <c r="W9" s="2"/>
      <c r="X9" s="2"/>
      <c r="Y9" s="2"/>
      <c r="Z9" s="2"/>
    </row>
    <row r="10" spans="1:26" ht="15.75" customHeight="1" x14ac:dyDescent="0.3">
      <c r="A10" s="73">
        <f t="shared" si="0"/>
        <v>9</v>
      </c>
      <c r="B10" s="84">
        <f>VLOOKUP(Pago!$A10,Ventas!$A$1:$B$204,2,0)</f>
        <v>45948</v>
      </c>
      <c r="C10" s="73">
        <f>VLOOKUP(Pago!$A10,Ventas!$A$1:$U$205,5,0)</f>
        <v>0</v>
      </c>
      <c r="D10" s="2" t="e">
        <f>VLOOKUP(Pago!$C10,Clientes!$A$1:$E$48,2,0)</f>
        <v>#N/A</v>
      </c>
      <c r="E10" s="10">
        <f>SUMIFS(Ventas!$M$2:$M$204,Ventas!$A$2:$A$204,Pago!$A10,Ventas!$E$2:$E$204,Pago!$C10)</f>
        <v>0</v>
      </c>
      <c r="F10" s="10"/>
      <c r="G10" s="10"/>
      <c r="H10" s="10">
        <f>Pago!$E10-Pago!$F10</f>
        <v>0</v>
      </c>
      <c r="I10" s="2"/>
      <c r="J10" s="2"/>
      <c r="K10" s="2"/>
      <c r="L10" s="2"/>
      <c r="M10" s="2"/>
      <c r="N10" s="2"/>
      <c r="O10" s="2"/>
      <c r="P10" s="2"/>
      <c r="Q10" s="2"/>
      <c r="R10" s="2"/>
      <c r="S10" s="2"/>
      <c r="T10" s="2"/>
      <c r="U10" s="2"/>
      <c r="V10" s="2"/>
      <c r="W10" s="2"/>
      <c r="X10" s="2"/>
      <c r="Y10" s="2"/>
      <c r="Z10" s="2"/>
    </row>
    <row r="11" spans="1:26" ht="15.75" customHeight="1" x14ac:dyDescent="0.3">
      <c r="A11" s="73">
        <f t="shared" si="0"/>
        <v>10</v>
      </c>
      <c r="B11" s="84">
        <f>VLOOKUP(Pago!$A11,Ventas!$A$1:$B$204,2,0)</f>
        <v>45949</v>
      </c>
      <c r="C11" s="73">
        <f>VLOOKUP(Pago!$A11,Ventas!$A$1:$U$205,5,0)</f>
        <v>0</v>
      </c>
      <c r="D11" s="2" t="e">
        <f>VLOOKUP(Pago!$C11,Clientes!$A$1:$E$48,2,0)</f>
        <v>#N/A</v>
      </c>
      <c r="E11" s="10">
        <f>SUMIFS(Ventas!$M$2:$M$204,Ventas!$A$2:$A$204,Pago!$A11,Ventas!$E$2:$E$204,Pago!$C11)</f>
        <v>0</v>
      </c>
      <c r="F11" s="10">
        <v>6200</v>
      </c>
      <c r="G11" s="10" t="s">
        <v>386</v>
      </c>
      <c r="H11" s="10">
        <f>Pago!$E11-Pago!$F11</f>
        <v>-6200</v>
      </c>
      <c r="I11" s="2"/>
      <c r="J11" s="2"/>
      <c r="K11" s="2"/>
      <c r="L11" s="2"/>
      <c r="M11" s="2"/>
      <c r="N11" s="2"/>
      <c r="O11" s="2"/>
      <c r="P11" s="2"/>
      <c r="Q11" s="2"/>
      <c r="R11" s="2"/>
      <c r="S11" s="2"/>
      <c r="T11" s="2"/>
      <c r="U11" s="2"/>
      <c r="V11" s="2"/>
      <c r="W11" s="2"/>
      <c r="X11" s="2"/>
      <c r="Y11" s="2"/>
      <c r="Z11" s="2"/>
    </row>
    <row r="12" spans="1:26" ht="15.75" customHeight="1" x14ac:dyDescent="0.3">
      <c r="A12" s="73">
        <f t="shared" si="0"/>
        <v>11</v>
      </c>
      <c r="B12" s="84">
        <f>VLOOKUP(Pago!$A12,Ventas!$A$1:$B$204,2,0)</f>
        <v>45969</v>
      </c>
      <c r="C12" s="73">
        <f>VLOOKUP(Pago!$A12,Ventas!$A$1:$U$205,5,0)</f>
        <v>0</v>
      </c>
      <c r="D12" s="2" t="e">
        <f>VLOOKUP(Pago!$C12,Clientes!$A$1:$E$48,2,0)</f>
        <v>#N/A</v>
      </c>
      <c r="E12" s="10">
        <f>SUMIFS(Ventas!$M$2:$M$204,Ventas!$A$2:$A$204,Pago!$A12,Ventas!$E$2:$E$204,Pago!$C12)</f>
        <v>0</v>
      </c>
      <c r="F12" s="10">
        <v>3100</v>
      </c>
      <c r="G12" s="10" t="s">
        <v>386</v>
      </c>
      <c r="H12" s="10">
        <f>Pago!$E12-Pago!$F12</f>
        <v>-3100</v>
      </c>
      <c r="I12" s="2"/>
      <c r="J12" s="2"/>
      <c r="K12" s="2"/>
      <c r="L12" s="2"/>
      <c r="M12" s="2"/>
      <c r="N12" s="2"/>
      <c r="O12" s="2"/>
      <c r="P12" s="2"/>
      <c r="Q12" s="2"/>
      <c r="R12" s="2"/>
      <c r="S12" s="2"/>
      <c r="T12" s="2"/>
      <c r="U12" s="2"/>
      <c r="V12" s="2"/>
      <c r="W12" s="2"/>
      <c r="X12" s="2"/>
      <c r="Y12" s="2"/>
      <c r="Z12" s="2"/>
    </row>
    <row r="13" spans="1:26" ht="15.75" customHeight="1" x14ac:dyDescent="0.3">
      <c r="A13" s="73">
        <f t="shared" si="0"/>
        <v>12</v>
      </c>
      <c r="B13" s="84">
        <f>VLOOKUP(Pago!$A13,Ventas!$A$1:$B$204,2,0)</f>
        <v>45970</v>
      </c>
      <c r="C13" s="73">
        <f>VLOOKUP(Pago!$A13,Ventas!$A$1:$U$205,5,0)</f>
        <v>0</v>
      </c>
      <c r="D13" s="2" t="e">
        <f>VLOOKUP(Pago!$C13,Clientes!$A$1:$E$48,2,0)</f>
        <v>#N/A</v>
      </c>
      <c r="E13" s="10">
        <f>SUMIFS(Ventas!$M$2:$M$204,Ventas!$A$2:$A$204,Pago!$A13,Ventas!$E$2:$E$204,Pago!$C13)</f>
        <v>0</v>
      </c>
      <c r="F13" s="10">
        <v>6900</v>
      </c>
      <c r="G13" s="10" t="s">
        <v>386</v>
      </c>
      <c r="H13" s="10">
        <f>Pago!$E13-Pago!$F13</f>
        <v>-6900</v>
      </c>
      <c r="I13" s="2"/>
      <c r="J13" s="2"/>
      <c r="K13" s="2"/>
      <c r="L13" s="2"/>
      <c r="M13" s="2"/>
      <c r="N13" s="2"/>
      <c r="O13" s="2"/>
      <c r="P13" s="2"/>
      <c r="Q13" s="2"/>
      <c r="R13" s="2"/>
      <c r="S13" s="2"/>
      <c r="T13" s="2"/>
      <c r="U13" s="2"/>
      <c r="V13" s="2"/>
      <c r="W13" s="2"/>
      <c r="X13" s="2"/>
      <c r="Y13" s="2"/>
      <c r="Z13" s="2"/>
    </row>
    <row r="14" spans="1:26" ht="15.75" customHeight="1" x14ac:dyDescent="0.3">
      <c r="A14" s="73">
        <f t="shared" si="0"/>
        <v>13</v>
      </c>
      <c r="B14" s="84">
        <f>VLOOKUP(Pago!$A14,Ventas!$A$1:$B$204,2,0)</f>
        <v>45992</v>
      </c>
      <c r="C14" s="73">
        <f>VLOOKUP(Pago!$A14,Ventas!$A$1:$U$205,5,0)</f>
        <v>0</v>
      </c>
      <c r="D14" s="2" t="e">
        <f>VLOOKUP(Pago!$C14,Clientes!$A$1:$E$48,2,0)</f>
        <v>#N/A</v>
      </c>
      <c r="E14" s="10">
        <f>SUMIFS(Ventas!$M$2:$M$204,Ventas!$A$2:$A$204,Pago!$A14,Ventas!$E$2:$E$204,Pago!$C14)</f>
        <v>0</v>
      </c>
      <c r="F14" s="10">
        <v>6000</v>
      </c>
      <c r="G14" s="10" t="s">
        <v>386</v>
      </c>
      <c r="H14" s="10">
        <f>Pago!$E14-Pago!$F14</f>
        <v>-6000</v>
      </c>
      <c r="I14" s="2"/>
      <c r="J14" s="2"/>
      <c r="K14" s="2"/>
      <c r="L14" s="2"/>
      <c r="M14" s="2"/>
      <c r="N14" s="2"/>
      <c r="O14" s="2"/>
      <c r="P14" s="2"/>
      <c r="Q14" s="2"/>
      <c r="R14" s="2"/>
      <c r="S14" s="2"/>
      <c r="T14" s="2"/>
      <c r="U14" s="2"/>
      <c r="V14" s="2"/>
      <c r="W14" s="2"/>
      <c r="X14" s="2"/>
      <c r="Y14" s="2"/>
      <c r="Z14" s="2"/>
    </row>
    <row r="15" spans="1:26" ht="15.75" customHeight="1" x14ac:dyDescent="0.3">
      <c r="A15" s="73">
        <f t="shared" si="0"/>
        <v>14</v>
      </c>
      <c r="B15" s="84">
        <f>VLOOKUP(Pago!$A15,Ventas!$A$1:$B$204,2,0)</f>
        <v>45993</v>
      </c>
      <c r="C15" s="73">
        <f>VLOOKUP(Pago!$A15,Ventas!$A$1:$U$205,5,0)</f>
        <v>0</v>
      </c>
      <c r="D15" s="2" t="e">
        <f>VLOOKUP(Pago!$C15,Clientes!$A$1:$E$48,2,0)</f>
        <v>#N/A</v>
      </c>
      <c r="E15" s="10">
        <f>SUMIFS(Ventas!$M$2:$M$204,Ventas!$A$2:$A$204,Pago!$A15,Ventas!$E$2:$E$204,Pago!$C15)</f>
        <v>0</v>
      </c>
      <c r="F15" s="10">
        <v>7750</v>
      </c>
      <c r="G15" s="10" t="s">
        <v>386</v>
      </c>
      <c r="H15" s="10">
        <f>Pago!$E15-Pago!$F15</f>
        <v>-7750</v>
      </c>
      <c r="I15" s="2"/>
      <c r="J15" s="2"/>
      <c r="K15" s="2"/>
      <c r="L15" s="2"/>
      <c r="M15" s="2"/>
      <c r="N15" s="2"/>
      <c r="O15" s="2"/>
      <c r="P15" s="2"/>
      <c r="Q15" s="2"/>
      <c r="R15" s="2"/>
      <c r="S15" s="2"/>
      <c r="T15" s="2"/>
      <c r="U15" s="2"/>
      <c r="V15" s="2"/>
      <c r="W15" s="2"/>
      <c r="X15" s="2"/>
      <c r="Y15" s="2"/>
      <c r="Z15" s="2"/>
    </row>
    <row r="16" spans="1:26" ht="15.75" customHeight="1" x14ac:dyDescent="0.3">
      <c r="A16" s="73">
        <f t="shared" si="0"/>
        <v>15</v>
      </c>
      <c r="B16" s="84">
        <f>VLOOKUP(Pago!$A16,Ventas!$A$1:$B$204,2,0)</f>
        <v>45995</v>
      </c>
      <c r="C16" s="73">
        <f>VLOOKUP(Pago!$A16,Ventas!$A$1:$U$205,5,0)</f>
        <v>0</v>
      </c>
      <c r="D16" s="2" t="e">
        <f>VLOOKUP(Pago!$C16,Clientes!$A$1:$E$48,2,0)</f>
        <v>#N/A</v>
      </c>
      <c r="E16" s="10">
        <f>SUMIFS(Ventas!$M$2:$M$204,Ventas!$A$2:$A$204,Pago!$A16,Ventas!$E$2:$E$204,Pago!$C16)</f>
        <v>0</v>
      </c>
      <c r="F16" s="10">
        <v>8400</v>
      </c>
      <c r="G16" s="10" t="s">
        <v>386</v>
      </c>
      <c r="H16" s="10">
        <f>Pago!$E16-Pago!$F16</f>
        <v>-8400</v>
      </c>
      <c r="I16" s="2"/>
      <c r="J16" s="2"/>
      <c r="K16" s="2"/>
      <c r="L16" s="2"/>
      <c r="M16" s="2"/>
      <c r="N16" s="2"/>
      <c r="O16" s="2"/>
      <c r="P16" s="2"/>
      <c r="Q16" s="2"/>
      <c r="R16" s="2"/>
      <c r="S16" s="2"/>
      <c r="T16" s="2"/>
      <c r="U16" s="2"/>
      <c r="V16" s="2"/>
      <c r="W16" s="2"/>
      <c r="X16" s="2"/>
      <c r="Y16" s="2"/>
      <c r="Z16" s="2"/>
    </row>
    <row r="17" spans="1:26" ht="15.75" customHeight="1" x14ac:dyDescent="0.3">
      <c r="A17" s="73">
        <f t="shared" si="0"/>
        <v>16</v>
      </c>
      <c r="B17" s="84">
        <f>VLOOKUP(Pago!$A17,Ventas!$A$1:$B$204,2,0)</f>
        <v>46004</v>
      </c>
      <c r="C17" s="73">
        <f>VLOOKUP(Pago!$A17,Ventas!$A$1:$U$205,5,0)</f>
        <v>0</v>
      </c>
      <c r="D17" s="2" t="e">
        <f>VLOOKUP(Pago!$C17,Clientes!$A$1:$E$48,2,0)</f>
        <v>#N/A</v>
      </c>
      <c r="E17" s="10">
        <f>SUMIFS(Ventas!$M$2:$M$204,Ventas!$A$2:$A$204,Pago!$A17,Ventas!$E$2:$E$204,Pago!$C17)</f>
        <v>0</v>
      </c>
      <c r="F17" s="10">
        <v>6200</v>
      </c>
      <c r="G17" s="10" t="s">
        <v>386</v>
      </c>
      <c r="H17" s="10">
        <f>Pago!$E17-Pago!$F17</f>
        <v>-6200</v>
      </c>
      <c r="I17" s="2"/>
      <c r="J17" s="2"/>
      <c r="K17" s="2"/>
      <c r="L17" s="2"/>
      <c r="M17" s="2"/>
      <c r="N17" s="2"/>
      <c r="O17" s="2"/>
      <c r="P17" s="2"/>
      <c r="Q17" s="2"/>
      <c r="R17" s="2"/>
      <c r="S17" s="2"/>
      <c r="T17" s="2"/>
      <c r="U17" s="2"/>
      <c r="V17" s="2"/>
      <c r="W17" s="2"/>
      <c r="X17" s="2"/>
      <c r="Y17" s="2"/>
      <c r="Z17" s="2"/>
    </row>
    <row r="18" spans="1:26" ht="15.75" customHeight="1" x14ac:dyDescent="0.3">
      <c r="A18" s="73">
        <f t="shared" si="0"/>
        <v>17</v>
      </c>
      <c r="B18" s="84">
        <f>VLOOKUP(Pago!$A18,Ventas!$A$1:$B$204,2,0)</f>
        <v>46005</v>
      </c>
      <c r="C18" s="73">
        <f>VLOOKUP(Pago!$A18,Ventas!$A$1:$U$205,5,0)</f>
        <v>0</v>
      </c>
      <c r="D18" s="2" t="e">
        <f>VLOOKUP(Pago!$C18,Clientes!$A$1:$E$48,2,0)</f>
        <v>#N/A</v>
      </c>
      <c r="E18" s="10">
        <f>SUMIFS(Ventas!$M$2:$M$204,Ventas!$A$2:$A$204,Pago!$A18,Ventas!$E$2:$E$204,Pago!$C18)</f>
        <v>0</v>
      </c>
      <c r="F18" s="10">
        <v>14000</v>
      </c>
      <c r="G18" s="10" t="s">
        <v>386</v>
      </c>
      <c r="H18" s="10">
        <f>Pago!$E18-Pago!$F18</f>
        <v>-14000</v>
      </c>
      <c r="I18" s="2"/>
      <c r="J18" s="2"/>
      <c r="K18" s="2"/>
      <c r="L18" s="2"/>
      <c r="M18" s="2"/>
      <c r="N18" s="2"/>
      <c r="O18" s="2"/>
      <c r="P18" s="2"/>
      <c r="Q18" s="2"/>
      <c r="R18" s="2"/>
      <c r="S18" s="2"/>
      <c r="T18" s="2"/>
      <c r="U18" s="2"/>
      <c r="V18" s="2"/>
      <c r="W18" s="2"/>
      <c r="X18" s="2"/>
      <c r="Y18" s="2"/>
      <c r="Z18" s="2"/>
    </row>
    <row r="19" spans="1:26" ht="15.75" customHeight="1" x14ac:dyDescent="0.3">
      <c r="A19" s="73">
        <f t="shared" si="0"/>
        <v>18</v>
      </c>
      <c r="B19" s="84">
        <f>VLOOKUP(Pago!$A19,Ventas!$A$1:$B$204,2,0)</f>
        <v>46006</v>
      </c>
      <c r="C19" s="73">
        <f>VLOOKUP(Pago!$A19,Ventas!$A$1:$U$205,5,0)</f>
        <v>0</v>
      </c>
      <c r="D19" s="2" t="e">
        <f>VLOOKUP(Pago!$C19,Clientes!$A$1:$E$48,2,0)</f>
        <v>#N/A</v>
      </c>
      <c r="E19" s="10">
        <f>SUMIFS(Ventas!$M$2:$M$204,Ventas!$A$2:$A$204,Pago!$A19,Ventas!$E$2:$E$204,Pago!$C19)</f>
        <v>0</v>
      </c>
      <c r="F19" s="85">
        <v>3750</v>
      </c>
      <c r="G19" s="10" t="s">
        <v>387</v>
      </c>
      <c r="H19" s="10">
        <f>Pago!$E19-Pago!$F19</f>
        <v>-3750</v>
      </c>
      <c r="I19" s="2"/>
      <c r="J19" s="2"/>
      <c r="K19" s="2"/>
      <c r="L19" s="2"/>
      <c r="M19" s="2"/>
      <c r="N19" s="2"/>
      <c r="O19" s="2"/>
      <c r="P19" s="2"/>
      <c r="Q19" s="2"/>
      <c r="R19" s="2"/>
      <c r="S19" s="2"/>
      <c r="T19" s="2"/>
      <c r="U19" s="2"/>
      <c r="V19" s="2"/>
      <c r="W19" s="2"/>
      <c r="X19" s="2"/>
      <c r="Y19" s="2"/>
      <c r="Z19" s="2"/>
    </row>
    <row r="20" spans="1:26" ht="15.75" customHeight="1" x14ac:dyDescent="0.3">
      <c r="A20" s="73">
        <f t="shared" si="0"/>
        <v>19</v>
      </c>
      <c r="B20" s="84">
        <f>VLOOKUP(Pago!$A20,Ventas!$A$1:$B$204,2,0)</f>
        <v>46008</v>
      </c>
      <c r="C20" s="73">
        <f>VLOOKUP(Pago!$A20,Ventas!$A$1:$U$205,5,0)</f>
        <v>0</v>
      </c>
      <c r="D20" s="2" t="e">
        <f>VLOOKUP(Pago!$C20,Clientes!$A$1:$E$48,2,0)</f>
        <v>#N/A</v>
      </c>
      <c r="E20" s="10">
        <f>SUMIFS(Ventas!$M$2:$M$204,Ventas!$A$2:$A$204,Pago!$A20,Ventas!$E$2:$E$204,Pago!$C20)</f>
        <v>0</v>
      </c>
      <c r="F20" s="85">
        <v>11200</v>
      </c>
      <c r="G20" s="10" t="s">
        <v>387</v>
      </c>
      <c r="H20" s="10">
        <f>Pago!$E20-Pago!$F20</f>
        <v>-11200</v>
      </c>
      <c r="I20" s="2"/>
      <c r="J20" s="2"/>
      <c r="K20" s="2"/>
      <c r="L20" s="2"/>
      <c r="M20" s="2"/>
      <c r="N20" s="2"/>
      <c r="O20" s="2"/>
      <c r="P20" s="2"/>
      <c r="Q20" s="2"/>
      <c r="R20" s="2"/>
      <c r="S20" s="2"/>
      <c r="T20" s="2"/>
      <c r="U20" s="2"/>
      <c r="V20" s="2"/>
      <c r="W20" s="2"/>
      <c r="X20" s="2"/>
      <c r="Y20" s="2"/>
      <c r="Z20" s="2"/>
    </row>
    <row r="21" spans="1:26" ht="15.75" customHeight="1" x14ac:dyDescent="0.3">
      <c r="A21" s="73">
        <f t="shared" si="0"/>
        <v>20</v>
      </c>
      <c r="B21" s="84">
        <f>VLOOKUP(Pago!$A21,Ventas!$A$1:$B$204,2,0)</f>
        <v>46010</v>
      </c>
      <c r="C21" s="73">
        <f>VLOOKUP(Pago!$A21,Ventas!$A$1:$U$205,5,0)</f>
        <v>0</v>
      </c>
      <c r="D21" s="2" t="e">
        <f>VLOOKUP(Pago!$C21,Clientes!$A$1:$E$48,2,0)</f>
        <v>#N/A</v>
      </c>
      <c r="E21" s="10">
        <f>SUMIFS(Ventas!$M$2:$M$204,Ventas!$A$2:$A$204,Pago!$A21,Ventas!$E$2:$E$204,Pago!$C21)</f>
        <v>0</v>
      </c>
      <c r="F21" s="10">
        <v>4650</v>
      </c>
      <c r="G21" s="10" t="s">
        <v>386</v>
      </c>
      <c r="H21" s="10">
        <f>Pago!$E21-Pago!$F21</f>
        <v>-4650</v>
      </c>
      <c r="I21" s="2"/>
      <c r="J21" s="2"/>
      <c r="K21" s="2"/>
      <c r="L21" s="2"/>
      <c r="M21" s="2"/>
      <c r="N21" s="2"/>
      <c r="O21" s="2"/>
      <c r="P21" s="2"/>
      <c r="Q21" s="2"/>
      <c r="R21" s="2"/>
      <c r="S21" s="2"/>
      <c r="T21" s="2"/>
      <c r="U21" s="2"/>
      <c r="V21" s="2"/>
      <c r="W21" s="2"/>
      <c r="X21" s="2"/>
      <c r="Y21" s="2"/>
      <c r="Z21" s="2"/>
    </row>
    <row r="22" spans="1:26" ht="15.75" customHeight="1" x14ac:dyDescent="0.3">
      <c r="A22" s="73">
        <f t="shared" si="0"/>
        <v>21</v>
      </c>
      <c r="B22" s="84">
        <f>VLOOKUP(Pago!$A22,Ventas!$A$1:$B$204,2,0)</f>
        <v>46011</v>
      </c>
      <c r="C22" s="73">
        <f>VLOOKUP(Pago!$A22,Ventas!$A$1:$U$205,5,0)</f>
        <v>0</v>
      </c>
      <c r="D22" s="2" t="e">
        <f>VLOOKUP(Pago!$C22,Clientes!$A$1:$E$48,2,0)</f>
        <v>#N/A</v>
      </c>
      <c r="E22" s="10">
        <f>SUMIFS(Ventas!$M$2:$M$204,Ventas!$A$2:$A$204,Pago!$A22,Ventas!$E$2:$E$204,Pago!$C22)</f>
        <v>0</v>
      </c>
      <c r="F22" s="10">
        <v>2500</v>
      </c>
      <c r="G22" s="10" t="s">
        <v>386</v>
      </c>
      <c r="H22" s="10">
        <f>Pago!$E22-Pago!$F22</f>
        <v>-2500</v>
      </c>
      <c r="I22" s="2"/>
      <c r="J22" s="2"/>
      <c r="K22" s="2"/>
      <c r="L22" s="2"/>
      <c r="M22" s="2"/>
      <c r="N22" s="2"/>
      <c r="O22" s="2"/>
      <c r="P22" s="2"/>
      <c r="Q22" s="2"/>
      <c r="R22" s="2"/>
      <c r="S22" s="2"/>
      <c r="T22" s="2"/>
      <c r="U22" s="2"/>
      <c r="V22" s="2"/>
      <c r="W22" s="2"/>
      <c r="X22" s="2"/>
      <c r="Y22" s="2"/>
      <c r="Z22" s="2"/>
    </row>
    <row r="23" spans="1:26" ht="15.75" customHeight="1" x14ac:dyDescent="0.3">
      <c r="A23" s="73">
        <f t="shared" si="0"/>
        <v>22</v>
      </c>
      <c r="B23" s="84">
        <f>VLOOKUP(Pago!$A23,Ventas!$A$1:$B$204,2,0)</f>
        <v>46012</v>
      </c>
      <c r="C23" s="73">
        <f>VLOOKUP(Pago!$A23,Ventas!$A$1:$U$205,5,0)</f>
        <v>0</v>
      </c>
      <c r="D23" s="2" t="e">
        <f>VLOOKUP(Pago!$C23,Clientes!$A$1:$E$48,2,0)</f>
        <v>#N/A</v>
      </c>
      <c r="E23" s="10">
        <f>SUMIFS(Ventas!$M$2:$M$204,Ventas!$A$2:$A$204,Pago!$A23,Ventas!$E$2:$E$204,Pago!$C23)</f>
        <v>0</v>
      </c>
      <c r="F23" s="10">
        <v>6550</v>
      </c>
      <c r="G23" s="10" t="s">
        <v>386</v>
      </c>
      <c r="H23" s="10">
        <f>Pago!$E23-Pago!$F23</f>
        <v>-6550</v>
      </c>
      <c r="I23" s="2"/>
      <c r="J23" s="2"/>
      <c r="K23" s="2"/>
      <c r="L23" s="2"/>
      <c r="M23" s="2"/>
      <c r="N23" s="2"/>
      <c r="O23" s="2"/>
      <c r="P23" s="2"/>
      <c r="Q23" s="2"/>
      <c r="R23" s="2"/>
      <c r="S23" s="2"/>
      <c r="T23" s="2"/>
      <c r="U23" s="2"/>
      <c r="V23" s="2"/>
      <c r="W23" s="2"/>
      <c r="X23" s="2"/>
      <c r="Y23" s="2"/>
      <c r="Z23" s="2"/>
    </row>
    <row r="24" spans="1:26" ht="15.75" customHeight="1" x14ac:dyDescent="0.3">
      <c r="A24" s="73">
        <f t="shared" si="0"/>
        <v>23</v>
      </c>
      <c r="B24" s="84">
        <f>VLOOKUP(Pago!$A24,Ventas!$A$1:$B$204,2,0)</f>
        <v>46013</v>
      </c>
      <c r="C24" s="73">
        <f>VLOOKUP(Pago!$A24,Ventas!$A$1:$U$205,5,0)</f>
        <v>0</v>
      </c>
      <c r="D24" s="2" t="e">
        <f>VLOOKUP(Pago!$C24,Clientes!$A$1:$E$48,2,0)</f>
        <v>#N/A</v>
      </c>
      <c r="E24" s="10">
        <f>SUMIFS(Ventas!$M$2:$M$204,Ventas!$A$2:$A$204,Pago!$A24,Ventas!$E$2:$E$204,Pago!$C24)</f>
        <v>0</v>
      </c>
      <c r="F24" s="10">
        <v>8100</v>
      </c>
      <c r="G24" s="10" t="s">
        <v>386</v>
      </c>
      <c r="H24" s="10">
        <f>Pago!$E24-Pago!$F24</f>
        <v>-8100</v>
      </c>
      <c r="I24" s="2"/>
      <c r="J24" s="2"/>
      <c r="K24" s="2"/>
      <c r="L24" s="2"/>
      <c r="M24" s="2"/>
      <c r="N24" s="2"/>
      <c r="O24" s="2"/>
      <c r="P24" s="2"/>
      <c r="Q24" s="2"/>
      <c r="R24" s="2"/>
      <c r="S24" s="2"/>
      <c r="T24" s="2"/>
      <c r="U24" s="2"/>
      <c r="V24" s="2"/>
      <c r="W24" s="2"/>
      <c r="X24" s="2"/>
      <c r="Y24" s="2"/>
      <c r="Z24" s="2"/>
    </row>
    <row r="25" spans="1:26" ht="15.75" customHeight="1" x14ac:dyDescent="0.3">
      <c r="A25" s="73">
        <f t="shared" si="0"/>
        <v>24</v>
      </c>
      <c r="B25" s="84">
        <f>VLOOKUP(Pago!$A25,Ventas!$A$1:$B$204,2,0)</f>
        <v>46014</v>
      </c>
      <c r="C25" s="73">
        <f>VLOOKUP(Pago!$A25,Ventas!$A$1:$U$205,5,0)</f>
        <v>0</v>
      </c>
      <c r="D25" s="2" t="e">
        <f>VLOOKUP(Pago!$C25,Clientes!$A$1:$E$48,2,0)</f>
        <v>#N/A</v>
      </c>
      <c r="E25" s="10">
        <f>SUMIFS(Ventas!$M$2:$M$204,Ventas!$A$2:$A$204,Pago!$A25,Ventas!$E$2:$E$204,Pago!$C25)</f>
        <v>0</v>
      </c>
      <c r="F25" s="85">
        <v>3750</v>
      </c>
      <c r="G25" s="10" t="s">
        <v>387</v>
      </c>
      <c r="H25" s="10">
        <f>Pago!$E25-Pago!$F25</f>
        <v>-3750</v>
      </c>
      <c r="I25" s="2"/>
      <c r="J25" s="2"/>
      <c r="K25" s="2"/>
      <c r="L25" s="2"/>
      <c r="M25" s="2"/>
      <c r="N25" s="2"/>
      <c r="O25" s="2"/>
      <c r="P25" s="2"/>
      <c r="Q25" s="2"/>
      <c r="R25" s="2"/>
      <c r="S25" s="2"/>
      <c r="T25" s="2"/>
      <c r="U25" s="2"/>
      <c r="V25" s="2"/>
      <c r="W25" s="2"/>
      <c r="X25" s="2"/>
      <c r="Y25" s="2"/>
      <c r="Z25" s="2"/>
    </row>
    <row r="26" spans="1:26" ht="15.75" customHeight="1" x14ac:dyDescent="0.3">
      <c r="A26" s="73">
        <f t="shared" si="0"/>
        <v>25</v>
      </c>
      <c r="B26" s="84" t="e">
        <f>VLOOKUP(Pago!$A26,Ventas!$A$1:$B$204,2,0)</f>
        <v>#N/A</v>
      </c>
      <c r="C26" s="73" t="e">
        <f>VLOOKUP(Pago!$A26,Ventas!$A$1:$U$205,5,0)</f>
        <v>#N/A</v>
      </c>
      <c r="D26" s="2" t="e">
        <f>VLOOKUP(Pago!$C26,Clientes!$A$1:$E$48,2,0)</f>
        <v>#N/A</v>
      </c>
      <c r="E26" s="10">
        <f>SUMIFS(Ventas!$M$2:$M$204,Ventas!$A$2:$A$204,Pago!$A26,Ventas!$E$2:$E$204,Pago!$C26)</f>
        <v>0</v>
      </c>
      <c r="F26" s="10"/>
      <c r="G26" s="10"/>
      <c r="H26" s="10">
        <f>Pago!$E26-Pago!$F26</f>
        <v>0</v>
      </c>
      <c r="I26" s="2"/>
      <c r="J26" s="2"/>
      <c r="K26" s="2"/>
      <c r="L26" s="2"/>
      <c r="M26" s="2"/>
      <c r="N26" s="2"/>
      <c r="O26" s="2"/>
      <c r="P26" s="2"/>
      <c r="Q26" s="2"/>
      <c r="R26" s="2"/>
      <c r="S26" s="2"/>
      <c r="T26" s="2"/>
      <c r="U26" s="2"/>
      <c r="V26" s="2"/>
      <c r="W26" s="2"/>
      <c r="X26" s="2"/>
      <c r="Y26" s="2"/>
      <c r="Z26" s="2"/>
    </row>
    <row r="27" spans="1:26" ht="15.75" customHeight="1" x14ac:dyDescent="0.3">
      <c r="A27" s="73">
        <f t="shared" si="0"/>
        <v>26</v>
      </c>
      <c r="B27" s="84" t="e">
        <f>VLOOKUP(Pago!$A27,Ventas!$A$1:$B$204,2,0)</f>
        <v>#N/A</v>
      </c>
      <c r="C27" s="73" t="e">
        <f>VLOOKUP(Pago!$A27,Ventas!$A$1:$U$205,5,0)</f>
        <v>#N/A</v>
      </c>
      <c r="D27" s="2" t="e">
        <f>VLOOKUP(Pago!$C27,Clientes!$A$1:$E$48,2,0)</f>
        <v>#N/A</v>
      </c>
      <c r="E27" s="10">
        <f>SUMIFS(Ventas!$M$2:$M$204,Ventas!$A$2:$A$204,Pago!$A27,Ventas!$E$2:$E$204,Pago!$C27)</f>
        <v>0</v>
      </c>
      <c r="F27" s="10"/>
      <c r="G27" s="10"/>
      <c r="H27" s="10">
        <f>Pago!$E27-Pago!$F27</f>
        <v>0</v>
      </c>
      <c r="I27" s="2"/>
      <c r="J27" s="2"/>
      <c r="K27" s="2"/>
      <c r="L27" s="2"/>
      <c r="M27" s="2"/>
      <c r="N27" s="2"/>
      <c r="O27" s="2"/>
      <c r="P27" s="2"/>
      <c r="Q27" s="2"/>
      <c r="R27" s="2"/>
      <c r="S27" s="2"/>
      <c r="T27" s="2"/>
      <c r="U27" s="2"/>
      <c r="V27" s="2"/>
      <c r="W27" s="2"/>
      <c r="X27" s="2"/>
      <c r="Y27" s="2"/>
      <c r="Z27" s="2"/>
    </row>
    <row r="28" spans="1:26" ht="15.75" customHeight="1" x14ac:dyDescent="0.3">
      <c r="A28" s="73">
        <f t="shared" si="0"/>
        <v>27</v>
      </c>
      <c r="B28" s="84" t="e">
        <f>VLOOKUP(Pago!$A28,Ventas!$A$1:$B$204,2,0)</f>
        <v>#N/A</v>
      </c>
      <c r="C28" s="73" t="e">
        <f>VLOOKUP(Pago!$A28,Ventas!$A$1:$U$205,5,0)</f>
        <v>#N/A</v>
      </c>
      <c r="D28" s="2" t="e">
        <f>VLOOKUP(Pago!$C28,Clientes!$A$1:$E$48,2,0)</f>
        <v>#N/A</v>
      </c>
      <c r="E28" s="10">
        <f>SUMIFS(Ventas!$M$2:$M$204,Ventas!$A$2:$A$204,Pago!$A28,Ventas!$E$2:$E$204,Pago!$C28)</f>
        <v>0</v>
      </c>
      <c r="F28" s="85">
        <v>6200</v>
      </c>
      <c r="G28" s="10" t="s">
        <v>387</v>
      </c>
      <c r="H28" s="10">
        <f>Pago!$E28-Pago!$F28</f>
        <v>-6200</v>
      </c>
      <c r="I28" s="2"/>
      <c r="J28" s="2"/>
      <c r="K28" s="2"/>
      <c r="L28" s="2"/>
      <c r="M28" s="2"/>
      <c r="N28" s="2"/>
      <c r="O28" s="2"/>
      <c r="P28" s="2"/>
      <c r="Q28" s="2"/>
      <c r="R28" s="2"/>
      <c r="S28" s="2"/>
      <c r="T28" s="2"/>
      <c r="U28" s="2"/>
      <c r="V28" s="2"/>
      <c r="W28" s="2"/>
      <c r="X28" s="2"/>
      <c r="Y28" s="2"/>
      <c r="Z28" s="2"/>
    </row>
    <row r="29" spans="1:26" ht="15.75" customHeight="1" x14ac:dyDescent="0.3">
      <c r="A29" s="73">
        <f t="shared" si="0"/>
        <v>28</v>
      </c>
      <c r="B29" s="84" t="e">
        <f>VLOOKUP(Pago!$A29,Ventas!$A$1:$B$204,2,0)</f>
        <v>#N/A</v>
      </c>
      <c r="C29" s="73" t="e">
        <f>VLOOKUP(Pago!$A29,Ventas!$A$1:$U$205,5,0)</f>
        <v>#N/A</v>
      </c>
      <c r="D29" s="2" t="e">
        <f>VLOOKUP(Pago!$C29,Clientes!$A$1:$E$48,2,0)</f>
        <v>#N/A</v>
      </c>
      <c r="E29" s="10">
        <f>SUMIFS(Ventas!$M$2:$M$204,Ventas!$A$2:$A$204,Pago!$A29,Ventas!$E$2:$E$204,Pago!$C29)</f>
        <v>0</v>
      </c>
      <c r="F29" s="10">
        <v>5000</v>
      </c>
      <c r="G29" s="10" t="s">
        <v>386</v>
      </c>
      <c r="H29" s="10">
        <f>Pago!$E29-Pago!$F29</f>
        <v>-5000</v>
      </c>
      <c r="I29" s="2"/>
      <c r="J29" s="2"/>
      <c r="K29" s="2"/>
      <c r="L29" s="2"/>
      <c r="M29" s="2"/>
      <c r="N29" s="2"/>
      <c r="O29" s="2"/>
      <c r="P29" s="2"/>
      <c r="Q29" s="2"/>
      <c r="R29" s="2"/>
      <c r="S29" s="2"/>
      <c r="T29" s="2"/>
      <c r="U29" s="2"/>
      <c r="V29" s="2"/>
      <c r="W29" s="2"/>
      <c r="X29" s="2"/>
      <c r="Y29" s="2"/>
      <c r="Z29" s="2"/>
    </row>
    <row r="30" spans="1:26" ht="15.75" customHeight="1" x14ac:dyDescent="0.3">
      <c r="A30" s="73">
        <f t="shared" si="0"/>
        <v>29</v>
      </c>
      <c r="B30" s="84" t="e">
        <f>VLOOKUP(Pago!$A30,Ventas!$A$1:$B$204,2,0)</f>
        <v>#N/A</v>
      </c>
      <c r="C30" s="73" t="e">
        <f>VLOOKUP(Pago!$A30,Ventas!$A$1:$U$205,5,0)</f>
        <v>#N/A</v>
      </c>
      <c r="D30" s="2" t="e">
        <f>VLOOKUP(Pago!$C30,Clientes!$A$1:$E$48,2,0)</f>
        <v>#N/A</v>
      </c>
      <c r="E30" s="10">
        <f>SUMIFS(Ventas!$M$2:$M$204,Ventas!$A$2:$A$204,Pago!$A30,Ventas!$E$2:$E$204,Pago!$C30)</f>
        <v>0</v>
      </c>
      <c r="F30" s="10">
        <v>4050</v>
      </c>
      <c r="G30" s="10" t="s">
        <v>386</v>
      </c>
      <c r="H30" s="10">
        <f>Pago!$E30-Pago!$F30</f>
        <v>-4050</v>
      </c>
      <c r="I30" s="2"/>
      <c r="J30" s="2"/>
      <c r="K30" s="2"/>
      <c r="L30" s="2"/>
      <c r="M30" s="2"/>
      <c r="N30" s="2"/>
      <c r="O30" s="2"/>
      <c r="P30" s="2"/>
      <c r="Q30" s="2"/>
      <c r="R30" s="2"/>
      <c r="S30" s="2"/>
      <c r="T30" s="2"/>
      <c r="U30" s="2"/>
      <c r="V30" s="2"/>
      <c r="W30" s="2"/>
      <c r="X30" s="2"/>
      <c r="Y30" s="2"/>
      <c r="Z30" s="2"/>
    </row>
    <row r="31" spans="1:26" ht="15.75" customHeight="1" x14ac:dyDescent="0.3">
      <c r="A31" s="73">
        <f t="shared" si="0"/>
        <v>30</v>
      </c>
      <c r="B31" s="84" t="e">
        <f>VLOOKUP(Pago!$A31,Ventas!$A$1:$B$204,2,0)</f>
        <v>#N/A</v>
      </c>
      <c r="C31" s="73" t="e">
        <f>VLOOKUP(Pago!$A31,Ventas!$A$1:$U$205,5,0)</f>
        <v>#N/A</v>
      </c>
      <c r="D31" s="2" t="e">
        <f>VLOOKUP(Pago!$C31,Clientes!$A$1:$E$48,2,0)</f>
        <v>#N/A</v>
      </c>
      <c r="E31" s="10">
        <f>SUMIFS(Ventas!$M$2:$M$204,Ventas!$A$2:$A$204,Pago!$A31,Ventas!$E$2:$E$204,Pago!$C31)</f>
        <v>0</v>
      </c>
      <c r="F31" s="85">
        <v>7150</v>
      </c>
      <c r="G31" s="10" t="s">
        <v>387</v>
      </c>
      <c r="H31" s="10">
        <f>Pago!$E31-Pago!$F31</f>
        <v>-7150</v>
      </c>
      <c r="I31" s="2"/>
      <c r="J31" s="2"/>
      <c r="K31" s="2"/>
      <c r="L31" s="2"/>
      <c r="M31" s="2"/>
      <c r="N31" s="2"/>
      <c r="O31" s="2"/>
      <c r="P31" s="2"/>
      <c r="Q31" s="2"/>
      <c r="R31" s="2"/>
      <c r="S31" s="2"/>
      <c r="T31" s="2"/>
      <c r="U31" s="2"/>
      <c r="V31" s="2"/>
      <c r="W31" s="2"/>
      <c r="X31" s="2"/>
      <c r="Y31" s="2"/>
      <c r="Z31" s="2"/>
    </row>
    <row r="32" spans="1:26" ht="15.75" customHeight="1" x14ac:dyDescent="0.3">
      <c r="A32" s="73">
        <f t="shared" si="0"/>
        <v>31</v>
      </c>
      <c r="B32" s="84" t="e">
        <f>VLOOKUP(Pago!$A32,Ventas!$A$1:$B$204,2,0)</f>
        <v>#N/A</v>
      </c>
      <c r="C32" s="73" t="e">
        <f>VLOOKUP(Pago!$A32,Ventas!$A$1:$U$205,5,0)</f>
        <v>#N/A</v>
      </c>
      <c r="D32" s="2" t="e">
        <f>VLOOKUP(Pago!$C32,Clientes!$A$1:$E$48,2,0)</f>
        <v>#N/A</v>
      </c>
      <c r="E32" s="10">
        <f>SUMIFS(Ventas!$M$2:$M$204,Ventas!$A$2:$A$204,Pago!$A32,Ventas!$E$2:$E$204,Pago!$C32)</f>
        <v>0</v>
      </c>
      <c r="F32" s="85">
        <v>8700</v>
      </c>
      <c r="G32" s="10" t="s">
        <v>387</v>
      </c>
      <c r="H32" s="10">
        <f>Pago!$E32-Pago!$F32</f>
        <v>-8700</v>
      </c>
      <c r="I32" s="2"/>
      <c r="J32" s="2"/>
      <c r="K32" s="2"/>
      <c r="L32" s="2"/>
      <c r="M32" s="2"/>
      <c r="N32" s="2"/>
      <c r="O32" s="2"/>
      <c r="P32" s="2"/>
      <c r="Q32" s="2"/>
      <c r="R32" s="2"/>
      <c r="S32" s="2"/>
      <c r="T32" s="2"/>
      <c r="U32" s="2"/>
      <c r="V32" s="2"/>
      <c r="W32" s="2"/>
      <c r="X32" s="2"/>
      <c r="Y32" s="2"/>
      <c r="Z32" s="2"/>
    </row>
    <row r="33" spans="1:26" ht="15.75" customHeight="1" x14ac:dyDescent="0.3">
      <c r="A33" s="73">
        <f t="shared" si="0"/>
        <v>32</v>
      </c>
      <c r="B33" s="84" t="e">
        <f>VLOOKUP(Pago!$A33,Ventas!$A$1:$B$204,2,0)</f>
        <v>#N/A</v>
      </c>
      <c r="C33" s="73" t="e">
        <f>VLOOKUP(Pago!$A33,Ventas!$A$1:$U$205,5,0)</f>
        <v>#N/A</v>
      </c>
      <c r="D33" s="2" t="e">
        <f>VLOOKUP(Pago!$C33,Clientes!$A$1:$E$48,2,0)</f>
        <v>#N/A</v>
      </c>
      <c r="E33" s="10">
        <f>SUMIFS(Ventas!$M$2:$M$204,Ventas!$A$2:$A$204,Pago!$A33,Ventas!$E$2:$E$204,Pago!$C33)</f>
        <v>0</v>
      </c>
      <c r="F33" s="85">
        <v>10400</v>
      </c>
      <c r="G33" s="10" t="s">
        <v>387</v>
      </c>
      <c r="H33" s="10">
        <f>Pago!$E33-Pago!$F33</f>
        <v>-10400</v>
      </c>
      <c r="I33" s="2"/>
      <c r="J33" s="2"/>
      <c r="K33" s="2"/>
      <c r="L33" s="2"/>
      <c r="M33" s="2"/>
      <c r="N33" s="2"/>
      <c r="O33" s="2"/>
      <c r="P33" s="2"/>
      <c r="Q33" s="2"/>
      <c r="R33" s="2"/>
      <c r="S33" s="2"/>
      <c r="T33" s="2"/>
      <c r="U33" s="2"/>
      <c r="V33" s="2"/>
      <c r="W33" s="2"/>
      <c r="X33" s="2"/>
      <c r="Y33" s="2"/>
      <c r="Z33" s="2"/>
    </row>
    <row r="34" spans="1:26" ht="15.75" customHeight="1" x14ac:dyDescent="0.3">
      <c r="A34" s="73">
        <f t="shared" si="0"/>
        <v>33</v>
      </c>
      <c r="B34" s="84" t="e">
        <f>VLOOKUP(Pago!$A34,Ventas!$A$1:$B$204,2,0)</f>
        <v>#N/A</v>
      </c>
      <c r="C34" s="73" t="e">
        <f>VLOOKUP(Pago!$A34,Ventas!$A$1:$U$205,5,0)</f>
        <v>#N/A</v>
      </c>
      <c r="D34" s="2" t="e">
        <f>VLOOKUP(Pago!$C34,Clientes!$A$1:$E$48,2,0)</f>
        <v>#N/A</v>
      </c>
      <c r="E34" s="10">
        <f>SUMIFS(Ventas!$M$2:$M$204,Ventas!$A$2:$A$204,Pago!$A34,Ventas!$E$2:$E$204,Pago!$C34)</f>
        <v>0</v>
      </c>
      <c r="F34" s="85">
        <v>14000</v>
      </c>
      <c r="G34" s="10" t="s">
        <v>387</v>
      </c>
      <c r="H34" s="10">
        <f>Pago!$E34-Pago!$F34</f>
        <v>-14000</v>
      </c>
      <c r="I34" s="2"/>
      <c r="J34" s="2"/>
      <c r="K34" s="2"/>
      <c r="L34" s="2"/>
      <c r="M34" s="2"/>
      <c r="N34" s="2"/>
      <c r="O34" s="2"/>
      <c r="P34" s="2"/>
      <c r="Q34" s="2"/>
      <c r="R34" s="2"/>
      <c r="S34" s="2"/>
      <c r="T34" s="2"/>
      <c r="U34" s="2"/>
      <c r="V34" s="2"/>
      <c r="W34" s="2"/>
      <c r="X34" s="2"/>
      <c r="Y34" s="2"/>
      <c r="Z34" s="2"/>
    </row>
    <row r="35" spans="1:26" ht="15.75" customHeight="1" x14ac:dyDescent="0.3">
      <c r="A35" s="73">
        <f t="shared" si="0"/>
        <v>34</v>
      </c>
      <c r="B35" s="84" t="e">
        <f>VLOOKUP(Pago!$A35,Ventas!$A$1:$B$204,2,0)</f>
        <v>#N/A</v>
      </c>
      <c r="C35" s="73" t="e">
        <f>VLOOKUP(Pago!$A35,Ventas!$A$1:$U$205,5,0)</f>
        <v>#N/A</v>
      </c>
      <c r="D35" s="2" t="e">
        <f>VLOOKUP(Pago!$C35,Clientes!$A$1:$E$48,2,0)</f>
        <v>#N/A</v>
      </c>
      <c r="E35" s="10">
        <f>SUMIFS(Ventas!$M$2:$M$204,Ventas!$A$2:$A$204,Pago!$A35,Ventas!$E$2:$E$204,Pago!$C35)</f>
        <v>0</v>
      </c>
      <c r="F35" s="10">
        <v>4650</v>
      </c>
      <c r="G35" s="10" t="s">
        <v>386</v>
      </c>
      <c r="H35" s="10">
        <f>Pago!$E35-Pago!$F35</f>
        <v>-4650</v>
      </c>
      <c r="I35" s="2"/>
      <c r="J35" s="2"/>
      <c r="K35" s="2"/>
      <c r="L35" s="2"/>
      <c r="M35" s="2"/>
      <c r="N35" s="2"/>
      <c r="O35" s="2"/>
      <c r="P35" s="2"/>
      <c r="Q35" s="2"/>
      <c r="R35" s="2"/>
      <c r="S35" s="2"/>
      <c r="T35" s="2"/>
      <c r="U35" s="2"/>
      <c r="V35" s="2"/>
      <c r="W35" s="2"/>
      <c r="X35" s="2"/>
      <c r="Y35" s="2"/>
      <c r="Z35" s="2"/>
    </row>
    <row r="36" spans="1:26" ht="15.75" customHeight="1" x14ac:dyDescent="0.3">
      <c r="A36" s="73">
        <f t="shared" si="0"/>
        <v>35</v>
      </c>
      <c r="B36" s="84" t="e">
        <f>VLOOKUP(Pago!$A36,Ventas!$A$1:$B$204,2,0)</f>
        <v>#N/A</v>
      </c>
      <c r="C36" s="73" t="e">
        <f>VLOOKUP(Pago!$A36,Ventas!$A$1:$U$205,5,0)</f>
        <v>#N/A</v>
      </c>
      <c r="D36" s="2" t="e">
        <f>VLOOKUP(Pago!$C36,Clientes!$A$1:$E$48,2,0)</f>
        <v>#N/A</v>
      </c>
      <c r="E36" s="10">
        <f>SUMIFS(Ventas!$M$2:$M$204,Ventas!$A$2:$A$204,Pago!$A36,Ventas!$E$2:$E$204,Pago!$C36)</f>
        <v>0</v>
      </c>
      <c r="F36" s="10"/>
      <c r="G36" s="10"/>
      <c r="H36" s="10">
        <f>Pago!$E36-Pago!$F36</f>
        <v>0</v>
      </c>
      <c r="I36" s="2"/>
      <c r="J36" s="2"/>
      <c r="K36" s="2"/>
      <c r="L36" s="2"/>
      <c r="M36" s="2"/>
      <c r="N36" s="2"/>
      <c r="O36" s="2"/>
      <c r="P36" s="2"/>
      <c r="Q36" s="2"/>
      <c r="R36" s="2"/>
      <c r="S36" s="2"/>
      <c r="T36" s="2"/>
      <c r="U36" s="2"/>
      <c r="V36" s="2"/>
      <c r="W36" s="2"/>
      <c r="X36" s="2"/>
      <c r="Y36" s="2"/>
      <c r="Z36" s="2"/>
    </row>
    <row r="37" spans="1:26" ht="15.75" customHeight="1" x14ac:dyDescent="0.3">
      <c r="A37" s="73">
        <f t="shared" si="0"/>
        <v>36</v>
      </c>
      <c r="B37" s="84" t="e">
        <f>VLOOKUP(Pago!$A37,Ventas!$A$1:$B$204,2,0)</f>
        <v>#N/A</v>
      </c>
      <c r="C37" s="73" t="e">
        <f>VLOOKUP(Pago!$A37,Ventas!$A$1:$U$205,5,0)</f>
        <v>#N/A</v>
      </c>
      <c r="D37" s="2" t="e">
        <f>VLOOKUP(Pago!$C37,Clientes!$A$1:$E$48,2,0)</f>
        <v>#N/A</v>
      </c>
      <c r="E37" s="10">
        <f>SUMIFS(Ventas!$M$2:$M$204,Ventas!$A$2:$A$204,Pago!$A37,Ventas!$E$2:$E$204,Pago!$C37)</f>
        <v>0</v>
      </c>
      <c r="F37" s="10">
        <v>4650</v>
      </c>
      <c r="G37" s="10" t="s">
        <v>386</v>
      </c>
      <c r="H37" s="10">
        <f>Pago!$E37-Pago!$F37</f>
        <v>-4650</v>
      </c>
      <c r="I37" s="2"/>
      <c r="J37" s="2"/>
      <c r="K37" s="2"/>
      <c r="L37" s="2"/>
      <c r="M37" s="2"/>
      <c r="N37" s="2"/>
      <c r="O37" s="2"/>
      <c r="P37" s="2"/>
      <c r="Q37" s="2"/>
      <c r="R37" s="2"/>
      <c r="S37" s="2"/>
      <c r="T37" s="2"/>
      <c r="U37" s="2"/>
      <c r="V37" s="2"/>
      <c r="W37" s="2"/>
      <c r="X37" s="2"/>
      <c r="Y37" s="2"/>
      <c r="Z37" s="2"/>
    </row>
    <row r="38" spans="1:26" ht="15.75" customHeight="1" x14ac:dyDescent="0.3">
      <c r="A38" s="73">
        <f t="shared" si="0"/>
        <v>37</v>
      </c>
      <c r="B38" s="84" t="e">
        <f>VLOOKUP(Pago!$A38,Ventas!$A$1:$B$204,2,0)</f>
        <v>#N/A</v>
      </c>
      <c r="C38" s="73" t="e">
        <f>VLOOKUP(Pago!$A38,Ventas!$A$1:$U$205,5,0)</f>
        <v>#N/A</v>
      </c>
      <c r="D38" s="2" t="e">
        <f>VLOOKUP(Pago!$C38,Clientes!$A$1:$E$48,2,0)</f>
        <v>#N/A</v>
      </c>
      <c r="E38" s="10">
        <f>SUMIFS(Ventas!$M$2:$M$204,Ventas!$A$2:$A$204,Pago!$A38,Ventas!$E$2:$E$204,Pago!$C38)</f>
        <v>0</v>
      </c>
      <c r="F38" s="10"/>
      <c r="G38" s="10"/>
      <c r="H38" s="10">
        <f>Pago!$E38-Pago!$F38</f>
        <v>0</v>
      </c>
      <c r="I38" s="2"/>
      <c r="J38" s="2"/>
      <c r="K38" s="2"/>
      <c r="L38" s="2"/>
      <c r="M38" s="2"/>
      <c r="N38" s="2"/>
      <c r="O38" s="2"/>
      <c r="P38" s="2"/>
      <c r="Q38" s="2"/>
      <c r="R38" s="2"/>
      <c r="S38" s="2"/>
      <c r="T38" s="2"/>
      <c r="U38" s="2"/>
      <c r="V38" s="2"/>
      <c r="W38" s="2"/>
      <c r="X38" s="2"/>
      <c r="Y38" s="2"/>
      <c r="Z38" s="2"/>
    </row>
    <row r="39" spans="1:26" ht="15.75" customHeight="1" x14ac:dyDescent="0.3">
      <c r="A39" s="73">
        <f t="shared" si="0"/>
        <v>38</v>
      </c>
      <c r="B39" s="84" t="e">
        <f>VLOOKUP(Pago!$A39,Ventas!$A$1:$B$204,2,0)</f>
        <v>#N/A</v>
      </c>
      <c r="C39" s="73" t="e">
        <f>VLOOKUP(Pago!$A39,Ventas!$A$1:$U$205,5,0)</f>
        <v>#N/A</v>
      </c>
      <c r="D39" s="2" t="e">
        <f>VLOOKUP(Pago!$C39,Clientes!$A$1:$E$48,2,0)</f>
        <v>#N/A</v>
      </c>
      <c r="E39" s="10">
        <f>SUMIFS(Ventas!$M$2:$M$204,Ventas!$A$2:$A$204,Pago!$A39,Ventas!$E$2:$E$204,Pago!$C39)</f>
        <v>0</v>
      </c>
      <c r="F39" s="10">
        <v>20400</v>
      </c>
      <c r="G39" s="10" t="s">
        <v>386</v>
      </c>
      <c r="H39" s="10">
        <f>Pago!$E39-Pago!$F39</f>
        <v>-20400</v>
      </c>
      <c r="I39" s="2"/>
      <c r="J39" s="2"/>
      <c r="K39" s="2"/>
      <c r="L39" s="2"/>
      <c r="M39" s="2"/>
      <c r="N39" s="2"/>
      <c r="O39" s="2"/>
      <c r="P39" s="2"/>
      <c r="Q39" s="2"/>
      <c r="R39" s="2"/>
      <c r="S39" s="2"/>
      <c r="T39" s="2"/>
      <c r="U39" s="2"/>
      <c r="V39" s="2"/>
      <c r="W39" s="2"/>
      <c r="X39" s="2"/>
      <c r="Y39" s="2"/>
      <c r="Z39" s="2"/>
    </row>
    <row r="40" spans="1:26" ht="15.75" customHeight="1" x14ac:dyDescent="0.3">
      <c r="A40" s="73">
        <f t="shared" si="0"/>
        <v>39</v>
      </c>
      <c r="B40" s="84" t="e">
        <f>VLOOKUP(Pago!$A40,Ventas!$A$1:$B$204,2,0)</f>
        <v>#N/A</v>
      </c>
      <c r="C40" s="73" t="e">
        <f>VLOOKUP(Pago!$A40,Ventas!$A$1:$U$205,5,0)</f>
        <v>#N/A</v>
      </c>
      <c r="D40" s="2" t="e">
        <f>VLOOKUP(Pago!$C40,Clientes!$A$1:$E$48,2,0)</f>
        <v>#N/A</v>
      </c>
      <c r="E40" s="10">
        <f>SUMIFS(Ventas!$M$2:$M$204,Ventas!$A$2:$A$204,Pago!$A40,Ventas!$E$2:$E$204,Pago!$C40)</f>
        <v>0</v>
      </c>
      <c r="F40" s="85">
        <v>13200</v>
      </c>
      <c r="G40" s="10" t="s">
        <v>387</v>
      </c>
      <c r="H40" s="10">
        <f>Pago!$E40-Pago!$F40</f>
        <v>-13200</v>
      </c>
      <c r="I40" s="2"/>
      <c r="J40" s="2"/>
      <c r="K40" s="2"/>
      <c r="L40" s="2"/>
      <c r="M40" s="2"/>
      <c r="N40" s="2"/>
      <c r="O40" s="2"/>
      <c r="P40" s="2"/>
      <c r="Q40" s="2"/>
      <c r="R40" s="2"/>
      <c r="S40" s="2"/>
      <c r="T40" s="2"/>
      <c r="U40" s="2"/>
      <c r="V40" s="2"/>
      <c r="W40" s="2"/>
      <c r="X40" s="2"/>
      <c r="Y40" s="2"/>
      <c r="Z40" s="2"/>
    </row>
    <row r="41" spans="1:26" ht="15.75" customHeight="1" x14ac:dyDescent="0.3">
      <c r="A41" s="73">
        <f t="shared" si="0"/>
        <v>40</v>
      </c>
      <c r="B41" s="84" t="e">
        <f>VLOOKUP(Pago!$A41,Ventas!$A$1:$B$204,2,0)</f>
        <v>#N/A</v>
      </c>
      <c r="C41" s="73" t="e">
        <f>VLOOKUP(Pago!$A41,Ventas!$A$1:$U$205,5,0)</f>
        <v>#N/A</v>
      </c>
      <c r="D41" s="2" t="e">
        <f>VLOOKUP(Pago!$C41,Clientes!$A$1:$E$48,2,0)</f>
        <v>#N/A</v>
      </c>
      <c r="E41" s="10">
        <f>SUMIFS(Ventas!$M$2:$M$204,Ventas!$A$2:$A$204,Pago!$A41,Ventas!$E$2:$E$204,Pago!$C41)</f>
        <v>0</v>
      </c>
      <c r="F41" s="10">
        <v>13800</v>
      </c>
      <c r="G41" s="10" t="s">
        <v>386</v>
      </c>
      <c r="H41" s="10">
        <f>Pago!$E41-Pago!$F41</f>
        <v>-13800</v>
      </c>
      <c r="I41" s="2"/>
      <c r="J41" s="2"/>
      <c r="K41" s="2"/>
      <c r="L41" s="2"/>
      <c r="M41" s="2"/>
      <c r="N41" s="2"/>
      <c r="O41" s="2"/>
      <c r="P41" s="2"/>
      <c r="Q41" s="2"/>
      <c r="R41" s="2"/>
      <c r="S41" s="2"/>
      <c r="T41" s="2"/>
      <c r="U41" s="2"/>
      <c r="V41" s="2"/>
      <c r="W41" s="2"/>
      <c r="X41" s="2"/>
      <c r="Y41" s="2"/>
      <c r="Z41" s="2"/>
    </row>
    <row r="42" spans="1:26" ht="15.75" customHeight="1" x14ac:dyDescent="0.3">
      <c r="A42" s="73">
        <f t="shared" si="0"/>
        <v>41</v>
      </c>
      <c r="B42" s="84" t="e">
        <f>VLOOKUP(Pago!$A42,Ventas!$A$1:$B$204,2,0)</f>
        <v>#N/A</v>
      </c>
      <c r="C42" s="73" t="e">
        <f>VLOOKUP(Pago!$A42,Ventas!$A$1:$U$205,5,0)</f>
        <v>#N/A</v>
      </c>
      <c r="D42" s="2" t="e">
        <f>VLOOKUP(Pago!$C42,Clientes!$A$1:$E$48,2,0)</f>
        <v>#N/A</v>
      </c>
      <c r="E42" s="10">
        <f>SUMIFS(Ventas!$M$2:$M$204,Ventas!$A$2:$A$204,Pago!$A42,Ventas!$E$2:$E$204,Pago!$C42)</f>
        <v>0</v>
      </c>
      <c r="F42" s="10">
        <v>16200</v>
      </c>
      <c r="G42" s="10" t="s">
        <v>386</v>
      </c>
      <c r="H42" s="10">
        <f>Pago!$E42-Pago!$F42</f>
        <v>-16200</v>
      </c>
      <c r="I42" s="2"/>
      <c r="J42" s="2"/>
      <c r="K42" s="2"/>
      <c r="L42" s="2"/>
      <c r="M42" s="2"/>
      <c r="N42" s="2"/>
      <c r="O42" s="2"/>
      <c r="P42" s="2"/>
      <c r="Q42" s="2"/>
      <c r="R42" s="2"/>
      <c r="S42" s="2"/>
      <c r="T42" s="2"/>
      <c r="U42" s="2"/>
      <c r="V42" s="2"/>
      <c r="W42" s="2"/>
      <c r="X42" s="2"/>
      <c r="Y42" s="2"/>
      <c r="Z42" s="2"/>
    </row>
    <row r="43" spans="1:26" ht="15.75" customHeight="1" x14ac:dyDescent="0.3">
      <c r="A43" s="73">
        <f t="shared" si="0"/>
        <v>42</v>
      </c>
      <c r="B43" s="84" t="e">
        <f>VLOOKUP(Pago!$A43,Ventas!$A$1:$B$204,2,0)</f>
        <v>#N/A</v>
      </c>
      <c r="C43" s="73" t="e">
        <f>VLOOKUP(Pago!$A43,Ventas!$A$1:$U$205,5,0)</f>
        <v>#N/A</v>
      </c>
      <c r="D43" s="2" t="e">
        <f>VLOOKUP(Pago!$C43,Clientes!$A$1:$E$48,2,0)</f>
        <v>#N/A</v>
      </c>
      <c r="E43" s="10">
        <f>SUMIFS(Ventas!$M$2:$M$204,Ventas!$A$2:$A$204,Pago!$A43,Ventas!$E$2:$E$204,Pago!$C43)</f>
        <v>0</v>
      </c>
      <c r="F43" s="10">
        <v>9800</v>
      </c>
      <c r="G43" s="10" t="s">
        <v>386</v>
      </c>
      <c r="H43" s="10">
        <f>Pago!$E43-Pago!$F43</f>
        <v>-9800</v>
      </c>
      <c r="I43" s="2"/>
      <c r="J43" s="2"/>
      <c r="K43" s="2"/>
      <c r="L43" s="2"/>
      <c r="M43" s="2"/>
      <c r="N43" s="2"/>
      <c r="O43" s="2"/>
      <c r="P43" s="2"/>
      <c r="Q43" s="2"/>
      <c r="R43" s="2"/>
      <c r="S43" s="2"/>
      <c r="T43" s="2"/>
      <c r="U43" s="2"/>
      <c r="V43" s="2"/>
      <c r="W43" s="2"/>
      <c r="X43" s="2"/>
      <c r="Y43" s="2"/>
      <c r="Z43" s="2"/>
    </row>
    <row r="44" spans="1:26" ht="15.75" customHeight="1" x14ac:dyDescent="0.3">
      <c r="A44" s="73">
        <f t="shared" si="0"/>
        <v>43</v>
      </c>
      <c r="B44" s="84" t="e">
        <f>VLOOKUP(Pago!$A44,Ventas!$A$1:$B$204,2,0)</f>
        <v>#N/A</v>
      </c>
      <c r="C44" s="73" t="e">
        <f>VLOOKUP(Pago!$A44,Ventas!$A$1:$U$205,5,0)</f>
        <v>#N/A</v>
      </c>
      <c r="D44" s="2" t="e">
        <f>VLOOKUP(Pago!$C44,Clientes!$A$1:$E$48,2,0)</f>
        <v>#N/A</v>
      </c>
      <c r="E44" s="10">
        <f>SUMIFS(Ventas!$M$2:$M$204,Ventas!$A$2:$A$204,Pago!$A44,Ventas!$E$2:$E$204,Pago!$C44)</f>
        <v>0</v>
      </c>
      <c r="F44" s="85">
        <v>7250</v>
      </c>
      <c r="G44" s="10" t="s">
        <v>387</v>
      </c>
      <c r="H44" s="10">
        <f>Pago!$E44-Pago!$F44</f>
        <v>-7250</v>
      </c>
      <c r="I44" s="2"/>
      <c r="J44" s="2"/>
      <c r="K44" s="2"/>
      <c r="L44" s="2"/>
      <c r="M44" s="2"/>
      <c r="N44" s="2"/>
      <c r="O44" s="2"/>
      <c r="P44" s="2"/>
      <c r="Q44" s="2"/>
      <c r="R44" s="2"/>
      <c r="S44" s="2"/>
      <c r="T44" s="2"/>
      <c r="U44" s="2"/>
      <c r="V44" s="2"/>
      <c r="W44" s="2"/>
      <c r="X44" s="2"/>
      <c r="Y44" s="2"/>
      <c r="Z44" s="2"/>
    </row>
    <row r="45" spans="1:26" ht="15.75" customHeight="1" x14ac:dyDescent="0.3">
      <c r="A45" s="73">
        <f t="shared" si="0"/>
        <v>44</v>
      </c>
      <c r="B45" s="84" t="e">
        <f>VLOOKUP(Pago!$A45,Ventas!$A$1:$B$204,2,0)</f>
        <v>#N/A</v>
      </c>
      <c r="C45" s="73" t="e">
        <f>VLOOKUP(Pago!$A45,Ventas!$A$1:$U$205,5,0)</f>
        <v>#N/A</v>
      </c>
      <c r="D45" s="2" t="e">
        <f>VLOOKUP(Pago!$C45,Clientes!$A$1:$E$48,2,0)</f>
        <v>#N/A</v>
      </c>
      <c r="E45" s="10">
        <f>SUMIFS(Ventas!$M$2:$M$204,Ventas!$A$2:$A$204,Pago!$A45,Ventas!$E$2:$E$204,Pago!$C45)</f>
        <v>0</v>
      </c>
      <c r="F45" s="10">
        <v>10000</v>
      </c>
      <c r="G45" s="10" t="s">
        <v>386</v>
      </c>
      <c r="H45" s="10">
        <f>Pago!$E45-Pago!$F45</f>
        <v>-10000</v>
      </c>
      <c r="I45" s="2"/>
      <c r="J45" s="2"/>
      <c r="K45" s="2"/>
      <c r="L45" s="2"/>
      <c r="M45" s="2"/>
      <c r="N45" s="2"/>
      <c r="O45" s="2"/>
      <c r="P45" s="2"/>
      <c r="Q45" s="2"/>
      <c r="R45" s="2"/>
      <c r="S45" s="2"/>
      <c r="T45" s="2"/>
      <c r="U45" s="2"/>
      <c r="V45" s="2"/>
      <c r="W45" s="2"/>
      <c r="X45" s="2"/>
      <c r="Y45" s="2"/>
      <c r="Z45" s="2"/>
    </row>
    <row r="46" spans="1:26" ht="15.75" customHeight="1" x14ac:dyDescent="0.3">
      <c r="A46" s="73">
        <f t="shared" si="0"/>
        <v>45</v>
      </c>
      <c r="B46" s="84" t="e">
        <f>VLOOKUP(Pago!$A46,Ventas!$A$1:$B$204,2,0)</f>
        <v>#N/A</v>
      </c>
      <c r="C46" s="73" t="e">
        <f>VLOOKUP(Pago!$A46,Ventas!$A$1:$U$205,5,0)</f>
        <v>#N/A</v>
      </c>
      <c r="D46" s="2" t="e">
        <f>VLOOKUP(Pago!$C46,Clientes!$A$1:$E$48,2,0)</f>
        <v>#N/A</v>
      </c>
      <c r="E46" s="10">
        <f>SUMIFS(Ventas!$M$2:$M$204,Ventas!$A$2:$A$204,Pago!$A46,Ventas!$E$2:$E$204,Pago!$C46)</f>
        <v>0</v>
      </c>
      <c r="F46" s="10">
        <v>7500</v>
      </c>
      <c r="G46" s="10" t="s">
        <v>386</v>
      </c>
      <c r="H46" s="10">
        <f>Pago!$E46-Pago!$F46</f>
        <v>-7500</v>
      </c>
      <c r="I46" s="2"/>
      <c r="J46" s="2"/>
      <c r="K46" s="2"/>
      <c r="L46" s="2"/>
      <c r="M46" s="2"/>
      <c r="N46" s="2"/>
      <c r="O46" s="2"/>
      <c r="P46" s="2"/>
      <c r="Q46" s="2"/>
      <c r="R46" s="2"/>
      <c r="S46" s="2"/>
      <c r="T46" s="2"/>
      <c r="U46" s="2"/>
      <c r="V46" s="2"/>
      <c r="W46" s="2"/>
      <c r="X46" s="2"/>
      <c r="Y46" s="2"/>
      <c r="Z46" s="2"/>
    </row>
    <row r="47" spans="1:26" ht="15.75" customHeight="1" x14ac:dyDescent="0.3">
      <c r="A47" s="73">
        <f t="shared" si="0"/>
        <v>46</v>
      </c>
      <c r="B47" s="84" t="e">
        <f>VLOOKUP(Pago!$A47,Ventas!$A$1:$B$204,2,0)</f>
        <v>#N/A</v>
      </c>
      <c r="C47" s="73" t="e">
        <f>VLOOKUP(Pago!$A47,Ventas!$A$1:$U$205,5,0)</f>
        <v>#N/A</v>
      </c>
      <c r="D47" s="2" t="e">
        <f>VLOOKUP(Pago!$C47,Clientes!$A$1:$E$48,2,0)</f>
        <v>#N/A</v>
      </c>
      <c r="E47" s="10">
        <f>SUMIFS(Ventas!$M$2:$M$204,Ventas!$A$2:$A$204,Pago!$A47,Ventas!$E$2:$E$204,Pago!$C47)</f>
        <v>0</v>
      </c>
      <c r="F47" s="85">
        <v>14500</v>
      </c>
      <c r="G47" s="10" t="s">
        <v>387</v>
      </c>
      <c r="H47" s="10">
        <f>Pago!$E47-Pago!$F47</f>
        <v>-14500</v>
      </c>
      <c r="I47" s="2"/>
      <c r="J47" s="2"/>
      <c r="K47" s="2"/>
      <c r="L47" s="2"/>
      <c r="M47" s="2"/>
      <c r="N47" s="2"/>
      <c r="O47" s="2"/>
      <c r="P47" s="2"/>
      <c r="Q47" s="2"/>
      <c r="R47" s="2"/>
      <c r="S47" s="2"/>
      <c r="T47" s="2"/>
      <c r="U47" s="2"/>
      <c r="V47" s="2"/>
      <c r="W47" s="2"/>
      <c r="X47" s="2"/>
      <c r="Y47" s="2"/>
      <c r="Z47" s="2"/>
    </row>
    <row r="48" spans="1:26" ht="15.75" customHeight="1" x14ac:dyDescent="0.3">
      <c r="A48" s="73">
        <f t="shared" si="0"/>
        <v>47</v>
      </c>
      <c r="B48" s="84" t="e">
        <f>VLOOKUP(Pago!$A48,Ventas!$A$1:$B$204,2,0)</f>
        <v>#N/A</v>
      </c>
      <c r="C48" s="73" t="e">
        <f>VLOOKUP(Pago!$A48,Ventas!$A$1:$U$205,5,0)</f>
        <v>#N/A</v>
      </c>
      <c r="D48" s="2" t="e">
        <f>VLOOKUP(Pago!$C48,Clientes!$A$1:$E$48,2,0)</f>
        <v>#N/A</v>
      </c>
      <c r="E48" s="10">
        <f>SUMIFS(Ventas!$M$2:$M$204,Ventas!$A$2:$A$204,Pago!$A48,Ventas!$E$2:$E$204,Pago!$C48)</f>
        <v>0</v>
      </c>
      <c r="F48" s="85">
        <v>7150</v>
      </c>
      <c r="G48" s="10" t="s">
        <v>387</v>
      </c>
      <c r="H48" s="10">
        <f>Pago!$E48-Pago!$F48</f>
        <v>-7150</v>
      </c>
      <c r="I48" s="2"/>
      <c r="J48" s="2"/>
      <c r="K48" s="2"/>
      <c r="L48" s="2"/>
      <c r="M48" s="2"/>
      <c r="N48" s="2"/>
      <c r="O48" s="2"/>
      <c r="P48" s="2"/>
      <c r="Q48" s="2"/>
      <c r="R48" s="2"/>
      <c r="S48" s="2"/>
      <c r="T48" s="2"/>
      <c r="U48" s="2"/>
      <c r="V48" s="2"/>
      <c r="W48" s="2"/>
      <c r="X48" s="2"/>
      <c r="Y48" s="2"/>
      <c r="Z48" s="2"/>
    </row>
    <row r="49" spans="1:26" ht="15.75" customHeight="1" x14ac:dyDescent="0.3">
      <c r="A49" s="73">
        <f t="shared" si="0"/>
        <v>48</v>
      </c>
      <c r="B49" s="84" t="e">
        <f>VLOOKUP(Pago!$A49,Ventas!$A$1:$B$204,2,0)</f>
        <v>#N/A</v>
      </c>
      <c r="C49" s="73" t="e">
        <f>VLOOKUP(Pago!$A49,Ventas!$A$1:$U$205,5,0)</f>
        <v>#N/A</v>
      </c>
      <c r="D49" s="2" t="e">
        <f>VLOOKUP(Pago!$C49,Clientes!$A$1:$E$48,2,0)</f>
        <v>#N/A</v>
      </c>
      <c r="E49" s="10">
        <f>SUMIFS(Ventas!$M$2:$M$204,Ventas!$A$2:$A$204,Pago!$A49,Ventas!$E$2:$E$204,Pago!$C49)</f>
        <v>0</v>
      </c>
      <c r="F49" s="85">
        <v>5000</v>
      </c>
      <c r="G49" s="10" t="s">
        <v>387</v>
      </c>
      <c r="H49" s="10">
        <f>Pago!$E49-Pago!$F49</f>
        <v>-5000</v>
      </c>
      <c r="I49" s="2"/>
      <c r="J49" s="2"/>
      <c r="K49" s="2"/>
      <c r="L49" s="2"/>
      <c r="M49" s="2"/>
      <c r="N49" s="2"/>
      <c r="O49" s="2"/>
      <c r="P49" s="2"/>
      <c r="Q49" s="2"/>
      <c r="R49" s="2"/>
      <c r="S49" s="2"/>
      <c r="T49" s="2"/>
      <c r="U49" s="2"/>
      <c r="V49" s="2"/>
      <c r="W49" s="2"/>
      <c r="X49" s="2"/>
      <c r="Y49" s="2"/>
      <c r="Z49" s="2"/>
    </row>
    <row r="50" spans="1:26" ht="15.75" customHeight="1" x14ac:dyDescent="0.3">
      <c r="A50" s="73">
        <f t="shared" si="0"/>
        <v>49</v>
      </c>
      <c r="B50" s="84" t="e">
        <f>VLOOKUP(Pago!$A50,Ventas!$A$1:$B$204,2,0)</f>
        <v>#N/A</v>
      </c>
      <c r="C50" s="73" t="e">
        <f>VLOOKUP(Pago!$A50,Ventas!$A$1:$U$205,5,0)</f>
        <v>#N/A</v>
      </c>
      <c r="D50" s="2" t="e">
        <f>VLOOKUP(Pago!$C50,Clientes!$A$1:$E$48,2,0)</f>
        <v>#N/A</v>
      </c>
      <c r="E50" s="10">
        <f>SUMIFS(Ventas!$M$2:$M$204,Ventas!$A$2:$A$204,Pago!$A50,Ventas!$E$2:$E$204,Pago!$C50)</f>
        <v>0</v>
      </c>
      <c r="F50" s="10"/>
      <c r="G50" s="10"/>
      <c r="H50" s="10">
        <f>Pago!$E50-Pago!$F50</f>
        <v>0</v>
      </c>
      <c r="I50" s="2"/>
      <c r="J50" s="2"/>
      <c r="K50" s="2"/>
      <c r="L50" s="2"/>
      <c r="M50" s="2"/>
      <c r="N50" s="2"/>
      <c r="O50" s="2"/>
      <c r="P50" s="2"/>
      <c r="Q50" s="2"/>
      <c r="R50" s="2"/>
      <c r="S50" s="2"/>
      <c r="T50" s="2"/>
      <c r="U50" s="2"/>
      <c r="V50" s="2"/>
      <c r="W50" s="2"/>
      <c r="X50" s="2"/>
      <c r="Y50" s="2"/>
      <c r="Z50" s="2"/>
    </row>
    <row r="51" spans="1:26" ht="15.75" customHeight="1" x14ac:dyDescent="0.3">
      <c r="A51" s="73">
        <f t="shared" si="0"/>
        <v>50</v>
      </c>
      <c r="B51" s="84" t="e">
        <f>VLOOKUP(Pago!$A51,Ventas!$A$1:$B$204,2,0)</f>
        <v>#N/A</v>
      </c>
      <c r="C51" s="73" t="e">
        <f>VLOOKUP(Pago!$A51,Ventas!$A$1:$U$205,5,0)</f>
        <v>#N/A</v>
      </c>
      <c r="D51" s="2" t="e">
        <f>VLOOKUP(Pago!$C51,Clientes!$A$1:$E$48,2,0)</f>
        <v>#N/A</v>
      </c>
      <c r="E51" s="10">
        <f>SUMIFS(Ventas!$M$2:$M$204,Ventas!$A$2:$A$204,Pago!$A51,Ventas!$E$2:$E$204,Pago!$C51)</f>
        <v>0</v>
      </c>
      <c r="F51" s="10">
        <v>6850</v>
      </c>
      <c r="G51" s="10" t="s">
        <v>386</v>
      </c>
      <c r="H51" s="10">
        <f>Pago!$E51-Pago!$F51</f>
        <v>-6850</v>
      </c>
      <c r="I51" s="2"/>
      <c r="J51" s="2"/>
      <c r="K51" s="2"/>
      <c r="L51" s="2"/>
      <c r="M51" s="2"/>
      <c r="N51" s="2"/>
      <c r="O51" s="2"/>
      <c r="P51" s="2"/>
      <c r="Q51" s="2"/>
      <c r="R51" s="2"/>
      <c r="S51" s="2"/>
      <c r="T51" s="2"/>
      <c r="U51" s="2"/>
      <c r="V51" s="2"/>
      <c r="W51" s="2"/>
      <c r="X51" s="2"/>
      <c r="Y51" s="2"/>
      <c r="Z51" s="2"/>
    </row>
    <row r="52" spans="1:26" ht="15.75" customHeight="1" x14ac:dyDescent="0.3">
      <c r="A52" s="73">
        <f t="shared" si="0"/>
        <v>51</v>
      </c>
      <c r="B52" s="84" t="e">
        <f>VLOOKUP(Pago!$A52,Ventas!$A$1:$B$204,2,0)</f>
        <v>#N/A</v>
      </c>
      <c r="C52" s="73" t="e">
        <f>VLOOKUP(Pago!$A52,Ventas!$A$1:$U$205,5,0)</f>
        <v>#N/A</v>
      </c>
      <c r="D52" s="2" t="e">
        <f>VLOOKUP(Pago!$C52,Clientes!$A$1:$E$48,2,0)</f>
        <v>#N/A</v>
      </c>
      <c r="E52" s="10">
        <f>SUMIFS(Ventas!$M$2:$M$204,Ventas!$A$2:$A$204,Pago!$A52,Ventas!$E$2:$E$204,Pago!$C52)</f>
        <v>0</v>
      </c>
      <c r="F52" s="10"/>
      <c r="G52" s="10"/>
      <c r="H52" s="10">
        <f>Pago!$E52-Pago!$F52</f>
        <v>0</v>
      </c>
      <c r="I52" s="2"/>
      <c r="J52" s="2"/>
      <c r="K52" s="2"/>
      <c r="L52" s="2"/>
      <c r="M52" s="2"/>
      <c r="N52" s="2"/>
      <c r="O52" s="2"/>
      <c r="P52" s="2"/>
      <c r="Q52" s="2"/>
      <c r="R52" s="2"/>
      <c r="S52" s="2"/>
      <c r="T52" s="2"/>
      <c r="U52" s="2"/>
      <c r="V52" s="2"/>
      <c r="W52" s="2"/>
      <c r="X52" s="2"/>
      <c r="Y52" s="2"/>
      <c r="Z52" s="2"/>
    </row>
    <row r="53" spans="1:26" ht="15.75" customHeight="1" x14ac:dyDescent="0.3">
      <c r="A53" s="73">
        <f t="shared" si="0"/>
        <v>52</v>
      </c>
      <c r="B53" s="84" t="e">
        <f>VLOOKUP(Pago!$A53,Ventas!$A$1:$B$204,2,0)</f>
        <v>#N/A</v>
      </c>
      <c r="C53" s="73" t="e">
        <f>VLOOKUP(Pago!$A53,Ventas!$A$1:$U$205,5,0)</f>
        <v>#N/A</v>
      </c>
      <c r="D53" s="2" t="e">
        <f>VLOOKUP(Pago!$C53,Clientes!$A$1:$E$48,2,0)</f>
        <v>#N/A</v>
      </c>
      <c r="E53" s="10">
        <f>SUMIFS(Ventas!$M$2:$M$204,Ventas!$A$2:$A$204,Pago!$A53,Ventas!$E$2:$E$204,Pago!$C53)</f>
        <v>0</v>
      </c>
      <c r="F53" s="10">
        <v>18500</v>
      </c>
      <c r="G53" s="10" t="s">
        <v>386</v>
      </c>
      <c r="H53" s="10">
        <f>Pago!$E53-Pago!$F53</f>
        <v>-18500</v>
      </c>
      <c r="I53" s="2"/>
      <c r="J53" s="2"/>
      <c r="K53" s="2"/>
      <c r="L53" s="2"/>
      <c r="M53" s="2"/>
      <c r="N53" s="2"/>
      <c r="O53" s="2"/>
      <c r="P53" s="2"/>
      <c r="Q53" s="2"/>
      <c r="R53" s="2"/>
      <c r="S53" s="2"/>
      <c r="T53" s="2"/>
      <c r="U53" s="2"/>
      <c r="V53" s="2"/>
      <c r="W53" s="2"/>
      <c r="X53" s="2"/>
      <c r="Y53" s="2"/>
      <c r="Z53" s="2"/>
    </row>
    <row r="54" spans="1:26" ht="15.75" customHeight="1" x14ac:dyDescent="0.3">
      <c r="A54" s="73">
        <f t="shared" si="0"/>
        <v>53</v>
      </c>
      <c r="B54" s="84" t="e">
        <f>VLOOKUP(Pago!$A54,Ventas!$A$1:$B$204,2,0)</f>
        <v>#N/A</v>
      </c>
      <c r="C54" s="73" t="e">
        <f>VLOOKUP(Pago!$A54,Ventas!$A$1:$U$205,5,0)</f>
        <v>#N/A</v>
      </c>
      <c r="D54" s="2" t="e">
        <f>VLOOKUP(Pago!$C54,Clientes!$A$1:$E$48,2,0)</f>
        <v>#N/A</v>
      </c>
      <c r="E54" s="10">
        <f>SUMIFS(Ventas!$M$2:$M$204,Ventas!$A$2:$A$204,Pago!$A54,Ventas!$E$2:$E$204,Pago!$C54)</f>
        <v>0</v>
      </c>
      <c r="F54" s="85">
        <v>7250</v>
      </c>
      <c r="G54" s="10" t="s">
        <v>387</v>
      </c>
      <c r="H54" s="10">
        <f>Pago!$E54-Pago!$F54</f>
        <v>-7250</v>
      </c>
      <c r="I54" s="2"/>
      <c r="J54" s="2"/>
      <c r="K54" s="2"/>
      <c r="L54" s="2"/>
      <c r="M54" s="2"/>
      <c r="N54" s="2"/>
      <c r="O54" s="2"/>
      <c r="P54" s="2"/>
      <c r="Q54" s="2"/>
      <c r="R54" s="2"/>
      <c r="S54" s="2"/>
      <c r="T54" s="2"/>
      <c r="U54" s="2"/>
      <c r="V54" s="2"/>
      <c r="W54" s="2"/>
      <c r="X54" s="2"/>
      <c r="Y54" s="2"/>
      <c r="Z54" s="2"/>
    </row>
    <row r="55" spans="1:26" ht="15.75" customHeight="1" x14ac:dyDescent="0.3">
      <c r="A55" s="73">
        <f t="shared" si="0"/>
        <v>54</v>
      </c>
      <c r="B55" s="84" t="e">
        <f>VLOOKUP(Pago!$A55,Ventas!$A$1:$B$204,2,0)</f>
        <v>#N/A</v>
      </c>
      <c r="C55" s="73" t="e">
        <f>VLOOKUP(Pago!$A55,Ventas!$A$1:$U$205,5,0)</f>
        <v>#N/A</v>
      </c>
      <c r="D55" s="2" t="e">
        <f>VLOOKUP(Pago!$C55,Clientes!$A$1:$E$48,2,0)</f>
        <v>#N/A</v>
      </c>
      <c r="E55" s="10">
        <f>SUMIFS(Ventas!$M$2:$M$204,Ventas!$A$2:$A$204,Pago!$A55,Ventas!$E$2:$E$204,Pago!$C55)</f>
        <v>0</v>
      </c>
      <c r="F55" s="10">
        <v>11700</v>
      </c>
      <c r="G55" s="10" t="s">
        <v>386</v>
      </c>
      <c r="H55" s="10">
        <f>Pago!$E55-Pago!$F55</f>
        <v>-11700</v>
      </c>
      <c r="I55" s="2"/>
      <c r="J55" s="2"/>
      <c r="K55" s="2"/>
      <c r="L55" s="2"/>
      <c r="M55" s="2"/>
      <c r="N55" s="2"/>
      <c r="O55" s="2"/>
      <c r="P55" s="2"/>
      <c r="Q55" s="2"/>
      <c r="R55" s="2"/>
      <c r="S55" s="2"/>
      <c r="T55" s="2"/>
      <c r="U55" s="2"/>
      <c r="V55" s="2"/>
      <c r="W55" s="2"/>
      <c r="X55" s="2"/>
      <c r="Y55" s="2"/>
      <c r="Z55" s="2"/>
    </row>
    <row r="56" spans="1:26" ht="15.75" customHeight="1" x14ac:dyDescent="0.3">
      <c r="A56" s="73">
        <f t="shared" si="0"/>
        <v>55</v>
      </c>
      <c r="B56" s="84" t="e">
        <f>VLOOKUP(Pago!$A56,Ventas!$A$1:$B$204,2,0)</f>
        <v>#N/A</v>
      </c>
      <c r="C56" s="73" t="e">
        <f>VLOOKUP(Pago!$A56,Ventas!$A$1:$U$205,5,0)</f>
        <v>#N/A</v>
      </c>
      <c r="D56" s="2" t="e">
        <f>VLOOKUP(Pago!$C56,Clientes!$A$1:$E$48,2,0)</f>
        <v>#N/A</v>
      </c>
      <c r="E56" s="10">
        <f>SUMIFS(Ventas!$M$2:$M$204,Ventas!$A$2:$A$204,Pago!$A56,Ventas!$E$2:$E$204,Pago!$C56)</f>
        <v>0</v>
      </c>
      <c r="F56" s="10"/>
      <c r="G56" s="10"/>
      <c r="H56" s="10">
        <f>Pago!$E56-Pago!$F56</f>
        <v>0</v>
      </c>
      <c r="I56" s="2"/>
      <c r="J56" s="2"/>
      <c r="K56" s="2"/>
      <c r="L56" s="2"/>
      <c r="M56" s="2"/>
      <c r="N56" s="2"/>
      <c r="O56" s="2"/>
      <c r="P56" s="2"/>
      <c r="Q56" s="2"/>
      <c r="R56" s="2"/>
      <c r="S56" s="2"/>
      <c r="T56" s="2"/>
      <c r="U56" s="2"/>
      <c r="V56" s="2"/>
      <c r="W56" s="2"/>
      <c r="X56" s="2"/>
      <c r="Y56" s="2"/>
      <c r="Z56" s="2"/>
    </row>
    <row r="57" spans="1:26" ht="15.75" customHeight="1" x14ac:dyDescent="0.3">
      <c r="A57" s="73">
        <f t="shared" si="0"/>
        <v>56</v>
      </c>
      <c r="B57" s="84" t="e">
        <f>VLOOKUP(Pago!$A57,Ventas!$A$1:$B$204,2,0)</f>
        <v>#N/A</v>
      </c>
      <c r="C57" s="73" t="e">
        <f>VLOOKUP(Pago!$A57,Ventas!$A$1:$U$205,5,0)</f>
        <v>#N/A</v>
      </c>
      <c r="D57" s="2" t="e">
        <f>VLOOKUP(Pago!$C57,Clientes!$A$1:$E$48,2,0)</f>
        <v>#N/A</v>
      </c>
      <c r="E57" s="10">
        <f>SUMIFS(Ventas!$M$2:$M$204,Ventas!$A$2:$A$204,Pago!$A57,Ventas!$E$2:$E$204,Pago!$C57)</f>
        <v>0</v>
      </c>
      <c r="F57" s="10">
        <v>10000</v>
      </c>
      <c r="G57" s="10" t="s">
        <v>386</v>
      </c>
      <c r="H57" s="10">
        <f>Pago!$E57-Pago!$F57</f>
        <v>-10000</v>
      </c>
      <c r="I57" s="2"/>
      <c r="J57" s="2"/>
      <c r="K57" s="2"/>
      <c r="L57" s="2"/>
      <c r="M57" s="2"/>
      <c r="N57" s="2"/>
      <c r="O57" s="2"/>
      <c r="P57" s="2"/>
      <c r="Q57" s="2"/>
      <c r="R57" s="2"/>
      <c r="S57" s="2"/>
      <c r="T57" s="2"/>
      <c r="U57" s="2"/>
      <c r="V57" s="2"/>
      <c r="W57" s="2"/>
      <c r="X57" s="2"/>
      <c r="Y57" s="2"/>
      <c r="Z57" s="2"/>
    </row>
    <row r="58" spans="1:26" ht="15.75" customHeight="1" x14ac:dyDescent="0.3">
      <c r="A58" s="73">
        <f t="shared" si="0"/>
        <v>57</v>
      </c>
      <c r="B58" s="84" t="e">
        <f>VLOOKUP(Pago!$A58,Ventas!$A$1:$B$204,2,0)</f>
        <v>#N/A</v>
      </c>
      <c r="C58" s="73" t="e">
        <f>VLOOKUP(Pago!$A58,Ventas!$A$1:$U$205,5,0)</f>
        <v>#N/A</v>
      </c>
      <c r="D58" s="2" t="e">
        <f>VLOOKUP(Pago!$C58,Clientes!$A$1:$E$48,2,0)</f>
        <v>#N/A</v>
      </c>
      <c r="E58" s="10">
        <f>SUMIFS(Ventas!$M$2:$M$204,Ventas!$A$2:$A$204,Pago!$A58,Ventas!$E$2:$E$204,Pago!$C58)</f>
        <v>0</v>
      </c>
      <c r="F58" s="85">
        <v>3450</v>
      </c>
      <c r="G58" s="10" t="s">
        <v>387</v>
      </c>
      <c r="H58" s="10">
        <f>Pago!$E58-Pago!$F58</f>
        <v>-3450</v>
      </c>
      <c r="I58" s="2"/>
      <c r="J58" s="2"/>
      <c r="K58" s="2"/>
      <c r="L58" s="2"/>
      <c r="M58" s="2"/>
      <c r="N58" s="2"/>
      <c r="O58" s="2"/>
      <c r="P58" s="2"/>
      <c r="Q58" s="2"/>
      <c r="R58" s="2"/>
      <c r="S58" s="2"/>
      <c r="T58" s="2"/>
      <c r="U58" s="2"/>
      <c r="V58" s="2"/>
      <c r="W58" s="2"/>
      <c r="X58" s="2"/>
      <c r="Y58" s="2"/>
      <c r="Z58" s="2"/>
    </row>
    <row r="59" spans="1:26" ht="15.75" customHeight="1" x14ac:dyDescent="0.3">
      <c r="A59" s="73">
        <f t="shared" si="0"/>
        <v>58</v>
      </c>
      <c r="B59" s="84" t="e">
        <f>VLOOKUP(Pago!$A59,Ventas!$A$1:$B$204,2,0)</f>
        <v>#N/A</v>
      </c>
      <c r="C59" s="73" t="e">
        <f>VLOOKUP(Pago!$A59,Ventas!$A$1:$U$205,5,0)</f>
        <v>#N/A</v>
      </c>
      <c r="D59" s="2" t="e">
        <f>VLOOKUP(Pago!$C59,Clientes!$A$1:$E$48,2,0)</f>
        <v>#N/A</v>
      </c>
      <c r="E59" s="10">
        <f>SUMIFS(Ventas!$M$2:$M$204,Ventas!$A$2:$A$204,Pago!$A59,Ventas!$E$2:$E$204,Pago!$C59)</f>
        <v>0</v>
      </c>
      <c r="F59" s="10">
        <v>10000</v>
      </c>
      <c r="G59" s="10" t="s">
        <v>386</v>
      </c>
      <c r="H59" s="10">
        <f>Pago!$E59-Pago!$F59</f>
        <v>-10000</v>
      </c>
      <c r="I59" s="2"/>
      <c r="J59" s="2"/>
      <c r="K59" s="2"/>
      <c r="L59" s="2"/>
      <c r="M59" s="2"/>
      <c r="N59" s="2"/>
      <c r="O59" s="2"/>
      <c r="P59" s="2"/>
      <c r="Q59" s="2"/>
      <c r="R59" s="2"/>
      <c r="S59" s="2"/>
      <c r="T59" s="2"/>
      <c r="U59" s="2"/>
      <c r="V59" s="2"/>
      <c r="W59" s="2"/>
      <c r="X59" s="2"/>
      <c r="Y59" s="2"/>
      <c r="Z59" s="2"/>
    </row>
    <row r="60" spans="1:26" ht="15.75" customHeight="1" x14ac:dyDescent="0.3">
      <c r="A60" s="73">
        <f t="shared" si="0"/>
        <v>59</v>
      </c>
      <c r="B60" s="84" t="e">
        <f>VLOOKUP(Pago!$A60,Ventas!$A$1:$B$204,2,0)</f>
        <v>#N/A</v>
      </c>
      <c r="C60" s="73" t="e">
        <f>VLOOKUP(Pago!$A60,Ventas!$A$1:$U$205,5,0)</f>
        <v>#N/A</v>
      </c>
      <c r="D60" s="2" t="e">
        <f>VLOOKUP(Pago!$C60,Clientes!$A$1:$E$48,2,0)</f>
        <v>#N/A</v>
      </c>
      <c r="E60" s="10">
        <f>SUMIFS(Ventas!$M$2:$M$204,Ventas!$A$2:$A$204,Pago!$A60,Ventas!$E$2:$E$204,Pago!$C60)</f>
        <v>0</v>
      </c>
      <c r="F60" s="10">
        <v>14250</v>
      </c>
      <c r="G60" s="10" t="s">
        <v>386</v>
      </c>
      <c r="H60" s="10">
        <f>Pago!$E60-Pago!$F60</f>
        <v>-14250</v>
      </c>
      <c r="I60" s="2"/>
      <c r="J60" s="2"/>
      <c r="K60" s="2"/>
      <c r="L60" s="2"/>
      <c r="M60" s="2"/>
      <c r="N60" s="2"/>
      <c r="O60" s="2"/>
      <c r="P60" s="2"/>
      <c r="Q60" s="2"/>
      <c r="R60" s="2"/>
      <c r="S60" s="2"/>
      <c r="T60" s="2"/>
      <c r="U60" s="2"/>
      <c r="V60" s="2"/>
      <c r="W60" s="2"/>
      <c r="X60" s="2"/>
      <c r="Y60" s="2"/>
      <c r="Z60" s="2"/>
    </row>
    <row r="61" spans="1:26" ht="15.75" customHeight="1" x14ac:dyDescent="0.3">
      <c r="A61" s="73">
        <f t="shared" si="0"/>
        <v>60</v>
      </c>
      <c r="B61" s="84" t="e">
        <f>VLOOKUP(Pago!$A61,Ventas!$A$1:$B$204,2,0)</f>
        <v>#N/A</v>
      </c>
      <c r="C61" s="73" t="e">
        <f>VLOOKUP(Pago!$A61,Ventas!$A$1:$U$205,5,0)</f>
        <v>#N/A</v>
      </c>
      <c r="D61" s="2" t="e">
        <f>VLOOKUP(Pago!$C61,Clientes!$A$1:$E$48,2,0)</f>
        <v>#N/A</v>
      </c>
      <c r="E61" s="10">
        <f>SUMIFS(Ventas!$M$2:$M$204,Ventas!$A$2:$A$204,Pago!$A61,Ventas!$E$2:$E$204,Pago!$C61)</f>
        <v>0</v>
      </c>
      <c r="F61" s="10">
        <v>6450</v>
      </c>
      <c r="G61" s="10" t="s">
        <v>386</v>
      </c>
      <c r="H61" s="10">
        <f>Pago!$E61-Pago!$F61</f>
        <v>-6450</v>
      </c>
      <c r="I61" s="2"/>
      <c r="J61" s="2"/>
      <c r="K61" s="2"/>
      <c r="L61" s="2"/>
      <c r="M61" s="2"/>
      <c r="N61" s="2"/>
      <c r="O61" s="2"/>
      <c r="P61" s="2"/>
      <c r="Q61" s="2"/>
      <c r="R61" s="2"/>
      <c r="S61" s="2"/>
      <c r="T61" s="2"/>
      <c r="U61" s="2"/>
      <c r="V61" s="2"/>
      <c r="W61" s="2"/>
      <c r="X61" s="2"/>
      <c r="Y61" s="2"/>
      <c r="Z61" s="2"/>
    </row>
    <row r="62" spans="1:26" ht="15.75" customHeight="1" x14ac:dyDescent="0.3">
      <c r="A62" s="73">
        <f t="shared" si="0"/>
        <v>61</v>
      </c>
      <c r="B62" s="84" t="e">
        <f>VLOOKUP(Pago!$A62,Ventas!$A$1:$B$204,2,0)</f>
        <v>#N/A</v>
      </c>
      <c r="C62" s="73" t="e">
        <f>VLOOKUP(Pago!$A62,Ventas!$A$1:$U$205,5,0)</f>
        <v>#N/A</v>
      </c>
      <c r="D62" s="2" t="e">
        <f>VLOOKUP(Pago!$C62,Clientes!$A$1:$E$48,2,0)</f>
        <v>#N/A</v>
      </c>
      <c r="E62" s="10">
        <f>SUMIFS(Ventas!$M$2:$M$204,Ventas!$A$2:$A$204,Pago!$A62,Ventas!$E$2:$E$204,Pago!$C62)</f>
        <v>0</v>
      </c>
      <c r="F62" s="85">
        <v>6950</v>
      </c>
      <c r="G62" s="10" t="s">
        <v>387</v>
      </c>
      <c r="H62" s="10">
        <f>Pago!$E62-Pago!$F62</f>
        <v>-6950</v>
      </c>
      <c r="I62" s="2"/>
      <c r="J62" s="2"/>
      <c r="K62" s="2"/>
      <c r="L62" s="2"/>
      <c r="M62" s="2"/>
      <c r="N62" s="2"/>
      <c r="O62" s="2"/>
      <c r="P62" s="2"/>
      <c r="Q62" s="2"/>
      <c r="R62" s="2"/>
      <c r="S62" s="2"/>
      <c r="T62" s="2"/>
      <c r="U62" s="2"/>
      <c r="V62" s="2"/>
      <c r="W62" s="2"/>
      <c r="X62" s="2"/>
      <c r="Y62" s="2"/>
      <c r="Z62" s="2"/>
    </row>
    <row r="63" spans="1:26" ht="15.75" customHeight="1" x14ac:dyDescent="0.3">
      <c r="A63" s="73">
        <f t="shared" si="0"/>
        <v>62</v>
      </c>
      <c r="B63" s="84" t="e">
        <f>VLOOKUP(Pago!$A63,Ventas!$A$1:$B$204,2,0)</f>
        <v>#N/A</v>
      </c>
      <c r="C63" s="73" t="e">
        <f>VLOOKUP(Pago!$A63,Ventas!$A$1:$U$205,5,0)</f>
        <v>#N/A</v>
      </c>
      <c r="D63" s="2" t="e">
        <f>VLOOKUP(Pago!$C63,Clientes!$A$1:$E$48,2,0)</f>
        <v>#N/A</v>
      </c>
      <c r="E63" s="10">
        <f>SUMIFS(Ventas!$M$2:$M$204,Ventas!$A$2:$A$204,Pago!$A63,Ventas!$E$2:$E$204,Pago!$C63)</f>
        <v>0</v>
      </c>
      <c r="F63" s="85">
        <v>13400</v>
      </c>
      <c r="G63" s="10" t="s">
        <v>387</v>
      </c>
      <c r="H63" s="10">
        <f>Pago!$E63-Pago!$F63</f>
        <v>-13400</v>
      </c>
      <c r="I63" s="2"/>
      <c r="J63" s="2"/>
      <c r="K63" s="2"/>
      <c r="L63" s="2"/>
      <c r="M63" s="2"/>
      <c r="N63" s="2"/>
      <c r="O63" s="2"/>
      <c r="P63" s="2"/>
      <c r="Q63" s="2"/>
      <c r="R63" s="2"/>
      <c r="S63" s="2"/>
      <c r="T63" s="2"/>
      <c r="U63" s="2"/>
      <c r="V63" s="2"/>
      <c r="W63" s="2"/>
      <c r="X63" s="2"/>
      <c r="Y63" s="2"/>
      <c r="Z63" s="2"/>
    </row>
    <row r="64" spans="1:26" ht="15.75" customHeight="1" x14ac:dyDescent="0.3">
      <c r="A64" s="73">
        <f t="shared" si="0"/>
        <v>63</v>
      </c>
      <c r="B64" s="84" t="e">
        <f>VLOOKUP(Pago!$A64,Ventas!$A$1:$B$204,2,0)</f>
        <v>#N/A</v>
      </c>
      <c r="C64" s="73" t="e">
        <f>VLOOKUP(Pago!$A64,Ventas!$A$1:$U$205,5,0)</f>
        <v>#N/A</v>
      </c>
      <c r="D64" s="2" t="e">
        <f>VLOOKUP(Pago!$C64,Clientes!$A$1:$E$48,2,0)</f>
        <v>#N/A</v>
      </c>
      <c r="E64" s="10">
        <f>SUMIFS(Ventas!$M$2:$M$204,Ventas!$A$2:$A$204,Pago!$A64,Ventas!$E$2:$E$204,Pago!$C64)</f>
        <v>0</v>
      </c>
      <c r="F64" s="85">
        <v>6950</v>
      </c>
      <c r="G64" s="10" t="s">
        <v>387</v>
      </c>
      <c r="H64" s="10">
        <f>Pago!$E64-Pago!$F64</f>
        <v>-6950</v>
      </c>
      <c r="I64" s="2"/>
      <c r="J64" s="2"/>
      <c r="K64" s="2"/>
      <c r="L64" s="2"/>
      <c r="M64" s="2"/>
      <c r="N64" s="2"/>
      <c r="O64" s="2"/>
      <c r="P64" s="2"/>
      <c r="Q64" s="2"/>
      <c r="R64" s="2"/>
      <c r="S64" s="2"/>
      <c r="T64" s="2"/>
      <c r="U64" s="2"/>
      <c r="V64" s="2"/>
      <c r="W64" s="2"/>
      <c r="X64" s="2"/>
      <c r="Y64" s="2"/>
      <c r="Z64" s="2"/>
    </row>
    <row r="65" spans="1:26" ht="15.75" customHeight="1" x14ac:dyDescent="0.3">
      <c r="A65" s="73">
        <f t="shared" si="0"/>
        <v>64</v>
      </c>
      <c r="B65" s="84" t="e">
        <f>VLOOKUP(Pago!$A65,Ventas!$A$1:$B$204,2,0)</f>
        <v>#N/A</v>
      </c>
      <c r="C65" s="73" t="e">
        <f>VLOOKUP(Pago!$A65,Ventas!$A$1:$U$205,5,0)</f>
        <v>#N/A</v>
      </c>
      <c r="D65" s="2" t="e">
        <f>VLOOKUP(Pago!$C65,Clientes!$A$1:$E$48,2,0)</f>
        <v>#N/A</v>
      </c>
      <c r="E65" s="10">
        <f>SUMIFS(Ventas!$M$2:$M$204,Ventas!$A$2:$A$204,Pago!$A65,Ventas!$E$2:$E$204,Pago!$C65)</f>
        <v>0</v>
      </c>
      <c r="F65" s="85">
        <v>8500</v>
      </c>
      <c r="G65" s="10" t="s">
        <v>387</v>
      </c>
      <c r="H65" s="10">
        <f>Pago!$E65-Pago!$F65</f>
        <v>-8500</v>
      </c>
      <c r="I65" s="2"/>
      <c r="J65" s="2"/>
      <c r="K65" s="2"/>
      <c r="L65" s="2"/>
      <c r="M65" s="2"/>
      <c r="N65" s="2"/>
      <c r="O65" s="2"/>
      <c r="P65" s="2"/>
      <c r="Q65" s="2"/>
      <c r="R65" s="2"/>
      <c r="S65" s="2"/>
      <c r="T65" s="2"/>
      <c r="U65" s="2"/>
      <c r="V65" s="2"/>
      <c r="W65" s="2"/>
      <c r="X65" s="2"/>
      <c r="Y65" s="2"/>
      <c r="Z65" s="2"/>
    </row>
    <row r="66" spans="1:26" ht="15.75" customHeight="1" x14ac:dyDescent="0.3">
      <c r="A66" s="73">
        <f t="shared" si="0"/>
        <v>65</v>
      </c>
      <c r="B66" s="84" t="e">
        <f>VLOOKUP(Pago!$A66,Ventas!$A$1:$B$204,2,0)</f>
        <v>#N/A</v>
      </c>
      <c r="C66" s="73" t="e">
        <f>VLOOKUP(Pago!$A66,Ventas!$A$1:$U$205,5,0)</f>
        <v>#N/A</v>
      </c>
      <c r="D66" s="2" t="e">
        <f>VLOOKUP(Pago!$C66,Clientes!$A$1:$E$48,2,0)</f>
        <v>#N/A</v>
      </c>
      <c r="E66" s="10">
        <f>SUMIFS(Ventas!$M$2:$M$204,Ventas!$A$2:$A$204,Pago!$A66,Ventas!$E$2:$E$204,Pago!$C66)</f>
        <v>0</v>
      </c>
      <c r="F66" s="10"/>
      <c r="G66" s="10"/>
      <c r="H66" s="10">
        <f>Pago!$E66-Pago!$F66</f>
        <v>0</v>
      </c>
      <c r="I66" s="2"/>
      <c r="J66" s="2"/>
      <c r="K66" s="2"/>
      <c r="L66" s="2"/>
      <c r="M66" s="2"/>
      <c r="N66" s="2"/>
      <c r="O66" s="2"/>
      <c r="P66" s="2"/>
      <c r="Q66" s="2"/>
      <c r="R66" s="2"/>
      <c r="S66" s="2"/>
      <c r="T66" s="2"/>
      <c r="U66" s="2"/>
      <c r="V66" s="2"/>
      <c r="W66" s="2"/>
      <c r="X66" s="2"/>
      <c r="Y66" s="2"/>
      <c r="Z66" s="2"/>
    </row>
    <row r="67" spans="1:26" ht="15.75" customHeight="1" x14ac:dyDescent="0.3">
      <c r="A67" s="73">
        <f t="shared" si="0"/>
        <v>66</v>
      </c>
      <c r="B67" s="84" t="e">
        <f>VLOOKUP(Pago!$A67,Ventas!$A$1:$B$204,2,0)</f>
        <v>#N/A</v>
      </c>
      <c r="C67" s="73" t="e">
        <f>VLOOKUP(Pago!$A67,Ventas!$A$1:$U$205,5,0)</f>
        <v>#N/A</v>
      </c>
      <c r="D67" s="2" t="e">
        <f>VLOOKUP(Pago!$C67,Clientes!$A$1:$E$48,2,0)</f>
        <v>#N/A</v>
      </c>
      <c r="E67" s="10">
        <f>SUMIFS(Ventas!$M$2:$M$204,Ventas!$A$2:$A$204,Pago!$A67,Ventas!$E$2:$E$204,Pago!$C67)</f>
        <v>0</v>
      </c>
      <c r="F67" s="85">
        <v>18350</v>
      </c>
      <c r="G67" s="10" t="s">
        <v>387</v>
      </c>
      <c r="H67" s="10">
        <f>Pago!$E67-Pago!$F67</f>
        <v>-18350</v>
      </c>
      <c r="I67" s="2"/>
      <c r="J67" s="2"/>
      <c r="K67" s="2"/>
      <c r="L67" s="2"/>
      <c r="M67" s="2"/>
      <c r="N67" s="2"/>
      <c r="O67" s="2"/>
      <c r="P67" s="2"/>
      <c r="Q67" s="2"/>
      <c r="R67" s="2"/>
      <c r="S67" s="2"/>
      <c r="T67" s="2"/>
      <c r="U67" s="2"/>
      <c r="V67" s="2"/>
      <c r="W67" s="2"/>
      <c r="X67" s="2"/>
      <c r="Y67" s="2"/>
      <c r="Z67" s="2"/>
    </row>
    <row r="68" spans="1:26" ht="15.75" customHeight="1" x14ac:dyDescent="0.3">
      <c r="A68" s="73">
        <f t="shared" si="0"/>
        <v>67</v>
      </c>
      <c r="B68" s="84" t="e">
        <f>VLOOKUP(Pago!$A68,Ventas!$A$1:$B$204,2,0)</f>
        <v>#N/A</v>
      </c>
      <c r="C68" s="73" t="e">
        <f>VLOOKUP(Pago!$A68,Ventas!$A$1:$U$205,5,0)</f>
        <v>#N/A</v>
      </c>
      <c r="D68" s="2" t="e">
        <f>VLOOKUP(Pago!$C68,Clientes!$A$1:$E$48,2,0)</f>
        <v>#N/A</v>
      </c>
      <c r="E68" s="10">
        <f>SUMIFS(Ventas!$M$2:$M$204,Ventas!$A$2:$A$204,Pago!$A68,Ventas!$E$2:$E$204,Pago!$C68)</f>
        <v>0</v>
      </c>
      <c r="F68" s="10">
        <v>7250</v>
      </c>
      <c r="G68" s="10" t="s">
        <v>386</v>
      </c>
      <c r="H68" s="10">
        <f>Pago!$E68-Pago!$F68</f>
        <v>-7250</v>
      </c>
      <c r="I68" s="2"/>
      <c r="J68" s="2"/>
      <c r="K68" s="2"/>
      <c r="L68" s="2"/>
      <c r="M68" s="2"/>
      <c r="N68" s="2"/>
      <c r="O68" s="2"/>
      <c r="P68" s="2"/>
      <c r="Q68" s="2"/>
      <c r="R68" s="2"/>
      <c r="S68" s="2"/>
      <c r="T68" s="2"/>
      <c r="U68" s="2"/>
      <c r="V68" s="2"/>
      <c r="W68" s="2"/>
      <c r="X68" s="2"/>
      <c r="Y68" s="2"/>
      <c r="Z68" s="2"/>
    </row>
    <row r="69" spans="1:26" ht="15.75" customHeight="1" x14ac:dyDescent="0.3">
      <c r="A69" s="73">
        <f t="shared" si="0"/>
        <v>68</v>
      </c>
      <c r="B69" s="84" t="e">
        <f>VLOOKUP(Pago!$A69,Ventas!$A$1:$B$204,2,0)</f>
        <v>#N/A</v>
      </c>
      <c r="C69" s="73" t="e">
        <f>VLOOKUP(Pago!$A69,Ventas!$A$1:$U$205,5,0)</f>
        <v>#N/A</v>
      </c>
      <c r="D69" s="2" t="e">
        <f>VLOOKUP(Pago!$C69,Clientes!$A$1:$E$48,2,0)</f>
        <v>#N/A</v>
      </c>
      <c r="E69" s="10">
        <f>SUMIFS(Ventas!$M$2:$M$204,Ventas!$A$2:$A$204,Pago!$A69,Ventas!$E$2:$E$204,Pago!$C69)</f>
        <v>0</v>
      </c>
      <c r="F69" s="10">
        <v>11100</v>
      </c>
      <c r="G69" s="10" t="s">
        <v>386</v>
      </c>
      <c r="H69" s="10">
        <f>Pago!$E69-Pago!$F69</f>
        <v>-11100</v>
      </c>
      <c r="I69" s="2"/>
      <c r="J69" s="2"/>
      <c r="K69" s="2"/>
      <c r="L69" s="2"/>
      <c r="M69" s="2"/>
      <c r="N69" s="2"/>
      <c r="O69" s="2"/>
      <c r="P69" s="2"/>
      <c r="Q69" s="2"/>
      <c r="R69" s="2"/>
      <c r="S69" s="2"/>
      <c r="T69" s="2"/>
      <c r="U69" s="2"/>
      <c r="V69" s="2"/>
      <c r="W69" s="2"/>
      <c r="X69" s="2"/>
      <c r="Y69" s="2"/>
      <c r="Z69" s="2"/>
    </row>
    <row r="70" spans="1:26" ht="15.75" customHeight="1" x14ac:dyDescent="0.3">
      <c r="A70" s="73">
        <f t="shared" si="0"/>
        <v>69</v>
      </c>
      <c r="B70" s="84" t="e">
        <f>VLOOKUP(Pago!$A70,Ventas!$A$1:$B$204,2,0)</f>
        <v>#N/A</v>
      </c>
      <c r="C70" s="73" t="e">
        <f>VLOOKUP(Pago!$A70,Ventas!$A$1:$U$205,5,0)</f>
        <v>#N/A</v>
      </c>
      <c r="D70" s="2" t="e">
        <f>VLOOKUP(Pago!$C70,Clientes!$A$1:$E$48,2,0)</f>
        <v>#N/A</v>
      </c>
      <c r="E70" s="10">
        <f>SUMIFS(Ventas!$M$2:$M$204,Ventas!$A$2:$A$204,Pago!$A70,Ventas!$E$2:$E$204,Pago!$C70)</f>
        <v>0</v>
      </c>
      <c r="F70" s="85">
        <v>11400</v>
      </c>
      <c r="G70" s="10" t="s">
        <v>387</v>
      </c>
      <c r="H70" s="10">
        <f>Pago!$E70-Pago!$F70</f>
        <v>-11400</v>
      </c>
      <c r="I70" s="2"/>
      <c r="J70" s="2"/>
      <c r="K70" s="2"/>
      <c r="L70" s="2"/>
      <c r="M70" s="2"/>
      <c r="N70" s="2"/>
      <c r="O70" s="2"/>
      <c r="P70" s="2"/>
      <c r="Q70" s="2"/>
      <c r="R70" s="2"/>
      <c r="S70" s="2"/>
      <c r="T70" s="2"/>
      <c r="U70" s="2"/>
      <c r="V70" s="2"/>
      <c r="W70" s="2"/>
      <c r="X70" s="2"/>
      <c r="Y70" s="2"/>
      <c r="Z70" s="2"/>
    </row>
    <row r="71" spans="1:26" ht="15.75" customHeight="1" x14ac:dyDescent="0.3">
      <c r="A71" s="73">
        <f t="shared" si="0"/>
        <v>70</v>
      </c>
      <c r="B71" s="84" t="e">
        <f>VLOOKUP(Pago!$A71,Ventas!$A$1:$B$204,2,0)</f>
        <v>#N/A</v>
      </c>
      <c r="C71" s="73" t="e">
        <f>VLOOKUP(Pago!$A71,Ventas!$A$1:$U$205,5,0)</f>
        <v>#N/A</v>
      </c>
      <c r="D71" s="2" t="e">
        <f>VLOOKUP(Pago!$C71,Clientes!$A$1:$E$48,2,0)</f>
        <v>#N/A</v>
      </c>
      <c r="E71" s="10">
        <f>SUMIFS(Ventas!$M$2:$M$204,Ventas!$A$2:$A$204,Pago!$A71,Ventas!$E$2:$E$204,Pago!$C71)</f>
        <v>0</v>
      </c>
      <c r="F71" s="10"/>
      <c r="G71" s="10"/>
      <c r="H71" s="10">
        <f>Pago!$E71-Pago!$F71</f>
        <v>0</v>
      </c>
      <c r="I71" s="2"/>
      <c r="J71" s="2"/>
      <c r="K71" s="2"/>
      <c r="L71" s="2"/>
      <c r="M71" s="2"/>
      <c r="N71" s="2"/>
      <c r="O71" s="2"/>
      <c r="P71" s="2"/>
      <c r="Q71" s="2"/>
      <c r="R71" s="2"/>
      <c r="S71" s="2"/>
      <c r="T71" s="2"/>
      <c r="U71" s="2"/>
      <c r="V71" s="2"/>
      <c r="W71" s="2"/>
      <c r="X71" s="2"/>
      <c r="Y71" s="2"/>
      <c r="Z71" s="2"/>
    </row>
    <row r="72" spans="1:26" ht="15.75" customHeight="1" x14ac:dyDescent="0.3">
      <c r="A72" s="73">
        <f t="shared" si="0"/>
        <v>71</v>
      </c>
      <c r="B72" s="84" t="e">
        <f>VLOOKUP(Pago!$A72,Ventas!$A$1:$B$204,2,0)</f>
        <v>#N/A</v>
      </c>
      <c r="C72" s="73" t="e">
        <f>VLOOKUP(Pago!$A72,Ventas!$A$1:$U$205,5,0)</f>
        <v>#N/A</v>
      </c>
      <c r="D72" s="2" t="e">
        <f>VLOOKUP(Pago!$C72,Clientes!$A$1:$E$48,2,0)</f>
        <v>#N/A</v>
      </c>
      <c r="E72" s="10">
        <f>SUMIFS(Ventas!$M$2:$M$204,Ventas!$A$2:$A$204,Pago!$A72,Ventas!$E$2:$E$204,Pago!$C72)</f>
        <v>0</v>
      </c>
      <c r="F72" s="10">
        <v>5450</v>
      </c>
      <c r="G72" s="10" t="s">
        <v>386</v>
      </c>
      <c r="H72" s="10">
        <f>Pago!$E72-Pago!$F72</f>
        <v>-5450</v>
      </c>
      <c r="I72" s="2"/>
      <c r="J72" s="2"/>
      <c r="K72" s="2"/>
      <c r="L72" s="2"/>
      <c r="M72" s="2"/>
      <c r="N72" s="2"/>
      <c r="O72" s="2"/>
      <c r="P72" s="2"/>
      <c r="Q72" s="2"/>
      <c r="R72" s="2"/>
      <c r="S72" s="2"/>
      <c r="T72" s="2"/>
      <c r="U72" s="2"/>
      <c r="V72" s="2"/>
      <c r="W72" s="2"/>
      <c r="X72" s="2"/>
      <c r="Y72" s="2"/>
      <c r="Z72" s="2"/>
    </row>
    <row r="73" spans="1:26" ht="15.75" customHeight="1" x14ac:dyDescent="0.3">
      <c r="A73" s="73">
        <f t="shared" si="0"/>
        <v>72</v>
      </c>
      <c r="B73" s="84" t="e">
        <f>VLOOKUP(Pago!$A73,Ventas!$A$1:$B$204,2,0)</f>
        <v>#N/A</v>
      </c>
      <c r="C73" s="73" t="e">
        <f>VLOOKUP(Pago!$A73,Ventas!$A$1:$U$205,5,0)</f>
        <v>#N/A</v>
      </c>
      <c r="D73" s="2" t="e">
        <f>VLOOKUP(Pago!$C73,Clientes!$A$1:$E$48,2,0)</f>
        <v>#N/A</v>
      </c>
      <c r="E73" s="10">
        <f>SUMIFS(Ventas!$M$2:$M$204,Ventas!$A$2:$A$204,Pago!$A73,Ventas!$E$2:$E$204,Pago!$C73)</f>
        <v>0</v>
      </c>
      <c r="F73" s="10">
        <v>10000</v>
      </c>
      <c r="G73" s="10" t="s">
        <v>386</v>
      </c>
      <c r="H73" s="10">
        <f>Pago!$E73-Pago!$F73</f>
        <v>-10000</v>
      </c>
      <c r="I73" s="2"/>
      <c r="J73" s="2"/>
      <c r="K73" s="2"/>
      <c r="L73" s="2"/>
      <c r="M73" s="2"/>
      <c r="N73" s="2"/>
      <c r="O73" s="2"/>
      <c r="P73" s="2"/>
      <c r="Q73" s="2"/>
      <c r="R73" s="2"/>
      <c r="S73" s="2"/>
      <c r="T73" s="2"/>
      <c r="U73" s="2"/>
      <c r="V73" s="2"/>
      <c r="W73" s="2"/>
      <c r="X73" s="2"/>
      <c r="Y73" s="2"/>
      <c r="Z73" s="2"/>
    </row>
    <row r="74" spans="1:26" ht="15.75" customHeight="1" x14ac:dyDescent="0.3">
      <c r="A74" s="73">
        <v>73</v>
      </c>
      <c r="B74" s="84" t="e">
        <f>VLOOKUP(Pago!$A74,Ventas!$A$1:$B$204,2,0)</f>
        <v>#N/A</v>
      </c>
      <c r="C74" s="73" t="e">
        <f>VLOOKUP(Pago!$A74,Ventas!$A$1:$U$205,5,0)</f>
        <v>#N/A</v>
      </c>
      <c r="D74" s="2" t="e">
        <f>VLOOKUP(Pago!$C74,Clientes!$A$1:$E$48,2,0)</f>
        <v>#N/A</v>
      </c>
      <c r="E74" s="10">
        <f>SUMIFS(Ventas!$M$2:$M$204,Ventas!$A$2:$A$204,Pago!$A74,Ventas!$E$2:$E$204,Pago!$C74)</f>
        <v>0</v>
      </c>
      <c r="F74" s="10">
        <v>5850</v>
      </c>
      <c r="G74" s="10" t="s">
        <v>386</v>
      </c>
      <c r="H74" s="10">
        <f>Pago!$E74-Pago!$F74</f>
        <v>-5850</v>
      </c>
      <c r="I74" s="2"/>
      <c r="J74" s="2"/>
      <c r="K74" s="2"/>
      <c r="L74" s="2"/>
      <c r="M74" s="2"/>
      <c r="N74" s="2"/>
      <c r="O74" s="2"/>
      <c r="P74" s="2"/>
      <c r="Q74" s="2"/>
      <c r="R74" s="2"/>
      <c r="S74" s="2"/>
      <c r="T74" s="2"/>
      <c r="U74" s="2"/>
      <c r="V74" s="2"/>
      <c r="W74" s="2"/>
      <c r="X74" s="2"/>
      <c r="Y74" s="2"/>
      <c r="Z74" s="2"/>
    </row>
    <row r="75" spans="1:26" ht="15.75" customHeight="1" x14ac:dyDescent="0.3">
      <c r="A75" s="73">
        <v>74</v>
      </c>
      <c r="B75" s="84" t="e">
        <f>VLOOKUP(Pago!$A75,Ventas!$A$1:$B$204,2,0)</f>
        <v>#N/A</v>
      </c>
      <c r="C75" s="73" t="e">
        <f>VLOOKUP(Pago!$A75,Ventas!$A$1:$U$205,5,0)</f>
        <v>#N/A</v>
      </c>
      <c r="D75" s="2" t="e">
        <f>VLOOKUP(Pago!$C75,Clientes!$A$1:$E$48,2,0)</f>
        <v>#N/A</v>
      </c>
      <c r="E75" s="10">
        <f>SUMIFS(Ventas!$M$2:$M$204,Ventas!$A$2:$A$204,Pago!$A75,Ventas!$E$2:$E$204,Pago!$C75)</f>
        <v>0</v>
      </c>
      <c r="F75" s="10">
        <v>9300</v>
      </c>
      <c r="G75" s="10" t="s">
        <v>386</v>
      </c>
      <c r="H75" s="10">
        <f>Pago!$E75-Pago!$F75</f>
        <v>-9300</v>
      </c>
      <c r="I75" s="2"/>
      <c r="J75" s="2"/>
      <c r="K75" s="2"/>
      <c r="L75" s="2"/>
      <c r="M75" s="2"/>
      <c r="N75" s="2"/>
      <c r="O75" s="2"/>
      <c r="P75" s="2"/>
      <c r="Q75" s="2"/>
      <c r="R75" s="2"/>
      <c r="S75" s="2"/>
      <c r="T75" s="2"/>
      <c r="U75" s="2"/>
      <c r="V75" s="2"/>
      <c r="W75" s="2"/>
      <c r="X75" s="2"/>
      <c r="Y75" s="2"/>
      <c r="Z75" s="2"/>
    </row>
    <row r="76" spans="1:26" ht="15.75" customHeight="1" x14ac:dyDescent="0.3">
      <c r="A76" s="73">
        <v>75</v>
      </c>
      <c r="B76" s="84" t="e">
        <f>VLOOKUP(Pago!$A76,Ventas!$A$1:$B$204,2,0)</f>
        <v>#N/A</v>
      </c>
      <c r="C76" s="73" t="e">
        <f>VLOOKUP(Pago!$A76,Ventas!$A$1:$U$205,5,0)</f>
        <v>#N/A</v>
      </c>
      <c r="D76" s="2" t="e">
        <f>VLOOKUP(Pago!$C76,Clientes!$A$1:$E$48,2,0)</f>
        <v>#N/A</v>
      </c>
      <c r="E76" s="10">
        <f>SUMIFS(Ventas!$M$2:$M$204,Ventas!$A$2:$A$204,Pago!$A76,Ventas!$E$2:$E$204,Pago!$C76)</f>
        <v>0</v>
      </c>
      <c r="F76" s="10">
        <v>4900</v>
      </c>
      <c r="G76" s="10" t="s">
        <v>386</v>
      </c>
      <c r="H76" s="10">
        <f>Pago!$E76-Pago!$F76</f>
        <v>-4900</v>
      </c>
      <c r="I76" s="2"/>
      <c r="J76" s="2"/>
      <c r="K76" s="2"/>
      <c r="L76" s="2"/>
      <c r="M76" s="2"/>
      <c r="N76" s="2"/>
      <c r="O76" s="2"/>
      <c r="P76" s="2"/>
      <c r="Q76" s="2"/>
      <c r="R76" s="2"/>
      <c r="S76" s="2"/>
      <c r="T76" s="2"/>
      <c r="U76" s="2"/>
      <c r="V76" s="2"/>
      <c r="W76" s="2"/>
      <c r="X76" s="2"/>
      <c r="Y76" s="2"/>
      <c r="Z76" s="2"/>
    </row>
    <row r="77" spans="1:26" ht="15.75" customHeight="1" x14ac:dyDescent="0.3">
      <c r="A77" s="73">
        <v>76</v>
      </c>
      <c r="B77" s="84" t="e">
        <f>VLOOKUP(Pago!$A77,Ventas!$A$1:$B$204,2,0)</f>
        <v>#N/A</v>
      </c>
      <c r="C77" s="73" t="e">
        <f>VLOOKUP(Pago!$A77,Ventas!$A$1:$U$205,5,0)</f>
        <v>#N/A</v>
      </c>
      <c r="D77" s="2" t="e">
        <f>VLOOKUP(Pago!$C77,Clientes!$A$1:$E$48,2,0)</f>
        <v>#N/A</v>
      </c>
      <c r="E77" s="10">
        <f>SUMIFS(Ventas!$M$2:$M$204,Ventas!$A$2:$A$204,Pago!$A77,Ventas!$E$2:$E$204,Pago!$C77)</f>
        <v>0</v>
      </c>
      <c r="F77" s="85">
        <v>15000</v>
      </c>
      <c r="G77" s="10" t="s">
        <v>387</v>
      </c>
      <c r="H77" s="10">
        <f>Pago!$E77-Pago!$F77</f>
        <v>-15000</v>
      </c>
      <c r="I77" s="2"/>
      <c r="J77" s="2"/>
      <c r="K77" s="2"/>
      <c r="L77" s="2"/>
      <c r="M77" s="2"/>
      <c r="N77" s="2"/>
      <c r="O77" s="2"/>
      <c r="P77" s="2"/>
      <c r="Q77" s="2"/>
      <c r="R77" s="2"/>
      <c r="S77" s="2"/>
      <c r="T77" s="2"/>
      <c r="U77" s="2"/>
      <c r="V77" s="2"/>
      <c r="W77" s="2"/>
      <c r="X77" s="2"/>
      <c r="Y77" s="2"/>
      <c r="Z77" s="2"/>
    </row>
    <row r="78" spans="1:26" ht="15.75" customHeight="1" x14ac:dyDescent="0.3">
      <c r="A78" s="73">
        <v>77</v>
      </c>
      <c r="B78" s="84" t="e">
        <f>VLOOKUP(Pago!$A78,Ventas!$A$1:$B$204,2,0)</f>
        <v>#N/A</v>
      </c>
      <c r="C78" s="73" t="e">
        <f>VLOOKUP(Pago!$A78,Ventas!$A$1:$U$205,5,0)</f>
        <v>#N/A</v>
      </c>
      <c r="D78" s="2" t="e">
        <f>VLOOKUP(Pago!$C78,Clientes!$A$1:$E$48,2,0)</f>
        <v>#N/A</v>
      </c>
      <c r="E78" s="10">
        <f>SUMIFS(Ventas!$M$2:$M$204,Ventas!$A$2:$A$204,Pago!$A78,Ventas!$E$2:$E$204,Pago!$C78)</f>
        <v>0</v>
      </c>
      <c r="F78" s="10">
        <v>6750</v>
      </c>
      <c r="G78" s="10" t="s">
        <v>386</v>
      </c>
      <c r="H78" s="10">
        <f>Pago!$E78-Pago!$F78</f>
        <v>-6750</v>
      </c>
      <c r="I78" s="2"/>
      <c r="J78" s="2"/>
      <c r="K78" s="2"/>
      <c r="L78" s="2"/>
      <c r="M78" s="2"/>
      <c r="N78" s="2"/>
      <c r="O78" s="2"/>
      <c r="P78" s="2"/>
      <c r="Q78" s="2"/>
      <c r="R78" s="2"/>
      <c r="S78" s="2"/>
      <c r="T78" s="2"/>
      <c r="U78" s="2"/>
      <c r="V78" s="2"/>
      <c r="W78" s="2"/>
      <c r="X78" s="2"/>
      <c r="Y78" s="2"/>
      <c r="Z78" s="2"/>
    </row>
    <row r="79" spans="1:26" ht="15.75" customHeight="1" x14ac:dyDescent="0.3">
      <c r="A79" s="73">
        <v>78</v>
      </c>
      <c r="B79" s="84" t="e">
        <f>VLOOKUP(Pago!$A79,Ventas!$A$1:$B$204,2,0)</f>
        <v>#N/A</v>
      </c>
      <c r="C79" s="73" t="e">
        <f>VLOOKUP(Pago!$A79,Ventas!$A$1:$U$205,5,0)</f>
        <v>#N/A</v>
      </c>
      <c r="D79" s="2" t="e">
        <f>VLOOKUP(Pago!$C79,Clientes!$A$1:$E$48,2,0)</f>
        <v>#N/A</v>
      </c>
      <c r="E79" s="10">
        <f>SUMIFS(Ventas!$M$2:$M$204,Ventas!$A$2:$A$204,Pago!$A79,Ventas!$E$2:$E$204,Pago!$C79)</f>
        <v>0</v>
      </c>
      <c r="F79" s="85">
        <v>2500</v>
      </c>
      <c r="G79" s="10" t="s">
        <v>387</v>
      </c>
      <c r="H79" s="10">
        <f>Pago!$E79-Pago!$F79</f>
        <v>-2500</v>
      </c>
      <c r="I79" s="2"/>
      <c r="J79" s="2"/>
      <c r="K79" s="2"/>
      <c r="L79" s="2"/>
      <c r="M79" s="2"/>
      <c r="N79" s="2"/>
      <c r="O79" s="2"/>
      <c r="P79" s="2"/>
      <c r="Q79" s="2"/>
      <c r="R79" s="2"/>
      <c r="S79" s="2"/>
      <c r="T79" s="2"/>
      <c r="U79" s="2"/>
      <c r="V79" s="2"/>
      <c r="W79" s="2"/>
      <c r="X79" s="2"/>
      <c r="Y79" s="2"/>
      <c r="Z79" s="2"/>
    </row>
    <row r="80" spans="1:26" ht="15.75" customHeight="1" x14ac:dyDescent="0.3">
      <c r="A80" s="73">
        <v>79</v>
      </c>
      <c r="B80" s="84" t="e">
        <f>VLOOKUP(Pago!$A80,Ventas!$A$1:$B$204,2,0)</f>
        <v>#N/A</v>
      </c>
      <c r="C80" s="73" t="e">
        <f>VLOOKUP(Pago!$A80,Ventas!$A$1:$U$205,5,0)</f>
        <v>#N/A</v>
      </c>
      <c r="D80" s="2" t="e">
        <f>VLOOKUP(Pago!$C80,Clientes!$A$1:$E$48,2,0)</f>
        <v>#N/A</v>
      </c>
      <c r="E80" s="10">
        <f>SUMIFS(Ventas!$M$2:$M$204,Ventas!$A$2:$A$204,Pago!$A80,Ventas!$E$2:$E$204,Pago!$C80)</f>
        <v>0</v>
      </c>
      <c r="F80" s="10">
        <v>5850</v>
      </c>
      <c r="G80" s="10" t="s">
        <v>386</v>
      </c>
      <c r="H80" s="10">
        <f>Pago!$E80-Pago!$F80</f>
        <v>-5850</v>
      </c>
      <c r="I80" s="2"/>
      <c r="J80" s="2"/>
      <c r="K80" s="2"/>
      <c r="L80" s="2"/>
      <c r="M80" s="2"/>
      <c r="N80" s="2"/>
      <c r="O80" s="2"/>
      <c r="P80" s="2"/>
      <c r="Q80" s="2"/>
      <c r="R80" s="2"/>
      <c r="S80" s="2"/>
      <c r="T80" s="2"/>
      <c r="U80" s="2"/>
      <c r="V80" s="2"/>
      <c r="W80" s="2"/>
      <c r="X80" s="2"/>
      <c r="Y80" s="2"/>
      <c r="Z80" s="2"/>
    </row>
    <row r="81" spans="1:26" ht="15.75" customHeight="1" x14ac:dyDescent="0.3">
      <c r="A81" s="73">
        <v>80</v>
      </c>
      <c r="B81" s="84" t="e">
        <f>VLOOKUP(Pago!$A81,Ventas!$A$1:$B$204,2,0)</f>
        <v>#N/A</v>
      </c>
      <c r="C81" s="73" t="e">
        <f>VLOOKUP(Pago!$A81,Ventas!$A$1:$U$205,5,0)</f>
        <v>#N/A</v>
      </c>
      <c r="D81" s="2" t="e">
        <f>VLOOKUP(Pago!$C81,Clientes!$A$1:$E$48,2,0)</f>
        <v>#N/A</v>
      </c>
      <c r="E81" s="10">
        <f>SUMIFS(Ventas!$M$2:$M$204,Ventas!$A$2:$A$204,Pago!$A81,Ventas!$E$2:$E$204,Pago!$C81)</f>
        <v>0</v>
      </c>
      <c r="F81" s="85">
        <v>5600</v>
      </c>
      <c r="G81" s="10" t="s">
        <v>387</v>
      </c>
      <c r="H81" s="10">
        <f>Pago!$E81-Pago!$F81</f>
        <v>-5600</v>
      </c>
      <c r="I81" s="2"/>
      <c r="J81" s="2"/>
      <c r="K81" s="2"/>
      <c r="L81" s="2"/>
      <c r="M81" s="2"/>
      <c r="N81" s="2"/>
      <c r="O81" s="2"/>
      <c r="P81" s="2"/>
      <c r="Q81" s="2"/>
      <c r="R81" s="2"/>
      <c r="S81" s="2"/>
      <c r="T81" s="2"/>
      <c r="U81" s="2"/>
      <c r="V81" s="2"/>
      <c r="W81" s="2"/>
      <c r="X81" s="2"/>
      <c r="Y81" s="2"/>
      <c r="Z81" s="2"/>
    </row>
    <row r="82" spans="1:26" ht="15.75" customHeight="1" x14ac:dyDescent="0.3">
      <c r="A82" s="73">
        <v>81</v>
      </c>
      <c r="B82" s="84" t="e">
        <f>VLOOKUP(Pago!$A82,Ventas!$A$1:$B$204,2,0)</f>
        <v>#N/A</v>
      </c>
      <c r="C82" s="73" t="e">
        <f>VLOOKUP(Pago!$A82,Ventas!$A$1:$U$205,5,0)</f>
        <v>#N/A</v>
      </c>
      <c r="D82" s="2" t="e">
        <f>VLOOKUP(Pago!$C82,Clientes!$A$1:$E$48,2,0)</f>
        <v>#N/A</v>
      </c>
      <c r="E82" s="10">
        <f>SUMIFS(Ventas!$M$2:$M$204,Ventas!$A$2:$A$204,Pago!$A82,Ventas!$E$2:$E$204,Pago!$C82)</f>
        <v>0</v>
      </c>
      <c r="F82" s="85">
        <v>3100</v>
      </c>
      <c r="G82" s="10" t="s">
        <v>387</v>
      </c>
      <c r="H82" s="10">
        <f>Pago!$E82-Pago!$F82</f>
        <v>-3100</v>
      </c>
      <c r="I82" s="2"/>
      <c r="J82" s="2"/>
      <c r="K82" s="2"/>
      <c r="L82" s="2"/>
      <c r="M82" s="2"/>
      <c r="N82" s="2"/>
      <c r="O82" s="2"/>
      <c r="P82" s="2"/>
      <c r="Q82" s="2"/>
      <c r="R82" s="2"/>
      <c r="S82" s="2"/>
      <c r="T82" s="2"/>
      <c r="U82" s="2"/>
      <c r="V82" s="2"/>
      <c r="W82" s="2"/>
      <c r="X82" s="2"/>
      <c r="Y82" s="2"/>
      <c r="Z82" s="2"/>
    </row>
    <row r="83" spans="1:26" ht="15.75" customHeight="1" x14ac:dyDescent="0.3">
      <c r="A83" s="73">
        <v>82</v>
      </c>
      <c r="B83" s="84" t="e">
        <f>VLOOKUP(Pago!$A83,Ventas!$A$1:$B$204,2,0)</f>
        <v>#N/A</v>
      </c>
      <c r="C83" s="73" t="e">
        <f>VLOOKUP(Pago!$A83,Ventas!$A$1:$U$205,5,0)</f>
        <v>#N/A</v>
      </c>
      <c r="D83" s="2" t="e">
        <f>VLOOKUP(Pago!$C83,Clientes!$A$1:$E$48,2,0)</f>
        <v>#N/A</v>
      </c>
      <c r="E83" s="10">
        <f>SUMIFS(Ventas!$M$2:$M$204,Ventas!$A$2:$A$204,Pago!$A83,Ventas!$E$2:$E$204,Pago!$C83)</f>
        <v>0</v>
      </c>
      <c r="F83" s="10">
        <v>18650</v>
      </c>
      <c r="G83" s="10" t="s">
        <v>386</v>
      </c>
      <c r="H83" s="10">
        <f>Pago!$E83-Pago!$F83</f>
        <v>-18650</v>
      </c>
      <c r="I83" s="2"/>
      <c r="J83" s="2"/>
      <c r="K83" s="2"/>
      <c r="L83" s="2"/>
      <c r="M83" s="2"/>
      <c r="N83" s="2"/>
      <c r="O83" s="2"/>
      <c r="P83" s="2"/>
      <c r="Q83" s="2"/>
      <c r="R83" s="2"/>
      <c r="S83" s="2"/>
      <c r="T83" s="2"/>
      <c r="U83" s="2"/>
      <c r="V83" s="2"/>
      <c r="W83" s="2"/>
      <c r="X83" s="2"/>
      <c r="Y83" s="2"/>
      <c r="Z83" s="2"/>
    </row>
    <row r="84" spans="1:26" ht="15.75" customHeight="1" x14ac:dyDescent="0.3">
      <c r="A84" s="73">
        <v>83</v>
      </c>
      <c r="B84" s="84" t="e">
        <f>VLOOKUP(Pago!$A84,Ventas!$A$1:$B$204,2,0)</f>
        <v>#N/A</v>
      </c>
      <c r="C84" s="73" t="e">
        <f>VLOOKUP(Pago!$A84,Ventas!$A$1:$U$205,5,0)</f>
        <v>#N/A</v>
      </c>
      <c r="D84" s="2" t="e">
        <f>VLOOKUP(Pago!$C84,Clientes!$A$1:$E$48,2,0)</f>
        <v>#N/A</v>
      </c>
      <c r="E84" s="10">
        <f>SUMIFS(Ventas!$M$2:$M$204,Ventas!$A$2:$A$204,Pago!$A84,Ventas!$E$2:$E$204,Pago!$C84)</f>
        <v>0</v>
      </c>
      <c r="F84" s="10">
        <v>11500</v>
      </c>
      <c r="G84" s="10" t="s">
        <v>386</v>
      </c>
      <c r="H84" s="10">
        <f>Pago!$E84-Pago!$F84</f>
        <v>-11500</v>
      </c>
      <c r="I84" s="2"/>
      <c r="J84" s="2"/>
      <c r="K84" s="2"/>
      <c r="L84" s="2"/>
      <c r="M84" s="2"/>
      <c r="N84" s="2"/>
      <c r="O84" s="2"/>
      <c r="P84" s="2"/>
      <c r="Q84" s="2"/>
      <c r="R84" s="2"/>
      <c r="S84" s="2"/>
      <c r="T84" s="2"/>
      <c r="U84" s="2"/>
      <c r="V84" s="2"/>
      <c r="W84" s="2"/>
      <c r="X84" s="2"/>
      <c r="Y84" s="2"/>
      <c r="Z84" s="2"/>
    </row>
    <row r="85" spans="1:26" ht="15.75" customHeight="1" x14ac:dyDescent="0.3">
      <c r="A85" s="73">
        <v>84</v>
      </c>
      <c r="B85" s="84" t="e">
        <f>VLOOKUP(Pago!$A85,Ventas!$A$1:$B$204,2,0)</f>
        <v>#N/A</v>
      </c>
      <c r="C85" s="73" t="e">
        <f>VLOOKUP(Pago!$A85,Ventas!$A$1:$U$205,5,0)</f>
        <v>#N/A</v>
      </c>
      <c r="D85" s="2" t="e">
        <f>VLOOKUP(Pago!$C85,Clientes!$A$1:$E$48,2,0)</f>
        <v>#N/A</v>
      </c>
      <c r="E85" s="10">
        <f>SUMIFS(Ventas!$M$2:$M$204,Ventas!$A$2:$A$204,Pago!$A85,Ventas!$E$2:$E$204,Pago!$C85)</f>
        <v>0</v>
      </c>
      <c r="F85" s="10">
        <v>18600</v>
      </c>
      <c r="G85" s="10" t="s">
        <v>386</v>
      </c>
      <c r="H85" s="10">
        <f>Pago!$E85-Pago!$F85</f>
        <v>-18600</v>
      </c>
      <c r="I85" s="2"/>
      <c r="J85" s="2"/>
      <c r="K85" s="2"/>
      <c r="L85" s="2"/>
      <c r="M85" s="2"/>
      <c r="N85" s="2"/>
      <c r="O85" s="2"/>
      <c r="P85" s="2"/>
      <c r="Q85" s="2"/>
      <c r="R85" s="2"/>
      <c r="S85" s="2"/>
      <c r="T85" s="2"/>
      <c r="U85" s="2"/>
      <c r="V85" s="2"/>
      <c r="W85" s="2"/>
      <c r="X85" s="2"/>
      <c r="Y85" s="2"/>
      <c r="Z85" s="2"/>
    </row>
    <row r="86" spans="1:26" ht="15.75" customHeight="1" x14ac:dyDescent="0.3">
      <c r="A86" s="73">
        <v>85</v>
      </c>
      <c r="B86" s="84" t="e">
        <f>VLOOKUP(Pago!$A86,Ventas!$A$1:$B$204,2,0)</f>
        <v>#N/A</v>
      </c>
      <c r="C86" s="73" t="e">
        <f>VLOOKUP(Pago!$A86,Ventas!$A$1:$U$205,5,0)</f>
        <v>#N/A</v>
      </c>
      <c r="D86" s="2" t="e">
        <f>VLOOKUP(Pago!$C86,Clientes!$A$1:$E$48,2,0)</f>
        <v>#N/A</v>
      </c>
      <c r="E86" s="10">
        <f>SUMIFS(Ventas!$M$2:$M$204,Ventas!$A$2:$A$204,Pago!$A86,Ventas!$E$2:$E$204,Pago!$C86)</f>
        <v>0</v>
      </c>
      <c r="F86" s="85">
        <v>11400</v>
      </c>
      <c r="G86" s="10" t="s">
        <v>387</v>
      </c>
      <c r="H86" s="10">
        <f>Pago!$E86-Pago!$F86</f>
        <v>-11400</v>
      </c>
      <c r="I86" s="2"/>
      <c r="J86" s="2"/>
      <c r="K86" s="2"/>
      <c r="L86" s="2"/>
      <c r="M86" s="2"/>
      <c r="N86" s="2"/>
      <c r="O86" s="2"/>
      <c r="P86" s="2"/>
      <c r="Q86" s="2"/>
      <c r="R86" s="2"/>
      <c r="S86" s="2"/>
      <c r="T86" s="2"/>
      <c r="U86" s="2"/>
      <c r="V86" s="2"/>
      <c r="W86" s="2"/>
      <c r="X86" s="2"/>
      <c r="Y86" s="2"/>
      <c r="Z86" s="2"/>
    </row>
    <row r="87" spans="1:26" ht="15.75" customHeight="1" x14ac:dyDescent="0.3">
      <c r="A87" s="73">
        <v>86</v>
      </c>
      <c r="B87" s="84" t="e">
        <f>VLOOKUP(Pago!$A87,Ventas!$A$1:$B$204,2,0)</f>
        <v>#N/A</v>
      </c>
      <c r="C87" s="73" t="e">
        <f>VLOOKUP(Pago!$A87,Ventas!$A$1:$U$205,5,0)</f>
        <v>#N/A</v>
      </c>
      <c r="D87" s="2" t="e">
        <f>VLOOKUP(Pago!$C87,Clientes!$A$1:$E$48,2,0)</f>
        <v>#N/A</v>
      </c>
      <c r="E87" s="10">
        <f>SUMIFS(Ventas!$M$2:$M$204,Ventas!$A$2:$A$204,Pago!$A87,Ventas!$E$2:$E$204,Pago!$C87)</f>
        <v>0</v>
      </c>
      <c r="F87" s="10">
        <v>18650</v>
      </c>
      <c r="G87" s="10" t="s">
        <v>386</v>
      </c>
      <c r="H87" s="10">
        <f>Pago!$E87-Pago!$F87</f>
        <v>-18650</v>
      </c>
      <c r="I87" s="2"/>
      <c r="J87" s="2"/>
      <c r="K87" s="2"/>
      <c r="L87" s="2"/>
      <c r="M87" s="2"/>
      <c r="N87" s="2"/>
      <c r="O87" s="2"/>
      <c r="P87" s="2"/>
      <c r="Q87" s="2"/>
      <c r="R87" s="2"/>
      <c r="S87" s="2"/>
      <c r="T87" s="2"/>
      <c r="U87" s="2"/>
      <c r="V87" s="2"/>
      <c r="W87" s="2"/>
      <c r="X87" s="2"/>
      <c r="Y87" s="2"/>
      <c r="Z87" s="2"/>
    </row>
    <row r="88" spans="1:26" ht="15.75" customHeight="1" x14ac:dyDescent="0.3">
      <c r="A88" s="73">
        <v>87</v>
      </c>
      <c r="B88" s="84" t="e">
        <f>VLOOKUP(Pago!$A88,Ventas!$A$1:$B$204,2,0)</f>
        <v>#N/A</v>
      </c>
      <c r="C88" s="73" t="e">
        <f>VLOOKUP(Pago!$A88,Ventas!$A$1:$U$205,5,0)</f>
        <v>#N/A</v>
      </c>
      <c r="D88" s="2" t="e">
        <f>VLOOKUP(Pago!$C88,Clientes!$A$1:$E$48,2,0)</f>
        <v>#N/A</v>
      </c>
      <c r="E88" s="10">
        <f>SUMIFS(Ventas!$M$2:$M$204,Ventas!$A$2:$A$204,Pago!$A88,Ventas!$E$2:$E$204,Pago!$C88)</f>
        <v>0</v>
      </c>
      <c r="F88" s="10">
        <v>5850</v>
      </c>
      <c r="G88" s="10" t="s">
        <v>386</v>
      </c>
      <c r="H88" s="10">
        <f>Pago!$E88-Pago!$F88</f>
        <v>-5850</v>
      </c>
      <c r="I88" s="2"/>
      <c r="J88" s="2"/>
      <c r="K88" s="2"/>
      <c r="L88" s="2"/>
      <c r="M88" s="2"/>
      <c r="N88" s="2"/>
      <c r="O88" s="2"/>
      <c r="P88" s="2"/>
      <c r="Q88" s="2"/>
      <c r="R88" s="2"/>
      <c r="S88" s="2"/>
      <c r="T88" s="2"/>
      <c r="U88" s="2"/>
      <c r="V88" s="2"/>
      <c r="W88" s="2"/>
      <c r="X88" s="2"/>
      <c r="Y88" s="2"/>
      <c r="Z88" s="2"/>
    </row>
    <row r="89" spans="1:26" ht="15.75" customHeight="1" x14ac:dyDescent="0.3">
      <c r="A89" s="2" t="s">
        <v>216</v>
      </c>
      <c r="B89" s="2"/>
      <c r="C89" s="2"/>
      <c r="D89" s="2"/>
      <c r="E89" s="10">
        <f>SUBTOTAL(109,Pago!$E$2:$E$88)</f>
        <v>0</v>
      </c>
      <c r="F89" s="10">
        <f>SUBTOTAL(109,Pago!$F$2:$F$88)</f>
        <v>697450</v>
      </c>
      <c r="G89" s="10"/>
      <c r="H89" s="10">
        <f>SUBTOTAL(109,Pago!$H$2:$H$88)</f>
        <v>-697450</v>
      </c>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count="1">
    <dataValidation type="list" allowBlank="1" showErrorMessage="1" sqref="G2:G88" xr:uid="{00000000-0002-0000-1500-000000000000}">
      <formula1>"Efectivo,Transferencia"</formula1>
    </dataValidation>
  </dataValidation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5A11"/>
  </sheetPr>
  <dimension ref="A3:R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4.44140625" defaultRowHeight="15" customHeight="1" x14ac:dyDescent="0.3"/>
  <cols>
    <col min="1" max="1" width="19.109375" customWidth="1"/>
    <col min="2" max="2" width="22.44140625" customWidth="1"/>
    <col min="3" max="18" width="5" customWidth="1"/>
    <col min="19" max="26" width="10.6640625" customWidth="1"/>
  </cols>
  <sheetData>
    <row r="3" spans="1:18" ht="14.4" x14ac:dyDescent="0.3">
      <c r="A3" s="12" t="s">
        <v>381</v>
      </c>
      <c r="B3" s="12" t="s">
        <v>382</v>
      </c>
    </row>
    <row r="4" spans="1:18" ht="145.19999999999999" x14ac:dyDescent="0.3">
      <c r="A4" s="12" t="s">
        <v>296</v>
      </c>
      <c r="B4" s="72" t="s">
        <v>297</v>
      </c>
      <c r="C4" s="72" t="s">
        <v>298</v>
      </c>
      <c r="D4" s="72" t="s">
        <v>299</v>
      </c>
      <c r="E4" s="72" t="s">
        <v>300</v>
      </c>
      <c r="F4" s="72" t="s">
        <v>302</v>
      </c>
      <c r="G4" s="72" t="s">
        <v>303</v>
      </c>
      <c r="H4" s="72" t="s">
        <v>304</v>
      </c>
      <c r="I4" s="72" t="s">
        <v>305</v>
      </c>
      <c r="J4" s="72" t="s">
        <v>306</v>
      </c>
      <c r="K4" s="72" t="s">
        <v>301</v>
      </c>
      <c r="L4" s="72" t="s">
        <v>307</v>
      </c>
      <c r="M4" s="72" t="s">
        <v>312</v>
      </c>
      <c r="N4" s="72" t="s">
        <v>308</v>
      </c>
      <c r="O4" s="72" t="s">
        <v>309</v>
      </c>
      <c r="P4" s="72" t="s">
        <v>311</v>
      </c>
      <c r="Q4" s="72" t="s">
        <v>310</v>
      </c>
      <c r="R4" s="72" t="s">
        <v>217</v>
      </c>
    </row>
    <row r="5" spans="1:18" ht="14.4" x14ac:dyDescent="0.3">
      <c r="A5" s="70" t="s">
        <v>349</v>
      </c>
      <c r="B5" s="83">
        <v>2</v>
      </c>
      <c r="C5" s="83"/>
      <c r="D5" s="83"/>
      <c r="E5" s="83"/>
      <c r="F5" s="83"/>
      <c r="G5" s="83"/>
      <c r="H5" s="83"/>
      <c r="I5" s="83">
        <v>3</v>
      </c>
      <c r="J5" s="83"/>
      <c r="K5" s="83"/>
      <c r="L5" s="83"/>
      <c r="M5" s="83"/>
      <c r="N5" s="83"/>
      <c r="O5" s="83"/>
      <c r="P5" s="83"/>
      <c r="Q5" s="83"/>
      <c r="R5" s="83">
        <v>5</v>
      </c>
    </row>
    <row r="6" spans="1:18" ht="14.4" x14ac:dyDescent="0.3">
      <c r="A6" s="70" t="s">
        <v>315</v>
      </c>
      <c r="B6" s="83"/>
      <c r="C6" s="83"/>
      <c r="D6" s="83"/>
      <c r="E6" s="83"/>
      <c r="F6" s="83"/>
      <c r="G6" s="83">
        <v>4</v>
      </c>
      <c r="H6" s="83"/>
      <c r="I6" s="83">
        <v>2</v>
      </c>
      <c r="J6" s="83"/>
      <c r="K6" s="83">
        <v>2</v>
      </c>
      <c r="L6" s="83"/>
      <c r="M6" s="83"/>
      <c r="N6" s="83"/>
      <c r="O6" s="83"/>
      <c r="P6" s="83"/>
      <c r="Q6" s="83"/>
      <c r="R6" s="83">
        <v>8</v>
      </c>
    </row>
    <row r="7" spans="1:18" ht="14.4" x14ac:dyDescent="0.3">
      <c r="A7" s="70" t="s">
        <v>316</v>
      </c>
      <c r="B7" s="83"/>
      <c r="C7" s="83"/>
      <c r="D7" s="83"/>
      <c r="E7" s="83"/>
      <c r="F7" s="83">
        <v>2</v>
      </c>
      <c r="G7" s="83">
        <v>2</v>
      </c>
      <c r="H7" s="83"/>
      <c r="I7" s="83">
        <v>3</v>
      </c>
      <c r="J7" s="83">
        <v>2</v>
      </c>
      <c r="K7" s="83"/>
      <c r="L7" s="83"/>
      <c r="M7" s="83"/>
      <c r="N7" s="83"/>
      <c r="O7" s="83"/>
      <c r="P7" s="83"/>
      <c r="Q7" s="83"/>
      <c r="R7" s="83">
        <v>9</v>
      </c>
    </row>
    <row r="8" spans="1:18" ht="14.4" x14ac:dyDescent="0.3">
      <c r="A8" s="70" t="s">
        <v>352</v>
      </c>
      <c r="B8" s="83"/>
      <c r="C8" s="83"/>
      <c r="D8" s="83">
        <v>1</v>
      </c>
      <c r="E8" s="83">
        <v>1</v>
      </c>
      <c r="F8" s="83"/>
      <c r="G8" s="83">
        <v>3</v>
      </c>
      <c r="H8" s="83"/>
      <c r="I8" s="83"/>
      <c r="J8" s="83"/>
      <c r="K8" s="83"/>
      <c r="L8" s="83"/>
      <c r="M8" s="83"/>
      <c r="N8" s="83"/>
      <c r="O8" s="83"/>
      <c r="P8" s="83"/>
      <c r="Q8" s="83"/>
      <c r="R8" s="83">
        <v>5</v>
      </c>
    </row>
    <row r="9" spans="1:18" ht="14.4" x14ac:dyDescent="0.3">
      <c r="A9" s="70" t="s">
        <v>317</v>
      </c>
      <c r="B9" s="83"/>
      <c r="C9" s="83"/>
      <c r="D9" s="83"/>
      <c r="E9" s="83"/>
      <c r="F9" s="83"/>
      <c r="G9" s="83">
        <v>2</v>
      </c>
      <c r="H9" s="83"/>
      <c r="I9" s="83">
        <v>2</v>
      </c>
      <c r="J9" s="83"/>
      <c r="K9" s="83"/>
      <c r="L9" s="83"/>
      <c r="M9" s="83"/>
      <c r="N9" s="83"/>
      <c r="O9" s="83"/>
      <c r="P9" s="83"/>
      <c r="Q9" s="83"/>
      <c r="R9" s="83">
        <v>4</v>
      </c>
    </row>
    <row r="10" spans="1:18" ht="14.4" x14ac:dyDescent="0.3">
      <c r="A10" s="70" t="s">
        <v>319</v>
      </c>
      <c r="B10" s="83"/>
      <c r="C10" s="83"/>
      <c r="D10" s="83"/>
      <c r="E10" s="83"/>
      <c r="F10" s="83"/>
      <c r="G10" s="83"/>
      <c r="H10" s="83"/>
      <c r="I10" s="83"/>
      <c r="J10" s="83">
        <v>6</v>
      </c>
      <c r="K10" s="83"/>
      <c r="L10" s="83"/>
      <c r="M10" s="83"/>
      <c r="N10" s="83"/>
      <c r="O10" s="83"/>
      <c r="P10" s="83"/>
      <c r="Q10" s="83"/>
      <c r="R10" s="83">
        <v>6</v>
      </c>
    </row>
    <row r="11" spans="1:18" ht="14.4" x14ac:dyDescent="0.3">
      <c r="A11" s="70" t="s">
        <v>320</v>
      </c>
      <c r="B11" s="83"/>
      <c r="C11" s="83"/>
      <c r="D11" s="83"/>
      <c r="E11" s="83">
        <v>2</v>
      </c>
      <c r="F11" s="83">
        <v>2</v>
      </c>
      <c r="G11" s="83"/>
      <c r="H11" s="83"/>
      <c r="I11" s="83"/>
      <c r="J11" s="83"/>
      <c r="K11" s="83"/>
      <c r="L11" s="83"/>
      <c r="M11" s="83"/>
      <c r="N11" s="83"/>
      <c r="O11" s="83"/>
      <c r="P11" s="83"/>
      <c r="Q11" s="83"/>
      <c r="R11" s="83">
        <v>4</v>
      </c>
    </row>
    <row r="12" spans="1:18" ht="14.4" x14ac:dyDescent="0.3">
      <c r="A12" s="70" t="s">
        <v>321</v>
      </c>
      <c r="B12" s="83">
        <v>1</v>
      </c>
      <c r="C12" s="83">
        <v>4</v>
      </c>
      <c r="D12" s="83"/>
      <c r="E12" s="83"/>
      <c r="F12" s="83">
        <v>15</v>
      </c>
      <c r="G12" s="83"/>
      <c r="H12" s="83"/>
      <c r="I12" s="83"/>
      <c r="J12" s="83"/>
      <c r="K12" s="83">
        <v>5</v>
      </c>
      <c r="L12" s="83"/>
      <c r="M12" s="83"/>
      <c r="N12" s="83"/>
      <c r="O12" s="83"/>
      <c r="P12" s="83"/>
      <c r="Q12" s="83"/>
      <c r="R12" s="83">
        <v>25</v>
      </c>
    </row>
    <row r="13" spans="1:18" ht="14.4" x14ac:dyDescent="0.3">
      <c r="A13" s="70" t="s">
        <v>322</v>
      </c>
      <c r="B13" s="83">
        <v>2</v>
      </c>
      <c r="C13" s="83">
        <v>3</v>
      </c>
      <c r="D13" s="83"/>
      <c r="E13" s="83"/>
      <c r="F13" s="83">
        <v>5</v>
      </c>
      <c r="G13" s="83"/>
      <c r="H13" s="83"/>
      <c r="I13" s="83">
        <v>10</v>
      </c>
      <c r="J13" s="83"/>
      <c r="K13" s="83"/>
      <c r="L13" s="83"/>
      <c r="M13" s="83"/>
      <c r="N13" s="83"/>
      <c r="O13" s="83"/>
      <c r="P13" s="83"/>
      <c r="Q13" s="83"/>
      <c r="R13" s="83">
        <v>20</v>
      </c>
    </row>
    <row r="14" spans="1:18" ht="14.4" x14ac:dyDescent="0.3">
      <c r="A14" s="70" t="s">
        <v>323</v>
      </c>
      <c r="B14" s="83"/>
      <c r="C14" s="83"/>
      <c r="D14" s="83"/>
      <c r="E14" s="83">
        <v>1</v>
      </c>
      <c r="F14" s="83">
        <v>3</v>
      </c>
      <c r="G14" s="83"/>
      <c r="H14" s="83"/>
      <c r="I14" s="83">
        <v>2</v>
      </c>
      <c r="J14" s="83"/>
      <c r="K14" s="83"/>
      <c r="L14" s="83"/>
      <c r="M14" s="83"/>
      <c r="N14" s="83"/>
      <c r="O14" s="83"/>
      <c r="P14" s="83"/>
      <c r="Q14" s="83"/>
      <c r="R14" s="83">
        <v>6</v>
      </c>
    </row>
    <row r="15" spans="1:18" ht="14.4" x14ac:dyDescent="0.3">
      <c r="A15" s="70" t="s">
        <v>351</v>
      </c>
      <c r="B15" s="83"/>
      <c r="C15" s="83"/>
      <c r="D15" s="83"/>
      <c r="E15" s="83"/>
      <c r="F15" s="83"/>
      <c r="G15" s="83">
        <v>3</v>
      </c>
      <c r="H15" s="83"/>
      <c r="I15" s="83"/>
      <c r="J15" s="83"/>
      <c r="K15" s="83">
        <v>1</v>
      </c>
      <c r="L15" s="83"/>
      <c r="M15" s="83">
        <v>1</v>
      </c>
      <c r="N15" s="83">
        <v>1</v>
      </c>
      <c r="O15" s="83"/>
      <c r="P15" s="83">
        <v>2</v>
      </c>
      <c r="Q15" s="83"/>
      <c r="R15" s="83">
        <v>8</v>
      </c>
    </row>
    <row r="16" spans="1:18" ht="14.4" x14ac:dyDescent="0.3">
      <c r="A16" s="70" t="s">
        <v>324</v>
      </c>
      <c r="B16" s="83"/>
      <c r="C16" s="83"/>
      <c r="D16" s="83"/>
      <c r="E16" s="83"/>
      <c r="F16" s="83">
        <v>2</v>
      </c>
      <c r="G16" s="83">
        <v>2</v>
      </c>
      <c r="H16" s="83"/>
      <c r="I16" s="83">
        <v>2</v>
      </c>
      <c r="J16" s="83"/>
      <c r="K16" s="83"/>
      <c r="L16" s="83"/>
      <c r="M16" s="83"/>
      <c r="N16" s="83"/>
      <c r="O16" s="83"/>
      <c r="P16" s="83"/>
      <c r="Q16" s="83"/>
      <c r="R16" s="83">
        <v>6</v>
      </c>
    </row>
    <row r="17" spans="1:18" ht="14.4" x14ac:dyDescent="0.3">
      <c r="A17" s="70" t="s">
        <v>325</v>
      </c>
      <c r="B17" s="83">
        <v>3</v>
      </c>
      <c r="C17" s="83"/>
      <c r="D17" s="83"/>
      <c r="E17" s="83"/>
      <c r="F17" s="83">
        <v>2</v>
      </c>
      <c r="G17" s="83"/>
      <c r="H17" s="83"/>
      <c r="I17" s="83"/>
      <c r="J17" s="83">
        <v>2</v>
      </c>
      <c r="K17" s="83">
        <v>3</v>
      </c>
      <c r="L17" s="83"/>
      <c r="M17" s="83"/>
      <c r="N17" s="83"/>
      <c r="O17" s="83"/>
      <c r="P17" s="83"/>
      <c r="Q17" s="83"/>
      <c r="R17" s="83">
        <v>10</v>
      </c>
    </row>
    <row r="18" spans="1:18" ht="14.4" x14ac:dyDescent="0.3">
      <c r="A18" s="70" t="s">
        <v>326</v>
      </c>
      <c r="B18" s="83"/>
      <c r="C18" s="83"/>
      <c r="D18" s="83"/>
      <c r="E18" s="83"/>
      <c r="F18" s="83"/>
      <c r="G18" s="83"/>
      <c r="H18" s="83"/>
      <c r="I18" s="83"/>
      <c r="J18" s="83"/>
      <c r="K18" s="83"/>
      <c r="L18" s="83"/>
      <c r="M18" s="83"/>
      <c r="N18" s="83"/>
      <c r="O18" s="83">
        <v>1</v>
      </c>
      <c r="P18" s="83"/>
      <c r="Q18" s="83"/>
      <c r="R18" s="83">
        <v>1</v>
      </c>
    </row>
    <row r="19" spans="1:18" ht="14.4" x14ac:dyDescent="0.3">
      <c r="A19" s="70" t="s">
        <v>327</v>
      </c>
      <c r="B19" s="83"/>
      <c r="C19" s="83"/>
      <c r="D19" s="83"/>
      <c r="E19" s="83"/>
      <c r="F19" s="83"/>
      <c r="G19" s="83">
        <v>2</v>
      </c>
      <c r="H19" s="83"/>
      <c r="I19" s="83">
        <v>3</v>
      </c>
      <c r="J19" s="83"/>
      <c r="K19" s="83"/>
      <c r="L19" s="83"/>
      <c r="M19" s="83"/>
      <c r="N19" s="83"/>
      <c r="O19" s="83"/>
      <c r="P19" s="83"/>
      <c r="Q19" s="83"/>
      <c r="R19" s="83">
        <v>5</v>
      </c>
    </row>
    <row r="20" spans="1:18" ht="14.4" x14ac:dyDescent="0.3">
      <c r="A20" s="70" t="s">
        <v>328</v>
      </c>
      <c r="B20" s="83"/>
      <c r="C20" s="83"/>
      <c r="D20" s="83"/>
      <c r="E20" s="83"/>
      <c r="F20" s="83">
        <v>6</v>
      </c>
      <c r="G20" s="83"/>
      <c r="H20" s="83"/>
      <c r="I20" s="83">
        <v>6</v>
      </c>
      <c r="J20" s="83"/>
      <c r="K20" s="83"/>
      <c r="L20" s="83"/>
      <c r="M20" s="83"/>
      <c r="N20" s="83">
        <v>4</v>
      </c>
      <c r="O20" s="83"/>
      <c r="P20" s="83"/>
      <c r="Q20" s="83"/>
      <c r="R20" s="83">
        <v>16</v>
      </c>
    </row>
    <row r="21" spans="1:18" ht="15.75" customHeight="1" x14ac:dyDescent="0.3">
      <c r="A21" s="70" t="s">
        <v>329</v>
      </c>
      <c r="B21" s="83"/>
      <c r="C21" s="83"/>
      <c r="D21" s="83"/>
      <c r="E21" s="83"/>
      <c r="F21" s="83">
        <v>5</v>
      </c>
      <c r="G21" s="83"/>
      <c r="H21" s="83"/>
      <c r="I21" s="83"/>
      <c r="J21" s="83"/>
      <c r="K21" s="83"/>
      <c r="L21" s="83"/>
      <c r="M21" s="83"/>
      <c r="N21" s="83"/>
      <c r="O21" s="83"/>
      <c r="P21" s="83"/>
      <c r="Q21" s="83"/>
      <c r="R21" s="83">
        <v>5</v>
      </c>
    </row>
    <row r="22" spans="1:18" ht="15.75" customHeight="1" x14ac:dyDescent="0.3">
      <c r="A22" s="70" t="s">
        <v>330</v>
      </c>
      <c r="B22" s="83"/>
      <c r="C22" s="83"/>
      <c r="D22" s="83"/>
      <c r="E22" s="83"/>
      <c r="F22" s="83">
        <v>5</v>
      </c>
      <c r="G22" s="83"/>
      <c r="H22" s="83"/>
      <c r="I22" s="83">
        <v>5</v>
      </c>
      <c r="J22" s="83"/>
      <c r="K22" s="83"/>
      <c r="L22" s="83"/>
      <c r="M22" s="83"/>
      <c r="N22" s="83"/>
      <c r="O22" s="83"/>
      <c r="P22" s="83"/>
      <c r="Q22" s="83"/>
      <c r="R22" s="83">
        <v>10</v>
      </c>
    </row>
    <row r="23" spans="1:18" ht="15.75" customHeight="1" x14ac:dyDescent="0.3">
      <c r="A23" s="70" t="s">
        <v>331</v>
      </c>
      <c r="B23" s="83"/>
      <c r="C23" s="83"/>
      <c r="D23" s="83"/>
      <c r="E23" s="83">
        <v>4</v>
      </c>
      <c r="F23" s="83"/>
      <c r="G23" s="83"/>
      <c r="H23" s="83"/>
      <c r="I23" s="83"/>
      <c r="J23" s="83"/>
      <c r="K23" s="83"/>
      <c r="L23" s="83"/>
      <c r="M23" s="83"/>
      <c r="N23" s="83"/>
      <c r="O23" s="83"/>
      <c r="P23" s="83"/>
      <c r="Q23" s="83"/>
      <c r="R23" s="83">
        <v>4</v>
      </c>
    </row>
    <row r="24" spans="1:18" ht="15.75" customHeight="1" x14ac:dyDescent="0.3">
      <c r="A24" s="70" t="s">
        <v>332</v>
      </c>
      <c r="B24" s="83">
        <v>1</v>
      </c>
      <c r="C24" s="83"/>
      <c r="D24" s="83"/>
      <c r="E24" s="83">
        <v>1</v>
      </c>
      <c r="F24" s="83">
        <v>3</v>
      </c>
      <c r="G24" s="83">
        <v>2</v>
      </c>
      <c r="H24" s="83"/>
      <c r="I24" s="83">
        <v>2</v>
      </c>
      <c r="J24" s="83"/>
      <c r="K24" s="83">
        <v>3</v>
      </c>
      <c r="L24" s="83"/>
      <c r="M24" s="83"/>
      <c r="N24" s="83"/>
      <c r="O24" s="83"/>
      <c r="P24" s="83"/>
      <c r="Q24" s="83"/>
      <c r="R24" s="83">
        <v>12</v>
      </c>
    </row>
    <row r="25" spans="1:18" ht="15.75" customHeight="1" x14ac:dyDescent="0.3">
      <c r="A25" s="70" t="s">
        <v>350</v>
      </c>
      <c r="B25" s="83">
        <v>2</v>
      </c>
      <c r="C25" s="83"/>
      <c r="D25" s="83"/>
      <c r="E25" s="83"/>
      <c r="F25" s="83"/>
      <c r="G25" s="83"/>
      <c r="H25" s="83"/>
      <c r="I25" s="83"/>
      <c r="J25" s="83">
        <v>2</v>
      </c>
      <c r="K25" s="83"/>
      <c r="L25" s="83"/>
      <c r="M25" s="83"/>
      <c r="N25" s="83">
        <v>1</v>
      </c>
      <c r="O25" s="83">
        <v>1</v>
      </c>
      <c r="P25" s="83"/>
      <c r="Q25" s="83"/>
      <c r="R25" s="83">
        <v>6</v>
      </c>
    </row>
    <row r="26" spans="1:18" ht="15.75" customHeight="1" x14ac:dyDescent="0.3">
      <c r="A26" s="70" t="s">
        <v>347</v>
      </c>
      <c r="B26" s="83">
        <v>1</v>
      </c>
      <c r="C26" s="83">
        <v>1</v>
      </c>
      <c r="D26" s="83"/>
      <c r="E26" s="83"/>
      <c r="F26" s="83">
        <v>4</v>
      </c>
      <c r="G26" s="83">
        <v>1</v>
      </c>
      <c r="H26" s="83"/>
      <c r="I26" s="83">
        <v>1</v>
      </c>
      <c r="J26" s="83"/>
      <c r="K26" s="83">
        <v>1</v>
      </c>
      <c r="L26" s="83">
        <v>7</v>
      </c>
      <c r="M26" s="83"/>
      <c r="N26" s="83"/>
      <c r="O26" s="83">
        <v>2</v>
      </c>
      <c r="P26" s="83"/>
      <c r="Q26" s="83">
        <v>2</v>
      </c>
      <c r="R26" s="83">
        <v>20</v>
      </c>
    </row>
    <row r="27" spans="1:18" ht="15.75" customHeight="1" x14ac:dyDescent="0.3">
      <c r="A27" s="70" t="s">
        <v>348</v>
      </c>
      <c r="B27" s="83"/>
      <c r="C27" s="83"/>
      <c r="D27" s="83"/>
      <c r="E27" s="83"/>
      <c r="F27" s="83"/>
      <c r="G27" s="83"/>
      <c r="H27" s="83"/>
      <c r="I27" s="83">
        <v>3</v>
      </c>
      <c r="J27" s="83">
        <v>1</v>
      </c>
      <c r="K27" s="83"/>
      <c r="L27" s="83"/>
      <c r="M27" s="83"/>
      <c r="N27" s="83"/>
      <c r="O27" s="83"/>
      <c r="P27" s="83"/>
      <c r="Q27" s="83"/>
      <c r="R27" s="83">
        <v>4</v>
      </c>
    </row>
    <row r="28" spans="1:18" ht="15.75" customHeight="1" x14ac:dyDescent="0.3">
      <c r="A28" s="70" t="s">
        <v>333</v>
      </c>
      <c r="B28" s="83"/>
      <c r="C28" s="83"/>
      <c r="D28" s="83"/>
      <c r="E28" s="83"/>
      <c r="F28" s="83">
        <v>5</v>
      </c>
      <c r="G28" s="83"/>
      <c r="H28" s="83"/>
      <c r="I28" s="83">
        <v>2</v>
      </c>
      <c r="J28" s="83"/>
      <c r="K28" s="83"/>
      <c r="L28" s="83"/>
      <c r="M28" s="83"/>
      <c r="N28" s="83"/>
      <c r="O28" s="83"/>
      <c r="P28" s="83"/>
      <c r="Q28" s="83"/>
      <c r="R28" s="83">
        <v>7</v>
      </c>
    </row>
    <row r="29" spans="1:18" ht="15.75" customHeight="1" x14ac:dyDescent="0.3">
      <c r="A29" s="70" t="s">
        <v>334</v>
      </c>
      <c r="B29" s="83"/>
      <c r="C29" s="83">
        <v>2</v>
      </c>
      <c r="D29" s="83">
        <v>1</v>
      </c>
      <c r="E29" s="83"/>
      <c r="F29" s="83">
        <v>6</v>
      </c>
      <c r="G29" s="83"/>
      <c r="H29" s="83"/>
      <c r="I29" s="83"/>
      <c r="J29" s="83"/>
      <c r="K29" s="83"/>
      <c r="L29" s="83"/>
      <c r="M29" s="83"/>
      <c r="N29" s="83"/>
      <c r="O29" s="83"/>
      <c r="P29" s="83"/>
      <c r="Q29" s="83"/>
      <c r="R29" s="83">
        <v>9</v>
      </c>
    </row>
    <row r="30" spans="1:18" ht="15.75" customHeight="1" x14ac:dyDescent="0.3">
      <c r="A30" s="70" t="s">
        <v>335</v>
      </c>
      <c r="B30" s="83"/>
      <c r="C30" s="83"/>
      <c r="D30" s="83">
        <v>3</v>
      </c>
      <c r="E30" s="83">
        <v>4</v>
      </c>
      <c r="F30" s="83"/>
      <c r="G30" s="83"/>
      <c r="H30" s="83"/>
      <c r="I30" s="83">
        <v>2</v>
      </c>
      <c r="J30" s="83"/>
      <c r="K30" s="83"/>
      <c r="L30" s="83"/>
      <c r="M30" s="83"/>
      <c r="N30" s="83"/>
      <c r="O30" s="83">
        <v>3</v>
      </c>
      <c r="P30" s="83"/>
      <c r="Q30" s="83"/>
      <c r="R30" s="83">
        <v>12</v>
      </c>
    </row>
    <row r="31" spans="1:18" ht="15.75" customHeight="1" x14ac:dyDescent="0.3">
      <c r="A31" s="70" t="s">
        <v>336</v>
      </c>
      <c r="B31" s="83"/>
      <c r="C31" s="83">
        <v>4</v>
      </c>
      <c r="D31" s="83"/>
      <c r="E31" s="83"/>
      <c r="F31" s="83"/>
      <c r="G31" s="83"/>
      <c r="H31" s="83"/>
      <c r="I31" s="83"/>
      <c r="J31" s="83"/>
      <c r="K31" s="83">
        <v>2</v>
      </c>
      <c r="L31" s="83"/>
      <c r="M31" s="83"/>
      <c r="N31" s="83">
        <v>1</v>
      </c>
      <c r="O31" s="83">
        <v>3</v>
      </c>
      <c r="P31" s="83"/>
      <c r="Q31" s="83"/>
      <c r="R31" s="83">
        <v>10</v>
      </c>
    </row>
    <row r="32" spans="1:18" ht="15.75" customHeight="1" x14ac:dyDescent="0.3">
      <c r="A32" s="70" t="s">
        <v>337</v>
      </c>
      <c r="B32" s="83">
        <v>4</v>
      </c>
      <c r="C32" s="83">
        <v>4</v>
      </c>
      <c r="D32" s="83">
        <v>2</v>
      </c>
      <c r="E32" s="83"/>
      <c r="F32" s="83">
        <v>4</v>
      </c>
      <c r="G32" s="83">
        <v>8</v>
      </c>
      <c r="H32" s="83"/>
      <c r="I32" s="83">
        <v>5</v>
      </c>
      <c r="J32" s="83"/>
      <c r="K32" s="83">
        <v>1</v>
      </c>
      <c r="L32" s="83"/>
      <c r="M32" s="83"/>
      <c r="N32" s="83"/>
      <c r="O32" s="83">
        <v>2</v>
      </c>
      <c r="P32" s="83"/>
      <c r="Q32" s="83"/>
      <c r="R32" s="83">
        <v>30</v>
      </c>
    </row>
    <row r="33" spans="1:18" ht="15.75" customHeight="1" x14ac:dyDescent="0.3">
      <c r="A33" s="70" t="s">
        <v>338</v>
      </c>
      <c r="B33" s="83"/>
      <c r="C33" s="83"/>
      <c r="D33" s="83"/>
      <c r="E33" s="83">
        <v>3</v>
      </c>
      <c r="F33" s="83"/>
      <c r="G33" s="83"/>
      <c r="H33" s="83"/>
      <c r="I33" s="83"/>
      <c r="J33" s="83"/>
      <c r="K33" s="83"/>
      <c r="L33" s="83"/>
      <c r="M33" s="83"/>
      <c r="N33" s="83"/>
      <c r="O33" s="83"/>
      <c r="P33" s="83"/>
      <c r="Q33" s="83"/>
      <c r="R33" s="83">
        <v>3</v>
      </c>
    </row>
    <row r="34" spans="1:18" ht="15.75" customHeight="1" x14ac:dyDescent="0.3">
      <c r="A34" s="70" t="s">
        <v>339</v>
      </c>
      <c r="B34" s="83"/>
      <c r="C34" s="83"/>
      <c r="D34" s="83"/>
      <c r="E34" s="83">
        <v>2</v>
      </c>
      <c r="F34" s="83">
        <v>3</v>
      </c>
      <c r="G34" s="83">
        <v>1</v>
      </c>
      <c r="H34" s="83"/>
      <c r="I34" s="83">
        <v>1</v>
      </c>
      <c r="J34" s="83"/>
      <c r="K34" s="83"/>
      <c r="L34" s="83"/>
      <c r="M34" s="83"/>
      <c r="N34" s="83"/>
      <c r="O34" s="83"/>
      <c r="P34" s="83"/>
      <c r="Q34" s="83"/>
      <c r="R34" s="83">
        <v>7</v>
      </c>
    </row>
    <row r="35" spans="1:18" ht="15.75" customHeight="1" x14ac:dyDescent="0.3">
      <c r="A35" s="70" t="s">
        <v>353</v>
      </c>
      <c r="B35" s="83">
        <v>1</v>
      </c>
      <c r="C35" s="83"/>
      <c r="D35" s="83"/>
      <c r="E35" s="83"/>
      <c r="F35" s="83">
        <v>2</v>
      </c>
      <c r="G35" s="83"/>
      <c r="H35" s="83"/>
      <c r="I35" s="83"/>
      <c r="J35" s="83"/>
      <c r="K35" s="83">
        <v>1</v>
      </c>
      <c r="L35" s="83">
        <v>1</v>
      </c>
      <c r="M35" s="83"/>
      <c r="N35" s="83"/>
      <c r="O35" s="83"/>
      <c r="P35" s="83"/>
      <c r="Q35" s="83"/>
      <c r="R35" s="83">
        <v>5</v>
      </c>
    </row>
    <row r="36" spans="1:18" ht="15.75" customHeight="1" x14ac:dyDescent="0.3">
      <c r="A36" s="70" t="s">
        <v>340</v>
      </c>
      <c r="B36" s="83"/>
      <c r="C36" s="83"/>
      <c r="D36" s="83"/>
      <c r="E36" s="83"/>
      <c r="F36" s="83"/>
      <c r="G36" s="83"/>
      <c r="H36" s="83"/>
      <c r="I36" s="83">
        <v>3</v>
      </c>
      <c r="J36" s="83"/>
      <c r="K36" s="83"/>
      <c r="L36" s="83"/>
      <c r="M36" s="83"/>
      <c r="N36" s="83"/>
      <c r="O36" s="83"/>
      <c r="P36" s="83"/>
      <c r="Q36" s="83"/>
      <c r="R36" s="83">
        <v>3</v>
      </c>
    </row>
    <row r="37" spans="1:18" ht="15.75" customHeight="1" x14ac:dyDescent="0.3">
      <c r="A37" s="70" t="s">
        <v>341</v>
      </c>
      <c r="B37" s="83"/>
      <c r="C37" s="83"/>
      <c r="D37" s="83"/>
      <c r="E37" s="83">
        <v>1</v>
      </c>
      <c r="F37" s="83">
        <v>6</v>
      </c>
      <c r="G37" s="83">
        <v>2</v>
      </c>
      <c r="H37" s="83"/>
      <c r="I37" s="83">
        <v>3</v>
      </c>
      <c r="J37" s="83"/>
      <c r="K37" s="83"/>
      <c r="L37" s="83"/>
      <c r="M37" s="83"/>
      <c r="N37" s="83">
        <v>1</v>
      </c>
      <c r="O37" s="83"/>
      <c r="P37" s="83">
        <v>1</v>
      </c>
      <c r="Q37" s="83"/>
      <c r="R37" s="83">
        <v>14</v>
      </c>
    </row>
    <row r="38" spans="1:18" ht="15.75" customHeight="1" x14ac:dyDescent="0.3">
      <c r="A38" s="70" t="s">
        <v>342</v>
      </c>
      <c r="B38" s="83"/>
      <c r="C38" s="83"/>
      <c r="D38" s="83"/>
      <c r="E38" s="83"/>
      <c r="F38" s="83">
        <v>3</v>
      </c>
      <c r="G38" s="83"/>
      <c r="H38" s="83"/>
      <c r="I38" s="83">
        <v>3</v>
      </c>
      <c r="J38" s="83"/>
      <c r="K38" s="83"/>
      <c r="L38" s="83"/>
      <c r="M38" s="83"/>
      <c r="N38" s="83"/>
      <c r="O38" s="83"/>
      <c r="P38" s="83"/>
      <c r="Q38" s="83"/>
      <c r="R38" s="83">
        <v>6</v>
      </c>
    </row>
    <row r="39" spans="1:18" ht="15.75" customHeight="1" x14ac:dyDescent="0.3">
      <c r="A39" s="70" t="s">
        <v>343</v>
      </c>
      <c r="B39" s="83"/>
      <c r="C39" s="83"/>
      <c r="D39" s="83"/>
      <c r="E39" s="83"/>
      <c r="F39" s="83">
        <v>2</v>
      </c>
      <c r="G39" s="83"/>
      <c r="H39" s="83"/>
      <c r="I39" s="83">
        <v>4</v>
      </c>
      <c r="J39" s="83"/>
      <c r="K39" s="83"/>
      <c r="L39" s="83"/>
      <c r="M39" s="83"/>
      <c r="N39" s="83"/>
      <c r="O39" s="83"/>
      <c r="P39" s="83"/>
      <c r="Q39" s="83"/>
      <c r="R39" s="83">
        <v>6</v>
      </c>
    </row>
    <row r="40" spans="1:18" ht="15.75" customHeight="1" x14ac:dyDescent="0.3">
      <c r="A40" s="70" t="s">
        <v>344</v>
      </c>
      <c r="B40" s="83">
        <v>6</v>
      </c>
      <c r="C40" s="83"/>
      <c r="D40" s="83"/>
      <c r="E40" s="83">
        <v>10</v>
      </c>
      <c r="F40" s="83"/>
      <c r="G40" s="83">
        <v>4</v>
      </c>
      <c r="H40" s="83"/>
      <c r="I40" s="83"/>
      <c r="J40" s="83"/>
      <c r="K40" s="83"/>
      <c r="L40" s="83"/>
      <c r="M40" s="83"/>
      <c r="N40" s="83"/>
      <c r="O40" s="83">
        <v>1</v>
      </c>
      <c r="P40" s="83"/>
      <c r="Q40" s="83"/>
      <c r="R40" s="83">
        <v>21</v>
      </c>
    </row>
    <row r="41" spans="1:18" ht="15.75" customHeight="1" x14ac:dyDescent="0.3">
      <c r="A41" s="70" t="s">
        <v>345</v>
      </c>
      <c r="B41" s="83">
        <v>3</v>
      </c>
      <c r="C41" s="83"/>
      <c r="D41" s="83">
        <v>1</v>
      </c>
      <c r="E41" s="83">
        <v>4</v>
      </c>
      <c r="F41" s="83">
        <v>5</v>
      </c>
      <c r="G41" s="83">
        <v>2</v>
      </c>
      <c r="H41" s="83">
        <v>3</v>
      </c>
      <c r="I41" s="83"/>
      <c r="J41" s="83">
        <v>2</v>
      </c>
      <c r="K41" s="83"/>
      <c r="L41" s="83"/>
      <c r="M41" s="83"/>
      <c r="N41" s="83"/>
      <c r="O41" s="83"/>
      <c r="P41" s="83"/>
      <c r="Q41" s="83"/>
      <c r="R41" s="83">
        <v>20</v>
      </c>
    </row>
    <row r="42" spans="1:18" ht="15.75" customHeight="1" x14ac:dyDescent="0.3">
      <c r="A42" s="70" t="s">
        <v>346</v>
      </c>
      <c r="B42" s="83">
        <v>3</v>
      </c>
      <c r="C42" s="83"/>
      <c r="D42" s="83"/>
      <c r="E42" s="83"/>
      <c r="F42" s="83"/>
      <c r="G42" s="83"/>
      <c r="H42" s="83"/>
      <c r="I42" s="83"/>
      <c r="J42" s="83"/>
      <c r="K42" s="83"/>
      <c r="L42" s="83"/>
      <c r="M42" s="83"/>
      <c r="N42" s="83"/>
      <c r="O42" s="83"/>
      <c r="P42" s="83"/>
      <c r="Q42" s="83"/>
      <c r="R42" s="83">
        <v>3</v>
      </c>
    </row>
    <row r="43" spans="1:18" ht="15.75" customHeight="1" x14ac:dyDescent="0.3">
      <c r="A43" s="70" t="s">
        <v>217</v>
      </c>
      <c r="B43" s="83">
        <v>29</v>
      </c>
      <c r="C43" s="83">
        <v>18</v>
      </c>
      <c r="D43" s="83">
        <v>8</v>
      </c>
      <c r="E43" s="83">
        <v>33</v>
      </c>
      <c r="F43" s="83">
        <v>90</v>
      </c>
      <c r="G43" s="83">
        <v>38</v>
      </c>
      <c r="H43" s="83">
        <v>3</v>
      </c>
      <c r="I43" s="83">
        <v>67</v>
      </c>
      <c r="J43" s="83">
        <v>15</v>
      </c>
      <c r="K43" s="83">
        <v>19</v>
      </c>
      <c r="L43" s="83">
        <v>8</v>
      </c>
      <c r="M43" s="83">
        <v>1</v>
      </c>
      <c r="N43" s="83">
        <v>8</v>
      </c>
      <c r="O43" s="83">
        <v>13</v>
      </c>
      <c r="P43" s="83">
        <v>3</v>
      </c>
      <c r="Q43" s="83">
        <v>2</v>
      </c>
      <c r="R43" s="83">
        <v>355</v>
      </c>
    </row>
    <row r="44" spans="1:18" ht="15.75" customHeight="1" x14ac:dyDescent="0.3"/>
    <row r="45" spans="1:18" ht="15.75" customHeight="1" x14ac:dyDescent="0.3"/>
    <row r="46" spans="1:18" ht="15.75" customHeight="1" x14ac:dyDescent="0.3"/>
    <row r="47" spans="1:18" ht="15.75" customHeight="1" x14ac:dyDescent="0.3"/>
    <row r="48" spans="1:1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workbookViewId="0"/>
  </sheetViews>
  <sheetFormatPr baseColWidth="10" defaultColWidth="14.44140625" defaultRowHeight="15" customHeight="1" x14ac:dyDescent="0.3"/>
  <cols>
    <col min="1" max="1" width="9.6640625" customWidth="1"/>
    <col min="2" max="2" width="18.33203125" customWidth="1"/>
    <col min="3" max="3" width="9" customWidth="1"/>
    <col min="4" max="6" width="11.44140625" hidden="1" customWidth="1"/>
    <col min="7" max="26" width="10.6640625" customWidth="1"/>
  </cols>
  <sheetData>
    <row r="1" spans="1:26" ht="15.75" customHeight="1" x14ac:dyDescent="0.3">
      <c r="A1" s="2" t="s">
        <v>272</v>
      </c>
      <c r="B1" s="2" t="s">
        <v>134</v>
      </c>
      <c r="C1" s="2" t="s">
        <v>388</v>
      </c>
      <c r="D1" s="2"/>
      <c r="E1" s="2"/>
      <c r="F1" s="2"/>
      <c r="G1" s="2"/>
      <c r="H1" s="2"/>
      <c r="I1" s="2"/>
      <c r="J1" s="2"/>
      <c r="K1" s="2"/>
      <c r="L1" s="2"/>
      <c r="M1" s="2"/>
      <c r="N1" s="2"/>
      <c r="O1" s="2"/>
      <c r="P1" s="2"/>
      <c r="Q1" s="2"/>
      <c r="R1" s="2"/>
      <c r="S1" s="2"/>
      <c r="T1" s="2"/>
      <c r="U1" s="2"/>
      <c r="V1" s="2"/>
      <c r="W1" s="2"/>
      <c r="X1" s="2"/>
      <c r="Y1" s="2"/>
      <c r="Z1" s="2"/>
    </row>
    <row r="2" spans="1:26" ht="15.75" customHeight="1" x14ac:dyDescent="0.3">
      <c r="A2" s="73">
        <f>Clientes!$A2</f>
        <v>1</v>
      </c>
      <c r="B2" s="2">
        <f>VLOOKUP(A2,Clientes!$A$1:$E$48,2,0)</f>
        <v>0</v>
      </c>
      <c r="C2" s="2">
        <f>SUMIF(Pago!$C$2:$C$88,Saldos!$A2,Pago!$H$2:$H$88)</f>
        <v>0</v>
      </c>
      <c r="D2" s="2"/>
      <c r="E2" s="2"/>
      <c r="F2" s="2"/>
      <c r="G2" s="2"/>
      <c r="H2" s="2"/>
      <c r="I2" s="2"/>
      <c r="J2" s="2"/>
      <c r="K2" s="2"/>
      <c r="L2" s="2"/>
      <c r="M2" s="2"/>
      <c r="N2" s="2"/>
      <c r="O2" s="2"/>
      <c r="P2" s="2"/>
      <c r="Q2" s="2"/>
      <c r="R2" s="2"/>
      <c r="S2" s="2"/>
      <c r="T2" s="2"/>
      <c r="U2" s="2"/>
      <c r="V2" s="2"/>
      <c r="W2" s="2"/>
      <c r="X2" s="2"/>
      <c r="Y2" s="2"/>
      <c r="Z2" s="2"/>
    </row>
    <row r="3" spans="1:26" ht="15.75" customHeight="1" x14ac:dyDescent="0.3">
      <c r="A3" s="73">
        <f>Clientes!$A3</f>
        <v>2</v>
      </c>
      <c r="B3" s="2">
        <f>VLOOKUP(A3,Clientes!$A$1:$E$48,2,0)</f>
        <v>0</v>
      </c>
      <c r="C3" s="2">
        <f>SUMIF(Pago!$C$2:$C$88,Saldos!$A3,Pago!$H$2:$H$88)</f>
        <v>0</v>
      </c>
      <c r="D3" s="2"/>
      <c r="E3" s="2"/>
      <c r="F3" s="2"/>
      <c r="G3" s="2"/>
      <c r="H3" s="2"/>
      <c r="I3" s="2"/>
      <c r="J3" s="2"/>
      <c r="K3" s="2"/>
      <c r="L3" s="2"/>
      <c r="M3" s="2"/>
      <c r="N3" s="2"/>
      <c r="O3" s="2"/>
      <c r="P3" s="2"/>
      <c r="Q3" s="2"/>
      <c r="R3" s="2"/>
      <c r="S3" s="2"/>
      <c r="T3" s="2"/>
      <c r="U3" s="2"/>
      <c r="V3" s="2"/>
      <c r="W3" s="2"/>
      <c r="X3" s="2"/>
      <c r="Y3" s="2"/>
      <c r="Z3" s="2"/>
    </row>
    <row r="4" spans="1:26" ht="15.75" customHeight="1" x14ac:dyDescent="0.3">
      <c r="A4" s="73">
        <f>Clientes!$A4</f>
        <v>3</v>
      </c>
      <c r="B4" s="2">
        <f>VLOOKUP(A4,Clientes!$A$1:$E$48,2,0)</f>
        <v>0</v>
      </c>
      <c r="C4" s="2">
        <f>SUMIF(Pago!$C$2:$C$88,Saldos!$A4,Pago!$H$2:$H$88)</f>
        <v>0</v>
      </c>
      <c r="D4" s="2"/>
      <c r="E4" s="2"/>
      <c r="F4" s="2"/>
      <c r="G4" s="2"/>
      <c r="H4" s="2"/>
      <c r="I4" s="2"/>
      <c r="J4" s="2"/>
      <c r="K4" s="2"/>
      <c r="L4" s="2"/>
      <c r="M4" s="2"/>
      <c r="N4" s="2"/>
      <c r="O4" s="2"/>
      <c r="P4" s="2"/>
      <c r="Q4" s="2"/>
      <c r="R4" s="2"/>
      <c r="S4" s="2"/>
      <c r="T4" s="2"/>
      <c r="U4" s="2"/>
      <c r="V4" s="2"/>
      <c r="W4" s="2"/>
      <c r="X4" s="2"/>
      <c r="Y4" s="2"/>
      <c r="Z4" s="2"/>
    </row>
    <row r="5" spans="1:26" ht="15.75" customHeight="1" x14ac:dyDescent="0.3">
      <c r="A5" s="73">
        <f>Clientes!$A5</f>
        <v>4</v>
      </c>
      <c r="B5" s="2">
        <f>VLOOKUP(A5,Clientes!$A$1:$E$48,2,0)</f>
        <v>0</v>
      </c>
      <c r="C5" s="2">
        <f>SUMIF(Pago!$C$2:$C$88,Saldos!$A5,Pago!$H$2:$H$88)</f>
        <v>0</v>
      </c>
      <c r="D5" s="2"/>
      <c r="E5" s="2"/>
      <c r="F5" s="2"/>
      <c r="G5" s="2"/>
      <c r="H5" s="2"/>
      <c r="I5" s="2"/>
      <c r="J5" s="2"/>
      <c r="K5" s="2"/>
      <c r="L5" s="2"/>
      <c r="M5" s="2"/>
      <c r="N5" s="2"/>
      <c r="O5" s="2"/>
      <c r="P5" s="2"/>
      <c r="Q5" s="2"/>
      <c r="R5" s="2"/>
      <c r="S5" s="2"/>
      <c r="T5" s="2"/>
      <c r="U5" s="2"/>
      <c r="V5" s="2"/>
      <c r="W5" s="2"/>
      <c r="X5" s="2"/>
      <c r="Y5" s="2"/>
      <c r="Z5" s="2"/>
    </row>
    <row r="6" spans="1:26" ht="15.75" customHeight="1" x14ac:dyDescent="0.3">
      <c r="A6" s="73">
        <f>Clientes!$A6</f>
        <v>5</v>
      </c>
      <c r="B6" s="2">
        <f>VLOOKUP(A6,Clientes!$A$1:$E$48,2,0)</f>
        <v>0</v>
      </c>
      <c r="C6" s="2">
        <f>SUMIF(Pago!$C$2:$C$88,Saldos!$A6,Pago!$H$2:$H$88)</f>
        <v>0</v>
      </c>
      <c r="D6" s="2"/>
      <c r="E6" s="2"/>
      <c r="F6" s="2"/>
      <c r="G6" s="2"/>
      <c r="H6" s="2"/>
      <c r="I6" s="2"/>
      <c r="J6" s="2"/>
      <c r="K6" s="2"/>
      <c r="L6" s="2"/>
      <c r="M6" s="2"/>
      <c r="N6" s="2"/>
      <c r="O6" s="2"/>
      <c r="P6" s="2"/>
      <c r="Q6" s="2"/>
      <c r="R6" s="2"/>
      <c r="S6" s="2"/>
      <c r="T6" s="2"/>
      <c r="U6" s="2"/>
      <c r="V6" s="2"/>
      <c r="W6" s="2"/>
      <c r="X6" s="2"/>
      <c r="Y6" s="2"/>
      <c r="Z6" s="2"/>
    </row>
    <row r="7" spans="1:26" ht="15.75" customHeight="1" x14ac:dyDescent="0.3">
      <c r="A7" s="73">
        <f>Clientes!$A7</f>
        <v>6</v>
      </c>
      <c r="B7" s="2">
        <f>VLOOKUP(A7,Clientes!$A$1:$E$48,2,0)</f>
        <v>0</v>
      </c>
      <c r="C7" s="2">
        <f>SUMIF(Pago!$C$2:$C$88,Saldos!$A7,Pago!$H$2:$H$88)</f>
        <v>0</v>
      </c>
      <c r="D7" s="2"/>
      <c r="E7" s="2"/>
      <c r="F7" s="2"/>
      <c r="G7" s="2"/>
      <c r="H7" s="2"/>
      <c r="I7" s="2"/>
      <c r="J7" s="2"/>
      <c r="K7" s="2"/>
      <c r="L7" s="2"/>
      <c r="M7" s="2"/>
      <c r="N7" s="2"/>
      <c r="O7" s="2"/>
      <c r="P7" s="2"/>
      <c r="Q7" s="2"/>
      <c r="R7" s="2"/>
      <c r="S7" s="2"/>
      <c r="T7" s="2"/>
      <c r="U7" s="2"/>
      <c r="V7" s="2"/>
      <c r="W7" s="2"/>
      <c r="X7" s="2"/>
      <c r="Y7" s="2"/>
      <c r="Z7" s="2"/>
    </row>
    <row r="8" spans="1:26" ht="15.75" customHeight="1" x14ac:dyDescent="0.3">
      <c r="A8" s="73">
        <f>Clientes!$A8</f>
        <v>7</v>
      </c>
      <c r="B8" s="2">
        <f>VLOOKUP(A8,Clientes!$A$1:$E$48,2,0)</f>
        <v>0</v>
      </c>
      <c r="C8" s="2">
        <f>SUMIF(Pago!$C$2:$C$88,Saldos!$A8,Pago!$H$2:$H$88)</f>
        <v>0</v>
      </c>
      <c r="D8" s="2"/>
      <c r="E8" s="2"/>
      <c r="F8" s="2"/>
      <c r="G8" s="2"/>
      <c r="H8" s="2"/>
      <c r="I8" s="2"/>
      <c r="J8" s="2"/>
      <c r="K8" s="2"/>
      <c r="L8" s="2"/>
      <c r="M8" s="2"/>
      <c r="N8" s="2"/>
      <c r="O8" s="2"/>
      <c r="P8" s="2"/>
      <c r="Q8" s="2"/>
      <c r="R8" s="2"/>
      <c r="S8" s="2"/>
      <c r="T8" s="2"/>
      <c r="U8" s="2"/>
      <c r="V8" s="2"/>
      <c r="W8" s="2"/>
      <c r="X8" s="2"/>
      <c r="Y8" s="2"/>
      <c r="Z8" s="2"/>
    </row>
    <row r="9" spans="1:26" ht="15.75" customHeight="1" x14ac:dyDescent="0.3">
      <c r="A9" s="73">
        <f>Clientes!$A9</f>
        <v>8</v>
      </c>
      <c r="B9" s="2">
        <f>VLOOKUP(A9,Clientes!$A$1:$E$48,2,0)</f>
        <v>0</v>
      </c>
      <c r="C9" s="2">
        <f>SUMIF(Pago!$C$2:$C$88,Saldos!$A9,Pago!$H$2:$H$88)</f>
        <v>0</v>
      </c>
      <c r="D9" s="2"/>
      <c r="E9" s="2"/>
      <c r="F9" s="2"/>
      <c r="G9" s="2"/>
      <c r="H9" s="2"/>
      <c r="I9" s="2"/>
      <c r="J9" s="2"/>
      <c r="K9" s="2"/>
      <c r="L9" s="2"/>
      <c r="M9" s="2"/>
      <c r="N9" s="2"/>
      <c r="O9" s="2"/>
      <c r="P9" s="2"/>
      <c r="Q9" s="2"/>
      <c r="R9" s="2"/>
      <c r="S9" s="2"/>
      <c r="T9" s="2"/>
      <c r="U9" s="2"/>
      <c r="V9" s="2"/>
      <c r="W9" s="2"/>
      <c r="X9" s="2"/>
      <c r="Y9" s="2"/>
      <c r="Z9" s="2"/>
    </row>
    <row r="10" spans="1:26" ht="15.75" customHeight="1" x14ac:dyDescent="0.3">
      <c r="A10" s="73">
        <f>Clientes!$A10</f>
        <v>9</v>
      </c>
      <c r="B10" s="2">
        <f>VLOOKUP(A10,Clientes!$A$1:$E$48,2,0)</f>
        <v>0</v>
      </c>
      <c r="C10" s="2">
        <f>SUMIF(Pago!$C$2:$C$88,Saldos!$A10,Pago!$H$2:$H$88)</f>
        <v>0</v>
      </c>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73">
        <f>Clientes!$A11</f>
        <v>10</v>
      </c>
      <c r="B11" s="2">
        <f>VLOOKUP(A11,Clientes!$A$1:$E$48,2,0)</f>
        <v>0</v>
      </c>
      <c r="C11" s="2">
        <f>SUMIF(Pago!$C$2:$C$88,Saldos!$A11,Pago!$H$2:$H$88)</f>
        <v>0</v>
      </c>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73">
        <f>Clientes!$A12</f>
        <v>11</v>
      </c>
      <c r="B12" s="2">
        <f>VLOOKUP(A12,Clientes!$A$1:$E$48,2,0)</f>
        <v>0</v>
      </c>
      <c r="C12" s="2">
        <f>SUMIF(Pago!$C$2:$C$88,Saldos!$A12,Pago!$H$2:$H$88)</f>
        <v>0</v>
      </c>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73">
        <f>Clientes!$A13</f>
        <v>12</v>
      </c>
      <c r="B13" s="2">
        <f>VLOOKUP(A13,Clientes!$A$1:$E$48,2,0)</f>
        <v>0</v>
      </c>
      <c r="C13" s="2">
        <f>SUMIF(Pago!$C$2:$C$88,Saldos!$A13,Pago!$H$2:$H$88)</f>
        <v>0</v>
      </c>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73">
        <f>Clientes!$A14</f>
        <v>13</v>
      </c>
      <c r="B14" s="2">
        <f>VLOOKUP(A14,Clientes!$A$1:$E$48,2,0)</f>
        <v>0</v>
      </c>
      <c r="C14" s="2">
        <f>SUMIF(Pago!$C$2:$C$88,Saldos!$A14,Pago!$H$2:$H$88)</f>
        <v>0</v>
      </c>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73">
        <f>Clientes!$A15</f>
        <v>14</v>
      </c>
      <c r="B15" s="2">
        <f>VLOOKUP(A15,Clientes!$A$1:$E$48,2,0)</f>
        <v>0</v>
      </c>
      <c r="C15" s="2">
        <f>SUMIF(Pago!$C$2:$C$88,Saldos!$A15,Pago!$H$2:$H$88)</f>
        <v>0</v>
      </c>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73">
        <f>Clientes!$A16</f>
        <v>15</v>
      </c>
      <c r="B16" s="2">
        <f>VLOOKUP(A16,Clientes!$A$1:$E$48,2,0)</f>
        <v>0</v>
      </c>
      <c r="C16" s="2">
        <f>SUMIF(Pago!$C$2:$C$88,Saldos!$A16,Pago!$H$2:$H$88)</f>
        <v>0</v>
      </c>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73">
        <f>Clientes!$A17</f>
        <v>16</v>
      </c>
      <c r="B17" s="2">
        <f>VLOOKUP(A17,Clientes!$A$1:$E$48,2,0)</f>
        <v>0</v>
      </c>
      <c r="C17" s="2">
        <f>SUMIF(Pago!$C$2:$C$88,Saldos!$A17,Pago!$H$2:$H$88)</f>
        <v>0</v>
      </c>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73">
        <f>Clientes!$A18</f>
        <v>17</v>
      </c>
      <c r="B18" s="2">
        <f>VLOOKUP(A18,Clientes!$A$1:$E$48,2,0)</f>
        <v>0</v>
      </c>
      <c r="C18" s="2">
        <f>SUMIF(Pago!$C$2:$C$88,Saldos!$A18,Pago!$H$2:$H$88)</f>
        <v>0</v>
      </c>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73">
        <f>Clientes!$A19</f>
        <v>18</v>
      </c>
      <c r="B19" s="2">
        <f>VLOOKUP(A19,Clientes!$A$1:$E$48,2,0)</f>
        <v>0</v>
      </c>
      <c r="C19" s="2">
        <f>SUMIF(Pago!$C$2:$C$88,Saldos!$A19,Pago!$H$2:$H$88)</f>
        <v>0</v>
      </c>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73">
        <f>Clientes!$A20</f>
        <v>19</v>
      </c>
      <c r="B20" s="2">
        <f>VLOOKUP(A20,Clientes!$A$1:$E$48,2,0)</f>
        <v>0</v>
      </c>
      <c r="C20" s="2">
        <f>SUMIF(Pago!$C$2:$C$88,Saldos!$A20,Pago!$H$2:$H$88)</f>
        <v>0</v>
      </c>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73">
        <f>Clientes!$A21</f>
        <v>20</v>
      </c>
      <c r="B21" s="2">
        <f>VLOOKUP(A21,Clientes!$A$1:$E$48,2,0)</f>
        <v>0</v>
      </c>
      <c r="C21" s="2">
        <f>SUMIF(Pago!$C$2:$C$88,Saldos!$A21,Pago!$H$2:$H$88)</f>
        <v>0</v>
      </c>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73">
        <f>Clientes!$A22</f>
        <v>21</v>
      </c>
      <c r="B22" s="2">
        <f>VLOOKUP(A22,Clientes!$A$1:$E$48,2,0)</f>
        <v>0</v>
      </c>
      <c r="C22" s="2">
        <f>SUMIF(Pago!$C$2:$C$88,Saldos!$A22,Pago!$H$2:$H$88)</f>
        <v>0</v>
      </c>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73">
        <f>Clientes!$A23</f>
        <v>22</v>
      </c>
      <c r="B23" s="2">
        <f>VLOOKUP(A23,Clientes!$A$1:$E$48,2,0)</f>
        <v>0</v>
      </c>
      <c r="C23" s="2">
        <f>SUMIF(Pago!$C$2:$C$88,Saldos!$A23,Pago!$H$2:$H$88)</f>
        <v>0</v>
      </c>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73">
        <f>Clientes!$A24</f>
        <v>23</v>
      </c>
      <c r="B24" s="2">
        <f>VLOOKUP(A24,Clientes!$A$1:$E$48,2,0)</f>
        <v>0</v>
      </c>
      <c r="C24" s="2">
        <f>SUMIF(Pago!$C$2:$C$88,Saldos!$A24,Pago!$H$2:$H$88)</f>
        <v>0</v>
      </c>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73">
        <f>Clientes!$A25</f>
        <v>24</v>
      </c>
      <c r="B25" s="2">
        <f>VLOOKUP(A25,Clientes!$A$1:$E$48,2,0)</f>
        <v>0</v>
      </c>
      <c r="C25" s="2">
        <f>SUMIF(Pago!$C$2:$C$88,Saldos!$A25,Pago!$H$2:$H$88)</f>
        <v>0</v>
      </c>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73">
        <f>Clientes!$A26</f>
        <v>25</v>
      </c>
      <c r="B26" s="2">
        <f>VLOOKUP(A26,Clientes!$A$1:$E$48,2,0)</f>
        <v>0</v>
      </c>
      <c r="C26" s="2">
        <f>SUMIF(Pago!$C$2:$C$88,Saldos!$A26,Pago!$H$2:$H$88)</f>
        <v>0</v>
      </c>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73">
        <f>Clientes!$A27</f>
        <v>26</v>
      </c>
      <c r="B27" s="2">
        <f>VLOOKUP(A27,Clientes!$A$1:$E$48,2,0)</f>
        <v>0</v>
      </c>
      <c r="C27" s="2">
        <f>SUMIF(Pago!$C$2:$C$88,Saldos!$A27,Pago!$H$2:$H$88)</f>
        <v>0</v>
      </c>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73">
        <f>Clientes!$A28</f>
        <v>27</v>
      </c>
      <c r="B28" s="2">
        <f>VLOOKUP(A28,Clientes!$A$1:$E$48,2,0)</f>
        <v>0</v>
      </c>
      <c r="C28" s="2">
        <f>SUMIF(Pago!$C$2:$C$88,Saldos!$A28,Pago!$H$2:$H$88)</f>
        <v>0</v>
      </c>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73">
        <f>Clientes!$A29</f>
        <v>28</v>
      </c>
      <c r="B29" s="2">
        <f>VLOOKUP(A29,Clientes!$A$1:$E$48,2,0)</f>
        <v>0</v>
      </c>
      <c r="C29" s="2">
        <f>SUMIF(Pago!$C$2:$C$88,Saldos!$A29,Pago!$H$2:$H$88)</f>
        <v>0</v>
      </c>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73">
        <f>Clientes!$A30</f>
        <v>29</v>
      </c>
      <c r="B30" s="2">
        <f>VLOOKUP(A30,Clientes!$A$1:$E$48,2,0)</f>
        <v>0</v>
      </c>
      <c r="C30" s="2">
        <f>SUMIF(Pago!$C$2:$C$88,Saldos!$A30,Pago!$H$2:$H$88)</f>
        <v>0</v>
      </c>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73">
        <f>Clientes!$A31</f>
        <v>30</v>
      </c>
      <c r="B31" s="2">
        <f>VLOOKUP(A31,Clientes!$A$1:$E$48,2,0)</f>
        <v>0</v>
      </c>
      <c r="C31" s="2">
        <f>SUMIF(Pago!$C$2:$C$88,Saldos!$A31,Pago!$H$2:$H$88)</f>
        <v>0</v>
      </c>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73">
        <f>Clientes!$A32</f>
        <v>31</v>
      </c>
      <c r="B32" s="2">
        <f>VLOOKUP(A32,Clientes!$A$1:$E$48,2,0)</f>
        <v>0</v>
      </c>
      <c r="C32" s="2">
        <f>SUMIF(Pago!$C$2:$C$88,Saldos!$A32,Pago!$H$2:$H$88)</f>
        <v>0</v>
      </c>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73">
        <f>Clientes!$A33</f>
        <v>32</v>
      </c>
      <c r="B33" s="2">
        <f>VLOOKUP(A33,Clientes!$A$1:$E$48,2,0)</f>
        <v>0</v>
      </c>
      <c r="C33" s="2">
        <f>SUMIF(Pago!$C$2:$C$88,Saldos!$A33,Pago!$H$2:$H$88)</f>
        <v>0</v>
      </c>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73">
        <f>Clientes!$A34</f>
        <v>33</v>
      </c>
      <c r="B34" s="2">
        <f>VLOOKUP(A34,Clientes!$A$1:$E$48,2,0)</f>
        <v>0</v>
      </c>
      <c r="C34" s="2">
        <f>SUMIF(Pago!$C$2:$C$88,Saldos!$A34,Pago!$H$2:$H$88)</f>
        <v>0</v>
      </c>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73">
        <f>Clientes!$A35</f>
        <v>34</v>
      </c>
      <c r="B35" s="2">
        <f>VLOOKUP(A35,Clientes!$A$1:$E$48,2,0)</f>
        <v>0</v>
      </c>
      <c r="C35" s="2">
        <f>SUMIF(Pago!$C$2:$C$88,Saldos!$A35,Pago!$H$2:$H$88)</f>
        <v>0</v>
      </c>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73">
        <f>Clientes!$A36</f>
        <v>35</v>
      </c>
      <c r="B36" s="2">
        <f>VLOOKUP(A36,Clientes!$A$1:$E$48,2,0)</f>
        <v>0</v>
      </c>
      <c r="C36" s="2">
        <f>SUMIF(Pago!$C$2:$C$88,Saldos!$A36,Pago!$H$2:$H$88)</f>
        <v>0</v>
      </c>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73">
        <f>Clientes!$A37</f>
        <v>36</v>
      </c>
      <c r="B37" s="2">
        <f>VLOOKUP(A37,Clientes!$A$1:$E$48,2,0)</f>
        <v>0</v>
      </c>
      <c r="C37" s="2">
        <f>SUMIF(Pago!$C$2:$C$88,Saldos!$A37,Pago!$H$2:$H$88)</f>
        <v>0</v>
      </c>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73">
        <f>Clientes!$A38</f>
        <v>37</v>
      </c>
      <c r="B38" s="2">
        <f>VLOOKUP(A38,Clientes!$A$1:$E$48,2,0)</f>
        <v>0</v>
      </c>
      <c r="C38" s="2">
        <f>SUMIF(Pago!$C$2:$C$88,Saldos!$A38,Pago!$H$2:$H$88)</f>
        <v>0</v>
      </c>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73">
        <f>Clientes!$A39</f>
        <v>38</v>
      </c>
      <c r="B39" s="2">
        <f>VLOOKUP(A39,Clientes!$A$1:$E$48,2,0)</f>
        <v>0</v>
      </c>
      <c r="C39" s="2">
        <f>SUMIF(Pago!$C$2:$C$88,Saldos!$A39,Pago!$H$2:$H$88)</f>
        <v>0</v>
      </c>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73">
        <f>Clientes!$A40</f>
        <v>39</v>
      </c>
      <c r="B40" s="2">
        <f>VLOOKUP(A40,Clientes!$A$1:$E$48,2,0)</f>
        <v>0</v>
      </c>
      <c r="C40" s="2">
        <f>SUMIF(Pago!$C$2:$C$88,Saldos!$A40,Pago!$H$2:$H$88)</f>
        <v>0</v>
      </c>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73">
        <f>Clientes!$A41</f>
        <v>40</v>
      </c>
      <c r="B41" s="2">
        <f>VLOOKUP(A41,Clientes!$A$1:$E$48,2,0)</f>
        <v>0</v>
      </c>
      <c r="C41" s="2">
        <f>SUMIF(Pago!$C$2:$C$88,Saldos!$A41,Pago!$H$2:$H$88)</f>
        <v>0</v>
      </c>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73">
        <f>Clientes!$A42</f>
        <v>41</v>
      </c>
      <c r="B42" s="2">
        <f>VLOOKUP(A42,Clientes!$A$1:$E$48,2,0)</f>
        <v>0</v>
      </c>
      <c r="C42" s="2">
        <f>SUMIF(Pago!$C$2:$C$88,Saldos!$A42,Pago!$H$2:$H$88)</f>
        <v>0</v>
      </c>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73">
        <f>Clientes!$A43</f>
        <v>42</v>
      </c>
      <c r="B43" s="2">
        <f>VLOOKUP(A43,Clientes!$A$1:$E$48,2,0)</f>
        <v>0</v>
      </c>
      <c r="C43" s="2">
        <f>SUMIF(Pago!$C$2:$C$88,Saldos!$A43,Pago!$H$2:$H$88)</f>
        <v>0</v>
      </c>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73">
        <f>Clientes!$A44</f>
        <v>43</v>
      </c>
      <c r="B44" s="2">
        <f>VLOOKUP(A44,Clientes!$A$1:$E$48,2,0)</f>
        <v>0</v>
      </c>
      <c r="C44" s="2">
        <f>SUMIF(Pago!$C$2:$C$88,Saldos!$A44,Pago!$H$2:$H$88)</f>
        <v>0</v>
      </c>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73">
        <f>Clientes!$A45</f>
        <v>44</v>
      </c>
      <c r="B45" s="2">
        <f>VLOOKUP(A45,Clientes!$A$1:$E$48,2,0)</f>
        <v>0</v>
      </c>
      <c r="C45" s="2">
        <f>SUMIF(Pago!$C$2:$C$88,Saldos!$A45,Pago!$H$2:$H$88)</f>
        <v>0</v>
      </c>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73">
        <f>Clientes!$A46</f>
        <v>45</v>
      </c>
      <c r="B46" s="2">
        <f>VLOOKUP(A46,Clientes!$A$1:$E$48,2,0)</f>
        <v>0</v>
      </c>
      <c r="C46" s="2">
        <f>SUMIF(Pago!$C$2:$C$88,Saldos!$A46,Pago!$H$2:$H$88)</f>
        <v>0</v>
      </c>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73">
        <f>Clientes!$A47</f>
        <v>46</v>
      </c>
      <c r="B47" s="2">
        <f>VLOOKUP(A47,Clientes!$A$1:$E$48,2,0)</f>
        <v>0</v>
      </c>
      <c r="C47" s="2">
        <f>SUMIF(Pago!$C$2:$C$88,Saldos!$A47,Pago!$H$2:$H$88)</f>
        <v>0</v>
      </c>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73">
        <f>Clientes!$A48</f>
        <v>47</v>
      </c>
      <c r="B48" s="2">
        <f>VLOOKUP(A48,Clientes!$A$1:$E$48,2,0)</f>
        <v>0</v>
      </c>
      <c r="C48" s="2">
        <f>SUMIF(Pago!$C$2:$C$88,Saldos!$A48,Pago!$H$2:$H$88)</f>
        <v>0</v>
      </c>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t="s">
        <v>216</v>
      </c>
      <c r="B49" s="2"/>
      <c r="C49" s="2">
        <f>SUBTOTAL(109,Saldos!$C$2:$C$48)</f>
        <v>0</v>
      </c>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73"/>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73"/>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73"/>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73"/>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73"/>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73"/>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73"/>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1600-000000000000}">
          <x14:formula1>
            <xm:f>Clientes!$A$2:$A$10</xm:f>
          </x14:formula1>
          <xm:sqref>A50:A56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AA1000"/>
  <sheetViews>
    <sheetView showGridLines="0" workbookViewId="0"/>
  </sheetViews>
  <sheetFormatPr baseColWidth="10" defaultColWidth="14.44140625" defaultRowHeight="15" customHeight="1" x14ac:dyDescent="0.3"/>
  <cols>
    <col min="1" max="1" width="6" customWidth="1"/>
    <col min="2" max="2" width="11.33203125" customWidth="1"/>
    <col min="3" max="3" width="9.109375" customWidth="1"/>
    <col min="4" max="4" width="31" customWidth="1"/>
    <col min="5" max="5" width="7.44140625" customWidth="1"/>
    <col min="6" max="6" width="10.109375" customWidth="1"/>
    <col min="7" max="11" width="7" customWidth="1"/>
    <col min="12" max="12" width="6.6640625" customWidth="1"/>
    <col min="13" max="14" width="8.33203125" customWidth="1"/>
    <col min="15" max="15" width="7.6640625" customWidth="1"/>
    <col min="16" max="16" width="5.6640625" customWidth="1"/>
    <col min="17" max="17" width="6.33203125" customWidth="1"/>
    <col min="18" max="18" width="5.5546875" customWidth="1"/>
    <col min="19" max="19" width="7" customWidth="1"/>
    <col min="20" max="21" width="5.5546875" customWidth="1"/>
    <col min="22" max="22" width="7" customWidth="1"/>
    <col min="23" max="23" width="5.6640625" customWidth="1"/>
    <col min="24" max="24" width="8.88671875" hidden="1" customWidth="1"/>
    <col min="25" max="25" width="6" customWidth="1"/>
    <col min="26" max="27" width="11.44140625" customWidth="1"/>
  </cols>
  <sheetData>
    <row r="1" spans="1:27" ht="15.75" customHeight="1" x14ac:dyDescent="0.3">
      <c r="A1" s="12" t="s">
        <v>211</v>
      </c>
      <c r="B1" s="12" t="s">
        <v>224</v>
      </c>
      <c r="C1" s="12" t="s">
        <v>1</v>
      </c>
      <c r="D1" s="12" t="s">
        <v>129</v>
      </c>
      <c r="E1" s="12" t="s">
        <v>245</v>
      </c>
      <c r="F1" s="12" t="s">
        <v>269</v>
      </c>
      <c r="G1" s="12" t="s">
        <v>270</v>
      </c>
      <c r="H1" s="12" t="s">
        <v>225</v>
      </c>
      <c r="I1" s="12" t="s">
        <v>271</v>
      </c>
      <c r="J1" s="12" t="s">
        <v>272</v>
      </c>
      <c r="K1" s="12" t="s">
        <v>273</v>
      </c>
      <c r="L1" s="12" t="s">
        <v>274</v>
      </c>
      <c r="M1" s="12" t="s">
        <v>275</v>
      </c>
      <c r="N1" s="12" t="s">
        <v>276</v>
      </c>
      <c r="O1" s="12" t="s">
        <v>277</v>
      </c>
      <c r="P1" s="12" t="s">
        <v>278</v>
      </c>
      <c r="Q1" s="12" t="s">
        <v>279</v>
      </c>
      <c r="R1" s="12" t="s">
        <v>280</v>
      </c>
      <c r="S1" s="12" t="s">
        <v>281</v>
      </c>
      <c r="T1" s="12" t="s">
        <v>282</v>
      </c>
      <c r="U1" s="12" t="s">
        <v>283</v>
      </c>
      <c r="V1" s="12" t="s">
        <v>284</v>
      </c>
      <c r="W1" s="12" t="s">
        <v>285</v>
      </c>
      <c r="X1" s="12" t="s">
        <v>286</v>
      </c>
      <c r="Y1" s="12" t="s">
        <v>287</v>
      </c>
      <c r="Z1" s="2"/>
      <c r="AA1" s="2"/>
    </row>
    <row r="2" spans="1:27" ht="15.75" customHeight="1" x14ac:dyDescent="0.3">
      <c r="A2" s="61">
        <v>1</v>
      </c>
      <c r="B2" s="62"/>
      <c r="C2" s="12" t="s">
        <v>7</v>
      </c>
      <c r="D2" s="12" t="str">
        <f>IFERROR(VLOOKUP(C2,Productos[#All],2,0),"")</f>
        <v>Toalla 160x80 Az</v>
      </c>
      <c r="E2" s="12">
        <f>IFERROR(VLOOKUP(Producción1!$I2,Ventas!$D$1:$U$204,6,0),0)</f>
        <v>1</v>
      </c>
      <c r="F2" s="12">
        <v>1</v>
      </c>
      <c r="G2" s="61">
        <f>Ventas!$A2</f>
        <v>1</v>
      </c>
      <c r="H2" s="63">
        <f>Ventas!$C2</f>
        <v>1</v>
      </c>
      <c r="I2" s="63" t="str">
        <f>CONCATENATE(Producción1!$G2,Producción1!$H2)</f>
        <v>11</v>
      </c>
      <c r="J2" s="12" t="str">
        <f>VLOOKUP(Producción1!$G2,Ventas!$A$1:$U$204,6,0)</f>
        <v/>
      </c>
      <c r="K2" s="64">
        <f>IF(Producción1!$Y2&lt;&gt;0,0,IFERROR(VLOOKUP(Producción1!$I2,Ventas!$D$1:$U$204,13,0),0))</f>
        <v>0</v>
      </c>
      <c r="L2" s="65">
        <f>IF(Producción1!$O2=0,0,RANK(Producción1!$O2,IF(Producción1!$A2=Producción1!$A2,Producción1!$O$2:$O$204,""),0)+COUNTIF($O$2:O2,O2)-1)</f>
        <v>0</v>
      </c>
      <c r="M2" s="64">
        <f>IF(Producción1!$O2=0,0,IF(Producción1!$L2=1,8/24,VLOOKUP((MATCH(Producción1!$L2-1,Producción1!$L$2:$L$204,0)),Producción1!$F$1:$P$204,5,0)))</f>
        <v>0</v>
      </c>
      <c r="N2" s="64">
        <f>IF(Producción1!$O2=0,0,Producción1!$M2+Producción1!$P2/(60*24))</f>
        <v>0</v>
      </c>
      <c r="O2" s="65">
        <f>IF(OR(Producción1!$Y2&lt;&gt;0,Producción1!$J2="Cons. Int."),0,10*(24-Producción1!$K2*24)+4*Producción1!$Q2+SUMIFS(Producción1!$E$2:$E$204,Producción1!$A$2:$A$204,Producción1!$A2,Producción1!$D$2:$D$204,Producción1!$D2,Producción1!$G$2:$G$204,Producción1!$G2))</f>
        <v>0</v>
      </c>
      <c r="P2" s="12">
        <f>IF(Producción1!$O2=0,0,ROUND((Pronóstico!$G$8*(SUMIF(Producción1!$A$2:$A$204,Producción1!$A2,Producción1!$E$2:$E$204))+Pronóstico!$G$9)*Producción1!$E2/(SUMIF(Producción1!$A$2:$A$204,Producción1!$A2,Producción1!$E$2:$E$204)),0))</f>
        <v>0</v>
      </c>
      <c r="Q2" s="61" t="str">
        <f>IFERROR(VLOOKUP(Ventas!$E2,Clientes!$A$1:$E$48,5,0),"")</f>
        <v/>
      </c>
      <c r="R2" s="64"/>
      <c r="S2" s="64">
        <v>0.42499999999999999</v>
      </c>
      <c r="T2" s="64"/>
      <c r="U2" s="64"/>
      <c r="V2" s="64">
        <v>0.4375</v>
      </c>
      <c r="W2" s="64"/>
      <c r="X2" s="65">
        <f>(Producción1!$V2-Producción1!$S2)*60*24</f>
        <v>18.000000000000014</v>
      </c>
      <c r="Y2" s="12">
        <v>1</v>
      </c>
      <c r="Z2" s="2"/>
      <c r="AA2" s="2"/>
    </row>
    <row r="3" spans="1:27" ht="15.75" customHeight="1" x14ac:dyDescent="0.3">
      <c r="A3" s="61">
        <v>1</v>
      </c>
      <c r="B3" s="62"/>
      <c r="C3" s="12"/>
      <c r="D3" s="12" t="str">
        <f>IFERROR(VLOOKUP(C3,Productos[#All],2,0),"")</f>
        <v/>
      </c>
      <c r="E3" s="12">
        <f>IFERROR(VLOOKUP(Producción1!$I3,Ventas!$D$1:$U$204,6,0),0)</f>
        <v>1</v>
      </c>
      <c r="F3" s="12">
        <f t="shared" ref="F3:F204" si="0">F2+1</f>
        <v>2</v>
      </c>
      <c r="G3" s="61">
        <f>Ventas!$A3</f>
        <v>1</v>
      </c>
      <c r="H3" s="63">
        <f>Ventas!$C3</f>
        <v>2</v>
      </c>
      <c r="I3" s="63" t="str">
        <f>CONCATENATE(Producción1!$G3,Producción1!$H3)</f>
        <v>12</v>
      </c>
      <c r="J3" s="12" t="str">
        <f>VLOOKUP(Producción1!$G3,Ventas!$A$1:$U$204,6,0)</f>
        <v/>
      </c>
      <c r="K3" s="64">
        <f>IF(Producción1!$Y3&lt;&gt;0,0,IFERROR(VLOOKUP(Producción1!$I3,Ventas!$D$1:$U$204,13,0),0))</f>
        <v>0</v>
      </c>
      <c r="L3" s="65">
        <f>IF(Producción1!$O3=0,0,RANK(Producción1!$O3,IF(Producción1!$A3=Producción1!$A3,Producción1!$O$2:$O$204,""),0)+COUNTIF($O$2:O3,O3)-1)</f>
        <v>0</v>
      </c>
      <c r="M3" s="64">
        <f>IF(Producción1!$O3=0,0,IF(Producción1!$L3=1,8/24,VLOOKUP((MATCH(Producción1!$L3-1,Producción1!$L$2:$L$204,0)),Producción1!$F$1:$P$204,5,0)))</f>
        <v>0</v>
      </c>
      <c r="N3" s="64">
        <f>IF(Producción1!$O3=0,0,Producción1!$M3+Producción1!$P3/(60*24))</f>
        <v>0</v>
      </c>
      <c r="O3" s="65">
        <f>IF(OR(Producción1!$Y3&lt;&gt;0,Producción1!$J3="Cons. Int."),0,10*(24-Producción1!$K3*24)+4*Producción1!$Q3+SUMIFS(Producción1!$E$2:$E$204,Producción1!$A$2:$A$204,Producción1!$A3,Producción1!$D$2:$D$204,Producción1!$D3,Producción1!$G$2:$G$204,Producción1!$G3))</f>
        <v>0</v>
      </c>
      <c r="P3" s="12">
        <f>IF(Producción1!$O3=0,0,ROUND((Pronóstico!$G$8*(SUMIF(Producción1!$A$2:$A$204,Producción1!$A3,Producción1!$E$2:$E$204))+Pronóstico!$G$9)*Producción1!$E3/(SUMIF(Producción1!$A$2:$A$204,Producción1!$A3,Producción1!$E$2:$E$204)),0))</f>
        <v>0</v>
      </c>
      <c r="Q3" s="61" t="str">
        <f>IFERROR(VLOOKUP(Ventas!$E3,Clientes!$A$1:$E$48,5,0),"")</f>
        <v/>
      </c>
      <c r="R3" s="12"/>
      <c r="S3" s="64">
        <v>0.4375</v>
      </c>
      <c r="T3" s="12"/>
      <c r="U3" s="12"/>
      <c r="V3" s="64">
        <v>0.45</v>
      </c>
      <c r="W3" s="12"/>
      <c r="X3" s="65">
        <f>(Producción1!$V3-Producción1!$S3)*60*24</f>
        <v>18.000000000000014</v>
      </c>
      <c r="Y3" s="12">
        <v>1</v>
      </c>
      <c r="Z3" s="2"/>
      <c r="AA3" s="2"/>
    </row>
    <row r="4" spans="1:27" ht="15.75" customHeight="1" x14ac:dyDescent="0.3">
      <c r="A4" s="61">
        <v>1</v>
      </c>
      <c r="B4" s="62"/>
      <c r="C4" s="12"/>
      <c r="D4" s="12" t="str">
        <f>IFERROR(VLOOKUP(C4,Productos[#All],2,0),"")</f>
        <v/>
      </c>
      <c r="E4" s="12">
        <f>IFERROR(VLOOKUP(Producción1!$I4,Ventas!$D$1:$U$204,6,0),0)</f>
        <v>1</v>
      </c>
      <c r="F4" s="12">
        <f t="shared" si="0"/>
        <v>3</v>
      </c>
      <c r="G4" s="61">
        <f>Ventas!$A4</f>
        <v>1</v>
      </c>
      <c r="H4" s="63">
        <f>Ventas!$C4</f>
        <v>3</v>
      </c>
      <c r="I4" s="63" t="str">
        <f>CONCATENATE(Producción1!$G4,Producción1!$H4)</f>
        <v>13</v>
      </c>
      <c r="J4" s="12" t="str">
        <f>VLOOKUP(Producción1!$G4,Ventas!$A$1:$U$204,6,0)</f>
        <v/>
      </c>
      <c r="K4" s="64">
        <f>IF(Producción1!$Y4&lt;&gt;0,0,IFERROR(VLOOKUP(Producción1!$I4,Ventas!$D$1:$U$204,13,0),0))</f>
        <v>0</v>
      </c>
      <c r="L4" s="65">
        <f>IF(Producción1!$O4=0,0,RANK(Producción1!$O4,IF(Producción1!$A4=Producción1!$A4,Producción1!$O$2:$O$204,""),0)+COUNTIF($O$2:O4,O4)-1)</f>
        <v>0</v>
      </c>
      <c r="M4" s="64">
        <f>IF(Producción1!$O4=0,0,IF(Producción1!$L4=1,8/24,VLOOKUP((MATCH(Producción1!$L4-1,Producción1!$L$2:$L$204,0)),Producción1!$F$1:$P$204,5,0)))</f>
        <v>0</v>
      </c>
      <c r="N4" s="64">
        <f>IF(Producción1!$O4=0,0,Producción1!$M4+Producción1!$P4/(60*24))</f>
        <v>0</v>
      </c>
      <c r="O4" s="65">
        <f>IF(OR(Producción1!$Y4&lt;&gt;0,Producción1!$J4="Cons. Int."),0,10*(24-Producción1!$K4*24)+4*Producción1!$Q4+SUMIFS(Producción1!$E$2:$E$204,Producción1!$A$2:$A$204,Producción1!$A4,Producción1!$D$2:$D$204,Producción1!$D4,Producción1!$G$2:$G$204,Producción1!$G4))</f>
        <v>0</v>
      </c>
      <c r="P4" s="12">
        <f>IF(Producción1!$O4=0,0,ROUND((Pronóstico!$G$8*(SUMIF(Producción1!$A$2:$A$204,Producción1!$A4,Producción1!$E$2:$E$204))+Pronóstico!$G$9)*Producción1!$E4/(SUMIF(Producción1!$A$2:$A$204,Producción1!$A4,Producción1!$E$2:$E$204)),0))</f>
        <v>0</v>
      </c>
      <c r="Q4" s="61" t="str">
        <f>IFERROR(VLOOKUP(Ventas!$E4,Clientes!$A$1:$E$48,5,0),"")</f>
        <v/>
      </c>
      <c r="R4" s="12"/>
      <c r="S4" s="64">
        <v>0.45</v>
      </c>
      <c r="T4" s="12"/>
      <c r="U4" s="12"/>
      <c r="V4" s="64">
        <v>0.46250000000000002</v>
      </c>
      <c r="W4" s="12"/>
      <c r="X4" s="65">
        <f>(Producción1!$V4-Producción1!$S4)*60*24</f>
        <v>18.000000000000014</v>
      </c>
      <c r="Y4" s="12">
        <v>1</v>
      </c>
      <c r="Z4" s="2"/>
      <c r="AA4" s="2"/>
    </row>
    <row r="5" spans="1:27" ht="15.75" customHeight="1" x14ac:dyDescent="0.3">
      <c r="A5" s="61">
        <v>1</v>
      </c>
      <c r="B5" s="62"/>
      <c r="C5" s="12"/>
      <c r="D5" s="12" t="str">
        <f>IFERROR(VLOOKUP(C5,Productos[#All],2,0),"")</f>
        <v/>
      </c>
      <c r="E5" s="12">
        <f>IFERROR(VLOOKUP(Producción1!$I5,Ventas!$D$1:$U$204,6,0),0)</f>
        <v>1</v>
      </c>
      <c r="F5" s="12">
        <f t="shared" si="0"/>
        <v>4</v>
      </c>
      <c r="G5" s="61">
        <f>Ventas!$A5</f>
        <v>1</v>
      </c>
      <c r="H5" s="63">
        <f>Ventas!$C5</f>
        <v>4</v>
      </c>
      <c r="I5" s="63" t="str">
        <f>CONCATENATE(Producción1!$G5,Producción1!$H5)</f>
        <v>14</v>
      </c>
      <c r="J5" s="12" t="str">
        <f>VLOOKUP(Producción1!$G5,Ventas!$A$1:$U$204,6,0)</f>
        <v/>
      </c>
      <c r="K5" s="64">
        <f>IF(Producción1!$Y5&lt;&gt;0,0,IFERROR(VLOOKUP(Producción1!$I5,Ventas!$D$1:$U$204,13,0),0))</f>
        <v>0</v>
      </c>
      <c r="L5" s="65">
        <f>IF(Producción1!$O5=0,0,RANK(Producción1!$O5,IF(Producción1!$A5=Producción1!$A5,Producción1!$O$2:$O$204,""),0)+COUNTIF($O$2:O5,O5)-1)</f>
        <v>0</v>
      </c>
      <c r="M5" s="64">
        <f>IF(Producción1!$O5=0,0,IF(Producción1!$L5=1,8/24,VLOOKUP((MATCH(Producción1!$L5-1,Producción1!$L$2:$L$204,0)),Producción1!$F$1:$P$204,5,0)))</f>
        <v>0</v>
      </c>
      <c r="N5" s="64">
        <f>IF(Producción1!$O5=0,0,Producción1!$M5+Producción1!$P5/(60*24))</f>
        <v>0</v>
      </c>
      <c r="O5" s="65">
        <f>IF(OR(Producción1!$Y5&lt;&gt;0,Producción1!$J5="Cons. Int."),0,10*(24-Producción1!$K5*24)+4*Producción1!$Q5+SUMIFS(Producción1!$E$2:$E$204,Producción1!$A$2:$A$204,Producción1!$A5,Producción1!$D$2:$D$204,Producción1!$D5,Producción1!$G$2:$G$204,Producción1!$G5))</f>
        <v>0</v>
      </c>
      <c r="P5" s="12">
        <f>IF(Producción1!$O5=0,0,ROUND((Pronóstico!$G$8*(SUMIF(Producción1!$A$2:$A$204,Producción1!$A5,Producción1!$E$2:$E$204))+Pronóstico!$G$9)*Producción1!$E5/(SUMIF(Producción1!$A$2:$A$204,Producción1!$A5,Producción1!$E$2:$E$204)),0))</f>
        <v>0</v>
      </c>
      <c r="Q5" s="61" t="str">
        <f>IFERROR(VLOOKUP(Ventas!$E5,Clientes!$A$1:$E$48,5,0),"")</f>
        <v/>
      </c>
      <c r="R5" s="12"/>
      <c r="S5" s="64">
        <v>0.33333333333333331</v>
      </c>
      <c r="T5" s="12"/>
      <c r="U5" s="12"/>
      <c r="V5" s="64">
        <v>0.3576388888888889</v>
      </c>
      <c r="W5" s="12"/>
      <c r="X5" s="65">
        <f>(Producción1!$V5-Producción1!$S5)*60*24</f>
        <v>35.000000000000036</v>
      </c>
      <c r="Y5" s="12">
        <v>1</v>
      </c>
      <c r="Z5" s="2"/>
      <c r="AA5" s="2"/>
    </row>
    <row r="6" spans="1:27" ht="15.75" customHeight="1" x14ac:dyDescent="0.3">
      <c r="A6" s="61">
        <v>1</v>
      </c>
      <c r="B6" s="62"/>
      <c r="C6" s="12"/>
      <c r="D6" s="12" t="str">
        <f>IFERROR(VLOOKUP(C6,Productos[#All],2,0),"")</f>
        <v/>
      </c>
      <c r="E6" s="12">
        <f>IFERROR(VLOOKUP(Producción1!$I6,Ventas!$D$1:$U$204,6,0),0)</f>
        <v>1</v>
      </c>
      <c r="F6" s="12">
        <f t="shared" si="0"/>
        <v>5</v>
      </c>
      <c r="G6" s="61">
        <f>Ventas!$A6</f>
        <v>2</v>
      </c>
      <c r="H6" s="63">
        <f>Ventas!$C6</f>
        <v>1</v>
      </c>
      <c r="I6" s="63" t="str">
        <f>CONCATENATE(Producción1!$G6,Producción1!$H6)</f>
        <v>21</v>
      </c>
      <c r="J6" s="12" t="str">
        <f>VLOOKUP(Producción1!$G6,Ventas!$A$1:$U$204,6,0)</f>
        <v/>
      </c>
      <c r="K6" s="64">
        <f>IF(Producción1!$Y6&lt;&gt;0,0,IFERROR(VLOOKUP(Producción1!$I6,Ventas!$D$1:$U$204,13,0),0))</f>
        <v>0</v>
      </c>
      <c r="L6" s="65">
        <f>IF(Producción1!$O6=0,0,RANK(Producción1!$O6,IF(Producción1!$A6=Producción1!$A6,Producción1!$O$2:$O$204,""),0)+COUNTIF($O$2:O6,O6)-1)</f>
        <v>0</v>
      </c>
      <c r="M6" s="64">
        <f>IF(Producción1!$O6=0,0,IF(Producción1!$L6=1,8/24,VLOOKUP((MATCH(Producción1!$L6-1,Producción1!$L$2:$L$204,0)),Producción1!$F$1:$P$204,5,0)))</f>
        <v>0</v>
      </c>
      <c r="N6" s="64">
        <f>IF(Producción1!$O6=0,0,Producción1!$M6+Producción1!$P6/(60*24))</f>
        <v>0</v>
      </c>
      <c r="O6" s="65">
        <f>IF(OR(Producción1!$Y6&lt;&gt;0,Producción1!$J6="Cons. Int."),0,10*(24-Producción1!$K6*24)+4*Producción1!$Q6+SUMIFS(Producción1!$E$2:$E$204,Producción1!$A$2:$A$204,Producción1!$A6,Producción1!$D$2:$D$204,Producción1!$D6,Producción1!$G$2:$G$204,Producción1!$G6))</f>
        <v>0</v>
      </c>
      <c r="P6" s="12">
        <f>IF(Producción1!$O6=0,0,ROUND((Pronóstico!$G$8*(SUMIF(Producción1!$A$2:$A$204,Producción1!$A6,Producción1!$E$2:$E$204))+Pronóstico!$G$9)*Producción1!$E6/(SUMIF(Producción1!$A$2:$A$204,Producción1!$A6,Producción1!$E$2:$E$204)),0))</f>
        <v>0</v>
      </c>
      <c r="Q6" s="61" t="str">
        <f>IFERROR(VLOOKUP(Ventas!$E6,Clientes!$A$1:$E$48,5,0),"")</f>
        <v/>
      </c>
      <c r="R6" s="12"/>
      <c r="S6" s="64">
        <v>0.3576388888888889</v>
      </c>
      <c r="T6" s="12"/>
      <c r="U6" s="12"/>
      <c r="V6" s="64">
        <v>0.38194444444444448</v>
      </c>
      <c r="W6" s="12"/>
      <c r="X6" s="65">
        <f>(Producción1!$V6-Producción1!$S6)*60*24</f>
        <v>35.000000000000036</v>
      </c>
      <c r="Y6" s="12">
        <v>1</v>
      </c>
      <c r="Z6" s="2"/>
      <c r="AA6" s="2"/>
    </row>
    <row r="7" spans="1:27" ht="15.75" customHeight="1" x14ac:dyDescent="0.3">
      <c r="A7" s="61">
        <v>1</v>
      </c>
      <c r="B7" s="62"/>
      <c r="C7" s="12"/>
      <c r="D7" s="12" t="str">
        <f>IFERROR(VLOOKUP(C7,Productos[#All],2,0),"")</f>
        <v/>
      </c>
      <c r="E7" s="12">
        <f>IFERROR(VLOOKUP(Producción1!$I7,Ventas!$D$1:$U$204,6,0),0)</f>
        <v>1</v>
      </c>
      <c r="F7" s="12">
        <f t="shared" si="0"/>
        <v>6</v>
      </c>
      <c r="G7" s="61">
        <f>Ventas!$A7</f>
        <v>2</v>
      </c>
      <c r="H7" s="63">
        <f>Ventas!$C7</f>
        <v>2</v>
      </c>
      <c r="I7" s="63" t="str">
        <f>CONCATENATE(Producción1!$G7,Producción1!$H7)</f>
        <v>22</v>
      </c>
      <c r="J7" s="12" t="str">
        <f>VLOOKUP(Producción1!$G7,Ventas!$A$1:$U$204,6,0)</f>
        <v/>
      </c>
      <c r="K7" s="64">
        <f>IF(Producción1!$Y7&lt;&gt;0,0,IFERROR(VLOOKUP(Producción1!$I7,Ventas!$D$1:$U$204,13,0),0))</f>
        <v>0</v>
      </c>
      <c r="L7" s="65">
        <f>IF(Producción1!$O7=0,0,RANK(Producción1!$O7,IF(Producción1!$A7=Producción1!$A7,Producción1!$O$2:$O$204,""),0)+COUNTIF($O$2:O7,O7)-1)</f>
        <v>0</v>
      </c>
      <c r="M7" s="64">
        <f>IF(Producción1!$O7=0,0,IF(Producción1!$L7=1,8/24,VLOOKUP((MATCH(Producción1!$L7-1,Producción1!$L$2:$L$204,0)),Producción1!$F$1:$P$204,5,0)))</f>
        <v>0</v>
      </c>
      <c r="N7" s="64">
        <f>IF(Producción1!$O7=0,0,Producción1!$M7+Producción1!$P7/(60*24))</f>
        <v>0</v>
      </c>
      <c r="O7" s="65">
        <f>IF(OR(Producción1!$Y7&lt;&gt;0,Producción1!$J7="Cons. Int."),0,10*(24-Producción1!$K7*24)+4*Producción1!$Q7+SUMIFS(Producción1!$E$2:$E$204,Producción1!$A$2:$A$204,Producción1!$A7,Producción1!$D$2:$D$204,Producción1!$D7,Producción1!$G$2:$G$204,Producción1!$G7))</f>
        <v>0</v>
      </c>
      <c r="P7" s="12">
        <f>IF(Producción1!$O7=0,0,ROUND((Pronóstico!$G$8*(SUMIF(Producción1!$A$2:$A$204,Producción1!$A7,Producción1!$E$2:$E$204))+Pronóstico!$G$9)*Producción1!$E7/(SUMIF(Producción1!$A$2:$A$204,Producción1!$A7,Producción1!$E$2:$E$204)),0))</f>
        <v>0</v>
      </c>
      <c r="Q7" s="61" t="str">
        <f>IFERROR(VLOOKUP(Ventas!$E7,Clientes!$A$1:$E$48,5,0),"")</f>
        <v/>
      </c>
      <c r="R7" s="12"/>
      <c r="S7" s="64">
        <v>0.59791666666666654</v>
      </c>
      <c r="T7" s="12"/>
      <c r="U7" s="12"/>
      <c r="V7" s="64">
        <v>0.63472222222222208</v>
      </c>
      <c r="W7" s="12"/>
      <c r="X7" s="65">
        <f>(Producción1!$V7-Producción1!$S7)*60*24</f>
        <v>52.999999999999972</v>
      </c>
      <c r="Y7" s="12">
        <v>1</v>
      </c>
      <c r="Z7" s="2"/>
      <c r="AA7" s="2"/>
    </row>
    <row r="8" spans="1:27" ht="15.75" customHeight="1" x14ac:dyDescent="0.3">
      <c r="A8" s="61">
        <v>1</v>
      </c>
      <c r="B8" s="62"/>
      <c r="C8" s="12"/>
      <c r="D8" s="12" t="str">
        <f>IFERROR(VLOOKUP(C8,Productos[#All],2,0),"")</f>
        <v/>
      </c>
      <c r="E8" s="12">
        <f>IFERROR(VLOOKUP(Producción1!$I8,Ventas!$D$1:$U$204,6,0),0)</f>
        <v>1</v>
      </c>
      <c r="F8" s="12">
        <f t="shared" si="0"/>
        <v>7</v>
      </c>
      <c r="G8" s="61">
        <f>Ventas!$A8</f>
        <v>2</v>
      </c>
      <c r="H8" s="63">
        <f>Ventas!$C8</f>
        <v>3</v>
      </c>
      <c r="I8" s="63" t="str">
        <f>CONCATENATE(Producción1!$G8,Producción1!$H8)</f>
        <v>23</v>
      </c>
      <c r="J8" s="12" t="str">
        <f>VLOOKUP(Producción1!$G8,Ventas!$A$1:$U$204,6,0)</f>
        <v/>
      </c>
      <c r="K8" s="64">
        <f>IF(Producción1!$Y8&lt;&gt;0,0,IFERROR(VLOOKUP(Producción1!$I8,Ventas!$D$1:$U$204,13,0),0))</f>
        <v>0</v>
      </c>
      <c r="L8" s="65">
        <f>IF(Producción1!$O8=0,0,RANK(Producción1!$O8,IF(Producción1!$A8=Producción1!$A8,Producción1!$O$2:$O$204,""),0)+COUNTIF($O$2:O8,O8)-1)</f>
        <v>0</v>
      </c>
      <c r="M8" s="64">
        <f>IF(Producción1!$O8=0,0,IF(Producción1!$L8=1,8/24,VLOOKUP((MATCH(Producción1!$L8-1,Producción1!$L$2:$L$204,0)),Producción1!$F$1:$P$204,5,0)))</f>
        <v>0</v>
      </c>
      <c r="N8" s="64">
        <f>IF(Producción1!$O8=0,0,Producción1!$M8+Producción1!$P8/(60*24))</f>
        <v>0</v>
      </c>
      <c r="O8" s="65">
        <f>IF(OR(Producción1!$Y8&lt;&gt;0,Producción1!$J8="Cons. Int."),0,10*(24-Producción1!$K8*24)+4*Producción1!$Q8+SUMIFS(Producción1!$E$2:$E$204,Producción1!$A$2:$A$204,Producción1!$A8,Producción1!$D$2:$D$204,Producción1!$D8,Producción1!$G$2:$G$204,Producción1!$G8))</f>
        <v>0</v>
      </c>
      <c r="P8" s="12">
        <f>IF(Producción1!$O8=0,0,ROUND((Pronóstico!$G$8*(SUMIF(Producción1!$A$2:$A$204,Producción1!$A8,Producción1!$E$2:$E$204))+Pronóstico!$G$9)*Producción1!$E8/(SUMIF(Producción1!$A$2:$A$204,Producción1!$A8,Producción1!$E$2:$E$204)),0))</f>
        <v>0</v>
      </c>
      <c r="Q8" s="61" t="str">
        <f>IFERROR(VLOOKUP(Ventas!$E8,Clientes!$A$1:$E$48,5,0),"")</f>
        <v/>
      </c>
      <c r="R8" s="12"/>
      <c r="S8" s="64">
        <v>0.63472222222222208</v>
      </c>
      <c r="T8" s="12"/>
      <c r="U8" s="12"/>
      <c r="V8" s="64">
        <v>0.65277777777777768</v>
      </c>
      <c r="W8" s="12"/>
      <c r="X8" s="65">
        <f>(Producción1!$V8-Producción1!$S8)*60*24</f>
        <v>26.000000000000068</v>
      </c>
      <c r="Y8" s="12">
        <v>1</v>
      </c>
      <c r="Z8" s="2"/>
      <c r="AA8" s="2"/>
    </row>
    <row r="9" spans="1:27" ht="15.75" customHeight="1" x14ac:dyDescent="0.3">
      <c r="A9" s="61">
        <v>1</v>
      </c>
      <c r="B9" s="62"/>
      <c r="C9" s="12"/>
      <c r="D9" s="12" t="str">
        <f>IFERROR(VLOOKUP(C9,Productos[#All],2,0),"")</f>
        <v/>
      </c>
      <c r="E9" s="12">
        <f>IFERROR(VLOOKUP(Producción1!$I9,Ventas!$D$1:$U$204,6,0),0)</f>
        <v>1</v>
      </c>
      <c r="F9" s="12">
        <f t="shared" si="0"/>
        <v>8</v>
      </c>
      <c r="G9" s="61">
        <f>Ventas!$A9</f>
        <v>3</v>
      </c>
      <c r="H9" s="63">
        <f>Ventas!$C9</f>
        <v>1</v>
      </c>
      <c r="I9" s="63" t="str">
        <f>CONCATENATE(Producción1!$G9,Producción1!$H9)</f>
        <v>31</v>
      </c>
      <c r="J9" s="12" t="str">
        <f>VLOOKUP(Producción1!$G9,Ventas!$A$1:$U$204,6,0)</f>
        <v/>
      </c>
      <c r="K9" s="64">
        <f>IF(Producción1!$Y9&lt;&gt;0,0,IFERROR(VLOOKUP(Producción1!$I9,Ventas!$D$1:$U$204,13,0),0))</f>
        <v>0</v>
      </c>
      <c r="L9" s="65">
        <f>IF(Producción1!$O9=0,0,RANK(Producción1!$O9,IF(Producción1!$A9=Producción1!$A9,Producción1!$O$2:$O$204,""),0)+COUNTIF($O$2:O9,O9)-1)</f>
        <v>0</v>
      </c>
      <c r="M9" s="64">
        <f>IF(Producción1!$O9=0,0,IF(Producción1!$L9=1,8/24,VLOOKUP((MATCH(Producción1!$L9-1,Producción1!$L$2:$L$204,0)),Producción1!$F$1:$P$204,5,0)))</f>
        <v>0</v>
      </c>
      <c r="N9" s="64">
        <f>IF(Producción1!$O9=0,0,Producción1!$M9+Producción1!$P9/(60*24))</f>
        <v>0</v>
      </c>
      <c r="O9" s="65">
        <f>IF(OR(Producción1!$Y9&lt;&gt;0,Producción1!$J9="Cons. Int."),0,10*(24-Producción1!$K9*24)+4*Producción1!$Q9+SUMIFS(Producción1!$E$2:$E$204,Producción1!$A$2:$A$204,Producción1!$A9,Producción1!$D$2:$D$204,Producción1!$D9,Producción1!$G$2:$G$204,Producción1!$G9))</f>
        <v>0</v>
      </c>
      <c r="P9" s="12">
        <f>IF(Producción1!$O9=0,0,ROUND((Pronóstico!$G$8*(SUMIF(Producción1!$A$2:$A$204,Producción1!$A9,Producción1!$E$2:$E$204))+Pronóstico!$G$9)*Producción1!$E9/(SUMIF(Producción1!$A$2:$A$204,Producción1!$A9,Producción1!$E$2:$E$204)),0))</f>
        <v>0</v>
      </c>
      <c r="Q9" s="61" t="str">
        <f>IFERROR(VLOOKUP(Ventas!$E9,Clientes!$A$1:$E$48,5,0),"")</f>
        <v/>
      </c>
      <c r="R9" s="12"/>
      <c r="S9" s="64">
        <v>0.65277777777777768</v>
      </c>
      <c r="T9" s="12"/>
      <c r="U9" s="12"/>
      <c r="V9" s="64">
        <v>0.66527777777777763</v>
      </c>
      <c r="W9" s="12"/>
      <c r="X9" s="65">
        <f>(Producción1!$V9-Producción1!$S9)*60*24</f>
        <v>17.999999999999936</v>
      </c>
      <c r="Y9" s="12">
        <v>1</v>
      </c>
      <c r="Z9" s="2"/>
      <c r="AA9" s="2"/>
    </row>
    <row r="10" spans="1:27" ht="15.75" customHeight="1" x14ac:dyDescent="0.3">
      <c r="A10" s="61">
        <v>1</v>
      </c>
      <c r="B10" s="62"/>
      <c r="C10" s="12"/>
      <c r="D10" s="12" t="str">
        <f>IFERROR(VLOOKUP(C10,Productos[#All],2,0),"")</f>
        <v/>
      </c>
      <c r="E10" s="12">
        <f>IFERROR(VLOOKUP(Producción1!$I10,Ventas!$D$1:$U$204,6,0),0)</f>
        <v>1</v>
      </c>
      <c r="F10" s="12">
        <f t="shared" si="0"/>
        <v>9</v>
      </c>
      <c r="G10" s="61">
        <f>Ventas!$A10</f>
        <v>4</v>
      </c>
      <c r="H10" s="63">
        <f>Ventas!$C10</f>
        <v>1</v>
      </c>
      <c r="I10" s="63" t="str">
        <f>CONCATENATE(Producción1!$G10,Producción1!$H10)</f>
        <v>41</v>
      </c>
      <c r="J10" s="12" t="str">
        <f>VLOOKUP(Producción1!$G10,Ventas!$A$1:$U$204,6,0)</f>
        <v/>
      </c>
      <c r="K10" s="64">
        <f>IF(Producción1!$Y10&lt;&gt;0,0,IFERROR(VLOOKUP(Producción1!$I10,Ventas!$D$1:$U$204,13,0),0))</f>
        <v>0</v>
      </c>
      <c r="L10" s="65">
        <f>IF(Producción1!$O10=0,0,RANK(Producción1!$O10,IF(Producción1!$A10=Producción1!$A10,Producción1!$O$2:$O$204,""),0)+COUNTIF($O$2:O10,O10)-1)</f>
        <v>0</v>
      </c>
      <c r="M10" s="64">
        <f>IF(Producción1!$O10=0,0,IF(Producción1!$L10=1,8/24,VLOOKUP((MATCH(Producción1!$L10-1,Producción1!$L$2:$L$204,0)),Producción1!$F$1:$P$204,5,0)))</f>
        <v>0</v>
      </c>
      <c r="N10" s="64">
        <f>IF(Producción1!$O10=0,0,Producción1!$M10+Producción1!$P10/(60*24))</f>
        <v>0</v>
      </c>
      <c r="O10" s="65">
        <f>IF(OR(Producción1!$Y10&lt;&gt;0,Producción1!$J10="Cons. Int."),0,10*(24-Producción1!$K10*24)+4*Producción1!$Q10+SUMIFS(Producción1!$E$2:$E$204,Producción1!$A$2:$A$204,Producción1!$A10,Producción1!$D$2:$D$204,Producción1!$D10,Producción1!$G$2:$G$204,Producción1!$G10))</f>
        <v>0</v>
      </c>
      <c r="P10" s="12">
        <f>IF(Producción1!$O10=0,0,ROUND((Pronóstico!$G$8*(SUMIF(Producción1!$A$2:$A$204,Producción1!$A10,Producción1!$E$2:$E$204))+Pronóstico!$G$9)*Producción1!$E10/(SUMIF(Producción1!$A$2:$A$204,Producción1!$A10,Producción1!$E$2:$E$204)),0))</f>
        <v>0</v>
      </c>
      <c r="Q10" s="61" t="str">
        <f>IFERROR(VLOOKUP(Ventas!$E10,Clientes!$A$1:$E$48,5,0),"")</f>
        <v/>
      </c>
      <c r="R10" s="12"/>
      <c r="S10" s="64">
        <v>0.66527777777777763</v>
      </c>
      <c r="T10" s="12"/>
      <c r="U10" s="12"/>
      <c r="V10" s="64">
        <v>0.67152777777777761</v>
      </c>
      <c r="W10" s="12"/>
      <c r="X10" s="65">
        <f>(Producción1!$V10-Producción1!$S10)*60*24</f>
        <v>8.999999999999968</v>
      </c>
      <c r="Y10" s="12">
        <v>1</v>
      </c>
      <c r="Z10" s="2"/>
      <c r="AA10" s="2"/>
    </row>
    <row r="11" spans="1:27" ht="15.75" customHeight="1" x14ac:dyDescent="0.3">
      <c r="A11" s="61">
        <v>1</v>
      </c>
      <c r="B11" s="62"/>
      <c r="C11" s="12"/>
      <c r="D11" s="12" t="str">
        <f>IFERROR(VLOOKUP(C11,Productos[#All],2,0),"")</f>
        <v/>
      </c>
      <c r="E11" s="12">
        <f>IFERROR(VLOOKUP(Producción1!$I11,Ventas!$D$1:$U$204,6,0),0)</f>
        <v>1</v>
      </c>
      <c r="F11" s="12">
        <f t="shared" si="0"/>
        <v>10</v>
      </c>
      <c r="G11" s="61">
        <f>Ventas!$A11</f>
        <v>4</v>
      </c>
      <c r="H11" s="63">
        <f>Ventas!$C11</f>
        <v>2</v>
      </c>
      <c r="I11" s="63" t="str">
        <f>CONCATENATE(Producción1!$G11,Producción1!$H11)</f>
        <v>42</v>
      </c>
      <c r="J11" s="12" t="str">
        <f>VLOOKUP(Producción1!$G11,Ventas!$A$1:$U$204,6,0)</f>
        <v/>
      </c>
      <c r="K11" s="64">
        <f>IF(Producción1!$Y11&lt;&gt;0,0,IFERROR(VLOOKUP(Producción1!$I11,Ventas!$D$1:$U$204,13,0),0))</f>
        <v>0</v>
      </c>
      <c r="L11" s="65">
        <f>IF(Producción1!$O11=0,0,RANK(Producción1!$O11,IF(Producción1!$A11=Producción1!$A11,Producción1!$O$2:$O$204,""),0)+COUNTIF($O$2:O11,O11)-1)</f>
        <v>0</v>
      </c>
      <c r="M11" s="64">
        <f>IF(Producción1!$O11=0,0,IF(Producción1!$L11=1,8/24,VLOOKUP((MATCH(Producción1!$L11-1,Producción1!$L$2:$L$204,0)),Producción1!$F$1:$P$204,5,0)))</f>
        <v>0</v>
      </c>
      <c r="N11" s="64">
        <f>IF(Producción1!$O11=0,0,Producción1!$M11+Producción1!$P11/(60*24))</f>
        <v>0</v>
      </c>
      <c r="O11" s="65">
        <f>IF(OR(Producción1!$Y11&lt;&gt;0,Producción1!$J11="Cons. Int."),0,10*(24-Producción1!$K11*24)+4*Producción1!$Q11+SUMIFS(Producción1!$E$2:$E$204,Producción1!$A$2:$A$204,Producción1!$A11,Producción1!$D$2:$D$204,Producción1!$D11,Producción1!$G$2:$G$204,Producción1!$G11))</f>
        <v>0</v>
      </c>
      <c r="P11" s="12">
        <f>IF(Producción1!$O11=0,0,ROUND((Pronóstico!$G$8*(SUMIF(Producción1!$A$2:$A$204,Producción1!$A11,Producción1!$E$2:$E$204))+Pronóstico!$G$9)*Producción1!$E11/(SUMIF(Producción1!$A$2:$A$204,Producción1!$A11,Producción1!$E$2:$E$204)),0))</f>
        <v>0</v>
      </c>
      <c r="Q11" s="61" t="str">
        <f>IFERROR(VLOOKUP(Ventas!$E11,Clientes!$A$1:$E$48,5,0),"")</f>
        <v/>
      </c>
      <c r="R11" s="12"/>
      <c r="S11" s="64">
        <v>0.46250000000000002</v>
      </c>
      <c r="T11" s="12"/>
      <c r="U11" s="12"/>
      <c r="V11" s="64">
        <v>0.4868055555555556</v>
      </c>
      <c r="W11" s="12"/>
      <c r="X11" s="65">
        <f>(Producción1!$V11-Producción1!$S11)*60*24</f>
        <v>35.000000000000036</v>
      </c>
      <c r="Y11" s="12">
        <v>1</v>
      </c>
      <c r="Z11" s="2"/>
      <c r="AA11" s="2"/>
    </row>
    <row r="12" spans="1:27" ht="15.75" customHeight="1" x14ac:dyDescent="0.3">
      <c r="A12" s="61">
        <v>1</v>
      </c>
      <c r="B12" s="62"/>
      <c r="C12" s="12"/>
      <c r="D12" s="12" t="str">
        <f>IFERROR(VLOOKUP(C12,Productos[#All],2,0),"")</f>
        <v/>
      </c>
      <c r="E12" s="12">
        <f>IFERROR(VLOOKUP(Producción1!$I12,Ventas!$D$1:$U$204,6,0),0)</f>
        <v>1</v>
      </c>
      <c r="F12" s="12">
        <f t="shared" si="0"/>
        <v>11</v>
      </c>
      <c r="G12" s="61">
        <f>Ventas!$A12</f>
        <v>4</v>
      </c>
      <c r="H12" s="63">
        <f>Ventas!$C12</f>
        <v>3</v>
      </c>
      <c r="I12" s="63" t="str">
        <f>CONCATENATE(Producción1!$G12,Producción1!$H12)</f>
        <v>43</v>
      </c>
      <c r="J12" s="12" t="str">
        <f>VLOOKUP(Producción1!$G12,Ventas!$A$1:$U$204,6,0)</f>
        <v/>
      </c>
      <c r="K12" s="64">
        <f>IF(Producción1!$Y12&lt;&gt;0,0,IFERROR(VLOOKUP(Producción1!$I12,Ventas!$D$1:$U$204,13,0),0))</f>
        <v>0</v>
      </c>
      <c r="L12" s="65">
        <f>IF(Producción1!$O12=0,0,RANK(Producción1!$O12,IF(Producción1!$A12=Producción1!$A12,Producción1!$O$2:$O$204,""),0)+COUNTIF($O$2:O12,O12)-1)</f>
        <v>0</v>
      </c>
      <c r="M12" s="64">
        <f>IF(Producción1!$O12=0,0,IF(Producción1!$L12=1,8/24,VLOOKUP((MATCH(Producción1!$L12-1,Producción1!$L$2:$L$204,0)),Producción1!$F$1:$P$204,5,0)))</f>
        <v>0</v>
      </c>
      <c r="N12" s="64">
        <f>IF(Producción1!$O12=0,0,Producción1!$M12+Producción1!$P12/(60*24))</f>
        <v>0</v>
      </c>
      <c r="O12" s="65">
        <f>IF(OR(Producción1!$Y12&lt;&gt;0,Producción1!$J12="Cons. Int."),0,10*(24-Producción1!$K12*24)+4*Producción1!$Q12+SUMIFS(Producción1!$E$2:$E$204,Producción1!$A$2:$A$204,Producción1!$A12,Producción1!$D$2:$D$204,Producción1!$D12,Producción1!$G$2:$G$204,Producción1!$G12))</f>
        <v>0</v>
      </c>
      <c r="P12" s="12">
        <f>IF(Producción1!$O12=0,0,ROUND((Pronóstico!$G$8*(SUMIF(Producción1!$A$2:$A$204,Producción1!$A12,Producción1!$E$2:$E$204))+Pronóstico!$G$9)*Producción1!$E12/(SUMIF(Producción1!$A$2:$A$204,Producción1!$A12,Producción1!$E$2:$E$204)),0))</f>
        <v>0</v>
      </c>
      <c r="Q12" s="61" t="str">
        <f>IFERROR(VLOOKUP(Ventas!$E12,Clientes!$A$1:$E$48,5,0),"")</f>
        <v/>
      </c>
      <c r="R12" s="12"/>
      <c r="S12" s="64">
        <v>0.4868055555555556</v>
      </c>
      <c r="T12" s="12"/>
      <c r="U12" s="12"/>
      <c r="V12" s="64">
        <v>0.5048611111111112</v>
      </c>
      <c r="W12" s="12"/>
      <c r="X12" s="65">
        <f>(Producción1!$V12-Producción1!$S12)*60*24</f>
        <v>26.000000000000068</v>
      </c>
      <c r="Y12" s="12">
        <v>1</v>
      </c>
      <c r="Z12" s="2"/>
      <c r="AA12" s="2"/>
    </row>
    <row r="13" spans="1:27" ht="15.75" customHeight="1" x14ac:dyDescent="0.3">
      <c r="A13" s="61">
        <v>1</v>
      </c>
      <c r="B13" s="62"/>
      <c r="C13" s="12"/>
      <c r="D13" s="12" t="str">
        <f>IFERROR(VLOOKUP(C13,Productos[#All],2,0),"")</f>
        <v/>
      </c>
      <c r="E13" s="12">
        <f>IFERROR(VLOOKUP(Producción1!$I13,Ventas!$D$1:$U$204,6,0),0)</f>
        <v>1</v>
      </c>
      <c r="F13" s="12">
        <f t="shared" si="0"/>
        <v>12</v>
      </c>
      <c r="G13" s="61">
        <f>Ventas!$A13</f>
        <v>4</v>
      </c>
      <c r="H13" s="63">
        <f>Ventas!$C13</f>
        <v>4</v>
      </c>
      <c r="I13" s="63" t="str">
        <f>CONCATENATE(Producción1!$G13,Producción1!$H13)</f>
        <v>44</v>
      </c>
      <c r="J13" s="12" t="str">
        <f>VLOOKUP(Producción1!$G13,Ventas!$A$1:$U$204,6,0)</f>
        <v/>
      </c>
      <c r="K13" s="64">
        <f>IF(Producción1!$Y13&lt;&gt;0,0,IFERROR(VLOOKUP(Producción1!$I13,Ventas!$D$1:$U$204,13,0),0))</f>
        <v>0</v>
      </c>
      <c r="L13" s="65">
        <f>IF(Producción1!$O13=0,0,RANK(Producción1!$O13,IF(Producción1!$A13=Producción1!$A13,Producción1!$O$2:$O$204,""),0)+COUNTIF($O$2:O13,O13)-1)</f>
        <v>0</v>
      </c>
      <c r="M13" s="64">
        <f>IF(Producción1!$O13=0,0,IF(Producción1!$L13=1,8/24,VLOOKUP((MATCH(Producción1!$L13-1,Producción1!$L$2:$L$204,0)),Producción1!$F$1:$P$204,5,0)))</f>
        <v>0</v>
      </c>
      <c r="N13" s="64">
        <f>IF(Producción1!$O13=0,0,Producción1!$M13+Producción1!$P13/(60*24))</f>
        <v>0</v>
      </c>
      <c r="O13" s="65">
        <f>IF(OR(Producción1!$Y13&lt;&gt;0,Producción1!$J13="Cons. Int."),0,10*(24-Producción1!$K13*24)+4*Producción1!$Q13+SUMIFS(Producción1!$E$2:$E$204,Producción1!$A$2:$A$204,Producción1!$A13,Producción1!$D$2:$D$204,Producción1!$D13,Producción1!$G$2:$G$204,Producción1!$G13))</f>
        <v>0</v>
      </c>
      <c r="P13" s="12">
        <f>IF(Producción1!$O13=0,0,ROUND((Pronóstico!$G$8*(SUMIF(Producción1!$A$2:$A$204,Producción1!$A13,Producción1!$E$2:$E$204))+Pronóstico!$G$9)*Producción1!$E13/(SUMIF(Producción1!$A$2:$A$204,Producción1!$A13,Producción1!$E$2:$E$204)),0))</f>
        <v>0</v>
      </c>
      <c r="Q13" s="61" t="str">
        <f>IFERROR(VLOOKUP(Ventas!$E13,Clientes!$A$1:$E$48,5,0),"")</f>
        <v/>
      </c>
      <c r="R13" s="12"/>
      <c r="S13" s="64">
        <v>0.5048611111111112</v>
      </c>
      <c r="T13" s="12"/>
      <c r="U13" s="12"/>
      <c r="V13" s="64">
        <v>0.51736111111111116</v>
      </c>
      <c r="W13" s="12"/>
      <c r="X13" s="65">
        <f>(Producción1!$V13-Producción1!$S13)*60*24</f>
        <v>17.999999999999936</v>
      </c>
      <c r="Y13" s="12">
        <v>1</v>
      </c>
      <c r="Z13" s="2"/>
      <c r="AA13" s="2"/>
    </row>
    <row r="14" spans="1:27" ht="15.75" customHeight="1" x14ac:dyDescent="0.3">
      <c r="A14" s="61">
        <v>1</v>
      </c>
      <c r="B14" s="62"/>
      <c r="C14" s="12"/>
      <c r="D14" s="12" t="str">
        <f>IFERROR(VLOOKUP(C14,Productos[#All],2,0),"")</f>
        <v/>
      </c>
      <c r="E14" s="12">
        <f>IFERROR(VLOOKUP(Producción1!$I14,Ventas!$D$1:$U$204,6,0),0)</f>
        <v>1</v>
      </c>
      <c r="F14" s="12">
        <f t="shared" si="0"/>
        <v>13</v>
      </c>
      <c r="G14" s="61">
        <f>Ventas!$A14</f>
        <v>4</v>
      </c>
      <c r="H14" s="63">
        <f>Ventas!$C14</f>
        <v>5</v>
      </c>
      <c r="I14" s="63" t="str">
        <f>CONCATENATE(Producción1!$G14,Producción1!$H14)</f>
        <v>45</v>
      </c>
      <c r="J14" s="12" t="str">
        <f>VLOOKUP(Producción1!$G14,Ventas!$A$1:$U$204,6,0)</f>
        <v/>
      </c>
      <c r="K14" s="64">
        <f>IF(Producción1!$Y14&lt;&gt;0,0,IFERROR(VLOOKUP(Producción1!$I14,Ventas!$D$1:$U$204,13,0),0))</f>
        <v>0</v>
      </c>
      <c r="L14" s="65">
        <f>IF(Producción1!$O14=0,0,RANK(Producción1!$O14,IF(Producción1!$A14=Producción1!$A14,Producción1!$O$2:$O$204,""),0)+COUNTIF($O$2:O14,O14)-1)</f>
        <v>0</v>
      </c>
      <c r="M14" s="64">
        <f>IF(Producción1!$O14=0,0,IF(Producción1!$L14=1,8/24,VLOOKUP((MATCH(Producción1!$L14-1,Producción1!$L$2:$L$204,0)),Producción1!$F$1:$P$204,5,0)))</f>
        <v>0</v>
      </c>
      <c r="N14" s="64">
        <f>IF(Producción1!$O14=0,0,Producción1!$M14+Producción1!$P14/(60*24))</f>
        <v>0</v>
      </c>
      <c r="O14" s="65">
        <f>IF(OR(Producción1!$Y14&lt;&gt;0,Producción1!$J14="Cons. Int."),0,10*(24-Producción1!$K14*24)+4*Producción1!$Q14+SUMIFS(Producción1!$E$2:$E$204,Producción1!$A$2:$A$204,Producción1!$A14,Producción1!$D$2:$D$204,Producción1!$D14,Producción1!$G$2:$G$204,Producción1!$G14))</f>
        <v>0</v>
      </c>
      <c r="P14" s="12">
        <f>IF(Producción1!$O14=0,0,ROUND((Pronóstico!$G$8*(SUMIF(Producción1!$A$2:$A$204,Producción1!$A14,Producción1!$E$2:$E$204))+Pronóstico!$G$9)*Producción1!$E14/(SUMIF(Producción1!$A$2:$A$204,Producción1!$A14,Producción1!$E$2:$E$204)),0))</f>
        <v>0</v>
      </c>
      <c r="Q14" s="61" t="str">
        <f>IFERROR(VLOOKUP(Ventas!$E14,Clientes!$A$1:$E$48,5,0),"")</f>
        <v/>
      </c>
      <c r="R14" s="12"/>
      <c r="S14" s="64">
        <v>0.53541666666666676</v>
      </c>
      <c r="T14" s="12"/>
      <c r="U14" s="12"/>
      <c r="V14" s="64">
        <v>0.54791666666666672</v>
      </c>
      <c r="W14" s="12"/>
      <c r="X14" s="65">
        <f>(Producción1!$V14-Producción1!$S14)*60*24</f>
        <v>17.999999999999936</v>
      </c>
      <c r="Y14" s="12">
        <v>1</v>
      </c>
      <c r="Z14" s="2"/>
      <c r="AA14" s="2"/>
    </row>
    <row r="15" spans="1:27" ht="15.75" customHeight="1" x14ac:dyDescent="0.3">
      <c r="A15" s="61">
        <v>1</v>
      </c>
      <c r="B15" s="62"/>
      <c r="C15" s="12"/>
      <c r="D15" s="12" t="str">
        <f>IFERROR(VLOOKUP(C15,Productos[#All],2,0),"")</f>
        <v/>
      </c>
      <c r="E15" s="12">
        <f>IFERROR(VLOOKUP(Producción1!$I15,Ventas!$D$1:$U$204,6,0),0)</f>
        <v>1</v>
      </c>
      <c r="F15" s="12">
        <f t="shared" si="0"/>
        <v>14</v>
      </c>
      <c r="G15" s="61">
        <f>Ventas!$A15</f>
        <v>5</v>
      </c>
      <c r="H15" s="63">
        <f>Ventas!$C15</f>
        <v>1</v>
      </c>
      <c r="I15" s="63" t="str">
        <f>CONCATENATE(Producción1!$G15,Producción1!$H15)</f>
        <v>51</v>
      </c>
      <c r="J15" s="12" t="str">
        <f>VLOOKUP(Producción1!$G15,Ventas!$A$1:$U$204,6,0)</f>
        <v/>
      </c>
      <c r="K15" s="64">
        <f>IF(Producción1!$Y15&lt;&gt;0,0,IFERROR(VLOOKUP(Producción1!$I15,Ventas!$D$1:$U$204,13,0),0))</f>
        <v>0</v>
      </c>
      <c r="L15" s="65">
        <f>IF(Producción1!$O15=0,0,RANK(Producción1!$O15,IF(Producción1!$A15=Producción1!$A15,Producción1!$O$2:$O$204,""),0)+COUNTIF($O$2:O15,O15)-1)</f>
        <v>0</v>
      </c>
      <c r="M15" s="64">
        <f>IF(Producción1!$O15=0,0,IF(Producción1!$L15=1,8/24,VLOOKUP((MATCH(Producción1!$L15-1,Producción1!$L$2:$L$204,0)),Producción1!$F$1:$P$204,5,0)))</f>
        <v>0</v>
      </c>
      <c r="N15" s="64">
        <f>IF(Producción1!$O15=0,0,Producción1!$M15+Producción1!$P15/(60*24))</f>
        <v>0</v>
      </c>
      <c r="O15" s="65">
        <f>IF(OR(Producción1!$Y15&lt;&gt;0,Producción1!$J15="Cons. Int."),0,10*(24-Producción1!$K15*24)+4*Producción1!$Q15+SUMIFS(Producción1!$E$2:$E$204,Producción1!$A$2:$A$204,Producción1!$A15,Producción1!$D$2:$D$204,Producción1!$D15,Producción1!$G$2:$G$204,Producción1!$G15))</f>
        <v>0</v>
      </c>
      <c r="P15" s="12">
        <f>IF(Producción1!$O15=0,0,ROUND((Pronóstico!$G$8*(SUMIF(Producción1!$A$2:$A$204,Producción1!$A15,Producción1!$E$2:$E$204))+Pronóstico!$G$9)*Producción1!$E15/(SUMIF(Producción1!$A$2:$A$204,Producción1!$A15,Producción1!$E$2:$E$204)),0))</f>
        <v>0</v>
      </c>
      <c r="Q15" s="61" t="str">
        <f>IFERROR(VLOOKUP(Ventas!$E15,Clientes!$A$1:$E$48,5,0),"")</f>
        <v/>
      </c>
      <c r="R15" s="12"/>
      <c r="S15" s="64">
        <v>0.54791666666666672</v>
      </c>
      <c r="T15" s="12"/>
      <c r="U15" s="12"/>
      <c r="V15" s="64">
        <v>0.56041666666666667</v>
      </c>
      <c r="W15" s="12"/>
      <c r="X15" s="65">
        <f>(Producción1!$V15-Producción1!$S15)*60*24</f>
        <v>17.999999999999936</v>
      </c>
      <c r="Y15" s="12">
        <v>1</v>
      </c>
      <c r="Z15" s="2"/>
      <c r="AA15" s="2"/>
    </row>
    <row r="16" spans="1:27" ht="15.75" customHeight="1" x14ac:dyDescent="0.3">
      <c r="A16" s="61">
        <v>1</v>
      </c>
      <c r="B16" s="62"/>
      <c r="C16" s="12"/>
      <c r="D16" s="12" t="str">
        <f>IFERROR(VLOOKUP(C16,Productos[#All],2,0),"")</f>
        <v/>
      </c>
      <c r="E16" s="12">
        <f>IFERROR(VLOOKUP(Producción1!$I16,Ventas!$D$1:$U$204,6,0),0)</f>
        <v>1</v>
      </c>
      <c r="F16" s="12">
        <f t="shared" si="0"/>
        <v>15</v>
      </c>
      <c r="G16" s="61">
        <f>Ventas!$A16</f>
        <v>5</v>
      </c>
      <c r="H16" s="63">
        <f>Ventas!$C16</f>
        <v>2</v>
      </c>
      <c r="I16" s="63" t="str">
        <f>CONCATENATE(Producción1!$G16,Producción1!$H16)</f>
        <v>52</v>
      </c>
      <c r="J16" s="12" t="str">
        <f>VLOOKUP(Producción1!$G16,Ventas!$A$1:$U$204,6,0)</f>
        <v/>
      </c>
      <c r="K16" s="64">
        <f>IF(Producción1!$Y16&lt;&gt;0,0,IFERROR(VLOOKUP(Producción1!$I16,Ventas!$D$1:$U$204,13,0),0))</f>
        <v>0</v>
      </c>
      <c r="L16" s="65">
        <f>IF(Producción1!$O16=0,0,RANK(Producción1!$O16,IF(Producción1!$A16=Producción1!$A16,Producción1!$O$2:$O$204,""),0)+COUNTIF($O$2:O16,O16)-1)</f>
        <v>0</v>
      </c>
      <c r="M16" s="64">
        <f>IF(Producción1!$O16=0,0,IF(Producción1!$L16=1,8/24,VLOOKUP((MATCH(Producción1!$L16-1,Producción1!$L$2:$L$204,0)),Producción1!$F$1:$P$204,5,0)))</f>
        <v>0</v>
      </c>
      <c r="N16" s="64">
        <f>IF(Producción1!$O16=0,0,Producción1!$M16+Producción1!$P16/(60*24))</f>
        <v>0</v>
      </c>
      <c r="O16" s="65">
        <f>IF(OR(Producción1!$Y16&lt;&gt;0,Producción1!$J16="Cons. Int."),0,10*(24-Producción1!$K16*24)+4*Producción1!$Q16+SUMIFS(Producción1!$E$2:$E$204,Producción1!$A$2:$A$204,Producción1!$A16,Producción1!$D$2:$D$204,Producción1!$D16,Producción1!$G$2:$G$204,Producción1!$G16))</f>
        <v>0</v>
      </c>
      <c r="P16" s="12">
        <f>IF(Producción1!$O16=0,0,ROUND((Pronóstico!$G$8*(SUMIF(Producción1!$A$2:$A$204,Producción1!$A16,Producción1!$E$2:$E$204))+Pronóstico!$G$9)*Producción1!$E16/(SUMIF(Producción1!$A$2:$A$204,Producción1!$A16,Producción1!$E$2:$E$204)),0))</f>
        <v>0</v>
      </c>
      <c r="Q16" s="61" t="str">
        <f>IFERROR(VLOOKUP(Ventas!$E16,Clientes!$A$1:$E$48,5,0),"")</f>
        <v/>
      </c>
      <c r="R16" s="12"/>
      <c r="S16" s="64">
        <v>0.56041666666666667</v>
      </c>
      <c r="T16" s="12"/>
      <c r="U16" s="12"/>
      <c r="V16" s="64">
        <v>0.57291666666666663</v>
      </c>
      <c r="W16" s="12"/>
      <c r="X16" s="65">
        <f>(Producción1!$V16-Producción1!$S16)*60*24</f>
        <v>17.999999999999936</v>
      </c>
      <c r="Y16" s="12">
        <v>1</v>
      </c>
      <c r="Z16" s="2"/>
      <c r="AA16" s="2"/>
    </row>
    <row r="17" spans="1:27" ht="15.75" customHeight="1" x14ac:dyDescent="0.3">
      <c r="A17" s="61">
        <v>1</v>
      </c>
      <c r="B17" s="62"/>
      <c r="C17" s="12"/>
      <c r="D17" s="12" t="str">
        <f>IFERROR(VLOOKUP(C17,Productos[#All],2,0),"")</f>
        <v/>
      </c>
      <c r="E17" s="12">
        <f>IFERROR(VLOOKUP(Producción1!$I17,Ventas!$D$1:$U$204,6,0),0)</f>
        <v>1</v>
      </c>
      <c r="F17" s="12">
        <f t="shared" si="0"/>
        <v>16</v>
      </c>
      <c r="G17" s="61">
        <f>Ventas!$A17</f>
        <v>5</v>
      </c>
      <c r="H17" s="63">
        <f>Ventas!$C17</f>
        <v>3</v>
      </c>
      <c r="I17" s="63" t="str">
        <f>CONCATENATE(Producción1!$G17,Producción1!$H17)</f>
        <v>53</v>
      </c>
      <c r="J17" s="12" t="str">
        <f>VLOOKUP(Producción1!$G17,Ventas!$A$1:$U$204,6,0)</f>
        <v/>
      </c>
      <c r="K17" s="64">
        <f>IF(Producción1!$Y17&lt;&gt;0,0,IFERROR(VLOOKUP(Producción1!$I17,Ventas!$D$1:$U$204,13,0),0))</f>
        <v>0</v>
      </c>
      <c r="L17" s="65">
        <f>IF(Producción1!$O17=0,0,RANK(Producción1!$O17,IF(Producción1!$A17=Producción1!$A17,Producción1!$O$2:$O$204,""),0)+COUNTIF($O$2:O17,O17)-1)</f>
        <v>0</v>
      </c>
      <c r="M17" s="64">
        <f>IF(Producción1!$O17=0,0,IF(Producción1!$L17=1,8/24,VLOOKUP((MATCH(Producción1!$L17-1,Producción1!$L$2:$L$204,0)),Producción1!$F$1:$P$204,5,0)))</f>
        <v>0</v>
      </c>
      <c r="N17" s="64">
        <f>IF(Producción1!$O17=0,0,Producción1!$M17+Producción1!$P17/(60*24))</f>
        <v>0</v>
      </c>
      <c r="O17" s="65">
        <f>IF(OR(Producción1!$Y17&lt;&gt;0,Producción1!$J17="Cons. Int."),0,10*(24-Producción1!$K17*24)+4*Producción1!$Q17+SUMIFS(Producción1!$E$2:$E$204,Producción1!$A$2:$A$204,Producción1!$A17,Producción1!$D$2:$D$204,Producción1!$D17,Producción1!$G$2:$G$204,Producción1!$G17))</f>
        <v>0</v>
      </c>
      <c r="P17" s="12">
        <f>IF(Producción1!$O17=0,0,ROUND((Pronóstico!$G$8*(SUMIF(Producción1!$A$2:$A$204,Producción1!$A17,Producción1!$E$2:$E$204))+Pronóstico!$G$9)*Producción1!$E17/(SUMIF(Producción1!$A$2:$A$204,Producción1!$A17,Producción1!$E$2:$E$204)),0))</f>
        <v>0</v>
      </c>
      <c r="Q17" s="61" t="str">
        <f>IFERROR(VLOOKUP(Ventas!$E17,Clientes!$A$1:$E$48,5,0),"")</f>
        <v/>
      </c>
      <c r="R17" s="12"/>
      <c r="S17" s="64">
        <v>0.57291666666666663</v>
      </c>
      <c r="T17" s="12"/>
      <c r="U17" s="12"/>
      <c r="V17" s="64">
        <v>0.58541666666666659</v>
      </c>
      <c r="W17" s="12"/>
      <c r="X17" s="65">
        <f>(Producción1!$V17-Producción1!$S17)*60*24</f>
        <v>17.999999999999936</v>
      </c>
      <c r="Y17" s="12">
        <v>1</v>
      </c>
      <c r="Z17" s="2"/>
      <c r="AA17" s="2"/>
    </row>
    <row r="18" spans="1:27" ht="15.75" customHeight="1" x14ac:dyDescent="0.3">
      <c r="A18" s="61">
        <v>1</v>
      </c>
      <c r="B18" s="62"/>
      <c r="C18" s="12"/>
      <c r="D18" s="12" t="str">
        <f>IFERROR(VLOOKUP(C18,Productos[#All],2,0),"")</f>
        <v/>
      </c>
      <c r="E18" s="12">
        <f>IFERROR(VLOOKUP(Producción1!$I18,Ventas!$D$1:$U$204,6,0),0)</f>
        <v>1</v>
      </c>
      <c r="F18" s="12">
        <f t="shared" si="0"/>
        <v>17</v>
      </c>
      <c r="G18" s="61">
        <f>Ventas!$A18</f>
        <v>6</v>
      </c>
      <c r="H18" s="63">
        <f>Ventas!$C18</f>
        <v>1</v>
      </c>
      <c r="I18" s="63" t="str">
        <f>CONCATENATE(Producción1!$G18,Producción1!$H18)</f>
        <v>61</v>
      </c>
      <c r="J18" s="12" t="str">
        <f>VLOOKUP(Producción1!$G18,Ventas!$A$1:$U$204,6,0)</f>
        <v/>
      </c>
      <c r="K18" s="64">
        <f>IF(Producción1!$Y18&lt;&gt;0,0,IFERROR(VLOOKUP(Producción1!$I18,Ventas!$D$1:$U$204,13,0),0))</f>
        <v>0</v>
      </c>
      <c r="L18" s="65">
        <f>IF(Producción1!$O18=0,0,RANK(Producción1!$O18,IF(Producción1!$A18=Producción1!$A18,Producción1!$O$2:$O$204,""),0)+COUNTIF($O$2:O18,O18)-1)</f>
        <v>0</v>
      </c>
      <c r="M18" s="64">
        <f>IF(Producción1!$O18=0,0,IF(Producción1!$L18=1,8/24,VLOOKUP((MATCH(Producción1!$L18-1,Producción1!$L$2:$L$204,0)),Producción1!$F$1:$P$204,5,0)))</f>
        <v>0</v>
      </c>
      <c r="N18" s="64">
        <f>IF(Producción1!$O18=0,0,Producción1!$M18+Producción1!$P18/(60*24))</f>
        <v>0</v>
      </c>
      <c r="O18" s="65">
        <f>IF(OR(Producción1!$Y18&lt;&gt;0,Producción1!$J18="Cons. Int."),0,10*(24-Producción1!$K18*24)+4*Producción1!$Q18+SUMIFS(Producción1!$E$2:$E$204,Producción1!$A$2:$A$204,Producción1!$A18,Producción1!$D$2:$D$204,Producción1!$D18,Producción1!$G$2:$G$204,Producción1!$G18))</f>
        <v>0</v>
      </c>
      <c r="P18" s="12">
        <f>IF(Producción1!$O18=0,0,ROUND((Pronóstico!$G$8*(SUMIF(Producción1!$A$2:$A$204,Producción1!$A18,Producción1!$E$2:$E$204))+Pronóstico!$G$9)*Producción1!$E18/(SUMIF(Producción1!$A$2:$A$204,Producción1!$A18,Producción1!$E$2:$E$204)),0))</f>
        <v>0</v>
      </c>
      <c r="Q18" s="61" t="str">
        <f>IFERROR(VLOOKUP(Ventas!$E18,Clientes!$A$1:$E$48,5,0),"")</f>
        <v/>
      </c>
      <c r="R18" s="12"/>
      <c r="S18" s="64">
        <v>0.41250000000000003</v>
      </c>
      <c r="T18" s="12"/>
      <c r="U18" s="12"/>
      <c r="V18" s="64">
        <v>0.41875000000000001</v>
      </c>
      <c r="W18" s="12"/>
      <c r="X18" s="65">
        <f>(Producción1!$V18-Producción1!$S18)*60*24</f>
        <v>8.999999999999968</v>
      </c>
      <c r="Y18" s="12">
        <v>1</v>
      </c>
      <c r="Z18" s="2"/>
      <c r="AA18" s="2"/>
    </row>
    <row r="19" spans="1:27" ht="15.75" customHeight="1" x14ac:dyDescent="0.3">
      <c r="A19" s="61">
        <v>1</v>
      </c>
      <c r="B19" s="62"/>
      <c r="C19" s="12"/>
      <c r="D19" s="12" t="str">
        <f>IFERROR(VLOOKUP(C19,Productos[#All],2,0),"")</f>
        <v/>
      </c>
      <c r="E19" s="12">
        <f>IFERROR(VLOOKUP(Producción1!$I19,Ventas!$D$1:$U$204,6,0),0)</f>
        <v>1</v>
      </c>
      <c r="F19" s="12">
        <f t="shared" si="0"/>
        <v>18</v>
      </c>
      <c r="G19" s="61">
        <f>Ventas!$A19</f>
        <v>6</v>
      </c>
      <c r="H19" s="63">
        <f>Ventas!$C19</f>
        <v>2</v>
      </c>
      <c r="I19" s="63" t="str">
        <f>CONCATENATE(Producción1!$G19,Producción1!$H19)</f>
        <v>62</v>
      </c>
      <c r="J19" s="12" t="str">
        <f>VLOOKUP(Producción1!$G19,Ventas!$A$1:$U$204,6,0)</f>
        <v/>
      </c>
      <c r="K19" s="64">
        <f>IF(Producción1!$Y19&lt;&gt;0,0,IFERROR(VLOOKUP(Producción1!$I19,Ventas!$D$1:$U$204,13,0),0))</f>
        <v>0</v>
      </c>
      <c r="L19" s="65">
        <f>IF(Producción1!$O19=0,0,RANK(Producción1!$O19,IF(Producción1!$A19=Producción1!$A19,Producción1!$O$2:$O$204,""),0)+COUNTIF($O$2:O19,O19)-1)</f>
        <v>0</v>
      </c>
      <c r="M19" s="64">
        <f>IF(Producción1!$O19=0,0,IF(Producción1!$L19=1,8/24,VLOOKUP((MATCH(Producción1!$L19-1,Producción1!$L$2:$L$204,0)),Producción1!$F$1:$P$204,5,0)))</f>
        <v>0</v>
      </c>
      <c r="N19" s="64">
        <f>IF(Producción1!$O19=0,0,Producción1!$M19+Producción1!$P19/(60*24))</f>
        <v>0</v>
      </c>
      <c r="O19" s="65">
        <f>IF(OR(Producción1!$Y19&lt;&gt;0,Producción1!$J19="Cons. Int."),0,10*(24-Producción1!$K19*24)+4*Producción1!$Q19+SUMIFS(Producción1!$E$2:$E$204,Producción1!$A$2:$A$204,Producción1!$A19,Producción1!$D$2:$D$204,Producción1!$D19,Producción1!$G$2:$G$204,Producción1!$G19))</f>
        <v>0</v>
      </c>
      <c r="P19" s="12">
        <f>IF(Producción1!$O19=0,0,ROUND((Pronóstico!$G$8*(SUMIF(Producción1!$A$2:$A$204,Producción1!$A19,Producción1!$E$2:$E$204))+Pronóstico!$G$9)*Producción1!$E19/(SUMIF(Producción1!$A$2:$A$204,Producción1!$A19,Producción1!$E$2:$E$204)),0))</f>
        <v>0</v>
      </c>
      <c r="Q19" s="61" t="str">
        <f>IFERROR(VLOOKUP(Ventas!$E19,Clientes!$A$1:$E$48,5,0),"")</f>
        <v/>
      </c>
      <c r="R19" s="12"/>
      <c r="S19" s="64">
        <v>0.41875000000000001</v>
      </c>
      <c r="T19" s="12"/>
      <c r="U19" s="12"/>
      <c r="V19" s="64">
        <v>0.42499999999999999</v>
      </c>
      <c r="W19" s="12"/>
      <c r="X19" s="65">
        <f>(Producción1!$V19-Producción1!$S19)*60*24</f>
        <v>8.999999999999968</v>
      </c>
      <c r="Y19" s="12">
        <v>1</v>
      </c>
      <c r="Z19" s="2"/>
      <c r="AA19" s="2"/>
    </row>
    <row r="20" spans="1:27" ht="15.75" customHeight="1" x14ac:dyDescent="0.3">
      <c r="A20" s="61">
        <v>1</v>
      </c>
      <c r="B20" s="62"/>
      <c r="C20" s="12"/>
      <c r="D20" s="12" t="str">
        <f>IFERROR(VLOOKUP(C20,Productos[#All],2,0),"")</f>
        <v/>
      </c>
      <c r="E20" s="12">
        <f>IFERROR(VLOOKUP(Producción1!$I20,Ventas!$D$1:$U$204,6,0),0)</f>
        <v>2</v>
      </c>
      <c r="F20" s="12">
        <f t="shared" si="0"/>
        <v>19</v>
      </c>
      <c r="G20" s="61">
        <f>Ventas!$A20</f>
        <v>7</v>
      </c>
      <c r="H20" s="63">
        <f>Ventas!$C20</f>
        <v>1</v>
      </c>
      <c r="I20" s="63" t="str">
        <f>CONCATENATE(Producción1!$G20,Producción1!$H20)</f>
        <v>71</v>
      </c>
      <c r="J20" s="12" t="str">
        <f>VLOOKUP(Producción1!$G20,Ventas!$A$1:$U$204,6,0)</f>
        <v/>
      </c>
      <c r="K20" s="64">
        <f>IF(Producción1!$Y20&lt;&gt;0,0,IFERROR(VLOOKUP(Producción1!$I20,Ventas!$D$1:$U$204,13,0),0))</f>
        <v>0</v>
      </c>
      <c r="L20" s="65">
        <f>IF(Producción1!$O20=0,0,RANK(Producción1!$O20,IF(Producción1!$A20=Producción1!$A20,Producción1!$O$2:$O$204,""),0)+COUNTIF($O$2:O20,O20)-1)</f>
        <v>0</v>
      </c>
      <c r="M20" s="64">
        <f>IF(Producción1!$O20=0,0,IF(Producción1!$L20=1,8/24,VLOOKUP((MATCH(Producción1!$L20-1,Producción1!$L$2:$L$204,0)),Producción1!$F$1:$P$204,5,0)))</f>
        <v>0</v>
      </c>
      <c r="N20" s="64">
        <f>IF(Producción1!$O20=0,0,Producción1!$M20+Producción1!$P20/(60*24))</f>
        <v>0</v>
      </c>
      <c r="O20" s="65">
        <f>IF(OR(Producción1!$Y20&lt;&gt;0,Producción1!$J20="Cons. Int."),0,10*(24-Producción1!$K20*24)+4*Producción1!$Q20+SUMIFS(Producción1!$E$2:$E$204,Producción1!$A$2:$A$204,Producción1!$A20,Producción1!$D$2:$D$204,Producción1!$D20,Producción1!$G$2:$G$204,Producción1!$G20))</f>
        <v>0</v>
      </c>
      <c r="P20" s="12">
        <f>IF(Producción1!$O20=0,0,ROUND((Pronóstico!$G$8*(SUMIF(Producción1!$A$2:$A$204,Producción1!$A20,Producción1!$E$2:$E$204))+Pronóstico!$G$9)*Producción1!$E20/(SUMIF(Producción1!$A$2:$A$204,Producción1!$A20,Producción1!$E$2:$E$204)),0))</f>
        <v>0</v>
      </c>
      <c r="Q20" s="61" t="str">
        <f>IFERROR(VLOOKUP(Ventas!$E20,Clientes!$A$1:$E$48,5,0),"")</f>
        <v/>
      </c>
      <c r="R20" s="12"/>
      <c r="S20" s="64">
        <v>0.4</v>
      </c>
      <c r="T20" s="12"/>
      <c r="U20" s="12"/>
      <c r="V20" s="64">
        <v>0.41250000000000003</v>
      </c>
      <c r="W20" s="12"/>
      <c r="X20" s="65">
        <f>(Producción1!$V20-Producción1!$S20)*60*24</f>
        <v>18.000000000000014</v>
      </c>
      <c r="Y20" s="12">
        <v>1</v>
      </c>
      <c r="Z20" s="2"/>
      <c r="AA20" s="2"/>
    </row>
    <row r="21" spans="1:27" ht="15.75" customHeight="1" x14ac:dyDescent="0.3">
      <c r="A21" s="61">
        <v>1</v>
      </c>
      <c r="B21" s="62"/>
      <c r="C21" s="12"/>
      <c r="D21" s="12" t="str">
        <f>IFERROR(VLOOKUP(C21,Productos[#All],2,0),"")</f>
        <v/>
      </c>
      <c r="E21" s="12">
        <f>IFERROR(VLOOKUP(Producción1!$I21,Ventas!$D$1:$U$204,6,0),0)</f>
        <v>1</v>
      </c>
      <c r="F21" s="12">
        <f t="shared" si="0"/>
        <v>20</v>
      </c>
      <c r="G21" s="61">
        <f>Ventas!$A21</f>
        <v>7</v>
      </c>
      <c r="H21" s="63">
        <f>Ventas!$C21</f>
        <v>2</v>
      </c>
      <c r="I21" s="63" t="str">
        <f>CONCATENATE(Producción1!$G21,Producción1!$H21)</f>
        <v>72</v>
      </c>
      <c r="J21" s="12" t="str">
        <f>VLOOKUP(Producción1!$G21,Ventas!$A$1:$U$204,6,0)</f>
        <v/>
      </c>
      <c r="K21" s="64">
        <f>IF(Producción1!$Y21&lt;&gt;0,0,IFERROR(VLOOKUP(Producción1!$I21,Ventas!$D$1:$U$204,13,0),0))</f>
        <v>0</v>
      </c>
      <c r="L21" s="65">
        <f>IF(Producción1!$O21=0,0,RANK(Producción1!$O21,IF(Producción1!$A21=Producción1!$A21,Producción1!$O$2:$O$204,""),0)+COUNTIF($O$2:O21,O21)-1)</f>
        <v>0</v>
      </c>
      <c r="M21" s="64">
        <f>IF(Producción1!$O21=0,0,IF(Producción1!$L21=1,8/24,VLOOKUP((MATCH(Producción1!$L21-1,Producción1!$L$2:$L$204,0)),Producción1!$F$1:$P$204,5,0)))</f>
        <v>0</v>
      </c>
      <c r="N21" s="64">
        <f>IF(Producción1!$O21=0,0,Producción1!$M21+Producción1!$P21/(60*24))</f>
        <v>0</v>
      </c>
      <c r="O21" s="65">
        <f>IF(OR(Producción1!$Y21&lt;&gt;0,Producción1!$J21="Cons. Int."),0,10*(24-Producción1!$K21*24)+4*Producción1!$Q21+SUMIFS(Producción1!$E$2:$E$204,Producción1!$A$2:$A$204,Producción1!$A21,Producción1!$D$2:$D$204,Producción1!$D21,Producción1!$G$2:$G$204,Producción1!$G21))</f>
        <v>0</v>
      </c>
      <c r="P21" s="12">
        <f>IF(Producción1!$O21=0,0,ROUND((Pronóstico!$G$8*(SUMIF(Producción1!$A$2:$A$204,Producción1!$A21,Producción1!$E$2:$E$204))+Pronóstico!$G$9)*Producción1!$E21/(SUMIF(Producción1!$A$2:$A$204,Producción1!$A21,Producción1!$E$2:$E$204)),0))</f>
        <v>0</v>
      </c>
      <c r="Q21" s="61" t="str">
        <f>IFERROR(VLOOKUP(Ventas!$E21,Clientes!$A$1:$E$48,5,0),"")</f>
        <v/>
      </c>
      <c r="R21" s="12"/>
      <c r="S21" s="64">
        <v>0.38194444444444448</v>
      </c>
      <c r="T21" s="12"/>
      <c r="U21" s="12"/>
      <c r="V21" s="64">
        <v>0.4</v>
      </c>
      <c r="W21" s="12"/>
      <c r="X21" s="65">
        <f>(Producción1!$V21-Producción1!$S21)*60*24</f>
        <v>25.999999999999986</v>
      </c>
      <c r="Y21" s="12">
        <v>1</v>
      </c>
      <c r="Z21" s="2"/>
      <c r="AA21" s="2"/>
    </row>
    <row r="22" spans="1:27" ht="15.75" customHeight="1" x14ac:dyDescent="0.3">
      <c r="A22" s="61">
        <v>1</v>
      </c>
      <c r="B22" s="62"/>
      <c r="C22" s="12"/>
      <c r="D22" s="12" t="str">
        <f>IFERROR(VLOOKUP(C22,Productos[#All],2,0),"")</f>
        <v/>
      </c>
      <c r="E22" s="12">
        <f>IFERROR(VLOOKUP(Producción1!$I22,Ventas!$D$1:$U$204,6,0),0)</f>
        <v>1</v>
      </c>
      <c r="F22" s="12">
        <f t="shared" si="0"/>
        <v>21</v>
      </c>
      <c r="G22" s="61">
        <f>Ventas!$A22</f>
        <v>7</v>
      </c>
      <c r="H22" s="63">
        <f>Ventas!$C22</f>
        <v>3</v>
      </c>
      <c r="I22" s="63" t="str">
        <f>CONCATENATE(Producción1!$G22,Producción1!$H22)</f>
        <v>73</v>
      </c>
      <c r="J22" s="12" t="str">
        <f>VLOOKUP(Producción1!$G22,Ventas!$A$1:$U$204,6,0)</f>
        <v/>
      </c>
      <c r="K22" s="64">
        <f>IF(Producción1!$Y22&lt;&gt;0,0,IFERROR(VLOOKUP(Producción1!$I22,Ventas!$D$1:$U$204,13,0),0))</f>
        <v>0</v>
      </c>
      <c r="L22" s="65">
        <f>IF(Producción1!$O22=0,0,RANK(Producción1!$O22,IF(Producción1!$A22=Producción1!$A22,Producción1!$O$2:$O$204,""),0)+COUNTIF($O$2:O22,O22)-1)</f>
        <v>0</v>
      </c>
      <c r="M22" s="64">
        <f>IF(Producción1!$O22=0,0,IF(Producción1!$L22=1,8/24,VLOOKUP((MATCH(Producción1!$L22-1,Producción1!$L$2:$L$204,0)),Producción1!$F$1:$P$204,5,0)))</f>
        <v>0</v>
      </c>
      <c r="N22" s="64">
        <f>IF(Producción1!$O22=0,0,Producción1!$M22+Producción1!$P22/(60*24))</f>
        <v>0</v>
      </c>
      <c r="O22" s="65">
        <f>IF(OR(Producción1!$Y22&lt;&gt;0,Producción1!$J22="Cons. Int."),0,10*(24-Producción1!$K22*24)+4*Producción1!$Q22+SUMIFS(Producción1!$E$2:$E$204,Producción1!$A$2:$A$204,Producción1!$A22,Producción1!$D$2:$D$204,Producción1!$D22,Producción1!$G$2:$G$204,Producción1!$G22))</f>
        <v>0</v>
      </c>
      <c r="P22" s="12">
        <f>IF(Producción1!$O22=0,0,ROUND((Pronóstico!$G$8*(SUMIF(Producción1!$A$2:$A$204,Producción1!$A22,Producción1!$E$2:$E$204))+Pronóstico!$G$9)*Producción1!$E22/(SUMIF(Producción1!$A$2:$A$204,Producción1!$A22,Producción1!$E$2:$E$204)),0))</f>
        <v>0</v>
      </c>
      <c r="Q22" s="61" t="str">
        <f>IFERROR(VLOOKUP(Ventas!$E22,Clientes!$A$1:$E$48,5,0),"")</f>
        <v/>
      </c>
      <c r="R22" s="12"/>
      <c r="S22" s="64">
        <v>0.51736111111111116</v>
      </c>
      <c r="T22" s="12"/>
      <c r="U22" s="12"/>
      <c r="V22" s="64">
        <v>0.53541666666666676</v>
      </c>
      <c r="W22" s="12"/>
      <c r="X22" s="65">
        <f>(Producción1!$V22-Producción1!$S22)*60*24</f>
        <v>26.000000000000068</v>
      </c>
      <c r="Y22" s="12">
        <v>1</v>
      </c>
      <c r="Z22" s="2"/>
      <c r="AA22" s="2"/>
    </row>
    <row r="23" spans="1:27" ht="15.75" customHeight="1" x14ac:dyDescent="0.3">
      <c r="A23" s="61">
        <v>1</v>
      </c>
      <c r="B23" s="62"/>
      <c r="C23" s="12"/>
      <c r="D23" s="12" t="str">
        <f>IFERROR(VLOOKUP(C23,Productos[#All],2,0),"")</f>
        <v/>
      </c>
      <c r="E23" s="12">
        <f>IFERROR(VLOOKUP(Producción1!$I23,Ventas!$D$1:$U$204,6,0),0)</f>
        <v>1</v>
      </c>
      <c r="F23" s="12">
        <f t="shared" si="0"/>
        <v>22</v>
      </c>
      <c r="G23" s="61">
        <f>Ventas!$A23</f>
        <v>8</v>
      </c>
      <c r="H23" s="63">
        <f>Ventas!$C23</f>
        <v>1</v>
      </c>
      <c r="I23" s="63" t="str">
        <f>CONCATENATE(Producción1!$G23,Producción1!$H23)</f>
        <v>81</v>
      </c>
      <c r="J23" s="12" t="str">
        <f>VLOOKUP(Producción1!$G23,Ventas!$A$1:$U$204,6,0)</f>
        <v/>
      </c>
      <c r="K23" s="64">
        <f>IF(Producción1!$Y23&lt;&gt;0,0,IFERROR(VLOOKUP(Producción1!$I23,Ventas!$D$1:$U$204,13,0),0))</f>
        <v>0</v>
      </c>
      <c r="L23" s="65">
        <f>IF(Producción1!$O23=0,0,RANK(Producción1!$O23,IF(Producción1!$A23=Producción1!$A23,Producción1!$O$2:$O$204,""),0)+COUNTIF($O$2:O23,O23)-1)</f>
        <v>0</v>
      </c>
      <c r="M23" s="64">
        <f>IF(Producción1!$O23=0,0,IF(Producción1!$L23=1,8/24,VLOOKUP((MATCH(Producción1!$L23-1,Producción1!$L$2:$L$204,0)),Producción1!$F$1:$P$204,5,0)))</f>
        <v>0</v>
      </c>
      <c r="N23" s="64">
        <f>IF(Producción1!$O23=0,0,Producción1!$M23+Producción1!$P23/(60*24))</f>
        <v>0</v>
      </c>
      <c r="O23" s="65">
        <f>IF(OR(Producción1!$Y23&lt;&gt;0,Producción1!$J23="Cons. Int."),0,10*(24-Producción1!$K23*24)+4*Producción1!$Q23+SUMIFS(Producción1!$E$2:$E$204,Producción1!$A$2:$A$204,Producción1!$A23,Producción1!$D$2:$D$204,Producción1!$D23,Producción1!$G$2:$G$204,Producción1!$G23))</f>
        <v>0</v>
      </c>
      <c r="P23" s="12">
        <f>IF(Producción1!$O23=0,0,ROUND((Pronóstico!$G$8*(SUMIF(Producción1!$A$2:$A$204,Producción1!$A23,Producción1!$E$2:$E$204))+Pronóstico!$G$9)*Producción1!$E23/(SUMIF(Producción1!$A$2:$A$204,Producción1!$A23,Producción1!$E$2:$E$204)),0))</f>
        <v>0</v>
      </c>
      <c r="Q23" s="61" t="str">
        <f>IFERROR(VLOOKUP(Ventas!$E23,Clientes!$A$1:$E$48,5,0),"")</f>
        <v/>
      </c>
      <c r="R23" s="12"/>
      <c r="S23" s="64">
        <v>0.58541666666666659</v>
      </c>
      <c r="T23" s="12"/>
      <c r="U23" s="12"/>
      <c r="V23" s="64">
        <v>0.59791666666666654</v>
      </c>
      <c r="W23" s="12"/>
      <c r="X23" s="65">
        <f>(Producción1!$V23-Producción1!$S23)*60*24</f>
        <v>17.999999999999936</v>
      </c>
      <c r="Y23" s="12">
        <v>1</v>
      </c>
      <c r="Z23" s="2"/>
      <c r="AA23" s="2"/>
    </row>
    <row r="24" spans="1:27" ht="15.75" customHeight="1" x14ac:dyDescent="0.3">
      <c r="A24" s="61">
        <v>0</v>
      </c>
      <c r="B24" s="62"/>
      <c r="C24" s="12"/>
      <c r="D24" s="12" t="str">
        <f>IFERROR(VLOOKUP(C24,Productos[#All],2,0),"")</f>
        <v/>
      </c>
      <c r="E24" s="12">
        <f>IFERROR(VLOOKUP(Producción1!$I24,Ventas!$D$1:$U$204,6,0),0)</f>
        <v>1</v>
      </c>
      <c r="F24" s="12">
        <f t="shared" si="0"/>
        <v>23</v>
      </c>
      <c r="G24" s="61">
        <f>Ventas!$A24</f>
        <v>9</v>
      </c>
      <c r="H24" s="63">
        <f>Ventas!$C24</f>
        <v>1</v>
      </c>
      <c r="I24" s="63" t="str">
        <f>CONCATENATE(Producción1!$G24,Producción1!$H24)</f>
        <v>91</v>
      </c>
      <c r="J24" s="12" t="str">
        <f>VLOOKUP(Producción1!$G24,Ventas!$A$1:$U$204,6,0)</f>
        <v/>
      </c>
      <c r="K24" s="64">
        <f>IF(Producción1!$Y24&lt;&gt;0,0,IFERROR(VLOOKUP(Producción1!$I24,Ventas!$D$1:$U$204,13,0),0))</f>
        <v>0</v>
      </c>
      <c r="L24" s="65">
        <f>IF(Producción1!$O24=0,0,RANK(Producción1!$O24,IF(Producción1!$A24=Producción1!$A24,Producción1!$O$2:$O$204,""),0)+COUNTIF($O$2:O24,O24)-1)</f>
        <v>0</v>
      </c>
      <c r="M24" s="64">
        <f>IF(Producción1!$O24=0,0,IF(Producción1!$L24=1,8/24,VLOOKUP((MATCH(Producción1!$L24-1,Producción1!$L$2:$L$204,0)),Producción1!$F$1:$P$204,5,0)))</f>
        <v>0</v>
      </c>
      <c r="N24" s="64">
        <f>IF(Producción1!$O24=0,0,Producción1!$M24+Producción1!$P24/(60*24))</f>
        <v>0</v>
      </c>
      <c r="O24" s="65">
        <f>IF(OR(Producción1!$Y24&lt;&gt;0,Producción1!$J24="Cons. Int."),0,10*(24-Producción1!$K24*24)+4*Producción1!$Q24+SUMIFS(Producción1!$E$2:$E$204,Producción1!$A$2:$A$204,Producción1!$A24,Producción1!$D$2:$D$204,Producción1!$D24,Producción1!$G$2:$G$204,Producción1!$G24))</f>
        <v>0</v>
      </c>
      <c r="P24" s="12">
        <f>IF(Producción1!$O24=0,0,ROUND((Pronóstico!$G$8*(SUMIF(Producción1!$A$2:$A$204,Producción1!$A24,Producción1!$E$2:$E$204))+Pronóstico!$G$9)*Producción1!$E24/(SUMIF(Producción1!$A$2:$A$204,Producción1!$A24,Producción1!$E$2:$E$204)),0))</f>
        <v>0</v>
      </c>
      <c r="Q24" s="61" t="str">
        <f>IFERROR(VLOOKUP(Ventas!$E24,Clientes!$A$1:$E$48,5,0),"")</f>
        <v/>
      </c>
      <c r="R24" s="12"/>
      <c r="S24" s="64">
        <v>0.79166666666666663</v>
      </c>
      <c r="T24" s="12"/>
      <c r="U24" s="12"/>
      <c r="V24" s="64">
        <v>0.84722222222222221</v>
      </c>
      <c r="W24" s="64"/>
      <c r="X24" s="65">
        <f>(Producción1!$V24-Producción1!$S24)*60*24</f>
        <v>80.000000000000028</v>
      </c>
      <c r="Y24" s="12">
        <v>1</v>
      </c>
      <c r="Z24" s="2"/>
      <c r="AA24" s="2"/>
    </row>
    <row r="25" spans="1:27" ht="15.75" customHeight="1" x14ac:dyDescent="0.3">
      <c r="A25" s="61">
        <v>2</v>
      </c>
      <c r="B25" s="62"/>
      <c r="C25" s="12"/>
      <c r="D25" s="12" t="str">
        <f>IFERROR(VLOOKUP(C25,Productos[#All],2,0),"")</f>
        <v/>
      </c>
      <c r="E25" s="12">
        <f>IFERROR(VLOOKUP(Producción1!$I25,Ventas!$D$1:$U$204,6,0),0)</f>
        <v>1</v>
      </c>
      <c r="F25" s="12">
        <f t="shared" si="0"/>
        <v>24</v>
      </c>
      <c r="G25" s="61">
        <f>Ventas!$A25</f>
        <v>9</v>
      </c>
      <c r="H25" s="63">
        <f>Ventas!$C25</f>
        <v>2</v>
      </c>
      <c r="I25" s="63" t="str">
        <f>CONCATENATE(Producción1!$G25,Producción1!$H25)</f>
        <v>92</v>
      </c>
      <c r="J25" s="12" t="str">
        <f>VLOOKUP(Producción1!$G25,Ventas!$A$1:$U$204,6,0)</f>
        <v/>
      </c>
      <c r="K25" s="64">
        <f>IF(Producción1!$Y25&lt;&gt;0,0,IFERROR(VLOOKUP(Producción1!$I25,Ventas!$D$1:$U$204,13,0),0))</f>
        <v>0</v>
      </c>
      <c r="L25" s="65">
        <f>IF(Producción1!$O25=0,0,RANK(Producción1!$O25,IF(Producción1!$A25=Producción1!$A25,Producción1!$O$2:$O$204,""),0)+COUNTIF($O$2:O25,O25)-1)</f>
        <v>0</v>
      </c>
      <c r="M25" s="64">
        <f>IF(Producción1!$O25=0,0,IF(Producción1!$L25=1,8/24,VLOOKUP((MATCH(Producción1!$L25-1,Producción1!$L$2:$L$204,0)),Producción1!$F$1:$P$204,5,0)))</f>
        <v>0</v>
      </c>
      <c r="N25" s="64">
        <f>IF(Producción1!$O25=0,0,Producción1!$M25+Producción1!$P25/(60*24))</f>
        <v>0</v>
      </c>
      <c r="O25" s="65">
        <f>IF(OR(Producción1!$Y25&lt;&gt;0,Producción1!$J25="Cons. Int."),0,10*(24-Producción1!$K25*24)+4*Producción1!$Q25+SUMIFS(Producción1!$E$2:$E$204,Producción1!$A$2:$A$204,Producción1!$A25,Producción1!$D$2:$D$204,Producción1!$D25,Producción1!$G$2:$G$204,Producción1!$G25))</f>
        <v>0</v>
      </c>
      <c r="P25" s="12">
        <f>IF(Producción1!$O25=0,0,ROUND((Pronóstico!$G$8*(SUMIF(Producción1!$A$2:$A$204,Producción1!$A25,Producción1!$E$2:$E$204))+Pronóstico!$G$9)*Producción1!$E25/(SUMIF(Producción1!$A$2:$A$204,Producción1!$A25,Producción1!$E$2:$E$204)),0))</f>
        <v>0</v>
      </c>
      <c r="Q25" s="61" t="str">
        <f>IFERROR(VLOOKUP(Ventas!$E25,Clientes!$A$1:$E$48,5,0),"")</f>
        <v/>
      </c>
      <c r="R25" s="12"/>
      <c r="S25" s="64">
        <v>0.64097222222222217</v>
      </c>
      <c r="T25" s="12"/>
      <c r="U25" s="12"/>
      <c r="V25" s="64">
        <v>0.66527777777777775</v>
      </c>
      <c r="W25" s="12"/>
      <c r="X25" s="65">
        <f>(Producción1!$V25-Producción1!$S25)*60*24</f>
        <v>35.000000000000036</v>
      </c>
      <c r="Y25" s="12">
        <v>1</v>
      </c>
      <c r="Z25" s="2"/>
      <c r="AA25" s="2"/>
    </row>
    <row r="26" spans="1:27" ht="15.75" customHeight="1" x14ac:dyDescent="0.3">
      <c r="A26" s="61">
        <v>2</v>
      </c>
      <c r="B26" s="62"/>
      <c r="C26" s="12"/>
      <c r="D26" s="12" t="str">
        <f>IFERROR(VLOOKUP(C26,Productos[#All],2,0),"")</f>
        <v/>
      </c>
      <c r="E26" s="12">
        <f>IFERROR(VLOOKUP(Producción1!$I26,Ventas!$D$1:$U$204,6,0),0)</f>
        <v>1</v>
      </c>
      <c r="F26" s="12">
        <f t="shared" si="0"/>
        <v>25</v>
      </c>
      <c r="G26" s="61">
        <f>Ventas!$A26</f>
        <v>10</v>
      </c>
      <c r="H26" s="63">
        <f>Ventas!$C26</f>
        <v>1</v>
      </c>
      <c r="I26" s="63" t="str">
        <f>CONCATENATE(Producción1!$G26,Producción1!$H26)</f>
        <v>101</v>
      </c>
      <c r="J26" s="12" t="str">
        <f>VLOOKUP(Producción1!$G26,Ventas!$A$1:$U$204,6,0)</f>
        <v/>
      </c>
      <c r="K26" s="64">
        <f>IF(Producción1!$Y26&lt;&gt;0,0,IFERROR(VLOOKUP(Producción1!$I26,Ventas!$D$1:$U$204,13,0),0))</f>
        <v>0</v>
      </c>
      <c r="L26" s="65">
        <f>IF(Producción1!$O26=0,0,RANK(Producción1!$O26,IF(Producción1!$A26=Producción1!$A26,Producción1!$O$2:$O$204,""),0)+COUNTIF($O$2:O26,O26)-1)</f>
        <v>0</v>
      </c>
      <c r="M26" s="64">
        <f>IF(Producción1!$O26=0,0,IF(Producción1!$L26=1,8/24,VLOOKUP((MATCH(Producción1!$L26-1,Producción1!$L$2:$L$204,0)),Producción1!$F$1:$P$204,5,0)))</f>
        <v>0</v>
      </c>
      <c r="N26" s="64">
        <f>IF(Producción1!$O26=0,0,Producción1!$M26+Producción1!$P26/(60*24))</f>
        <v>0</v>
      </c>
      <c r="O26" s="65">
        <f>IF(OR(Producción1!$Y26&lt;&gt;0,Producción1!$J26="Cons. Int."),0,10*(24-Producción1!$K26*24)+4*Producción1!$Q26+SUMIFS(Producción1!$E$2:$E$204,Producción1!$A$2:$A$204,Producción1!$A26,Producción1!$D$2:$D$204,Producción1!$D26,Producción1!$G$2:$G$204,Producción1!$G26))</f>
        <v>0</v>
      </c>
      <c r="P26" s="12">
        <f>IF(Producción1!$O26=0,0,ROUND((Pronóstico!$G$8*(SUMIF(Producción1!$A$2:$A$204,Producción1!$A26,Producción1!$E$2:$E$204))+Pronóstico!$G$9)*Producción1!$E26/(SUMIF(Producción1!$A$2:$A$204,Producción1!$A26,Producción1!$E$2:$E$204)),0))</f>
        <v>0</v>
      </c>
      <c r="Q26" s="61" t="str">
        <f>IFERROR(VLOOKUP(Ventas!$E26,Clientes!$A$1:$E$48,5,0),"")</f>
        <v/>
      </c>
      <c r="R26" s="12"/>
      <c r="S26" s="64">
        <v>0.71805555555555556</v>
      </c>
      <c r="T26" s="12"/>
      <c r="U26" s="12"/>
      <c r="V26" s="64">
        <v>0.72986111111111107</v>
      </c>
      <c r="W26" s="12"/>
      <c r="X26" s="65">
        <f>(Producción1!$V26-Producción1!$S26)*60*24</f>
        <v>16.99999999999994</v>
      </c>
      <c r="Y26" s="12">
        <v>1</v>
      </c>
      <c r="Z26" s="2"/>
      <c r="AA26" s="2"/>
    </row>
    <row r="27" spans="1:27" ht="15.75" customHeight="1" x14ac:dyDescent="0.3">
      <c r="A27" s="61">
        <v>2</v>
      </c>
      <c r="B27" s="62"/>
      <c r="C27" s="12"/>
      <c r="D27" s="12" t="str">
        <f>IFERROR(VLOOKUP(C27,Productos[#All],2,0),"")</f>
        <v/>
      </c>
      <c r="E27" s="12">
        <f>IFERROR(VLOOKUP(Producción1!$I27,Ventas!$D$1:$U$204,6,0),0)</f>
        <v>1</v>
      </c>
      <c r="F27" s="12">
        <f t="shared" si="0"/>
        <v>26</v>
      </c>
      <c r="G27" s="61">
        <f>Ventas!$A27</f>
        <v>10</v>
      </c>
      <c r="H27" s="63">
        <f>Ventas!$C27</f>
        <v>2</v>
      </c>
      <c r="I27" s="63" t="str">
        <f>CONCATENATE(Producción1!$G27,Producción1!$H27)</f>
        <v>102</v>
      </c>
      <c r="J27" s="12" t="str">
        <f>VLOOKUP(Producción1!$G27,Ventas!$A$1:$U$204,6,0)</f>
        <v/>
      </c>
      <c r="K27" s="64">
        <f>IF(Producción1!$Y27&lt;&gt;0,0,IFERROR(VLOOKUP(Producción1!$I27,Ventas!$D$1:$U$204,13,0),0))</f>
        <v>0</v>
      </c>
      <c r="L27" s="65">
        <f>IF(Producción1!$O27=0,0,RANK(Producción1!$O27,IF(Producción1!$A27=Producción1!$A27,Producción1!$O$2:$O$204,""),0)+COUNTIF($O$2:O27,O27)-1)</f>
        <v>0</v>
      </c>
      <c r="M27" s="64">
        <f>IF(Producción1!$O27=0,0,IF(Producción1!$L27=1,8/24,VLOOKUP((MATCH(Producción1!$L27-1,Producción1!$L$2:$L$204,0)),Producción1!$F$1:$P$204,5,0)))</f>
        <v>0</v>
      </c>
      <c r="N27" s="64">
        <f>IF(Producción1!$O27=0,0,Producción1!$M27+Producción1!$P27/(60*24))</f>
        <v>0</v>
      </c>
      <c r="O27" s="65">
        <f>IF(OR(Producción1!$Y27&lt;&gt;0,Producción1!$J27="Cons. Int."),0,10*(24-Producción1!$K27*24)+4*Producción1!$Q27+SUMIFS(Producción1!$E$2:$E$204,Producción1!$A$2:$A$204,Producción1!$A27,Producción1!$D$2:$D$204,Producción1!$D27,Producción1!$G$2:$G$204,Producción1!$G27))</f>
        <v>0</v>
      </c>
      <c r="P27" s="12">
        <f>IF(Producción1!$O27=0,0,ROUND((Pronóstico!$G$8*(SUMIF(Producción1!$A$2:$A$204,Producción1!$A27,Producción1!$E$2:$E$204))+Pronóstico!$G$9)*Producción1!$E27/(SUMIF(Producción1!$A$2:$A$204,Producción1!$A27,Producción1!$E$2:$E$204)),0))</f>
        <v>0</v>
      </c>
      <c r="Q27" s="61" t="str">
        <f>IFERROR(VLOOKUP(Ventas!$E27,Clientes!$A$1:$E$48,5,0),"")</f>
        <v/>
      </c>
      <c r="R27" s="12"/>
      <c r="S27" s="64">
        <v>0.72986111111111107</v>
      </c>
      <c r="T27" s="12"/>
      <c r="U27" s="12"/>
      <c r="V27" s="64">
        <v>0.7416666666666667</v>
      </c>
      <c r="W27" s="12"/>
      <c r="X27" s="65">
        <f>(Producción1!$V27-Producción1!$S27)*60*24</f>
        <v>17.000000000000099</v>
      </c>
      <c r="Y27" s="12">
        <v>1</v>
      </c>
      <c r="Z27" s="2"/>
      <c r="AA27" s="2"/>
    </row>
    <row r="28" spans="1:27" ht="15.75" customHeight="1" x14ac:dyDescent="0.3">
      <c r="A28" s="61">
        <v>2</v>
      </c>
      <c r="B28" s="62"/>
      <c r="C28" s="12"/>
      <c r="D28" s="12" t="str">
        <f>IFERROR(VLOOKUP(C28,Productos[#All],2,0),"")</f>
        <v/>
      </c>
      <c r="E28" s="12">
        <f>IFERROR(VLOOKUP(Producción1!$I28,Ventas!$D$1:$U$204,6,0),0)</f>
        <v>1</v>
      </c>
      <c r="F28" s="12">
        <f t="shared" si="0"/>
        <v>27</v>
      </c>
      <c r="G28" s="61">
        <f>Ventas!$A28</f>
        <v>10</v>
      </c>
      <c r="H28" s="63">
        <f>Ventas!$C28</f>
        <v>3</v>
      </c>
      <c r="I28" s="63" t="str">
        <f>CONCATENATE(Producción1!$G28,Producción1!$H28)</f>
        <v>103</v>
      </c>
      <c r="J28" s="12" t="str">
        <f>VLOOKUP(Producción1!$G28,Ventas!$A$1:$U$204,6,0)</f>
        <v/>
      </c>
      <c r="K28" s="64">
        <f>IF(Producción1!$Y28&lt;&gt;0,0,IFERROR(VLOOKUP(Producción1!$I28,Ventas!$D$1:$U$204,13,0),0))</f>
        <v>0</v>
      </c>
      <c r="L28" s="65">
        <f>IF(Producción1!$O28=0,0,RANK(Producción1!$O28,IF(Producción1!$A28=Producción1!$A28,Producción1!$O$2:$O$204,""),0)+COUNTIF($O$2:O28,O28)-1)</f>
        <v>0</v>
      </c>
      <c r="M28" s="64">
        <f>IF(Producción1!$O28=0,0,IF(Producción1!$L28=1,8/24,VLOOKUP((MATCH(Producción1!$L28-1,Producción1!$L$2:$L$204,0)),Producción1!$F$1:$P$204,5,0)))</f>
        <v>0</v>
      </c>
      <c r="N28" s="64">
        <f>IF(Producción1!$O28=0,0,Producción1!$M28+Producción1!$P28/(60*24))</f>
        <v>0</v>
      </c>
      <c r="O28" s="65">
        <f>IF(OR(Producción1!$Y28&lt;&gt;0,Producción1!$J28="Cons. Int."),0,10*(24-Producción1!$K28*24)+4*Producción1!$Q28+SUMIFS(Producción1!$E$2:$E$204,Producción1!$A$2:$A$204,Producción1!$A28,Producción1!$D$2:$D$204,Producción1!$D28,Producción1!$G$2:$G$204,Producción1!$G28))</f>
        <v>0</v>
      </c>
      <c r="P28" s="12">
        <f>IF(Producción1!$O28=0,0,ROUND((Pronóstico!$G$8*(SUMIF(Producción1!$A$2:$A$204,Producción1!$A28,Producción1!$E$2:$E$204))+Pronóstico!$G$9)*Producción1!$E28/(SUMIF(Producción1!$A$2:$A$204,Producción1!$A28,Producción1!$E$2:$E$204)),0))</f>
        <v>0</v>
      </c>
      <c r="Q28" s="61" t="str">
        <f>IFERROR(VLOOKUP(Ventas!$E28,Clientes!$A$1:$E$48,5,0),"")</f>
        <v/>
      </c>
      <c r="R28" s="12"/>
      <c r="S28" s="64">
        <v>0.61736111111111114</v>
      </c>
      <c r="T28" s="12"/>
      <c r="U28" s="12"/>
      <c r="V28" s="64">
        <v>0.62916666666666665</v>
      </c>
      <c r="W28" s="12"/>
      <c r="X28" s="65">
        <f>(Producción1!$V28-Producción1!$S28)*60*24</f>
        <v>16.99999999999994</v>
      </c>
      <c r="Y28" s="12">
        <v>1</v>
      </c>
      <c r="Z28" s="2"/>
      <c r="AA28" s="2"/>
    </row>
    <row r="29" spans="1:27" ht="15.75" customHeight="1" x14ac:dyDescent="0.3">
      <c r="A29" s="61">
        <v>2</v>
      </c>
      <c r="B29" s="62"/>
      <c r="C29" s="12"/>
      <c r="D29" s="12" t="str">
        <f>IFERROR(VLOOKUP(C29,Productos[#All],2,0),"")</f>
        <v/>
      </c>
      <c r="E29" s="12">
        <f>IFERROR(VLOOKUP(Producción1!$I29,Ventas!$D$1:$U$204,6,0),0)</f>
        <v>1</v>
      </c>
      <c r="F29" s="12">
        <f t="shared" si="0"/>
        <v>28</v>
      </c>
      <c r="G29" s="61">
        <f>Ventas!$A29</f>
        <v>11</v>
      </c>
      <c r="H29" s="63">
        <f>Ventas!$C29</f>
        <v>1</v>
      </c>
      <c r="I29" s="63" t="str">
        <f>CONCATENATE(Producción1!$G29,Producción1!$H29)</f>
        <v>111</v>
      </c>
      <c r="J29" s="12" t="str">
        <f>VLOOKUP(Producción1!$G29,Ventas!$A$1:$U$204,6,0)</f>
        <v/>
      </c>
      <c r="K29" s="64">
        <f>IF(Producción1!$Y29&lt;&gt;0,0,IFERROR(VLOOKUP(Producción1!$I29,Ventas!$D$1:$U$204,13,0),0))</f>
        <v>0</v>
      </c>
      <c r="L29" s="65">
        <f>IF(Producción1!$O29=0,0,RANK(Producción1!$O29,IF(Producción1!$A29=Producción1!$A29,Producción1!$O$2:$O$204,""),0)+COUNTIF($O$2:O29,O29)-1)</f>
        <v>0</v>
      </c>
      <c r="M29" s="64">
        <f>IF(Producción1!$O29=0,0,IF(Producción1!$L29=1,8/24,VLOOKUP((MATCH(Producción1!$L29-1,Producción1!$L$2:$L$204,0)),Producción1!$F$1:$P$204,5,0)))</f>
        <v>0</v>
      </c>
      <c r="N29" s="64">
        <f>IF(Producción1!$O29=0,0,Producción1!$M29+Producción1!$P29/(60*24))</f>
        <v>0</v>
      </c>
      <c r="O29" s="65">
        <f>IF(OR(Producción1!$Y29&lt;&gt;0,Producción1!$J29="Cons. Int."),0,10*(24-Producción1!$K29*24)+4*Producción1!$Q29+SUMIFS(Producción1!$E$2:$E$204,Producción1!$A$2:$A$204,Producción1!$A29,Producción1!$D$2:$D$204,Producción1!$D29,Producción1!$G$2:$G$204,Producción1!$G29))</f>
        <v>0</v>
      </c>
      <c r="P29" s="12">
        <f>IF(Producción1!$O29=0,0,ROUND((Pronóstico!$G$8*(SUMIF(Producción1!$A$2:$A$204,Producción1!$A29,Producción1!$E$2:$E$204))+Pronóstico!$G$9)*Producción1!$E29/(SUMIF(Producción1!$A$2:$A$204,Producción1!$A29,Producción1!$E$2:$E$204)),0))</f>
        <v>0</v>
      </c>
      <c r="Q29" s="61" t="str">
        <f>IFERROR(VLOOKUP(Ventas!$E29,Clientes!$A$1:$E$48,5,0),"")</f>
        <v/>
      </c>
      <c r="R29" s="12"/>
      <c r="S29" s="64">
        <v>0.62916666666666665</v>
      </c>
      <c r="T29" s="12"/>
      <c r="U29" s="12"/>
      <c r="V29" s="64">
        <v>0.64097222222222217</v>
      </c>
      <c r="W29" s="12"/>
      <c r="X29" s="65">
        <f>(Producción1!$V29-Producción1!$S29)*60*24</f>
        <v>16.99999999999994</v>
      </c>
      <c r="Y29" s="12">
        <v>1</v>
      </c>
      <c r="Z29" s="2"/>
      <c r="AA29" s="2"/>
    </row>
    <row r="30" spans="1:27" ht="15.75" customHeight="1" x14ac:dyDescent="0.3">
      <c r="A30" s="61">
        <v>2</v>
      </c>
      <c r="B30" s="62"/>
      <c r="C30" s="12"/>
      <c r="D30" s="12" t="str">
        <f>IFERROR(VLOOKUP(C30,Productos[#All],2,0),"")</f>
        <v/>
      </c>
      <c r="E30" s="12">
        <f>IFERROR(VLOOKUP(Producción1!$I30,Ventas!$D$1:$U$204,6,0),0)</f>
        <v>1</v>
      </c>
      <c r="F30" s="12">
        <f t="shared" si="0"/>
        <v>29</v>
      </c>
      <c r="G30" s="61">
        <f>Ventas!$A30</f>
        <v>11</v>
      </c>
      <c r="H30" s="63">
        <f>Ventas!$C30</f>
        <v>2</v>
      </c>
      <c r="I30" s="63" t="str">
        <f>CONCATENATE(Producción1!$G30,Producción1!$H30)</f>
        <v>112</v>
      </c>
      <c r="J30" s="12" t="str">
        <f>VLOOKUP(Producción1!$G30,Ventas!$A$1:$U$204,6,0)</f>
        <v/>
      </c>
      <c r="K30" s="64">
        <f>IF(Producción1!$Y30&lt;&gt;0,0,IFERROR(VLOOKUP(Producción1!$I30,Ventas!$D$1:$U$204,13,0),0))</f>
        <v>0</v>
      </c>
      <c r="L30" s="65">
        <f>IF(Producción1!$O30=0,0,RANK(Producción1!$O30,IF(Producción1!$A30=Producción1!$A30,Producción1!$O$2:$O$204,""),0)+COUNTIF($O$2:O30,O30)-1)</f>
        <v>0</v>
      </c>
      <c r="M30" s="64">
        <f>IF(Producción1!$O30=0,0,IF(Producción1!$L30=1,8/24,VLOOKUP((MATCH(Producción1!$L30-1,Producción1!$L$2:$L$204,0)),Producción1!$F$1:$P$204,5,0)))</f>
        <v>0</v>
      </c>
      <c r="N30" s="64">
        <f>IF(Producción1!$O30=0,0,Producción1!$M30+Producción1!$P30/(60*24))</f>
        <v>0</v>
      </c>
      <c r="O30" s="65">
        <f>IF(OR(Producción1!$Y30&lt;&gt;0,Producción1!$J30="Cons. Int."),0,10*(24-Producción1!$K30*24)+4*Producción1!$Q30+SUMIFS(Producción1!$E$2:$E$204,Producción1!$A$2:$A$204,Producción1!$A30,Producción1!$D$2:$D$204,Producción1!$D30,Producción1!$G$2:$G$204,Producción1!$G30))</f>
        <v>0</v>
      </c>
      <c r="P30" s="12">
        <f>IF(Producción1!$O30=0,0,ROUND((Pronóstico!$G$8*(SUMIF(Producción1!$A$2:$A$204,Producción1!$A30,Producción1!$E$2:$E$204))+Pronóstico!$G$9)*Producción1!$E30/(SUMIF(Producción1!$A$2:$A$204,Producción1!$A30,Producción1!$E$2:$E$204)),0))</f>
        <v>0</v>
      </c>
      <c r="Q30" s="61" t="str">
        <f>IFERROR(VLOOKUP(Ventas!$E30,Clientes!$A$1:$E$48,5,0),"")</f>
        <v/>
      </c>
      <c r="R30" s="12"/>
      <c r="S30" s="64">
        <v>0.53819444444444442</v>
      </c>
      <c r="T30" s="12"/>
      <c r="U30" s="12"/>
      <c r="V30" s="64">
        <v>0.56874999999999998</v>
      </c>
      <c r="W30" s="12"/>
      <c r="X30" s="65">
        <f>(Producción1!$V30-Producción1!$S30)*60*24</f>
        <v>44</v>
      </c>
      <c r="Y30" s="12">
        <v>1</v>
      </c>
      <c r="Z30" s="2"/>
      <c r="AA30" s="2"/>
    </row>
    <row r="31" spans="1:27" ht="15.75" customHeight="1" x14ac:dyDescent="0.3">
      <c r="A31" s="61">
        <v>2</v>
      </c>
      <c r="B31" s="62"/>
      <c r="C31" s="12"/>
      <c r="D31" s="12" t="str">
        <f>IFERROR(VLOOKUP(C31,Productos[#All],2,0),"")</f>
        <v/>
      </c>
      <c r="E31" s="12">
        <f>IFERROR(VLOOKUP(Producción1!$I31,Ventas!$D$1:$U$204,6,0),0)</f>
        <v>2</v>
      </c>
      <c r="F31" s="12">
        <f t="shared" si="0"/>
        <v>30</v>
      </c>
      <c r="G31" s="61">
        <f>Ventas!$A31</f>
        <v>12</v>
      </c>
      <c r="H31" s="63">
        <f>Ventas!$C31</f>
        <v>1</v>
      </c>
      <c r="I31" s="63" t="str">
        <f>CONCATENATE(Producción1!$G31,Producción1!$H31)</f>
        <v>121</v>
      </c>
      <c r="J31" s="12" t="str">
        <f>VLOOKUP(Producción1!$G31,Ventas!$A$1:$U$204,6,0)</f>
        <v/>
      </c>
      <c r="K31" s="64">
        <f>IF(Producción1!$Y31&lt;&gt;0,0,IFERROR(VLOOKUP(Producción1!$I31,Ventas!$D$1:$U$204,13,0),0))</f>
        <v>0</v>
      </c>
      <c r="L31" s="65">
        <f>IF(Producción1!$O31=0,0,RANK(Producción1!$O31,IF(Producción1!$A31=Producción1!$A31,Producción1!$O$2:$O$204,""),0)+COUNTIF($O$2:O31,O31)-1)</f>
        <v>0</v>
      </c>
      <c r="M31" s="64">
        <f>IF(Producción1!$O31=0,0,IF(Producción1!$L31=1,8/24,VLOOKUP((MATCH(Producción1!$L31-1,Producción1!$L$2:$L$204,0)),Producción1!$F$1:$P$204,5,0)))</f>
        <v>0</v>
      </c>
      <c r="N31" s="64">
        <f>IF(Producción1!$O31=0,0,Producción1!$M31+Producción1!$P31/(60*24))</f>
        <v>0</v>
      </c>
      <c r="O31" s="65">
        <f>IF(OR(Producción1!$Y31&lt;&gt;0,Producción1!$J31="Cons. Int."),0,10*(24-Producción1!$K31*24)+4*Producción1!$Q31+SUMIFS(Producción1!$E$2:$E$204,Producción1!$A$2:$A$204,Producción1!$A31,Producción1!$D$2:$D$204,Producción1!$D31,Producción1!$G$2:$G$204,Producción1!$G31))</f>
        <v>0</v>
      </c>
      <c r="P31" s="12">
        <f>IF(Producción1!$O31=0,0,ROUND((Pronóstico!$G$8*(SUMIF(Producción1!$A$2:$A$204,Producción1!$A31,Producción1!$E$2:$E$204))+Pronóstico!$G$9)*Producción1!$E31/(SUMIF(Producción1!$A$2:$A$204,Producción1!$A31,Producción1!$E$2:$E$204)),0))</f>
        <v>0</v>
      </c>
      <c r="Q31" s="61" t="str">
        <f>IFERROR(VLOOKUP(Ventas!$E31,Clientes!$A$1:$E$48,5,0),"")</f>
        <v/>
      </c>
      <c r="R31" s="12"/>
      <c r="S31" s="64">
        <v>0.41250000000000003</v>
      </c>
      <c r="T31" s="12"/>
      <c r="U31" s="12"/>
      <c r="V31" s="64">
        <v>0.43055555555555558</v>
      </c>
      <c r="W31" s="12"/>
      <c r="X31" s="65">
        <f>(Producción1!$V31-Producción1!$S31)*60*24</f>
        <v>25.999999999999986</v>
      </c>
      <c r="Y31" s="12">
        <v>1</v>
      </c>
      <c r="Z31" s="2"/>
      <c r="AA31" s="2"/>
    </row>
    <row r="32" spans="1:27" ht="15.75" customHeight="1" x14ac:dyDescent="0.3">
      <c r="A32" s="61">
        <v>2</v>
      </c>
      <c r="B32" s="62"/>
      <c r="C32" s="12"/>
      <c r="D32" s="12" t="str">
        <f>IFERROR(VLOOKUP(C32,Productos[#All],2,0),"")</f>
        <v/>
      </c>
      <c r="E32" s="12">
        <f>IFERROR(VLOOKUP(Producción1!$I32,Ventas!$D$1:$U$204,6,0),0)</f>
        <v>1</v>
      </c>
      <c r="F32" s="12">
        <f t="shared" si="0"/>
        <v>31</v>
      </c>
      <c r="G32" s="61">
        <f>Ventas!$A32</f>
        <v>12</v>
      </c>
      <c r="H32" s="63">
        <f>Ventas!$C32</f>
        <v>2</v>
      </c>
      <c r="I32" s="63" t="str">
        <f>CONCATENATE(Producción1!$G32,Producción1!$H32)</f>
        <v>122</v>
      </c>
      <c r="J32" s="12" t="str">
        <f>VLOOKUP(Producción1!$G32,Ventas!$A$1:$U$204,6,0)</f>
        <v/>
      </c>
      <c r="K32" s="64">
        <f>IF(Producción1!$Y32&lt;&gt;0,0,IFERROR(VLOOKUP(Producción1!$I32,Ventas!$D$1:$U$204,13,0),0))</f>
        <v>0</v>
      </c>
      <c r="L32" s="65">
        <f>IF(Producción1!$O32=0,0,RANK(Producción1!$O32,IF(Producción1!$A32=Producción1!$A32,Producción1!$O$2:$O$204,""),0)+COUNTIF($O$2:O32,O32)-1)</f>
        <v>0</v>
      </c>
      <c r="M32" s="64">
        <f>IF(Producción1!$O32=0,0,IF(Producción1!$L32=1,8/24,VLOOKUP((MATCH(Producción1!$L32-1,Producción1!$L$2:$L$204,0)),Producción1!$F$1:$P$204,5,0)))</f>
        <v>0</v>
      </c>
      <c r="N32" s="64">
        <f>IF(Producción1!$O32=0,0,Producción1!$M32+Producción1!$P32/(60*24))</f>
        <v>0</v>
      </c>
      <c r="O32" s="65">
        <f>IF(OR(Producción1!$Y32&lt;&gt;0,Producción1!$J32="Cons. Int."),0,10*(24-Producción1!$K32*24)+4*Producción1!$Q32+SUMIFS(Producción1!$E$2:$E$204,Producción1!$A$2:$A$204,Producción1!$A32,Producción1!$D$2:$D$204,Producción1!$D32,Producción1!$G$2:$G$204,Producción1!$G32))</f>
        <v>0</v>
      </c>
      <c r="P32" s="12">
        <f>IF(Producción1!$O32=0,0,ROUND((Pronóstico!$G$8*(SUMIF(Producción1!$A$2:$A$204,Producción1!$A32,Producción1!$E$2:$E$204))+Pronóstico!$G$9)*Producción1!$E32/(SUMIF(Producción1!$A$2:$A$204,Producción1!$A32,Producción1!$E$2:$E$204)),0))</f>
        <v>0</v>
      </c>
      <c r="Q32" s="61" t="str">
        <f>IFERROR(VLOOKUP(Ventas!$E32,Clientes!$A$1:$E$48,5,0),"")</f>
        <v/>
      </c>
      <c r="R32" s="12"/>
      <c r="S32" s="64">
        <v>0.41666666666666669</v>
      </c>
      <c r="T32" s="12"/>
      <c r="U32" s="12"/>
      <c r="V32" s="64">
        <v>0.44861111111111113</v>
      </c>
      <c r="W32" s="12"/>
      <c r="X32" s="65">
        <f>(Producción1!$V32-Producción1!$S32)*60*24</f>
        <v>46</v>
      </c>
      <c r="Y32" s="12">
        <v>1</v>
      </c>
      <c r="Z32" s="2"/>
      <c r="AA32" s="2"/>
    </row>
    <row r="33" spans="1:27" ht="15.75" customHeight="1" x14ac:dyDescent="0.3">
      <c r="A33" s="61">
        <v>2</v>
      </c>
      <c r="B33" s="62"/>
      <c r="C33" s="12"/>
      <c r="D33" s="12" t="str">
        <f>IFERROR(VLOOKUP(C33,Productos[#All],2,0),"")</f>
        <v/>
      </c>
      <c r="E33" s="12">
        <f>IFERROR(VLOOKUP(Producción1!$I33,Ventas!$D$1:$U$204,6,0),0)</f>
        <v>1</v>
      </c>
      <c r="F33" s="12">
        <f t="shared" si="0"/>
        <v>32</v>
      </c>
      <c r="G33" s="61">
        <f>Ventas!$A33</f>
        <v>12</v>
      </c>
      <c r="H33" s="63">
        <f>Ventas!$C33</f>
        <v>3</v>
      </c>
      <c r="I33" s="63" t="str">
        <f>CONCATENATE(Producción1!$G33,Producción1!$H33)</f>
        <v>123</v>
      </c>
      <c r="J33" s="12" t="str">
        <f>VLOOKUP(Producción1!$G33,Ventas!$A$1:$U$204,6,0)</f>
        <v/>
      </c>
      <c r="K33" s="64">
        <f>IF(Producción1!$Y33&lt;&gt;0,0,IFERROR(VLOOKUP(Producción1!$I33,Ventas!$D$1:$U$204,13,0),0))</f>
        <v>0</v>
      </c>
      <c r="L33" s="65">
        <f>IF(Producción1!$O33=0,0,RANK(Producción1!$O33,IF(Producción1!$A33=Producción1!$A33,Producción1!$O$2:$O$204,""),0)+COUNTIF($O$2:O33,O33)-1)</f>
        <v>0</v>
      </c>
      <c r="M33" s="64">
        <f>IF(Producción1!$O33=0,0,IF(Producción1!$L33=1,8/24,VLOOKUP((MATCH(Producción1!$L33-1,Producción1!$L$2:$L$204,0)),Producción1!$F$1:$P$204,5,0)))</f>
        <v>0</v>
      </c>
      <c r="N33" s="64">
        <f>IF(Producción1!$O33=0,0,Producción1!$M33+Producción1!$P33/(60*24))</f>
        <v>0</v>
      </c>
      <c r="O33" s="65">
        <f>IF(OR(Producción1!$Y33&lt;&gt;0,Producción1!$J33="Cons. Int."),0,10*(24-Producción1!$K33*24)+4*Producción1!$Q33+SUMIFS(Producción1!$E$2:$E$204,Producción1!$A$2:$A$204,Producción1!$A33,Producción1!$D$2:$D$204,Producción1!$D33,Producción1!$G$2:$G$204,Producción1!$G33))</f>
        <v>0</v>
      </c>
      <c r="P33" s="12">
        <f>IF(Producción1!$O33=0,0,ROUND((Pronóstico!$G$8*(SUMIF(Producción1!$A$2:$A$204,Producción1!$A33,Producción1!$E$2:$E$204))+Pronóstico!$G$9)*Producción1!$E33/(SUMIF(Producción1!$A$2:$A$204,Producción1!$A33,Producción1!$E$2:$E$204)),0))</f>
        <v>0</v>
      </c>
      <c r="Q33" s="61" t="str">
        <f>IFERROR(VLOOKUP(Ventas!$E33,Clientes!$A$1:$E$48,5,0),"")</f>
        <v/>
      </c>
      <c r="R33" s="12"/>
      <c r="S33" s="64">
        <v>0.47847222222222219</v>
      </c>
      <c r="T33" s="12"/>
      <c r="U33" s="12"/>
      <c r="V33" s="64">
        <v>0.49027777777777781</v>
      </c>
      <c r="W33" s="12"/>
      <c r="X33" s="65">
        <f>(Producción1!$V33-Producción1!$S33)*60*24</f>
        <v>17.000000000000099</v>
      </c>
      <c r="Y33" s="12">
        <v>1</v>
      </c>
      <c r="Z33" s="2"/>
      <c r="AA33" s="2"/>
    </row>
    <row r="34" spans="1:27" ht="15.75" customHeight="1" x14ac:dyDescent="0.3">
      <c r="A34" s="61">
        <v>2</v>
      </c>
      <c r="B34" s="62"/>
      <c r="C34" s="12"/>
      <c r="D34" s="12" t="str">
        <f>IFERROR(VLOOKUP(C34,Productos[#All],2,0),"")</f>
        <v/>
      </c>
      <c r="E34" s="12">
        <f>IFERROR(VLOOKUP(Producción1!$I34,Ventas!$D$1:$U$204,6,0),0)</f>
        <v>1</v>
      </c>
      <c r="F34" s="12">
        <f t="shared" si="0"/>
        <v>33</v>
      </c>
      <c r="G34" s="61">
        <f>Ventas!$A34</f>
        <v>13</v>
      </c>
      <c r="H34" s="63">
        <f>Ventas!$C34</f>
        <v>1</v>
      </c>
      <c r="I34" s="63" t="str">
        <f>CONCATENATE(Producción1!$G34,Producción1!$H34)</f>
        <v>131</v>
      </c>
      <c r="J34" s="12" t="str">
        <f>VLOOKUP(Producción1!$G34,Ventas!$A$1:$U$204,6,0)</f>
        <v/>
      </c>
      <c r="K34" s="64">
        <f>IF(Producción1!$Y34&lt;&gt;0,0,IFERROR(VLOOKUP(Producción1!$I34,Ventas!$D$1:$U$204,13,0),0))</f>
        <v>0</v>
      </c>
      <c r="L34" s="65">
        <f>IF(Producción1!$O34=0,0,RANK(Producción1!$O34,IF(Producción1!$A34=Producción1!$A34,Producción1!$O$2:$O$204,""),0)+COUNTIF($O$2:O34,O34)-1)</f>
        <v>0</v>
      </c>
      <c r="M34" s="64">
        <f>IF(Producción1!$O34=0,0,IF(Producción1!$L34=1,8/24,VLOOKUP((MATCH(Producción1!$L34-1,Producción1!$L$2:$L$204,0)),Producción1!$F$1:$P$204,5,0)))</f>
        <v>0</v>
      </c>
      <c r="N34" s="64">
        <f>IF(Producción1!$O34=0,0,Producción1!$M34+Producción1!$P34/(60*24))</f>
        <v>0</v>
      </c>
      <c r="O34" s="65">
        <f>IF(OR(Producción1!$Y34&lt;&gt;0,Producción1!$J34="Cons. Int."),0,10*(24-Producción1!$K34*24)+4*Producción1!$Q34+SUMIFS(Producción1!$E$2:$E$204,Producción1!$A$2:$A$204,Producción1!$A34,Producción1!$D$2:$D$204,Producción1!$D34,Producción1!$G$2:$G$204,Producción1!$G34))</f>
        <v>0</v>
      </c>
      <c r="P34" s="12">
        <f>IF(Producción1!$O34=0,0,ROUND((Pronóstico!$G$8*(SUMIF(Producción1!$A$2:$A$204,Producción1!$A34,Producción1!$E$2:$E$204))+Pronóstico!$G$9)*Producción1!$E34/(SUMIF(Producción1!$A$2:$A$204,Producción1!$A34,Producción1!$E$2:$E$204)),0))</f>
        <v>0</v>
      </c>
      <c r="Q34" s="61" t="str">
        <f>IFERROR(VLOOKUP(Ventas!$E34,Clientes!$A$1:$E$48,5,0),"")</f>
        <v/>
      </c>
      <c r="R34" s="12"/>
      <c r="S34" s="64">
        <v>0.49027777777777781</v>
      </c>
      <c r="T34" s="12"/>
      <c r="U34" s="12"/>
      <c r="V34" s="64">
        <v>0.50208333333333333</v>
      </c>
      <c r="W34" s="12"/>
      <c r="X34" s="65">
        <f>(Producción1!$V34-Producción1!$S34)*60*24</f>
        <v>16.99999999999994</v>
      </c>
      <c r="Y34" s="12">
        <v>1</v>
      </c>
      <c r="Z34" s="2"/>
      <c r="AA34" s="2"/>
    </row>
    <row r="35" spans="1:27" ht="15.75" customHeight="1" x14ac:dyDescent="0.3">
      <c r="A35" s="61">
        <v>2</v>
      </c>
      <c r="B35" s="62"/>
      <c r="C35" s="12"/>
      <c r="D35" s="12" t="str">
        <f>IFERROR(VLOOKUP(C35,Productos[#All],2,0),"")</f>
        <v/>
      </c>
      <c r="E35" s="12">
        <f>IFERROR(VLOOKUP(Producción1!$I35,Ventas!$D$1:$U$204,6,0),0)</f>
        <v>1</v>
      </c>
      <c r="F35" s="12">
        <f t="shared" si="0"/>
        <v>34</v>
      </c>
      <c r="G35" s="61">
        <f>Ventas!$A35</f>
        <v>13</v>
      </c>
      <c r="H35" s="63">
        <f>Ventas!$C35</f>
        <v>2</v>
      </c>
      <c r="I35" s="63" t="str">
        <f>CONCATENATE(Producción1!$G35,Producción1!$H35)</f>
        <v>132</v>
      </c>
      <c r="J35" s="12" t="str">
        <f>VLOOKUP(Producción1!$G35,Ventas!$A$1:$U$204,6,0)</f>
        <v/>
      </c>
      <c r="K35" s="64">
        <f>IF(Producción1!$Y35&lt;&gt;0,0,IFERROR(VLOOKUP(Producción1!$I35,Ventas!$D$1:$U$204,13,0),0))</f>
        <v>0</v>
      </c>
      <c r="L35" s="65">
        <f>IF(Producción1!$O35=0,0,RANK(Producción1!$O35,IF(Producción1!$A35=Producción1!$A35,Producción1!$O$2:$O$204,""),0)+COUNTIF($O$2:O35,O35)-1)</f>
        <v>0</v>
      </c>
      <c r="M35" s="64">
        <f>IF(Producción1!$O35=0,0,IF(Producción1!$L35=1,8/24,VLOOKUP((MATCH(Producción1!$L35-1,Producción1!$L$2:$L$204,0)),Producción1!$F$1:$P$204,5,0)))</f>
        <v>0</v>
      </c>
      <c r="N35" s="64">
        <f>IF(Producción1!$O35=0,0,Producción1!$M35+Producción1!$P35/(60*24))</f>
        <v>0</v>
      </c>
      <c r="O35" s="65">
        <f>IF(OR(Producción1!$Y35&lt;&gt;0,Producción1!$J35="Cons. Int."),0,10*(24-Producción1!$K35*24)+4*Producción1!$Q35+SUMIFS(Producción1!$E$2:$E$204,Producción1!$A$2:$A$204,Producción1!$A35,Producción1!$D$2:$D$204,Producción1!$D35,Producción1!$G$2:$G$204,Producción1!$G35))</f>
        <v>0</v>
      </c>
      <c r="P35" s="12">
        <f>IF(Producción1!$O35=0,0,ROUND((Pronóstico!$G$8*(SUMIF(Producción1!$A$2:$A$204,Producción1!$A35,Producción1!$E$2:$E$204))+Pronóstico!$G$9)*Producción1!$E35/(SUMIF(Producción1!$A$2:$A$204,Producción1!$A35,Producción1!$E$2:$E$204)),0))</f>
        <v>0</v>
      </c>
      <c r="Q35" s="61" t="str">
        <f>IFERROR(VLOOKUP(Ventas!$E35,Clientes!$A$1:$E$48,5,0),"")</f>
        <v/>
      </c>
      <c r="R35" s="12"/>
      <c r="S35" s="64">
        <v>0.33333333333333331</v>
      </c>
      <c r="T35" s="12"/>
      <c r="U35" s="12"/>
      <c r="V35" s="64">
        <v>0.36388888888888887</v>
      </c>
      <c r="W35" s="12"/>
      <c r="X35" s="65">
        <f>(Producción1!$V35-Producción1!$S35)*60*24</f>
        <v>44</v>
      </c>
      <c r="Y35" s="12">
        <v>1</v>
      </c>
      <c r="Z35" s="2"/>
      <c r="AA35" s="2"/>
    </row>
    <row r="36" spans="1:27" ht="15.75" customHeight="1" x14ac:dyDescent="0.3">
      <c r="A36" s="61">
        <v>2</v>
      </c>
      <c r="B36" s="62"/>
      <c r="C36" s="12"/>
      <c r="D36" s="12" t="str">
        <f>IFERROR(VLOOKUP(C36,Productos[#All],2,0),"")</f>
        <v/>
      </c>
      <c r="E36" s="12">
        <f>IFERROR(VLOOKUP(Producción1!$I36,Ventas!$D$1:$U$204,6,0),0)</f>
        <v>1</v>
      </c>
      <c r="F36" s="12">
        <f t="shared" si="0"/>
        <v>35</v>
      </c>
      <c r="G36" s="61">
        <f>Ventas!$A36</f>
        <v>14</v>
      </c>
      <c r="H36" s="63">
        <f>Ventas!$C36</f>
        <v>1</v>
      </c>
      <c r="I36" s="63" t="str">
        <f>CONCATENATE(Producción1!$G36,Producción1!$H36)</f>
        <v>141</v>
      </c>
      <c r="J36" s="12" t="str">
        <f>VLOOKUP(Producción1!$G36,Ventas!$A$1:$U$204,6,0)</f>
        <v/>
      </c>
      <c r="K36" s="64">
        <f>IF(Producción1!$Y36&lt;&gt;0,0,IFERROR(VLOOKUP(Producción1!$I36,Ventas!$D$1:$U$204,13,0),0))</f>
        <v>0</v>
      </c>
      <c r="L36" s="65">
        <f>IF(Producción1!$O36=0,0,RANK(Producción1!$O36,IF(Producción1!$A36=Producción1!$A36,Producción1!$O$2:$O$204,""),0)+COUNTIF($O$2:O36,O36)-1)</f>
        <v>0</v>
      </c>
      <c r="M36" s="64">
        <f>IF(Producción1!$O36=0,0,IF(Producción1!$L36=1,8/24,VLOOKUP((MATCH(Producción1!$L36-1,Producción1!$L$2:$L$204,0)),Producción1!$F$1:$P$204,5,0)))</f>
        <v>0</v>
      </c>
      <c r="N36" s="64">
        <f>IF(Producción1!$O36=0,0,Producción1!$M36+Producción1!$P36/(60*24))</f>
        <v>0</v>
      </c>
      <c r="O36" s="65">
        <f>IF(OR(Producción1!$Y36&lt;&gt;0,Producción1!$J36="Cons. Int."),0,10*(24-Producción1!$K36*24)+4*Producción1!$Q36+SUMIFS(Producción1!$E$2:$E$204,Producción1!$A$2:$A$204,Producción1!$A36,Producción1!$D$2:$D$204,Producción1!$D36,Producción1!$G$2:$G$204,Producción1!$G36))</f>
        <v>0</v>
      </c>
      <c r="P36" s="12">
        <f>IF(Producción1!$O36=0,0,ROUND((Pronóstico!$G$8*(SUMIF(Producción1!$A$2:$A$204,Producción1!$A36,Producción1!$E$2:$E$204))+Pronóstico!$G$9)*Producción1!$E36/(SUMIF(Producción1!$A$2:$A$204,Producción1!$A36,Producción1!$E$2:$E$204)),0))</f>
        <v>0</v>
      </c>
      <c r="Q36" s="61" t="str">
        <f>IFERROR(VLOOKUP(Ventas!$E36,Clientes!$A$1:$E$48,5,0),"")</f>
        <v/>
      </c>
      <c r="R36" s="12"/>
      <c r="S36" s="64">
        <v>0.36388888888888887</v>
      </c>
      <c r="T36" s="12"/>
      <c r="U36" s="12"/>
      <c r="V36" s="64">
        <v>0.39444444444444443</v>
      </c>
      <c r="W36" s="12"/>
      <c r="X36" s="65">
        <f>(Producción1!$V36-Producción1!$S36)*60*24</f>
        <v>44</v>
      </c>
      <c r="Y36" s="12">
        <v>1</v>
      </c>
      <c r="Z36" s="2"/>
      <c r="AA36" s="2"/>
    </row>
    <row r="37" spans="1:27" ht="15.75" customHeight="1" x14ac:dyDescent="0.3">
      <c r="A37" s="61">
        <v>2</v>
      </c>
      <c r="B37" s="62"/>
      <c r="C37" s="12"/>
      <c r="D37" s="12" t="str">
        <f>IFERROR(VLOOKUP(C37,Productos[#All],2,0),"")</f>
        <v/>
      </c>
      <c r="E37" s="12">
        <f>IFERROR(VLOOKUP(Producción1!$I37,Ventas!$D$1:$U$204,6,0),0)</f>
        <v>1</v>
      </c>
      <c r="F37" s="12">
        <f t="shared" si="0"/>
        <v>36</v>
      </c>
      <c r="G37" s="61">
        <f>Ventas!$A37</f>
        <v>14</v>
      </c>
      <c r="H37" s="63">
        <f>Ventas!$C37</f>
        <v>2</v>
      </c>
      <c r="I37" s="63" t="str">
        <f>CONCATENATE(Producción1!$G37,Producción1!$H37)</f>
        <v>142</v>
      </c>
      <c r="J37" s="12" t="str">
        <f>VLOOKUP(Producción1!$G37,Ventas!$A$1:$U$204,6,0)</f>
        <v/>
      </c>
      <c r="K37" s="64">
        <f>IF(Producción1!$Y37&lt;&gt;0,0,IFERROR(VLOOKUP(Producción1!$I37,Ventas!$D$1:$U$204,13,0),0))</f>
        <v>0</v>
      </c>
      <c r="L37" s="65">
        <f>IF(Producción1!$O37=0,0,RANK(Producción1!$O37,IF(Producción1!$A37=Producción1!$A37,Producción1!$O$2:$O$204,""),0)+COUNTIF($O$2:O37,O37)-1)</f>
        <v>0</v>
      </c>
      <c r="M37" s="64">
        <f>IF(Producción1!$O37=0,0,IF(Producción1!$L37=1,8/24,VLOOKUP((MATCH(Producción1!$L37-1,Producción1!$L$2:$L$204,0)),Producción1!$F$1:$P$204,5,0)))</f>
        <v>0</v>
      </c>
      <c r="N37" s="64">
        <f>IF(Producción1!$O37=0,0,Producción1!$M37+Producción1!$P37/(60*24))</f>
        <v>0</v>
      </c>
      <c r="O37" s="65">
        <f>IF(OR(Producción1!$Y37&lt;&gt;0,Producción1!$J37="Cons. Int."),0,10*(24-Producción1!$K37*24)+4*Producción1!$Q37+SUMIFS(Producción1!$E$2:$E$204,Producción1!$A$2:$A$204,Producción1!$A37,Producción1!$D$2:$D$204,Producción1!$D37,Producción1!$G$2:$G$204,Producción1!$G37))</f>
        <v>0</v>
      </c>
      <c r="P37" s="12">
        <f>IF(Producción1!$O37=0,0,ROUND((Pronóstico!$G$8*(SUMIF(Producción1!$A$2:$A$204,Producción1!$A37,Producción1!$E$2:$E$204))+Pronóstico!$G$9)*Producción1!$E37/(SUMIF(Producción1!$A$2:$A$204,Producción1!$A37,Producción1!$E$2:$E$204)),0))</f>
        <v>0</v>
      </c>
      <c r="Q37" s="61" t="str">
        <f>IFERROR(VLOOKUP(Ventas!$E37,Clientes!$A$1:$E$48,5,0),"")</f>
        <v/>
      </c>
      <c r="R37" s="12"/>
      <c r="S37" s="64">
        <v>0.70000000000000007</v>
      </c>
      <c r="T37" s="12"/>
      <c r="U37" s="12"/>
      <c r="V37" s="64">
        <v>0.71805555555555556</v>
      </c>
      <c r="W37" s="12"/>
      <c r="X37" s="65">
        <f>(Producción1!$V37-Producción1!$S37)*60*24</f>
        <v>25.999999999999908</v>
      </c>
      <c r="Y37" s="12">
        <v>1</v>
      </c>
      <c r="Z37" s="2"/>
      <c r="AA37" s="2"/>
    </row>
    <row r="38" spans="1:27" ht="15.75" customHeight="1" x14ac:dyDescent="0.3">
      <c r="A38" s="61">
        <v>2</v>
      </c>
      <c r="B38" s="62"/>
      <c r="C38" s="12"/>
      <c r="D38" s="12" t="str">
        <f>IFERROR(VLOOKUP(C38,Productos[#All],2,0),"")</f>
        <v/>
      </c>
      <c r="E38" s="12">
        <f>IFERROR(VLOOKUP(Producción1!$I38,Ventas!$D$1:$U$204,6,0),0)</f>
        <v>1</v>
      </c>
      <c r="F38" s="12">
        <f t="shared" si="0"/>
        <v>37</v>
      </c>
      <c r="G38" s="61">
        <f>Ventas!$A38</f>
        <v>15</v>
      </c>
      <c r="H38" s="63">
        <f>Ventas!$C38</f>
        <v>1</v>
      </c>
      <c r="I38" s="63" t="str">
        <f>CONCATENATE(Producción1!$G38,Producción1!$H38)</f>
        <v>151</v>
      </c>
      <c r="J38" s="12" t="str">
        <f>VLOOKUP(Producción1!$G38,Ventas!$A$1:$U$204,6,0)</f>
        <v/>
      </c>
      <c r="K38" s="64">
        <f>IF(Producción1!$Y38&lt;&gt;0,0,IFERROR(VLOOKUP(Producción1!$I38,Ventas!$D$1:$U$204,13,0),0))</f>
        <v>0</v>
      </c>
      <c r="L38" s="65">
        <f>IF(Producción1!$O38=0,0,RANK(Producción1!$O38,IF(Producción1!$A38=Producción1!$A38,Producción1!$O$2:$O$204,""),0)+COUNTIF($O$2:O38,O38)-1)</f>
        <v>0</v>
      </c>
      <c r="M38" s="64">
        <f>IF(Producción1!$O38=0,0,IF(Producción1!$L38=1,8/24,VLOOKUP((MATCH(Producción1!$L38-1,Producción1!$L$2:$L$204,0)),Producción1!$F$1:$P$204,5,0)))</f>
        <v>0</v>
      </c>
      <c r="N38" s="64">
        <f>IF(Producción1!$O38=0,0,Producción1!$M38+Producción1!$P38/(60*24))</f>
        <v>0</v>
      </c>
      <c r="O38" s="65">
        <f>IF(OR(Producción1!$Y38&lt;&gt;0,Producción1!$J38="Cons. Int."),0,10*(24-Producción1!$K38*24)+4*Producción1!$Q38+SUMIFS(Producción1!$E$2:$E$204,Producción1!$A$2:$A$204,Producción1!$A38,Producción1!$D$2:$D$204,Producción1!$D38,Producción1!$G$2:$G$204,Producción1!$G38))</f>
        <v>0</v>
      </c>
      <c r="P38" s="12">
        <f>IF(Producción1!$O38=0,0,ROUND((Pronóstico!$G$8*(SUMIF(Producción1!$A$2:$A$204,Producción1!$A38,Producción1!$E$2:$E$204))+Pronóstico!$G$9)*Producción1!$E38/(SUMIF(Producción1!$A$2:$A$204,Producción1!$A38,Producción1!$E$2:$E$204)),0))</f>
        <v>0</v>
      </c>
      <c r="Q38" s="61" t="str">
        <f>IFERROR(VLOOKUP(Ventas!$E38,Clientes!$A$1:$E$48,5,0),"")</f>
        <v/>
      </c>
      <c r="R38" s="12"/>
      <c r="S38" s="64">
        <v>0.56874999999999998</v>
      </c>
      <c r="T38" s="12"/>
      <c r="U38" s="12"/>
      <c r="V38" s="64">
        <v>0.59305555555555556</v>
      </c>
      <c r="W38" s="12"/>
      <c r="X38" s="65">
        <f>(Producción1!$V38-Producción1!$S38)*60*24</f>
        <v>35.000000000000036</v>
      </c>
      <c r="Y38" s="12">
        <v>1</v>
      </c>
      <c r="Z38" s="2"/>
      <c r="AA38" s="2"/>
    </row>
    <row r="39" spans="1:27" ht="15.75" customHeight="1" x14ac:dyDescent="0.3">
      <c r="A39" s="61">
        <v>2</v>
      </c>
      <c r="B39" s="62"/>
      <c r="C39" s="12"/>
      <c r="D39" s="12" t="str">
        <f>IFERROR(VLOOKUP(C39,Productos[#All],2,0),"")</f>
        <v/>
      </c>
      <c r="E39" s="12">
        <f>IFERROR(VLOOKUP(Producción1!$I39,Ventas!$D$1:$U$204,6,0),0)</f>
        <v>1</v>
      </c>
      <c r="F39" s="12">
        <f t="shared" si="0"/>
        <v>38</v>
      </c>
      <c r="G39" s="61">
        <f>Ventas!$A39</f>
        <v>15</v>
      </c>
      <c r="H39" s="63">
        <f>Ventas!$C39</f>
        <v>2</v>
      </c>
      <c r="I39" s="63" t="str">
        <f>CONCATENATE(Producción1!$G39,Producción1!$H39)</f>
        <v>152</v>
      </c>
      <c r="J39" s="12" t="str">
        <f>VLOOKUP(Producción1!$G39,Ventas!$A$1:$U$204,6,0)</f>
        <v/>
      </c>
      <c r="K39" s="64">
        <f>IF(Producción1!$Y39&lt;&gt;0,0,IFERROR(VLOOKUP(Producción1!$I39,Ventas!$D$1:$U$204,13,0),0))</f>
        <v>0</v>
      </c>
      <c r="L39" s="65">
        <f>IF(Producción1!$O39=0,0,RANK(Producción1!$O39,IF(Producción1!$A39=Producción1!$A39,Producción1!$O$2:$O$204,""),0)+COUNTIF($O$2:O39,O39)-1)</f>
        <v>0</v>
      </c>
      <c r="M39" s="64">
        <f>IF(Producción1!$O39=0,0,IF(Producción1!$L39=1,8/24,VLOOKUP((MATCH(Producción1!$L39-1,Producción1!$L$2:$L$204,0)),Producción1!$F$1:$P$204,5,0)))</f>
        <v>0</v>
      </c>
      <c r="N39" s="64">
        <f>IF(Producción1!$O39=0,0,Producción1!$M39+Producción1!$P39/(60*24))</f>
        <v>0</v>
      </c>
      <c r="O39" s="65">
        <f>IF(OR(Producción1!$Y39&lt;&gt;0,Producción1!$J39="Cons. Int."),0,10*(24-Producción1!$K39*24)+4*Producción1!$Q39+SUMIFS(Producción1!$E$2:$E$204,Producción1!$A$2:$A$204,Producción1!$A39,Producción1!$D$2:$D$204,Producción1!$D39,Producción1!$G$2:$G$204,Producción1!$G39))</f>
        <v>0</v>
      </c>
      <c r="P39" s="12">
        <f>IF(Producción1!$O39=0,0,ROUND((Pronóstico!$G$8*(SUMIF(Producción1!$A$2:$A$204,Producción1!$A39,Producción1!$E$2:$E$204))+Pronóstico!$G$9)*Producción1!$E39/(SUMIF(Producción1!$A$2:$A$204,Producción1!$A39,Producción1!$E$2:$E$204)),0))</f>
        <v>0</v>
      </c>
      <c r="Q39" s="61" t="str">
        <f>IFERROR(VLOOKUP(Ventas!$E39,Clientes!$A$1:$E$48,5,0),"")</f>
        <v/>
      </c>
      <c r="R39" s="12"/>
      <c r="S39" s="64">
        <v>0.59305555555555556</v>
      </c>
      <c r="T39" s="12"/>
      <c r="U39" s="12"/>
      <c r="V39" s="64">
        <v>0.61736111111111114</v>
      </c>
      <c r="W39" s="12"/>
      <c r="X39" s="65">
        <f>(Producción1!$V39-Producción1!$S39)*60*24</f>
        <v>35.000000000000036</v>
      </c>
      <c r="Y39" s="12">
        <v>1</v>
      </c>
      <c r="Z39" s="2"/>
      <c r="AA39" s="2"/>
    </row>
    <row r="40" spans="1:27" ht="15.75" customHeight="1" x14ac:dyDescent="0.3">
      <c r="A40" s="61">
        <v>2</v>
      </c>
      <c r="B40" s="62"/>
      <c r="C40" s="12"/>
      <c r="D40" s="12" t="str">
        <f>IFERROR(VLOOKUP(C40,Productos[#All],2,0),"")</f>
        <v/>
      </c>
      <c r="E40" s="12">
        <f>IFERROR(VLOOKUP(Producción1!$I40,Ventas!$D$1:$U$204,6,0),0)</f>
        <v>1</v>
      </c>
      <c r="F40" s="12">
        <f t="shared" si="0"/>
        <v>39</v>
      </c>
      <c r="G40" s="61">
        <f>Ventas!$A40</f>
        <v>15</v>
      </c>
      <c r="H40" s="63">
        <f>Ventas!$C40</f>
        <v>3</v>
      </c>
      <c r="I40" s="63" t="str">
        <f>CONCATENATE(Producción1!$G40,Producción1!$H40)</f>
        <v>153</v>
      </c>
      <c r="J40" s="12" t="str">
        <f>VLOOKUP(Producción1!$G40,Ventas!$A$1:$U$204,6,0)</f>
        <v/>
      </c>
      <c r="K40" s="64">
        <f>IF(Producción1!$Y40&lt;&gt;0,0,IFERROR(VLOOKUP(Producción1!$I40,Ventas!$D$1:$U$204,13,0),0))</f>
        <v>0</v>
      </c>
      <c r="L40" s="65">
        <f>IF(Producción1!$O40=0,0,RANK(Producción1!$O40,IF(Producción1!$A40=Producción1!$A40,Producción1!$O$2:$O$204,""),0)+COUNTIF($O$2:O40,O40)-1)</f>
        <v>0</v>
      </c>
      <c r="M40" s="64">
        <f>IF(Producción1!$O40=0,0,IF(Producción1!$L40=1,8/24,VLOOKUP((MATCH(Producción1!$L40-1,Producción1!$L$2:$L$204,0)),Producción1!$F$1:$P$204,5,0)))</f>
        <v>0</v>
      </c>
      <c r="N40" s="64">
        <f>IF(Producción1!$O40=0,0,Producción1!$M40+Producción1!$P40/(60*24))</f>
        <v>0</v>
      </c>
      <c r="O40" s="65">
        <f>IF(OR(Producción1!$Y40&lt;&gt;0,Producción1!$J40="Cons. Int."),0,10*(24-Producción1!$K40*24)+4*Producción1!$Q40+SUMIFS(Producción1!$E$2:$E$204,Producción1!$A$2:$A$204,Producción1!$A40,Producción1!$D$2:$D$204,Producción1!$D40,Producción1!$G$2:$G$204,Producción1!$G40))</f>
        <v>0</v>
      </c>
      <c r="P40" s="12">
        <f>IF(Producción1!$O40=0,0,ROUND((Pronóstico!$G$8*(SUMIF(Producción1!$A$2:$A$204,Producción1!$A40,Producción1!$E$2:$E$204))+Pronóstico!$G$9)*Producción1!$E40/(SUMIF(Producción1!$A$2:$A$204,Producción1!$A40,Producción1!$E$2:$E$204)),0))</f>
        <v>0</v>
      </c>
      <c r="Q40" s="61" t="str">
        <f>IFERROR(VLOOKUP(Ventas!$E40,Clientes!$A$1:$E$48,5,0),"")</f>
        <v/>
      </c>
      <c r="R40" s="12"/>
      <c r="S40" s="64">
        <v>0.44861111111111113</v>
      </c>
      <c r="T40" s="12"/>
      <c r="U40" s="12"/>
      <c r="V40" s="64">
        <v>0.46666666666666662</v>
      </c>
      <c r="W40" s="12"/>
      <c r="X40" s="65">
        <f>(Producción1!$V40-Producción1!$S40)*60*24</f>
        <v>25.999999999999908</v>
      </c>
      <c r="Y40" s="12">
        <v>1</v>
      </c>
      <c r="Z40" s="2"/>
      <c r="AA40" s="2"/>
    </row>
    <row r="41" spans="1:27" ht="15.75" customHeight="1" x14ac:dyDescent="0.3">
      <c r="A41" s="61">
        <v>2</v>
      </c>
      <c r="B41" s="62"/>
      <c r="C41" s="12"/>
      <c r="D41" s="12" t="str">
        <f>IFERROR(VLOOKUP(C41,Productos[#All],2,0),"")</f>
        <v/>
      </c>
      <c r="E41" s="12">
        <f>IFERROR(VLOOKUP(Producción1!$I41,Ventas!$D$1:$U$204,6,0),0)</f>
        <v>1</v>
      </c>
      <c r="F41" s="12">
        <f t="shared" si="0"/>
        <v>40</v>
      </c>
      <c r="G41" s="61">
        <f>Ventas!$A41</f>
        <v>15</v>
      </c>
      <c r="H41" s="63">
        <f>Ventas!$C41</f>
        <v>4</v>
      </c>
      <c r="I41" s="63" t="str">
        <f>CONCATENATE(Producción1!$G41,Producción1!$H41)</f>
        <v>154</v>
      </c>
      <c r="J41" s="12" t="str">
        <f>VLOOKUP(Producción1!$G41,Ventas!$A$1:$U$204,6,0)</f>
        <v/>
      </c>
      <c r="K41" s="64">
        <f>IF(Producción1!$Y41&lt;&gt;0,0,IFERROR(VLOOKUP(Producción1!$I41,Ventas!$D$1:$U$204,13,0),0))</f>
        <v>0</v>
      </c>
      <c r="L41" s="65">
        <f>IF(Producción1!$O41=0,0,RANK(Producción1!$O41,IF(Producción1!$A41=Producción1!$A41,Producción1!$O$2:$O$204,""),0)+COUNTIF($O$2:O41,O41)-1)</f>
        <v>0</v>
      </c>
      <c r="M41" s="64">
        <f>IF(Producción1!$O41=0,0,IF(Producción1!$L41=1,8/24,VLOOKUP((MATCH(Producción1!$L41-1,Producción1!$L$2:$L$204,0)),Producción1!$F$1:$P$204,5,0)))</f>
        <v>0</v>
      </c>
      <c r="N41" s="64">
        <f>IF(Producción1!$O41=0,0,Producción1!$M41+Producción1!$P41/(60*24))</f>
        <v>0</v>
      </c>
      <c r="O41" s="65">
        <f>IF(OR(Producción1!$Y41&lt;&gt;0,Producción1!$J41="Cons. Int."),0,10*(24-Producción1!$K41*24)+4*Producción1!$Q41+SUMIFS(Producción1!$E$2:$E$204,Producción1!$A$2:$A$204,Producción1!$A41,Producción1!$D$2:$D$204,Producción1!$D41,Producción1!$G$2:$G$204,Producción1!$G41))</f>
        <v>0</v>
      </c>
      <c r="P41" s="12">
        <f>IF(Producción1!$O41=0,0,ROUND((Pronóstico!$G$8*(SUMIF(Producción1!$A$2:$A$204,Producción1!$A41,Producción1!$E$2:$E$204))+Pronóstico!$G$9)*Producción1!$E41/(SUMIF(Producción1!$A$2:$A$204,Producción1!$A41,Producción1!$E$2:$E$204)),0))</f>
        <v>0</v>
      </c>
      <c r="Q41" s="61" t="str">
        <f>IFERROR(VLOOKUP(Ventas!$E41,Clientes!$A$1:$E$48,5,0),"")</f>
        <v/>
      </c>
      <c r="R41" s="12"/>
      <c r="S41" s="64">
        <v>0.66527777777777775</v>
      </c>
      <c r="T41" s="12"/>
      <c r="U41" s="12"/>
      <c r="V41" s="64">
        <v>0.6777777777777777</v>
      </c>
      <c r="W41" s="12"/>
      <c r="X41" s="65">
        <f>(Producción1!$V41-Producción1!$S41)*60*24</f>
        <v>17.999999999999936</v>
      </c>
      <c r="Y41" s="12">
        <v>1</v>
      </c>
      <c r="Z41" s="2"/>
      <c r="AA41" s="2"/>
    </row>
    <row r="42" spans="1:27" ht="15.75" customHeight="1" x14ac:dyDescent="0.3">
      <c r="A42" s="61">
        <v>2</v>
      </c>
      <c r="B42" s="62"/>
      <c r="C42" s="12"/>
      <c r="D42" s="12" t="str">
        <f>IFERROR(VLOOKUP(C42,Productos[#All],2,0),"")</f>
        <v/>
      </c>
      <c r="E42" s="12">
        <f>IFERROR(VLOOKUP(Producción1!$I42,Ventas!$D$1:$U$204,6,0),0)</f>
        <v>1</v>
      </c>
      <c r="F42" s="12">
        <f t="shared" si="0"/>
        <v>41</v>
      </c>
      <c r="G42" s="61">
        <f>Ventas!$A42</f>
        <v>15</v>
      </c>
      <c r="H42" s="63">
        <f>Ventas!$C42</f>
        <v>5</v>
      </c>
      <c r="I42" s="63" t="str">
        <f>CONCATENATE(Producción1!$G42,Producción1!$H42)</f>
        <v>155</v>
      </c>
      <c r="J42" s="12" t="str">
        <f>VLOOKUP(Producción1!$G42,Ventas!$A$1:$U$204,6,0)</f>
        <v/>
      </c>
      <c r="K42" s="64">
        <f>IF(Producción1!$Y42&lt;&gt;0,0,IFERROR(VLOOKUP(Producción1!$I42,Ventas!$D$1:$U$204,13,0),0))</f>
        <v>0</v>
      </c>
      <c r="L42" s="65">
        <f>IF(Producción1!$O42=0,0,RANK(Producción1!$O42,IF(Producción1!$A42=Producción1!$A42,Producción1!$O$2:$O$204,""),0)+COUNTIF($O$2:O42,O42)-1)</f>
        <v>0</v>
      </c>
      <c r="M42" s="64">
        <f>IF(Producción1!$O42=0,0,IF(Producción1!$L42=1,8/24,VLOOKUP((MATCH(Producción1!$L42-1,Producción1!$L$2:$L$204,0)),Producción1!$F$1:$P$204,5,0)))</f>
        <v>0</v>
      </c>
      <c r="N42" s="64">
        <f>IF(Producción1!$O42=0,0,Producción1!$M42+Producción1!$P42/(60*24))</f>
        <v>0</v>
      </c>
      <c r="O42" s="65">
        <f>IF(OR(Producción1!$Y42&lt;&gt;0,Producción1!$J42="Cons. Int."),0,10*(24-Producción1!$K42*24)+4*Producción1!$Q42+SUMIFS(Producción1!$E$2:$E$204,Producción1!$A$2:$A$204,Producción1!$A42,Producción1!$D$2:$D$204,Producción1!$D42,Producción1!$G$2:$G$204,Producción1!$G42))</f>
        <v>0</v>
      </c>
      <c r="P42" s="12">
        <f>IF(Producción1!$O42=0,0,ROUND((Pronóstico!$G$8*(SUMIF(Producción1!$A$2:$A$204,Producción1!$A42,Producción1!$E$2:$E$204))+Pronóstico!$G$9)*Producción1!$E42/(SUMIF(Producción1!$A$2:$A$204,Producción1!$A42,Producción1!$E$2:$E$204)),0))</f>
        <v>0</v>
      </c>
      <c r="Q42" s="61" t="str">
        <f>IFERROR(VLOOKUP(Ventas!$E42,Clientes!$A$1:$E$48,5,0),"")</f>
        <v/>
      </c>
      <c r="R42" s="12"/>
      <c r="S42" s="64">
        <v>0.67152777777777783</v>
      </c>
      <c r="T42" s="12"/>
      <c r="U42" s="12"/>
      <c r="V42" s="64">
        <v>0.6777777777777777</v>
      </c>
      <c r="W42" s="12"/>
      <c r="X42" s="65">
        <f>(Producción1!$V42-Producción1!$S42)*60*24</f>
        <v>8.9999999999998082</v>
      </c>
      <c r="Y42" s="12">
        <v>1</v>
      </c>
      <c r="Z42" s="2"/>
      <c r="AA42" s="2"/>
    </row>
    <row r="43" spans="1:27" ht="15.75" customHeight="1" x14ac:dyDescent="0.3">
      <c r="A43" s="61">
        <v>2</v>
      </c>
      <c r="B43" s="62"/>
      <c r="C43" s="12"/>
      <c r="D43" s="12" t="str">
        <f>IFERROR(VLOOKUP(C43,Productos[#All],2,0),"")</f>
        <v/>
      </c>
      <c r="E43" s="12">
        <f>IFERROR(VLOOKUP(Producción1!$I43,Ventas!$D$1:$U$204,6,0),0)</f>
        <v>1</v>
      </c>
      <c r="F43" s="12">
        <f t="shared" si="0"/>
        <v>42</v>
      </c>
      <c r="G43" s="61">
        <f>Ventas!$A43</f>
        <v>16</v>
      </c>
      <c r="H43" s="63">
        <f>Ventas!$C43</f>
        <v>1</v>
      </c>
      <c r="I43" s="63" t="str">
        <f>CONCATENATE(Producción1!$G43,Producción1!$H43)</f>
        <v>161</v>
      </c>
      <c r="J43" s="12" t="str">
        <f>VLOOKUP(Producción1!$G43,Ventas!$A$1:$U$204,6,0)</f>
        <v/>
      </c>
      <c r="K43" s="64">
        <f>IF(Producción1!$Y43&lt;&gt;0,0,IFERROR(VLOOKUP(Producción1!$I43,Ventas!$D$1:$U$204,13,0),0))</f>
        <v>0</v>
      </c>
      <c r="L43" s="65">
        <f>IF(Producción1!$O43=0,0,RANK(Producción1!$O43,IF(Producción1!$A43=Producción1!$A43,Producción1!$O$2:$O$204,""),0)+COUNTIF($O$2:O43,O43)-1)</f>
        <v>0</v>
      </c>
      <c r="M43" s="64">
        <f>IF(Producción1!$O43=0,0,IF(Producción1!$L43=1,8/24,VLOOKUP((MATCH(Producción1!$L43-1,Producción1!$L$2:$L$204,0)),Producción1!$F$1:$P$204,5,0)))</f>
        <v>0</v>
      </c>
      <c r="N43" s="64">
        <f>IF(Producción1!$O43=0,0,Producción1!$M43+Producción1!$P43/(60*24))</f>
        <v>0</v>
      </c>
      <c r="O43" s="65">
        <f>IF(OR(Producción1!$Y43&lt;&gt;0,Producción1!$J43="Cons. Int."),0,10*(24-Producción1!$K43*24)+4*Producción1!$Q43+SUMIFS(Producción1!$E$2:$E$204,Producción1!$A$2:$A$204,Producción1!$A43,Producción1!$D$2:$D$204,Producción1!$D43,Producción1!$G$2:$G$204,Producción1!$G43))</f>
        <v>0</v>
      </c>
      <c r="P43" s="12">
        <f>IF(Producción1!$O43=0,0,ROUND((Pronóstico!$G$8*(SUMIF(Producción1!$A$2:$A$204,Producción1!$A43,Producción1!$E$2:$E$204))+Pronóstico!$G$9)*Producción1!$E43/(SUMIF(Producción1!$A$2:$A$204,Producción1!$A43,Producción1!$E$2:$E$204)),0))</f>
        <v>0</v>
      </c>
      <c r="Q43" s="61" t="str">
        <f>IFERROR(VLOOKUP(Ventas!$E43,Clientes!$A$1:$E$48,5,0),"")</f>
        <v/>
      </c>
      <c r="R43" s="12"/>
      <c r="S43" s="64">
        <v>0.46666666666666662</v>
      </c>
      <c r="T43" s="12"/>
      <c r="U43" s="12"/>
      <c r="V43" s="64">
        <v>0.47847222222222219</v>
      </c>
      <c r="W43" s="12"/>
      <c r="X43" s="65">
        <f>(Producción1!$V43-Producción1!$S43)*60*24</f>
        <v>17.000000000000021</v>
      </c>
      <c r="Y43" s="12">
        <v>1</v>
      </c>
      <c r="Z43" s="2"/>
      <c r="AA43" s="2"/>
    </row>
    <row r="44" spans="1:27" ht="15.75" customHeight="1" x14ac:dyDescent="0.3">
      <c r="A44" s="61">
        <v>2</v>
      </c>
      <c r="B44" s="62"/>
      <c r="C44" s="12"/>
      <c r="D44" s="12" t="str">
        <f>IFERROR(VLOOKUP(C44,Productos[#All],2,0),"")</f>
        <v/>
      </c>
      <c r="E44" s="12">
        <f>IFERROR(VLOOKUP(Producción1!$I44,Ventas!$D$1:$U$204,6,0),0)</f>
        <v>1</v>
      </c>
      <c r="F44" s="12">
        <f t="shared" si="0"/>
        <v>43</v>
      </c>
      <c r="G44" s="61">
        <f>Ventas!$A44</f>
        <v>16</v>
      </c>
      <c r="H44" s="63">
        <f>Ventas!$C44</f>
        <v>2</v>
      </c>
      <c r="I44" s="63" t="str">
        <f>CONCATENATE(Producción1!$G44,Producción1!$H44)</f>
        <v>162</v>
      </c>
      <c r="J44" s="12" t="str">
        <f>VLOOKUP(Producción1!$G44,Ventas!$A$1:$U$204,6,0)</f>
        <v/>
      </c>
      <c r="K44" s="64">
        <f>IF(Producción1!$Y44&lt;&gt;0,0,IFERROR(VLOOKUP(Producción1!$I44,Ventas!$D$1:$U$204,13,0),0))</f>
        <v>0</v>
      </c>
      <c r="L44" s="65">
        <f>IF(Producción1!$O44=0,0,RANK(Producción1!$O44,IF(Producción1!$A44=Producción1!$A44,Producción1!$O$2:$O$204,""),0)+COUNTIF($O$2:O44,O44)-1)</f>
        <v>0</v>
      </c>
      <c r="M44" s="64">
        <f>IF(Producción1!$O44=0,0,IF(Producción1!$L44=1,8/24,VLOOKUP((MATCH(Producción1!$L44-1,Producción1!$L$2:$L$204,0)),Producción1!$F$1:$P$204,5,0)))</f>
        <v>0</v>
      </c>
      <c r="N44" s="64">
        <f>IF(Producción1!$O44=0,0,Producción1!$M44+Producción1!$P44/(60*24))</f>
        <v>0</v>
      </c>
      <c r="O44" s="65">
        <f>IF(OR(Producción1!$Y44&lt;&gt;0,Producción1!$J44="Cons. Int."),0,10*(24-Producción1!$K44*24)+4*Producción1!$Q44+SUMIFS(Producción1!$E$2:$E$204,Producción1!$A$2:$A$204,Producción1!$A44,Producción1!$D$2:$D$204,Producción1!$D44,Producción1!$G$2:$G$204,Producción1!$G44))</f>
        <v>0</v>
      </c>
      <c r="P44" s="12">
        <f>IF(Producción1!$O44=0,0,ROUND((Pronóstico!$G$8*(SUMIF(Producción1!$A$2:$A$204,Producción1!$A44,Producción1!$E$2:$E$204))+Pronóstico!$G$9)*Producción1!$E44/(SUMIF(Producción1!$A$2:$A$204,Producción1!$A44,Producción1!$E$2:$E$204)),0))</f>
        <v>0</v>
      </c>
      <c r="Q44" s="61" t="str">
        <f>IFERROR(VLOOKUP(Ventas!$E44,Clientes!$A$1:$E$48,5,0),"")</f>
        <v/>
      </c>
      <c r="R44" s="12"/>
      <c r="S44" s="64">
        <v>0.39444444444444443</v>
      </c>
      <c r="T44" s="12"/>
      <c r="U44" s="12"/>
      <c r="V44" s="64">
        <v>0.41250000000000003</v>
      </c>
      <c r="W44" s="12"/>
      <c r="X44" s="65">
        <f>(Producción1!$V44-Producción1!$S44)*60*24</f>
        <v>26.000000000000068</v>
      </c>
      <c r="Y44" s="12">
        <v>1</v>
      </c>
      <c r="Z44" s="2"/>
      <c r="AA44" s="2"/>
    </row>
    <row r="45" spans="1:27" ht="15.75" customHeight="1" x14ac:dyDescent="0.3">
      <c r="A45" s="61">
        <v>2</v>
      </c>
      <c r="B45" s="62"/>
      <c r="C45" s="12"/>
      <c r="D45" s="12" t="str">
        <f>IFERROR(VLOOKUP(C45,Productos[#All],2,0),"")</f>
        <v/>
      </c>
      <c r="E45" s="12">
        <f>IFERROR(VLOOKUP(Producción1!$I45,Ventas!$D$1:$U$204,6,0),0)</f>
        <v>1</v>
      </c>
      <c r="F45" s="12">
        <f t="shared" si="0"/>
        <v>44</v>
      </c>
      <c r="G45" s="61">
        <f>Ventas!$A45</f>
        <v>16</v>
      </c>
      <c r="H45" s="63">
        <f>Ventas!$C45</f>
        <v>3</v>
      </c>
      <c r="I45" s="63" t="str">
        <f>CONCATENATE(Producción1!$G45,Producción1!$H45)</f>
        <v>163</v>
      </c>
      <c r="J45" s="12" t="str">
        <f>VLOOKUP(Producción1!$G45,Ventas!$A$1:$U$204,6,0)</f>
        <v/>
      </c>
      <c r="K45" s="64">
        <f>IF(Producción1!$Y45&lt;&gt;0,0,IFERROR(VLOOKUP(Producción1!$I45,Ventas!$D$1:$U$204,13,0),0))</f>
        <v>0</v>
      </c>
      <c r="L45" s="65">
        <f>IF(Producción1!$O45=0,0,RANK(Producción1!$O45,IF(Producción1!$A45=Producción1!$A45,Producción1!$O$2:$O$204,""),0)+COUNTIF($O$2:O45,O45)-1)</f>
        <v>0</v>
      </c>
      <c r="M45" s="64">
        <f>IF(Producción1!$O45=0,0,IF(Producción1!$L45=1,8/24,VLOOKUP((MATCH(Producción1!$L45-1,Producción1!$L$2:$L$204,0)),Producción1!$F$1:$P$204,5,0)))</f>
        <v>0</v>
      </c>
      <c r="N45" s="64">
        <f>IF(Producción1!$O45=0,0,Producción1!$M45+Producción1!$P45/(60*24))</f>
        <v>0</v>
      </c>
      <c r="O45" s="65">
        <f>IF(OR(Producción1!$Y45&lt;&gt;0,Producción1!$J45="Cons. Int."),0,10*(24-Producción1!$K45*24)+4*Producción1!$Q45+SUMIFS(Producción1!$E$2:$E$204,Producción1!$A$2:$A$204,Producción1!$A45,Producción1!$D$2:$D$204,Producción1!$D45,Producción1!$G$2:$G$204,Producción1!$G45))</f>
        <v>0</v>
      </c>
      <c r="P45" s="12">
        <f>IF(Producción1!$O45=0,0,ROUND((Pronóstico!$G$8*(SUMIF(Producción1!$A$2:$A$204,Producción1!$A45,Producción1!$E$2:$E$204))+Pronóstico!$G$9)*Producción1!$E45/(SUMIF(Producción1!$A$2:$A$204,Producción1!$A45,Producción1!$E$2:$E$204)),0))</f>
        <v>0</v>
      </c>
      <c r="Q45" s="61" t="str">
        <f>IFERROR(VLOOKUP(Ventas!$E45,Clientes!$A$1:$E$48,5,0),"")</f>
        <v/>
      </c>
      <c r="R45" s="12"/>
      <c r="S45" s="64">
        <v>0.52638888888888891</v>
      </c>
      <c r="T45" s="12"/>
      <c r="U45" s="12"/>
      <c r="V45" s="64">
        <v>0.53819444444444442</v>
      </c>
      <c r="W45" s="12"/>
      <c r="X45" s="65">
        <f>(Producción1!$V45-Producción1!$S45)*60*24</f>
        <v>16.99999999999994</v>
      </c>
      <c r="Y45" s="12">
        <v>1</v>
      </c>
      <c r="Z45" s="2"/>
      <c r="AA45" s="2"/>
    </row>
    <row r="46" spans="1:27" ht="15.75" customHeight="1" x14ac:dyDescent="0.3">
      <c r="A46" s="61">
        <v>2</v>
      </c>
      <c r="B46" s="62"/>
      <c r="C46" s="12"/>
      <c r="D46" s="12" t="str">
        <f>IFERROR(VLOOKUP(C46,Productos[#All],2,0),"")</f>
        <v/>
      </c>
      <c r="E46" s="12">
        <f>IFERROR(VLOOKUP(Producción1!$I46,Ventas!$D$1:$U$204,6,0),0)</f>
        <v>1</v>
      </c>
      <c r="F46" s="12">
        <f t="shared" si="0"/>
        <v>45</v>
      </c>
      <c r="G46" s="61">
        <f>Ventas!$A46</f>
        <v>16</v>
      </c>
      <c r="H46" s="63">
        <f>Ventas!$C46</f>
        <v>4</v>
      </c>
      <c r="I46" s="63" t="str">
        <f>CONCATENATE(Producción1!$G46,Producción1!$H46)</f>
        <v>164</v>
      </c>
      <c r="J46" s="12" t="str">
        <f>VLOOKUP(Producción1!$G46,Ventas!$A$1:$U$204,6,0)</f>
        <v/>
      </c>
      <c r="K46" s="64">
        <f>IF(Producción1!$Y46&lt;&gt;0,0,IFERROR(VLOOKUP(Producción1!$I46,Ventas!$D$1:$U$204,13,0),0))</f>
        <v>0</v>
      </c>
      <c r="L46" s="65">
        <f>IF(Producción1!$O46=0,0,RANK(Producción1!$O46,IF(Producción1!$A46=Producción1!$A46,Producción1!$O$2:$O$204,""),0)+COUNTIF($O$2:O46,O46)-1)</f>
        <v>0</v>
      </c>
      <c r="M46" s="64">
        <f>IF(Producción1!$O46=0,0,IF(Producción1!$L46=1,8/24,VLOOKUP((MATCH(Producción1!$L46-1,Producción1!$L$2:$L$204,0)),Producción1!$F$1:$P$204,5,0)))</f>
        <v>0</v>
      </c>
      <c r="N46" s="64">
        <f>IF(Producción1!$O46=0,0,Producción1!$M46+Producción1!$P46/(60*24))</f>
        <v>0</v>
      </c>
      <c r="O46" s="65">
        <f>IF(OR(Producción1!$Y46&lt;&gt;0,Producción1!$J46="Cons. Int."),0,10*(24-Producción1!$K46*24)+4*Producción1!$Q46+SUMIFS(Producción1!$E$2:$E$204,Producción1!$A$2:$A$204,Producción1!$A46,Producción1!$D$2:$D$204,Producción1!$D46,Producción1!$G$2:$G$204,Producción1!$G46))</f>
        <v>0</v>
      </c>
      <c r="P46" s="12">
        <f>IF(Producción1!$O46=0,0,ROUND((Pronóstico!$G$8*(SUMIF(Producción1!$A$2:$A$204,Producción1!$A46,Producción1!$E$2:$E$204))+Pronóstico!$G$9)*Producción1!$E46/(SUMIF(Producción1!$A$2:$A$204,Producción1!$A46,Producción1!$E$2:$E$204)),0))</f>
        <v>0</v>
      </c>
      <c r="Q46" s="61" t="str">
        <f>IFERROR(VLOOKUP(Ventas!$E46,Clientes!$A$1:$E$48,5,0),"")</f>
        <v/>
      </c>
      <c r="R46" s="12"/>
      <c r="S46" s="64">
        <v>0.50208333333333333</v>
      </c>
      <c r="T46" s="12"/>
      <c r="U46" s="12"/>
      <c r="V46" s="64">
        <v>0.52638888888888891</v>
      </c>
      <c r="W46" s="12"/>
      <c r="X46" s="65">
        <f>(Producción1!$V46-Producción1!$S46)*60*24</f>
        <v>35.000000000000036</v>
      </c>
      <c r="Y46" s="12">
        <v>1</v>
      </c>
      <c r="Z46" s="2"/>
      <c r="AA46" s="2"/>
    </row>
    <row r="47" spans="1:27" ht="15.75" customHeight="1" x14ac:dyDescent="0.3">
      <c r="A47" s="61">
        <v>3</v>
      </c>
      <c r="B47" s="62"/>
      <c r="C47" s="12"/>
      <c r="D47" s="12" t="str">
        <f>IFERROR(VLOOKUP(C47,Productos[#All],2,0),"")</f>
        <v/>
      </c>
      <c r="E47" s="12">
        <f>IFERROR(VLOOKUP(Producción1!$I47,Ventas!$D$1:$U$204,6,0),0)</f>
        <v>1</v>
      </c>
      <c r="F47" s="12">
        <f t="shared" si="0"/>
        <v>46</v>
      </c>
      <c r="G47" s="61">
        <f>Ventas!$A47</f>
        <v>16</v>
      </c>
      <c r="H47" s="63">
        <f>Ventas!$C47</f>
        <v>5</v>
      </c>
      <c r="I47" s="63" t="str">
        <f>CONCATENATE(Producción1!$G47,Producción1!$H47)</f>
        <v>165</v>
      </c>
      <c r="J47" s="12" t="str">
        <f>VLOOKUP(Producción1!$G47,Ventas!$A$1:$U$204,6,0)</f>
        <v/>
      </c>
      <c r="K47" s="64">
        <f>IF(Producción1!$Y47&lt;&gt;0,0,IFERROR(VLOOKUP(Producción1!$I47,Ventas!$D$1:$U$204,13,0),0))</f>
        <v>0</v>
      </c>
      <c r="L47" s="65">
        <f>IF(Producción1!$O47=0,0,RANK(Producción1!$O47,IF(Producción1!$A47=Producción1!$A47,Producción1!$O$2:$O$204,""),0)+COUNTIF($O$2:O47,O47)-1)</f>
        <v>0</v>
      </c>
      <c r="M47" s="64">
        <f>IF(Producción1!$O47=0,0,IF(Producción1!$L47=1,8/24,VLOOKUP((MATCH(Producción1!$L47-1,Producción1!$L$2:$L$204,0)),Producción1!$F$1:$P$204,5,0)))</f>
        <v>0</v>
      </c>
      <c r="N47" s="64">
        <f>IF(Producción1!$O47=0,0,Producción1!$M47+Producción1!$P47/(60*24))</f>
        <v>0</v>
      </c>
      <c r="O47" s="65">
        <f>IF(OR(Producción1!$Y47&lt;&gt;0,Producción1!$J47="Cons. Int."),0,10*(24-Producción1!$K47*24)+4*Producción1!$Q47+SUMIFS(Producción1!$E$2:$E$204,Producción1!$A$2:$A$204,Producción1!$A47,Producción1!$D$2:$D$204,Producción1!$D47,Producción1!$G$2:$G$204,Producción1!$G47))</f>
        <v>0</v>
      </c>
      <c r="P47" s="12">
        <f>IF(Producción1!$O47=0,0,ROUND((Pronóstico!$G$8*(SUMIF(Producción1!$A$2:$A$204,Producción1!$A47,Producción1!$E$2:$E$204))+Pronóstico!$G$9)*Producción1!$E47/(SUMIF(Producción1!$A$2:$A$204,Producción1!$A47,Producción1!$E$2:$E$204)),0))</f>
        <v>0</v>
      </c>
      <c r="Q47" s="61" t="str">
        <f>IFERROR(VLOOKUP(Ventas!$E47,Clientes!$A$1:$E$48,5,0),"")</f>
        <v/>
      </c>
      <c r="R47" s="12"/>
      <c r="S47" s="64">
        <v>0.6777777777777777</v>
      </c>
      <c r="T47" s="12"/>
      <c r="U47" s="12"/>
      <c r="V47" s="64">
        <v>0.70000000000000007</v>
      </c>
      <c r="W47" s="12"/>
      <c r="X47" s="65">
        <f>(Producción1!$V47-Producción1!$S47)*60*24</f>
        <v>32.000000000000206</v>
      </c>
      <c r="Y47" s="12">
        <v>1</v>
      </c>
      <c r="Z47" s="2"/>
      <c r="AA47" s="2"/>
    </row>
    <row r="48" spans="1:27" ht="15.75" customHeight="1" x14ac:dyDescent="0.3">
      <c r="A48" s="61">
        <v>3</v>
      </c>
      <c r="B48" s="62"/>
      <c r="C48" s="12"/>
      <c r="D48" s="12" t="str">
        <f>IFERROR(VLOOKUP(C48,Productos[#All],2,0),"")</f>
        <v/>
      </c>
      <c r="E48" s="12">
        <f>IFERROR(VLOOKUP(Producción1!$I48,Ventas!$D$1:$U$204,6,0),0)</f>
        <v>1</v>
      </c>
      <c r="F48" s="12">
        <f t="shared" si="0"/>
        <v>47</v>
      </c>
      <c r="G48" s="61">
        <f>Ventas!$A48</f>
        <v>17</v>
      </c>
      <c r="H48" s="63">
        <f>Ventas!$C48</f>
        <v>1</v>
      </c>
      <c r="I48" s="63" t="str">
        <f>CONCATENATE(Producción1!$G48,Producción1!$H48)</f>
        <v>171</v>
      </c>
      <c r="J48" s="12" t="str">
        <f>VLOOKUP(Producción1!$G48,Ventas!$A$1:$U$204,6,0)</f>
        <v/>
      </c>
      <c r="K48" s="64">
        <f>IF(Producción1!$Y48&lt;&gt;0,0,IFERROR(VLOOKUP(Producción1!$I48,Ventas!$D$1:$U$204,13,0),0))</f>
        <v>0</v>
      </c>
      <c r="L48" s="65">
        <f>IF(Producción1!$O48=0,0,RANK(Producción1!$O48,IF(Producción1!$A48=Producción1!$A48,Producción1!$O$2:$O$204,""),0)+COUNTIF($O$2:O48,O48)-1)</f>
        <v>0</v>
      </c>
      <c r="M48" s="64">
        <f>IF(Producción1!$O48=0,0,IF(Producción1!$L48=1,8/24,VLOOKUP((MATCH(Producción1!$L48-1,Producción1!$L$2:$L$204,0)),Producción1!$F$1:$P$204,5,0)))</f>
        <v>0</v>
      </c>
      <c r="N48" s="64">
        <f>IF(Producción1!$O48=0,0,Producción1!$M48+Producción1!$P48/(60*24))</f>
        <v>0</v>
      </c>
      <c r="O48" s="65">
        <f>IF(OR(Producción1!$Y48&lt;&gt;0,Producción1!$J48="Cons. Int."),0,10*(24-Producción1!$K48*24)+4*Producción1!$Q48+SUMIFS(Producción1!$E$2:$E$204,Producción1!$A$2:$A$204,Producción1!$A48,Producción1!$D$2:$D$204,Producción1!$D48,Producción1!$G$2:$G$204,Producción1!$G48))</f>
        <v>0</v>
      </c>
      <c r="P48" s="12">
        <f>IF(Producción1!$O48=0,0,ROUND((Pronóstico!$G$8*(SUMIF(Producción1!$A$2:$A$204,Producción1!$A48,Producción1!$E$2:$E$204))+Pronóstico!$G$9)*Producción1!$E48/(SUMIF(Producción1!$A$2:$A$204,Producción1!$A48,Producción1!$E$2:$E$204)),0))</f>
        <v>0</v>
      </c>
      <c r="Q48" s="61" t="str">
        <f>IFERROR(VLOOKUP(Ventas!$E48,Clientes!$A$1:$E$48,5,0),"")</f>
        <v/>
      </c>
      <c r="R48" s="12"/>
      <c r="S48" s="64">
        <v>0.75</v>
      </c>
      <c r="T48" s="12"/>
      <c r="U48" s="12"/>
      <c r="V48" s="64">
        <v>0.76180555555555562</v>
      </c>
      <c r="W48" s="12"/>
      <c r="X48" s="65">
        <f>(Producción1!$V48-Producción1!$S48)*60*24</f>
        <v>17.000000000000099</v>
      </c>
      <c r="Y48" s="12">
        <v>1</v>
      </c>
      <c r="Z48" s="2"/>
      <c r="AA48" s="2"/>
    </row>
    <row r="49" spans="1:27" ht="15.75" customHeight="1" x14ac:dyDescent="0.3">
      <c r="A49" s="61">
        <v>3</v>
      </c>
      <c r="B49" s="62"/>
      <c r="C49" s="12"/>
      <c r="D49" s="12" t="str">
        <f>IFERROR(VLOOKUP(C49,Productos[#All],2,0),"")</f>
        <v/>
      </c>
      <c r="E49" s="12">
        <f>IFERROR(VLOOKUP(Producción1!$I49,Ventas!$D$1:$U$204,6,0),0)</f>
        <v>1</v>
      </c>
      <c r="F49" s="12">
        <f t="shared" si="0"/>
        <v>48</v>
      </c>
      <c r="G49" s="61">
        <f>Ventas!$A49</f>
        <v>17</v>
      </c>
      <c r="H49" s="63">
        <f>Ventas!$C49</f>
        <v>2</v>
      </c>
      <c r="I49" s="63" t="str">
        <f>CONCATENATE(Producción1!$G49,Producción1!$H49)</f>
        <v>172</v>
      </c>
      <c r="J49" s="12" t="str">
        <f>VLOOKUP(Producción1!$G49,Ventas!$A$1:$U$204,6,0)</f>
        <v/>
      </c>
      <c r="K49" s="64">
        <f>IF(Producción1!$Y49&lt;&gt;0,0,IFERROR(VLOOKUP(Producción1!$I49,Ventas!$D$1:$U$204,13,0),0))</f>
        <v>0</v>
      </c>
      <c r="L49" s="65">
        <f>IF(Producción1!$O49=0,0,RANK(Producción1!$O49,IF(Producción1!$A49=Producción1!$A49,Producción1!$O$2:$O$204,""),0)+COUNTIF($O$2:O49,O49)-1)</f>
        <v>0</v>
      </c>
      <c r="M49" s="64">
        <f>IF(Producción1!$O49=0,0,IF(Producción1!$L49=1,8/24,VLOOKUP((MATCH(Producción1!$L49-1,Producción1!$L$2:$L$204,0)),Producción1!$F$1:$P$204,5,0)))</f>
        <v>0</v>
      </c>
      <c r="N49" s="64">
        <f>IF(Producción1!$O49=0,0,Producción1!$M49+Producción1!$P49/(60*24))</f>
        <v>0</v>
      </c>
      <c r="O49" s="65">
        <f>IF(OR(Producción1!$Y49&lt;&gt;0,Producción1!$J49="Cons. Int."),0,10*(24-Producción1!$K49*24)+4*Producción1!$Q49+SUMIFS(Producción1!$E$2:$E$204,Producción1!$A$2:$A$204,Producción1!$A49,Producción1!$D$2:$D$204,Producción1!$D49,Producción1!$G$2:$G$204,Producción1!$G49))</f>
        <v>0</v>
      </c>
      <c r="P49" s="12">
        <f>IF(Producción1!$O49=0,0,ROUND((Pronóstico!$G$8*(SUMIF(Producción1!$A$2:$A$204,Producción1!$A49,Producción1!$E$2:$E$204))+Pronóstico!$G$9)*Producción1!$E49/(SUMIF(Producción1!$A$2:$A$204,Producción1!$A49,Producción1!$E$2:$E$204)),0))</f>
        <v>0</v>
      </c>
      <c r="Q49" s="61" t="str">
        <f>IFERROR(VLOOKUP(Ventas!$E49,Clientes!$A$1:$E$48,5,0),"")</f>
        <v/>
      </c>
      <c r="R49" s="12"/>
      <c r="S49" s="64">
        <v>0.75</v>
      </c>
      <c r="T49" s="12"/>
      <c r="U49" s="12"/>
      <c r="V49" s="64">
        <v>0.76666666666666661</v>
      </c>
      <c r="W49" s="12"/>
      <c r="X49" s="65">
        <f>(Producción1!$V49-Producción1!$S49)*60*24</f>
        <v>23.999999999999915</v>
      </c>
      <c r="Y49" s="12">
        <v>1</v>
      </c>
      <c r="Z49" s="2"/>
      <c r="AA49" s="2"/>
    </row>
    <row r="50" spans="1:27" ht="15.75" customHeight="1" x14ac:dyDescent="0.3">
      <c r="A50" s="61">
        <v>3</v>
      </c>
      <c r="B50" s="62"/>
      <c r="C50" s="12"/>
      <c r="D50" s="12" t="str">
        <f>IFERROR(VLOOKUP(C50,Productos[#All],2,0),"")</f>
        <v/>
      </c>
      <c r="E50" s="12">
        <f>IFERROR(VLOOKUP(Producción1!$I50,Ventas!$D$1:$U$204,6,0),0)</f>
        <v>1</v>
      </c>
      <c r="F50" s="12">
        <f t="shared" si="0"/>
        <v>49</v>
      </c>
      <c r="G50" s="61">
        <f>Ventas!$A50</f>
        <v>17</v>
      </c>
      <c r="H50" s="63">
        <f>Ventas!$C50</f>
        <v>3</v>
      </c>
      <c r="I50" s="63" t="str">
        <f>CONCATENATE(Producción1!$G50,Producción1!$H50)</f>
        <v>173</v>
      </c>
      <c r="J50" s="12" t="str">
        <f>VLOOKUP(Producción1!$G50,Ventas!$A$1:$U$204,6,0)</f>
        <v/>
      </c>
      <c r="K50" s="64">
        <f>IF(Producción1!$Y50&lt;&gt;0,0,IFERROR(VLOOKUP(Producción1!$I50,Ventas!$D$1:$U$204,13,0),0))</f>
        <v>0</v>
      </c>
      <c r="L50" s="65">
        <f>IF(Producción1!$O50=0,0,RANK(Producción1!$O50,IF(Producción1!$A50=Producción1!$A50,Producción1!$O$2:$O$204,""),0)+COUNTIF($O$2:O50,O50)-1)</f>
        <v>0</v>
      </c>
      <c r="M50" s="64">
        <f>IF(Producción1!$O50=0,0,IF(Producción1!$L50=1,8/24,VLOOKUP((MATCH(Producción1!$L50-1,Producción1!$L$2:$L$204,0)),Producción1!$F$1:$P$204,5,0)))</f>
        <v>0</v>
      </c>
      <c r="N50" s="64">
        <f>IF(Producción1!$O50=0,0,Producción1!$M50+Producción1!$P50/(60*24))</f>
        <v>0</v>
      </c>
      <c r="O50" s="65">
        <f>IF(OR(Producción1!$Y50&lt;&gt;0,Producción1!$J50="Cons. Int."),0,10*(24-Producción1!$K50*24)+4*Producción1!$Q50+SUMIFS(Producción1!$E$2:$E$204,Producción1!$A$2:$A$204,Producción1!$A50,Producción1!$D$2:$D$204,Producción1!$D50,Producción1!$G$2:$G$204,Producción1!$G50))</f>
        <v>0</v>
      </c>
      <c r="P50" s="12">
        <f>IF(Producción1!$O50=0,0,ROUND((Pronóstico!$G$8*(SUMIF(Producción1!$A$2:$A$204,Producción1!$A50,Producción1!$E$2:$E$204))+Pronóstico!$G$9)*Producción1!$E50/(SUMIF(Producción1!$A$2:$A$204,Producción1!$A50,Producción1!$E$2:$E$204)),0))</f>
        <v>0</v>
      </c>
      <c r="Q50" s="61" t="str">
        <f>IFERROR(VLOOKUP(Ventas!$E50,Clientes!$A$1:$E$48,5,0),"")</f>
        <v/>
      </c>
      <c r="R50" s="12"/>
      <c r="S50" s="64">
        <v>0.66666666666666663</v>
      </c>
      <c r="T50" s="12"/>
      <c r="U50" s="12"/>
      <c r="V50" s="64">
        <v>0.6972222222222223</v>
      </c>
      <c r="W50" s="12"/>
      <c r="X50" s="65">
        <f>(Producción1!$V50-Producción1!$S50)*60*24</f>
        <v>44.000000000000163</v>
      </c>
      <c r="Y50" s="12">
        <v>1</v>
      </c>
      <c r="Z50" s="2"/>
      <c r="AA50" s="2"/>
    </row>
    <row r="51" spans="1:27" ht="15.75" customHeight="1" x14ac:dyDescent="0.3">
      <c r="A51" s="61">
        <v>3</v>
      </c>
      <c r="B51" s="62"/>
      <c r="C51" s="12"/>
      <c r="D51" s="12" t="str">
        <f>IFERROR(VLOOKUP(C51,Productos[#All],2,0),"")</f>
        <v/>
      </c>
      <c r="E51" s="12">
        <f>IFERROR(VLOOKUP(Producción1!$I51,Ventas!$D$1:$U$204,6,0),0)</f>
        <v>1</v>
      </c>
      <c r="F51" s="12">
        <f t="shared" si="0"/>
        <v>50</v>
      </c>
      <c r="G51" s="61">
        <f>Ventas!$A51</f>
        <v>17</v>
      </c>
      <c r="H51" s="63">
        <f>Ventas!$C51</f>
        <v>4</v>
      </c>
      <c r="I51" s="63" t="str">
        <f>CONCATENATE(Producción1!$G51,Producción1!$H51)</f>
        <v>174</v>
      </c>
      <c r="J51" s="12" t="str">
        <f>VLOOKUP(Producción1!$G51,Ventas!$A$1:$U$204,6,0)</f>
        <v/>
      </c>
      <c r="K51" s="64">
        <f>IF(Producción1!$Y51&lt;&gt;0,0,IFERROR(VLOOKUP(Producción1!$I51,Ventas!$D$1:$U$204,13,0),0))</f>
        <v>0</v>
      </c>
      <c r="L51" s="65">
        <f>IF(Producción1!$O51=0,0,RANK(Producción1!$O51,IF(Producción1!$A51=Producción1!$A51,Producción1!$O$2:$O$204,""),0)+COUNTIF($O$2:O51,O51)-1)</f>
        <v>0</v>
      </c>
      <c r="M51" s="64">
        <f>IF(Producción1!$O51=0,0,IF(Producción1!$L51=1,8/24,VLOOKUP((MATCH(Producción1!$L51-1,Producción1!$L$2:$L$204,0)),Producción1!$F$1:$P$204,5,0)))</f>
        <v>0</v>
      </c>
      <c r="N51" s="64">
        <f>IF(Producción1!$O51=0,0,Producción1!$M51+Producción1!$P51/(60*24))</f>
        <v>0</v>
      </c>
      <c r="O51" s="65">
        <f>IF(OR(Producción1!$Y51&lt;&gt;0,Producción1!$J51="Cons. Int."),0,10*(24-Producción1!$K51*24)+4*Producción1!$Q51+SUMIFS(Producción1!$E$2:$E$204,Producción1!$A$2:$A$204,Producción1!$A51,Producción1!$D$2:$D$204,Producción1!$D51,Producción1!$G$2:$G$204,Producción1!$G51))</f>
        <v>0</v>
      </c>
      <c r="P51" s="12">
        <f>IF(Producción1!$O51=0,0,ROUND((Pronóstico!$G$8*(SUMIF(Producción1!$A$2:$A$204,Producción1!$A51,Producción1!$E$2:$E$204))+Pronóstico!$G$9)*Producción1!$E51/(SUMIF(Producción1!$A$2:$A$204,Producción1!$A51,Producción1!$E$2:$E$204)),0))</f>
        <v>0</v>
      </c>
      <c r="Q51" s="61" t="str">
        <f>IFERROR(VLOOKUP(Ventas!$E51,Clientes!$A$1:$E$48,5,0),"")</f>
        <v/>
      </c>
      <c r="R51" s="12"/>
      <c r="S51" s="64">
        <v>0.66666666666666663</v>
      </c>
      <c r="T51" s="12"/>
      <c r="U51" s="12"/>
      <c r="V51" s="64">
        <v>0.6972222222222223</v>
      </c>
      <c r="W51" s="12"/>
      <c r="X51" s="65">
        <f>(Producción1!$V51-Producción1!$S51)*60*24</f>
        <v>44.000000000000163</v>
      </c>
      <c r="Y51" s="12">
        <v>1</v>
      </c>
      <c r="Z51" s="2"/>
      <c r="AA51" s="2"/>
    </row>
    <row r="52" spans="1:27" ht="15.75" customHeight="1" x14ac:dyDescent="0.3">
      <c r="A52" s="61">
        <v>4</v>
      </c>
      <c r="B52" s="62"/>
      <c r="C52" s="12"/>
      <c r="D52" s="12" t="str">
        <f>IFERROR(VLOOKUP(C52,Productos[#All],2,0),"")</f>
        <v/>
      </c>
      <c r="E52" s="12">
        <f>IFERROR(VLOOKUP(Producción1!$I52,Ventas!$D$1:$U$204,6,0),0)</f>
        <v>1</v>
      </c>
      <c r="F52" s="12">
        <f t="shared" si="0"/>
        <v>51</v>
      </c>
      <c r="G52" s="61">
        <f>Ventas!$A52</f>
        <v>17</v>
      </c>
      <c r="H52" s="63">
        <f>Ventas!$C52</f>
        <v>5</v>
      </c>
      <c r="I52" s="63" t="str">
        <f>CONCATENATE(Producción1!$G52,Producción1!$H52)</f>
        <v>175</v>
      </c>
      <c r="J52" s="12" t="str">
        <f>VLOOKUP(Producción1!$G52,Ventas!$A$1:$U$204,6,0)</f>
        <v/>
      </c>
      <c r="K52" s="64">
        <f>IF(Producción1!$Y52&lt;&gt;0,0,IFERROR(VLOOKUP(Producción1!$I52,Ventas!$D$1:$U$204,13,0),0))</f>
        <v>0</v>
      </c>
      <c r="L52" s="65">
        <f>IF(Producción1!$O52=0,0,RANK(Producción1!$O52,IF(Producción1!$A52=Producción1!$A52,Producción1!$O$2:$O$204,""),0)+COUNTIF($O$2:O52,O52)-1)</f>
        <v>0</v>
      </c>
      <c r="M52" s="64">
        <f>IF(Producción1!$O52=0,0,IF(Producción1!$L52=1,8/24,VLOOKUP((MATCH(Producción1!$L52-1,Producción1!$L$2:$L$204,0)),Producción1!$F$1:$P$204,5,0)))</f>
        <v>0</v>
      </c>
      <c r="N52" s="64">
        <f>IF(Producción1!$O52=0,0,Producción1!$M52+Producción1!$P52/(60*24))</f>
        <v>0</v>
      </c>
      <c r="O52" s="65">
        <f>IF(OR(Producción1!$Y52&lt;&gt;0,Producción1!$J52="Cons. Int."),0,10*(24-Producción1!$K52*24)+4*Producción1!$Q52+SUMIFS(Producción1!$E$2:$E$204,Producción1!$A$2:$A$204,Producción1!$A52,Producción1!$D$2:$D$204,Producción1!$D52,Producción1!$G$2:$G$204,Producción1!$G52))</f>
        <v>0</v>
      </c>
      <c r="P52" s="12">
        <f>IF(Producción1!$O52=0,0,ROUND((Pronóstico!$G$8*(SUMIF(Producción1!$A$2:$A$204,Producción1!$A52,Producción1!$E$2:$E$204))+Pronóstico!$G$9)*Producción1!$E52/(SUMIF(Producción1!$A$2:$A$204,Producción1!$A52,Producción1!$E$2:$E$204)),0))</f>
        <v>0</v>
      </c>
      <c r="Q52" s="61" t="str">
        <f>IFERROR(VLOOKUP(Ventas!$E52,Clientes!$A$1:$E$48,5,0),"")</f>
        <v/>
      </c>
      <c r="R52" s="64"/>
      <c r="S52" s="64">
        <v>0.4236111111111111</v>
      </c>
      <c r="T52" s="64">
        <v>0.45208333333333334</v>
      </c>
      <c r="U52" s="64">
        <v>0.50347222222222221</v>
      </c>
      <c r="V52" s="64">
        <v>0.51736111111111105</v>
      </c>
      <c r="W52" s="12"/>
      <c r="X52" s="65">
        <f>(Producción1!$V52-Producción1!$S52)*60*24</f>
        <v>134.99999999999991</v>
      </c>
      <c r="Y52" s="12">
        <v>1</v>
      </c>
      <c r="Z52" s="2"/>
      <c r="AA52" s="2"/>
    </row>
    <row r="53" spans="1:27" ht="15.75" customHeight="1" x14ac:dyDescent="0.3">
      <c r="A53" s="61">
        <v>4</v>
      </c>
      <c r="B53" s="62"/>
      <c r="C53" s="12"/>
      <c r="D53" s="12" t="str">
        <f>IFERROR(VLOOKUP(C53,Productos[#All],2,0),"")</f>
        <v/>
      </c>
      <c r="E53" s="12">
        <f>IFERROR(VLOOKUP(Producción1!$I53,Ventas!$D$1:$U$204,6,0),0)</f>
        <v>1</v>
      </c>
      <c r="F53" s="12">
        <f t="shared" si="0"/>
        <v>52</v>
      </c>
      <c r="G53" s="61">
        <f>Ventas!$A53</f>
        <v>17</v>
      </c>
      <c r="H53" s="63">
        <f>Ventas!$C53</f>
        <v>6</v>
      </c>
      <c r="I53" s="63" t="str">
        <f>CONCATENATE(Producción1!$G53,Producción1!$H53)</f>
        <v>176</v>
      </c>
      <c r="J53" s="12" t="str">
        <f>VLOOKUP(Producción1!$G53,Ventas!$A$1:$U$204,6,0)</f>
        <v/>
      </c>
      <c r="K53" s="64">
        <f>IF(Producción1!$Y53&lt;&gt;0,0,IFERROR(VLOOKUP(Producción1!$I53,Ventas!$D$1:$U$204,13,0),0))</f>
        <v>0</v>
      </c>
      <c r="L53" s="65">
        <f>IF(Producción1!$O53=0,0,RANK(Producción1!$O53,IF(Producción1!$A53=Producción1!$A53,Producción1!$O$2:$O$204,""),0)+COUNTIF($O$2:O53,O53)-1)</f>
        <v>0</v>
      </c>
      <c r="M53" s="64">
        <f>IF(Producción1!$O53=0,0,IF(Producción1!$L53=1,8/24,VLOOKUP((MATCH(Producción1!$L53-1,Producción1!$L$2:$L$204,0)),Producción1!$F$1:$P$204,5,0)))</f>
        <v>0</v>
      </c>
      <c r="N53" s="64">
        <f>IF(Producción1!$O53=0,0,Producción1!$M53+Producción1!$P53/(60*24))</f>
        <v>0</v>
      </c>
      <c r="O53" s="65">
        <f>IF(OR(Producción1!$Y53&lt;&gt;0,Producción1!$J53="Cons. Int."),0,10*(24-Producción1!$K53*24)+4*Producción1!$Q53+SUMIFS(Producción1!$E$2:$E$204,Producción1!$A$2:$A$204,Producción1!$A53,Producción1!$D$2:$D$204,Producción1!$D53,Producción1!$G$2:$G$204,Producción1!$G53))</f>
        <v>0</v>
      </c>
      <c r="P53" s="12">
        <f>IF(Producción1!$O53=0,0,ROUND((Pronóstico!$G$8*(SUMIF(Producción1!$A$2:$A$204,Producción1!$A53,Producción1!$E$2:$E$204))+Pronóstico!$G$9)*Producción1!$E53/(SUMIF(Producción1!$A$2:$A$204,Producción1!$A53,Producción1!$E$2:$E$204)),0))</f>
        <v>0</v>
      </c>
      <c r="Q53" s="61" t="str">
        <f>IFERROR(VLOOKUP(Ventas!$E53,Clientes!$A$1:$E$48,5,0),"")</f>
        <v/>
      </c>
      <c r="R53" s="12"/>
      <c r="S53" s="64">
        <v>0.43055555555555558</v>
      </c>
      <c r="T53" s="64">
        <v>0.45555555555555555</v>
      </c>
      <c r="U53" s="64">
        <v>0.4909722222222222</v>
      </c>
      <c r="V53" s="64">
        <v>0.5</v>
      </c>
      <c r="W53" s="12"/>
      <c r="X53" s="65">
        <f>(Producción1!$V53-Producción1!$S53)*60*24</f>
        <v>99.999999999999972</v>
      </c>
      <c r="Y53" s="12">
        <v>1</v>
      </c>
      <c r="Z53" s="2"/>
      <c r="AA53" s="2"/>
    </row>
    <row r="54" spans="1:27" ht="15.75" customHeight="1" x14ac:dyDescent="0.3">
      <c r="A54" s="61">
        <v>4</v>
      </c>
      <c r="B54" s="62"/>
      <c r="C54" s="12"/>
      <c r="D54" s="12" t="str">
        <f>IFERROR(VLOOKUP(C54,Productos[#All],2,0),"")</f>
        <v/>
      </c>
      <c r="E54" s="12">
        <f>IFERROR(VLOOKUP(Producción1!$I54,Ventas!$D$1:$U$204,6,0),0)</f>
        <v>1</v>
      </c>
      <c r="F54" s="12">
        <f t="shared" si="0"/>
        <v>53</v>
      </c>
      <c r="G54" s="61">
        <f>Ventas!$A54</f>
        <v>17</v>
      </c>
      <c r="H54" s="63">
        <f>Ventas!$C54</f>
        <v>7</v>
      </c>
      <c r="I54" s="63" t="str">
        <f>CONCATENATE(Producción1!$G54,Producción1!$H54)</f>
        <v>177</v>
      </c>
      <c r="J54" s="12" t="str">
        <f>VLOOKUP(Producción1!$G54,Ventas!$A$1:$U$204,6,0)</f>
        <v/>
      </c>
      <c r="K54" s="64">
        <f>IF(Producción1!$Y54&lt;&gt;0,0,IFERROR(VLOOKUP(Producción1!$I54,Ventas!$D$1:$U$204,13,0),0))</f>
        <v>0</v>
      </c>
      <c r="L54" s="65">
        <f>IF(Producción1!$O54=0,0,RANK(Producción1!$O54,IF(Producción1!$A54=Producción1!$A54,Producción1!$O$2:$O$204,""),0)+COUNTIF($O$2:O54,O54)-1)</f>
        <v>0</v>
      </c>
      <c r="M54" s="64">
        <f>IF(Producción1!$O54=0,0,IF(Producción1!$L54=1,8/24,VLOOKUP((MATCH(Producción1!$L54-1,Producción1!$L$2:$L$204,0)),Producción1!$F$1:$P$204,5,0)))</f>
        <v>0</v>
      </c>
      <c r="N54" s="64">
        <f>IF(Producción1!$O54=0,0,Producción1!$M54+Producción1!$P54/(60*24))</f>
        <v>0</v>
      </c>
      <c r="O54" s="65">
        <f>IF(OR(Producción1!$Y54&lt;&gt;0,Producción1!$J54="Cons. Int."),0,10*(24-Producción1!$K54*24)+4*Producción1!$Q54+SUMIFS(Producción1!$E$2:$E$204,Producción1!$A$2:$A$204,Producción1!$A54,Producción1!$D$2:$D$204,Producción1!$D54,Producción1!$G$2:$G$204,Producción1!$G54))</f>
        <v>0</v>
      </c>
      <c r="P54" s="12">
        <f>IF(Producción1!$O54=0,0,ROUND((Pronóstico!$G$8*(SUMIF(Producción1!$A$2:$A$204,Producción1!$A54,Producción1!$E$2:$E$204))+Pronóstico!$G$9)*Producción1!$E54/(SUMIF(Producción1!$A$2:$A$204,Producción1!$A54,Producción1!$E$2:$E$204)),0))</f>
        <v>0</v>
      </c>
      <c r="Q54" s="61" t="str">
        <f>IFERROR(VLOOKUP(Ventas!$E54,Clientes!$A$1:$E$48,5,0),"")</f>
        <v/>
      </c>
      <c r="R54" s="12"/>
      <c r="S54" s="64">
        <v>0.43541666666666662</v>
      </c>
      <c r="T54" s="64">
        <v>0.49444444444444446</v>
      </c>
      <c r="U54" s="64">
        <v>0.52777777777777779</v>
      </c>
      <c r="V54" s="64">
        <v>0.53472222222222221</v>
      </c>
      <c r="W54" s="12"/>
      <c r="X54" s="65">
        <f>(Producción1!$V54-Producción1!$S54)*60*24</f>
        <v>143.00000000000006</v>
      </c>
      <c r="Y54" s="12">
        <v>1</v>
      </c>
      <c r="Z54" s="2"/>
      <c r="AA54" s="2"/>
    </row>
    <row r="55" spans="1:27" ht="15.75" customHeight="1" x14ac:dyDescent="0.3">
      <c r="A55" s="61">
        <v>4</v>
      </c>
      <c r="B55" s="62"/>
      <c r="C55" s="12"/>
      <c r="D55" s="12" t="str">
        <f>IFERROR(VLOOKUP(C55,Productos[#All],2,0),"")</f>
        <v/>
      </c>
      <c r="E55" s="12">
        <f>IFERROR(VLOOKUP(Producción1!$I55,Ventas!$D$1:$U$204,6,0),0)</f>
        <v>1</v>
      </c>
      <c r="F55" s="12">
        <f t="shared" si="0"/>
        <v>54</v>
      </c>
      <c r="G55" s="61">
        <f>Ventas!$A55</f>
        <v>18</v>
      </c>
      <c r="H55" s="63">
        <f>Ventas!$C55</f>
        <v>1</v>
      </c>
      <c r="I55" s="63" t="str">
        <f>CONCATENATE(Producción1!$G55,Producción1!$H55)</f>
        <v>181</v>
      </c>
      <c r="J55" s="12" t="str">
        <f>VLOOKUP(Producción1!$G55,Ventas!$A$1:$U$204,6,0)</f>
        <v/>
      </c>
      <c r="K55" s="64">
        <f>IF(Producción1!$Y55&lt;&gt;0,0,IFERROR(VLOOKUP(Producción1!$I55,Ventas!$D$1:$U$204,13,0),0))</f>
        <v>0</v>
      </c>
      <c r="L55" s="65">
        <f>IF(Producción1!$O55=0,0,RANK(Producción1!$O55,IF(Producción1!$A55=Producción1!$A55,Producción1!$O$2:$O$204,""),0)+COUNTIF($O$2:O55,O55)-1)</f>
        <v>0</v>
      </c>
      <c r="M55" s="64">
        <f>IF(Producción1!$O55=0,0,IF(Producción1!$L55=1,8/24,VLOOKUP((MATCH(Producción1!$L55-1,Producción1!$L$2:$L$204,0)),Producción1!$F$1:$P$204,5,0)))</f>
        <v>0</v>
      </c>
      <c r="N55" s="64">
        <f>IF(Producción1!$O55=0,0,Producción1!$M55+Producción1!$P55/(60*24))</f>
        <v>0</v>
      </c>
      <c r="O55" s="65">
        <f>IF(OR(Producción1!$Y55&lt;&gt;0,Producción1!$J55="Cons. Int."),0,10*(24-Producción1!$K55*24)+4*Producción1!$Q55+SUMIFS(Producción1!$E$2:$E$204,Producción1!$A$2:$A$204,Producción1!$A55,Producción1!$D$2:$D$204,Producción1!$D55,Producción1!$G$2:$G$204,Producción1!$G55))</f>
        <v>0</v>
      </c>
      <c r="P55" s="12">
        <f>IF(Producción1!$O55=0,0,ROUND((Pronóstico!$G$8*(SUMIF(Producción1!$A$2:$A$204,Producción1!$A55,Producción1!$E$2:$E$204))+Pronóstico!$G$9)*Producción1!$E55/(SUMIF(Producción1!$A$2:$A$204,Producción1!$A55,Producción1!$E$2:$E$204)),0))</f>
        <v>0</v>
      </c>
      <c r="Q55" s="61" t="str">
        <f>IFERROR(VLOOKUP(Ventas!$E55,Clientes!$A$1:$E$48,5,0),"")</f>
        <v/>
      </c>
      <c r="R55" s="12"/>
      <c r="S55" s="64"/>
      <c r="T55" s="12"/>
      <c r="U55" s="12"/>
      <c r="V55" s="64"/>
      <c r="W55" s="12"/>
      <c r="X55" s="65">
        <f>(Producción1!$V55-Producción1!$S55)*60*24</f>
        <v>0</v>
      </c>
      <c r="Y55" s="12">
        <v>1</v>
      </c>
      <c r="Z55" s="2"/>
      <c r="AA55" s="2"/>
    </row>
    <row r="56" spans="1:27" ht="15.75" customHeight="1" x14ac:dyDescent="0.3">
      <c r="A56" s="61">
        <v>4</v>
      </c>
      <c r="B56" s="62"/>
      <c r="C56" s="12"/>
      <c r="D56" s="12" t="str">
        <f>IFERROR(VLOOKUP(C56,Productos[#All],2,0),"")</f>
        <v/>
      </c>
      <c r="E56" s="12">
        <f>IFERROR(VLOOKUP(Producción1!$I56,Ventas!$D$1:$U$204,6,0),0)</f>
        <v>1</v>
      </c>
      <c r="F56" s="12">
        <f t="shared" si="0"/>
        <v>55</v>
      </c>
      <c r="G56" s="61">
        <f>Ventas!$A56</f>
        <v>19</v>
      </c>
      <c r="H56" s="63">
        <f>Ventas!$C56</f>
        <v>1</v>
      </c>
      <c r="I56" s="63" t="str">
        <f>CONCATENATE(Producción1!$G56,Producción1!$H56)</f>
        <v>191</v>
      </c>
      <c r="J56" s="61" t="str">
        <f>VLOOKUP(Producción1!$G56,Ventas!$A$1:$U$204,6,0)</f>
        <v/>
      </c>
      <c r="K56" s="64">
        <f>IF(Producción1!$Y56&lt;&gt;0,0,IFERROR(VLOOKUP(Producción1!$I56,Ventas!$D$1:$U$204,13,0),0))</f>
        <v>0</v>
      </c>
      <c r="L56" s="65">
        <f>IF(Producción1!$O56=0,0,RANK(Producción1!$O56,IF(Producción1!$A56=Producción1!$A56,Producción1!$O$2:$O$204,""),0)+COUNTIF($O$2:O56,O56)-1)</f>
        <v>0</v>
      </c>
      <c r="M56" s="64">
        <f>IF(Producción1!$O56=0,0,IF(Producción1!$L56=1,8/24,VLOOKUP((MATCH(Producción1!$L56-1,Producción1!$L$2:$L$204,0)),Producción1!$F$1:$P$204,5,0)))</f>
        <v>0</v>
      </c>
      <c r="N56" s="64">
        <f>IF(Producción1!$O56=0,0,Producción1!$M56+Producción1!$P56/(60*24))</f>
        <v>0</v>
      </c>
      <c r="O56" s="65">
        <f>IF(OR(Producción1!$Y56&lt;&gt;0,Producción1!$J56="Cons. Int."),0,10*(24-Producción1!$K56*24)+4*Producción1!$Q56+SUMIFS(Producción1!$E$2:$E$204,Producción1!$A$2:$A$204,Producción1!$A56,Producción1!$D$2:$D$204,Producción1!$D56,Producción1!$G$2:$G$204,Producción1!$G56))</f>
        <v>0</v>
      </c>
      <c r="P56" s="12">
        <f>IF(Producción1!$O56=0,0,ROUND((Pronóstico!$G$8*(SUMIF(Producción1!$A$2:$A$204,Producción1!$A56,Producción1!$E$2:$E$204))+Pronóstico!$G$9)*Producción1!$E56/(SUMIF(Producción1!$A$2:$A$204,Producción1!$A56,Producción1!$E$2:$E$204)),0))</f>
        <v>0</v>
      </c>
      <c r="Q56" s="61" t="str">
        <f>IFERROR(VLOOKUP(Ventas!$E56,Clientes!$A$1:$E$48,5,0),"")</f>
        <v/>
      </c>
      <c r="R56" s="12"/>
      <c r="S56" s="64">
        <v>0.50902777777777775</v>
      </c>
      <c r="T56" s="12"/>
      <c r="U56" s="12"/>
      <c r="V56" s="64">
        <v>0.53125</v>
      </c>
      <c r="W56" s="12"/>
      <c r="X56" s="65">
        <f>(Producción1!$V56-Producción1!$S56)*60*24</f>
        <v>32.000000000000043</v>
      </c>
      <c r="Y56" s="12">
        <v>1</v>
      </c>
      <c r="Z56" s="2"/>
      <c r="AA56" s="2"/>
    </row>
    <row r="57" spans="1:27" ht="15.75" customHeight="1" x14ac:dyDescent="0.3">
      <c r="A57" s="61">
        <v>4</v>
      </c>
      <c r="B57" s="62"/>
      <c r="C57" s="12"/>
      <c r="D57" s="12" t="str">
        <f>IFERROR(VLOOKUP(C57,Productos[#All],2,0),"")</f>
        <v/>
      </c>
      <c r="E57" s="12">
        <f>IFERROR(VLOOKUP(Producción1!$I57,Ventas!$D$1:$U$204,6,0),0)</f>
        <v>1</v>
      </c>
      <c r="F57" s="12">
        <f t="shared" si="0"/>
        <v>56</v>
      </c>
      <c r="G57" s="61">
        <f>Ventas!$A57</f>
        <v>20</v>
      </c>
      <c r="H57" s="63">
        <f>Ventas!$C57</f>
        <v>1</v>
      </c>
      <c r="I57" s="63" t="str">
        <f>CONCATENATE(Producción1!$G57,Producción1!$H57)</f>
        <v>201</v>
      </c>
      <c r="J57" s="61" t="str">
        <f>VLOOKUP(Producción1!$G57,Ventas!$A$1:$U$204,6,0)</f>
        <v/>
      </c>
      <c r="K57" s="64">
        <f>IF(Producción1!$Y57&lt;&gt;0,0,IFERROR(VLOOKUP(Producción1!$I57,Ventas!$D$1:$U$204,13,0),0))</f>
        <v>0</v>
      </c>
      <c r="L57" s="65">
        <f>IF(Producción1!$O57=0,0,RANK(Producción1!$O57,IF(Producción1!$A57=Producción1!$A57,Producción1!$O$2:$O$204,""),0)+COUNTIF($O$2:O57,O57)-1)</f>
        <v>0</v>
      </c>
      <c r="M57" s="64">
        <f>IF(Producción1!$O57=0,0,IF(Producción1!$L57=1,8/24,VLOOKUP((MATCH(Producción1!$L57-1,Producción1!$L$2:$L$204,0)),Producción1!$F$1:$P$204,5,0)))</f>
        <v>0</v>
      </c>
      <c r="N57" s="64">
        <f>IF(Producción1!$O57=0,0,Producción1!$M57+Producción1!$P57/(60*24))</f>
        <v>0</v>
      </c>
      <c r="O57" s="65">
        <f>IF(OR(Producción1!$Y57&lt;&gt;0,Producción1!$J57="Cons. Int."),0,10*(24-Producción1!$K57*24)+4*Producción1!$Q57+SUMIFS(Producción1!$E$2:$E$204,Producción1!$A$2:$A$204,Producción1!$A57,Producción1!$D$2:$D$204,Producción1!$D57,Producción1!$G$2:$G$204,Producción1!$G57))</f>
        <v>0</v>
      </c>
      <c r="P57" s="12">
        <f>IF(Producción1!$O57=0,0,ROUND((Pronóstico!$G$8*(SUMIF(Producción1!$A$2:$A$204,Producción1!$A57,Producción1!$E$2:$E$204))+Pronóstico!$G$9)*Producción1!$E57/(SUMIF(Producción1!$A$2:$A$204,Producción1!$A57,Producción1!$E$2:$E$204)),0))</f>
        <v>0</v>
      </c>
      <c r="Q57" s="61" t="str">
        <f>IFERROR(VLOOKUP(Ventas!$E57,Clientes!$A$1:$E$48,5,0),"")</f>
        <v/>
      </c>
      <c r="R57" s="12"/>
      <c r="S57" s="64">
        <v>0.33333333333333331</v>
      </c>
      <c r="T57" s="64">
        <v>0.48888888888888887</v>
      </c>
      <c r="U57" s="64">
        <v>0.5131944444444444</v>
      </c>
      <c r="V57" s="64">
        <v>0.52430555555555558</v>
      </c>
      <c r="W57" s="12"/>
      <c r="X57" s="65">
        <f>(Producción1!$V57-Producción1!$S57)*60*24</f>
        <v>275.00000000000006</v>
      </c>
      <c r="Y57" s="12">
        <v>1</v>
      </c>
      <c r="Z57" s="2"/>
      <c r="AA57" s="2"/>
    </row>
    <row r="58" spans="1:27" ht="15.75" customHeight="1" x14ac:dyDescent="0.3">
      <c r="A58" s="61">
        <v>4</v>
      </c>
      <c r="B58" s="62"/>
      <c r="C58" s="12"/>
      <c r="D58" s="12" t="str">
        <f>IFERROR(VLOOKUP(C58,Productos[#All],2,0),"")</f>
        <v/>
      </c>
      <c r="E58" s="12">
        <f>IFERROR(VLOOKUP(Producción1!$I58,Ventas!$D$1:$U$204,6,0),0)</f>
        <v>1</v>
      </c>
      <c r="F58" s="12">
        <f t="shared" si="0"/>
        <v>57</v>
      </c>
      <c r="G58" s="61">
        <f>Ventas!$A58</f>
        <v>20</v>
      </c>
      <c r="H58" s="63">
        <f>Ventas!$C58</f>
        <v>2</v>
      </c>
      <c r="I58" s="63" t="str">
        <f>CONCATENATE(Producción1!$G58,Producción1!$H58)</f>
        <v>202</v>
      </c>
      <c r="J58" s="61" t="str">
        <f>VLOOKUP(Producción1!$G58,Ventas!$A$1:$U$204,6,0)</f>
        <v/>
      </c>
      <c r="K58" s="64">
        <f>IF(Producción1!$Y58&lt;&gt;0,0,IFERROR(VLOOKUP(Producción1!$I58,Ventas!$D$1:$U$204,13,0),0))</f>
        <v>0</v>
      </c>
      <c r="L58" s="65">
        <f>IF(Producción1!$O58=0,0,RANK(Producción1!$O58,IF(Producción1!$A58=Producción1!$A58,Producción1!$O$2:$O$204,""),0)+COUNTIF($O$2:O58,O58)-1)</f>
        <v>0</v>
      </c>
      <c r="M58" s="64">
        <f>IF(Producción1!$O58=0,0,IF(Producción1!$L58=1,8/24,VLOOKUP((MATCH(Producción1!$L58-1,Producción1!$L$2:$L$204,0)),Producción1!$F$1:$P$204,5,0)))</f>
        <v>0</v>
      </c>
      <c r="N58" s="64">
        <f>IF(Producción1!$O58=0,0,Producción1!$M58+Producción1!$P58/(60*24))</f>
        <v>0</v>
      </c>
      <c r="O58" s="65">
        <f>IF(OR(Producción1!$Y58&lt;&gt;0,Producción1!$J58="Cons. Int."),0,10*(24-Producción1!$K58*24)+4*Producción1!$Q58+SUMIFS(Producción1!$E$2:$E$204,Producción1!$A$2:$A$204,Producción1!$A58,Producción1!$D$2:$D$204,Producción1!$D58,Producción1!$G$2:$G$204,Producción1!$G58))</f>
        <v>0</v>
      </c>
      <c r="P58" s="12">
        <f>IF(Producción1!$O58=0,0,ROUND((Pronóstico!$G$8*(SUMIF(Producción1!$A$2:$A$204,Producción1!$A58,Producción1!$E$2:$E$204))+Pronóstico!$G$9)*Producción1!$E58/(SUMIF(Producción1!$A$2:$A$204,Producción1!$A58,Producción1!$E$2:$E$204)),0))</f>
        <v>0</v>
      </c>
      <c r="Q58" s="61" t="str">
        <f>IFERROR(VLOOKUP(Ventas!$E58,Clientes!$A$1:$E$48,5,0),"")</f>
        <v/>
      </c>
      <c r="R58" s="12"/>
      <c r="S58" s="64">
        <v>0.44166666666666665</v>
      </c>
      <c r="T58" s="64">
        <v>0.44791666666666669</v>
      </c>
      <c r="U58" s="64">
        <v>0.47638888888888892</v>
      </c>
      <c r="V58" s="64">
        <v>0.47916666666666669</v>
      </c>
      <c r="W58" s="12"/>
      <c r="X58" s="65">
        <f>(Producción1!$V58-Producción1!$S58)*60*24</f>
        <v>54.000000000000043</v>
      </c>
      <c r="Y58" s="12">
        <v>1</v>
      </c>
      <c r="Z58" s="2"/>
      <c r="AA58" s="2"/>
    </row>
    <row r="59" spans="1:27" ht="15.75" customHeight="1" x14ac:dyDescent="0.3">
      <c r="A59" s="61">
        <v>4</v>
      </c>
      <c r="B59" s="62"/>
      <c r="C59" s="12"/>
      <c r="D59" s="12" t="str">
        <f>IFERROR(VLOOKUP(C59,Productos[#All],2,0),"")</f>
        <v/>
      </c>
      <c r="E59" s="12">
        <f>IFERROR(VLOOKUP(Producción1!$I59,Ventas!$D$1:$U$204,6,0),0)</f>
        <v>1</v>
      </c>
      <c r="F59" s="12">
        <f t="shared" si="0"/>
        <v>58</v>
      </c>
      <c r="G59" s="61">
        <f>Ventas!$A59</f>
        <v>20</v>
      </c>
      <c r="H59" s="63">
        <f>Ventas!$C59</f>
        <v>3</v>
      </c>
      <c r="I59" s="63" t="str">
        <f>CONCATENATE(Producción1!$G59,Producción1!$H59)</f>
        <v>203</v>
      </c>
      <c r="J59" s="61" t="str">
        <f>VLOOKUP(Producción1!$G59,Ventas!$A$1:$U$204,6,0)</f>
        <v/>
      </c>
      <c r="K59" s="64">
        <f>IF(Producción1!$Y59&lt;&gt;0,0,IFERROR(VLOOKUP(Producción1!$I59,Ventas!$D$1:$U$204,13,0),0))</f>
        <v>0</v>
      </c>
      <c r="L59" s="65">
        <f>IF(Producción1!$O59=0,0,RANK(Producción1!$O59,IF(Producción1!$A59=Producción1!$A59,Producción1!$O$2:$O$204,""),0)+COUNTIF($O$2:O59,O59)-1)</f>
        <v>0</v>
      </c>
      <c r="M59" s="64">
        <f>IF(Producción1!$O59=0,0,IF(Producción1!$L59=1,8/24,VLOOKUP((MATCH(Producción1!$L59-1,Producción1!$L$2:$L$204,0)),Producción1!$F$1:$P$204,5,0)))</f>
        <v>0</v>
      </c>
      <c r="N59" s="64">
        <f>IF(Producción1!$O59=0,0,Producción1!$M59+Producción1!$P59/(60*24))</f>
        <v>0</v>
      </c>
      <c r="O59" s="65">
        <f>IF(OR(Producción1!$Y59&lt;&gt;0,Producción1!$J59="Cons. Int."),0,10*(24-Producción1!$K59*24)+4*Producción1!$Q59+SUMIFS(Producción1!$E$2:$E$204,Producción1!$A$2:$A$204,Producción1!$A59,Producción1!$D$2:$D$204,Producción1!$D59,Producción1!$G$2:$G$204,Producción1!$G59))</f>
        <v>0</v>
      </c>
      <c r="P59" s="12">
        <f>IF(Producción1!$O59=0,0,ROUND((Pronóstico!$G$8*(SUMIF(Producción1!$A$2:$A$204,Producción1!$A59,Producción1!$E$2:$E$204))+Pronóstico!$G$9)*Producción1!$E59/(SUMIF(Producción1!$A$2:$A$204,Producción1!$A59,Producción1!$E$2:$E$204)),0))</f>
        <v>0</v>
      </c>
      <c r="Q59" s="61" t="str">
        <f>IFERROR(VLOOKUP(Ventas!$E59,Clientes!$A$1:$E$48,5,0),"")</f>
        <v/>
      </c>
      <c r="R59" s="12"/>
      <c r="S59" s="64">
        <v>0.43888888888888888</v>
      </c>
      <c r="T59" s="64">
        <v>0.44097222222222227</v>
      </c>
      <c r="U59" s="64">
        <v>0.47222222222222227</v>
      </c>
      <c r="V59" s="64">
        <v>0.47569444444444442</v>
      </c>
      <c r="W59" s="12"/>
      <c r="X59" s="65">
        <f>(Producción1!$V59-Producción1!$S59)*60*24</f>
        <v>52.999999999999972</v>
      </c>
      <c r="Y59" s="12">
        <v>1</v>
      </c>
      <c r="Z59" s="2"/>
      <c r="AA59" s="2"/>
    </row>
    <row r="60" spans="1:27" ht="15.75" customHeight="1" x14ac:dyDescent="0.3">
      <c r="A60" s="61">
        <v>4</v>
      </c>
      <c r="B60" s="62"/>
      <c r="C60" s="12"/>
      <c r="D60" s="12" t="str">
        <f>IFERROR(VLOOKUP(C60,Productos[#All],2,0),"")</f>
        <v/>
      </c>
      <c r="E60" s="12">
        <f>IFERROR(VLOOKUP(Producción1!$I60,Ventas!$D$1:$U$204,6,0),0)</f>
        <v>1</v>
      </c>
      <c r="F60" s="12">
        <f t="shared" si="0"/>
        <v>59</v>
      </c>
      <c r="G60" s="61">
        <f>Ventas!$A60</f>
        <v>20</v>
      </c>
      <c r="H60" s="63">
        <f>Ventas!$C60</f>
        <v>4</v>
      </c>
      <c r="I60" s="63" t="str">
        <f>CONCATENATE(Producción1!$G60,Producción1!$H60)</f>
        <v>204</v>
      </c>
      <c r="J60" s="61" t="str">
        <f>VLOOKUP(Producción1!$G60,Ventas!$A$1:$U$204,6,0)</f>
        <v/>
      </c>
      <c r="K60" s="64">
        <f>IF(Producción1!$Y60&lt;&gt;0,0,IFERROR(VLOOKUP(Producción1!$I60,Ventas!$D$1:$U$204,13,0),0))</f>
        <v>0</v>
      </c>
      <c r="L60" s="65">
        <f>IF(Producción1!$O60=0,0,RANK(Producción1!$O60,IF(Producción1!$A60=Producción1!$A60,Producción1!$O$2:$O$204,""),0)+COUNTIF($O$2:O60,O60)-1)</f>
        <v>0</v>
      </c>
      <c r="M60" s="64">
        <f>IF(Producción1!$O60=0,0,IF(Producción1!$L60=1,8/24,VLOOKUP((MATCH(Producción1!$L60-1,Producción1!$L$2:$L$204,0)),Producción1!$F$1:$P$204,5,0)))</f>
        <v>0</v>
      </c>
      <c r="N60" s="64">
        <f>IF(Producción1!$O60=0,0,Producción1!$M60+Producción1!$P60/(60*24))</f>
        <v>0</v>
      </c>
      <c r="O60" s="65">
        <f>IF(OR(Producción1!$Y60&lt;&gt;0,Producción1!$J60="Cons. Int."),0,10*(24-Producción1!$K60*24)+4*Producción1!$Q60+SUMIFS(Producción1!$E$2:$E$204,Producción1!$A$2:$A$204,Producción1!$A60,Producción1!$D$2:$D$204,Producción1!$D60,Producción1!$G$2:$G$204,Producción1!$G60))</f>
        <v>0</v>
      </c>
      <c r="P60" s="12">
        <f>IF(Producción1!$O60=0,0,ROUND((Pronóstico!$G$8*(SUMIF(Producción1!$A$2:$A$204,Producción1!$A60,Producción1!$E$2:$E$204))+Pronóstico!$G$9)*Producción1!$E60/(SUMIF(Producción1!$A$2:$A$204,Producción1!$A60,Producción1!$E$2:$E$204)),0))</f>
        <v>0</v>
      </c>
      <c r="Q60" s="61" t="str">
        <f>IFERROR(VLOOKUP(Ventas!$E60,Clientes!$A$1:$E$48,5,0),"")</f>
        <v/>
      </c>
      <c r="R60" s="12"/>
      <c r="S60" s="64">
        <v>0.50694444444444442</v>
      </c>
      <c r="T60" s="64">
        <v>0.51388888888888895</v>
      </c>
      <c r="U60" s="64">
        <v>0.51944444444444449</v>
      </c>
      <c r="V60" s="64">
        <v>0.52638888888888891</v>
      </c>
      <c r="W60" s="12"/>
      <c r="X60" s="65">
        <f>(Producción1!$V60-Producción1!$S60)*60*24</f>
        <v>28.00000000000006</v>
      </c>
      <c r="Y60" s="12">
        <v>1</v>
      </c>
      <c r="Z60" s="2"/>
      <c r="AA60" s="2"/>
    </row>
    <row r="61" spans="1:27" ht="15.75" customHeight="1" x14ac:dyDescent="0.3">
      <c r="A61" s="61">
        <v>4</v>
      </c>
      <c r="B61" s="62"/>
      <c r="C61" s="12"/>
      <c r="D61" s="12" t="str">
        <f>IFERROR(VLOOKUP(C61,Productos[#All],2,0),"")</f>
        <v/>
      </c>
      <c r="E61" s="12">
        <f>IFERROR(VLOOKUP(Producción1!$I61,Ventas!$D$1:$U$204,6,0),0)</f>
        <v>1</v>
      </c>
      <c r="F61" s="12">
        <f t="shared" si="0"/>
        <v>60</v>
      </c>
      <c r="G61" s="61">
        <f>Ventas!$A61</f>
        <v>20</v>
      </c>
      <c r="H61" s="63">
        <f>Ventas!$C61</f>
        <v>5</v>
      </c>
      <c r="I61" s="63" t="str">
        <f>CONCATENATE(Producción1!$G61,Producción1!$H61)</f>
        <v>205</v>
      </c>
      <c r="J61" s="61" t="str">
        <f>VLOOKUP(Producción1!$G61,Ventas!$A$1:$U$204,6,0)</f>
        <v/>
      </c>
      <c r="K61" s="64">
        <f>IF(Producción1!$Y61&lt;&gt;0,0,IFERROR(VLOOKUP(Producción1!$I61,Ventas!$D$1:$U$204,13,0),0))</f>
        <v>0</v>
      </c>
      <c r="L61" s="65">
        <f>IF(Producción1!$O61=0,0,RANK(Producción1!$O61,IF(Producción1!$A61=Producción1!$A61,Producción1!$O$2:$O$204,""),0)+COUNTIF($O$2:O61,O61)-1)</f>
        <v>0</v>
      </c>
      <c r="M61" s="64">
        <f>IF(Producción1!$O61=0,0,IF(Producción1!$L61=1,8/24,VLOOKUP((MATCH(Producción1!$L61-1,Producción1!$L$2:$L$204,0)),Producción1!$F$1:$P$204,5,0)))</f>
        <v>0</v>
      </c>
      <c r="N61" s="64">
        <f>IF(Producción1!$O61=0,0,Producción1!$M61+Producción1!$P61/(60*24))</f>
        <v>0</v>
      </c>
      <c r="O61" s="65">
        <f>IF(OR(Producción1!$Y61&lt;&gt;0,Producción1!$J61="Cons. Int."),0,10*(24-Producción1!$K61*24)+4*Producción1!$Q61+SUMIFS(Producción1!$E$2:$E$204,Producción1!$A$2:$A$204,Producción1!$A61,Producción1!$D$2:$D$204,Producción1!$D61,Producción1!$G$2:$G$204,Producción1!$G61))</f>
        <v>0</v>
      </c>
      <c r="P61" s="12">
        <f>IF(Producción1!$O61=0,0,ROUND((Pronóstico!$G$8*(SUMIF(Producción1!$A$2:$A$204,Producción1!$A61,Producción1!$E$2:$E$204))+Pronóstico!$G$9)*Producción1!$E61/(SUMIF(Producción1!$A$2:$A$204,Producción1!$A61,Producción1!$E$2:$E$204)),0))</f>
        <v>0</v>
      </c>
      <c r="Q61" s="61" t="str">
        <f>IFERROR(VLOOKUP(Ventas!$E61,Clientes!$A$1:$E$48,5,0),"")</f>
        <v/>
      </c>
      <c r="R61" s="12"/>
      <c r="S61" s="64">
        <v>0.49305555555555558</v>
      </c>
      <c r="T61" s="64">
        <v>0.5</v>
      </c>
      <c r="U61" s="64">
        <v>0.52638888888888891</v>
      </c>
      <c r="V61" s="64">
        <v>0.53819444444444442</v>
      </c>
      <c r="W61" s="12"/>
      <c r="X61" s="65">
        <f>(Producción1!$V61-Producción1!$S61)*60*24</f>
        <v>64.999999999999929</v>
      </c>
      <c r="Y61" s="12">
        <v>1</v>
      </c>
      <c r="Z61" s="2"/>
      <c r="AA61" s="2"/>
    </row>
    <row r="62" spans="1:27" ht="15.75" customHeight="1" x14ac:dyDescent="0.3">
      <c r="A62" s="61">
        <v>4</v>
      </c>
      <c r="B62" s="62"/>
      <c r="C62" s="12"/>
      <c r="D62" s="12" t="str">
        <f>IFERROR(VLOOKUP(C62,Productos[#All],2,0),"")</f>
        <v/>
      </c>
      <c r="E62" s="12">
        <f>IFERROR(VLOOKUP(Producción1!$I62,Ventas!$D$1:$U$204,6,0),0)</f>
        <v>1</v>
      </c>
      <c r="F62" s="12">
        <f t="shared" si="0"/>
        <v>61</v>
      </c>
      <c r="G62" s="61">
        <f>Ventas!$A62</f>
        <v>20</v>
      </c>
      <c r="H62" s="63">
        <f>Ventas!$C62</f>
        <v>6</v>
      </c>
      <c r="I62" s="63" t="str">
        <f>CONCATENATE(Producción1!$G62,Producción1!$H62)</f>
        <v>206</v>
      </c>
      <c r="J62" s="61" t="str">
        <f>VLOOKUP(Producción1!$G62,Ventas!$A$1:$U$204,6,0)</f>
        <v/>
      </c>
      <c r="K62" s="64">
        <f>IF(Producción1!$Y62&lt;&gt;0,0,IFERROR(VLOOKUP(Producción1!$I62,Ventas!$D$1:$U$204,13,0),0))</f>
        <v>0</v>
      </c>
      <c r="L62" s="65">
        <f>IF(Producción1!$O62=0,0,RANK(Producción1!$O62,IF(Producción1!$A62=Producción1!$A62,Producción1!$O$2:$O$204,""),0)+COUNTIF($O$2:O62,O62)-1)</f>
        <v>0</v>
      </c>
      <c r="M62" s="64">
        <f>IF(Producción1!$O62=0,0,IF(Producción1!$L62=1,8/24,VLOOKUP((MATCH(Producción1!$L62-1,Producción1!$L$2:$L$204,0)),Producción1!$F$1:$P$204,5,0)))</f>
        <v>0</v>
      </c>
      <c r="N62" s="64">
        <f>IF(Producción1!$O62=0,0,Producción1!$M62+Producción1!$P62/(60*24))</f>
        <v>0</v>
      </c>
      <c r="O62" s="65">
        <f>IF(OR(Producción1!$Y62&lt;&gt;0,Producción1!$J62="Cons. Int."),0,10*(24-Producción1!$K62*24)+4*Producción1!$Q62+SUMIFS(Producción1!$E$2:$E$204,Producción1!$A$2:$A$204,Producción1!$A62,Producción1!$D$2:$D$204,Producción1!$D62,Producción1!$G$2:$G$204,Producción1!$G62))</f>
        <v>0</v>
      </c>
      <c r="P62" s="12">
        <f>IF(Producción1!$O62=0,0,ROUND((Pronóstico!$G$8*(SUMIF(Producción1!$A$2:$A$204,Producción1!$A62,Producción1!$E$2:$E$204))+Pronóstico!$G$9)*Producción1!$E62/(SUMIF(Producción1!$A$2:$A$204,Producción1!$A62,Producción1!$E$2:$E$204)),0))</f>
        <v>0</v>
      </c>
      <c r="Q62" s="61" t="str">
        <f>IFERROR(VLOOKUP(Ventas!$E62,Clientes!$A$1:$E$48,5,0),"")</f>
        <v/>
      </c>
      <c r="R62" s="12"/>
      <c r="S62" s="64">
        <v>0.5</v>
      </c>
      <c r="T62" s="64">
        <v>0.50972222222222219</v>
      </c>
      <c r="U62" s="64">
        <v>0.52430555555555558</v>
      </c>
      <c r="V62" s="64">
        <v>0.52777777777777779</v>
      </c>
      <c r="W62" s="12"/>
      <c r="X62" s="65">
        <f>(Producción1!$V62-Producción1!$S62)*60*24</f>
        <v>40.000000000000014</v>
      </c>
      <c r="Y62" s="12">
        <v>1</v>
      </c>
      <c r="Z62" s="2"/>
      <c r="AA62" s="2"/>
    </row>
    <row r="63" spans="1:27" ht="15.75" customHeight="1" x14ac:dyDescent="0.3">
      <c r="A63" s="61">
        <v>4</v>
      </c>
      <c r="B63" s="62"/>
      <c r="C63" s="12"/>
      <c r="D63" s="12" t="str">
        <f>IFERROR(VLOOKUP(C63,Productos[#All],2,0),"")</f>
        <v/>
      </c>
      <c r="E63" s="12">
        <f>IFERROR(VLOOKUP(Producción1!$I63,Ventas!$D$1:$U$204,6,0),0)</f>
        <v>1</v>
      </c>
      <c r="F63" s="12">
        <f t="shared" si="0"/>
        <v>62</v>
      </c>
      <c r="G63" s="61">
        <f>Ventas!$A63</f>
        <v>21</v>
      </c>
      <c r="H63" s="63">
        <f>Ventas!$C63</f>
        <v>1</v>
      </c>
      <c r="I63" s="63" t="str">
        <f>CONCATENATE(Producción1!$G63,Producción1!$H63)</f>
        <v>211</v>
      </c>
      <c r="J63" s="61" t="str">
        <f>VLOOKUP(Producción1!$G63,Ventas!$A$1:$U$204,6,0)</f>
        <v/>
      </c>
      <c r="K63" s="64">
        <f>IF(Producción1!$Y63&lt;&gt;0,0,IFERROR(VLOOKUP(Producción1!$I63,Ventas!$D$1:$U$204,13,0),0))</f>
        <v>0</v>
      </c>
      <c r="L63" s="65">
        <f>IF(Producción1!$O63=0,0,RANK(Producción1!$O63,IF(Producción1!$A63=Producción1!$A63,Producción1!$O$2:$O$204,""),0)+COUNTIF($O$2:O63,O63)-1)</f>
        <v>0</v>
      </c>
      <c r="M63" s="64">
        <f>IF(Producción1!$O63=0,0,IF(Producción1!$L63=1,8/24,VLOOKUP((MATCH(Producción1!$L63-1,Producción1!$L$2:$L$204,0)),Producción1!$F$1:$P$204,5,0)))</f>
        <v>0</v>
      </c>
      <c r="N63" s="64">
        <f>IF(Producción1!$O63=0,0,Producción1!$M63+Producción1!$P63/(60*24))</f>
        <v>0</v>
      </c>
      <c r="O63" s="65">
        <f>IF(OR(Producción1!$Y63&lt;&gt;0,Producción1!$J63="Cons. Int."),0,10*(24-Producción1!$K63*24)+4*Producción1!$Q63+SUMIFS(Producción1!$E$2:$E$204,Producción1!$A$2:$A$204,Producción1!$A63,Producción1!$D$2:$D$204,Producción1!$D63,Producción1!$G$2:$G$204,Producción1!$G63))</f>
        <v>0</v>
      </c>
      <c r="P63" s="12">
        <f>IF(Producción1!$O63=0,0,ROUND((Pronóstico!$G$8*(SUMIF(Producción1!$A$2:$A$204,Producción1!$A63,Producción1!$E$2:$E$204))+Pronóstico!$G$9)*Producción1!$E63/(SUMIF(Producción1!$A$2:$A$204,Producción1!$A63,Producción1!$E$2:$E$204)),0))</f>
        <v>0</v>
      </c>
      <c r="Q63" s="61" t="str">
        <f>IFERROR(VLOOKUP(Ventas!$E63,Clientes!$A$1:$E$48,5,0),"")</f>
        <v/>
      </c>
      <c r="R63" s="12"/>
      <c r="S63" s="64">
        <v>0.33333333333333331</v>
      </c>
      <c r="T63" s="64">
        <v>0.4201388888888889</v>
      </c>
      <c r="U63" s="64">
        <v>0.46249999999999997</v>
      </c>
      <c r="V63" s="64">
        <v>0.47916666666666669</v>
      </c>
      <c r="W63" s="12"/>
      <c r="X63" s="65">
        <f>(Producción1!$V63-Producción1!$S63)*60*24</f>
        <v>210.00000000000006</v>
      </c>
      <c r="Y63" s="12">
        <v>1</v>
      </c>
      <c r="Z63" s="2"/>
      <c r="AA63" s="2"/>
    </row>
    <row r="64" spans="1:27" ht="15.75" customHeight="1" x14ac:dyDescent="0.3">
      <c r="A64" s="61">
        <v>4</v>
      </c>
      <c r="B64" s="62"/>
      <c r="C64" s="12"/>
      <c r="D64" s="12" t="str">
        <f>IFERROR(VLOOKUP(C64,Productos[#All],2,0),"")</f>
        <v/>
      </c>
      <c r="E64" s="12">
        <f>IFERROR(VLOOKUP(Producción1!$I64,Ventas!$D$1:$U$204,6,0),0)</f>
        <v>1</v>
      </c>
      <c r="F64" s="12">
        <f t="shared" si="0"/>
        <v>63</v>
      </c>
      <c r="G64" s="61">
        <f>Ventas!$A64</f>
        <v>21</v>
      </c>
      <c r="H64" s="63">
        <f>Ventas!$C64</f>
        <v>2</v>
      </c>
      <c r="I64" s="63" t="str">
        <f>CONCATENATE(Producción1!$G64,Producción1!$H64)</f>
        <v>212</v>
      </c>
      <c r="J64" s="61" t="str">
        <f>VLOOKUP(Producción1!$G64,Ventas!$A$1:$U$204,6,0)</f>
        <v/>
      </c>
      <c r="K64" s="64">
        <f>IF(Producción1!$Y64&lt;&gt;0,0,IFERROR(VLOOKUP(Producción1!$I64,Ventas!$D$1:$U$204,13,0),0))</f>
        <v>0</v>
      </c>
      <c r="L64" s="65">
        <f>IF(Producción1!$O64=0,0,RANK(Producción1!$O64,IF(Producción1!$A64=Producción1!$A64,Producción1!$O$2:$O$204,""),0)+COUNTIF($O$2:O64,O64)-1)</f>
        <v>0</v>
      </c>
      <c r="M64" s="64">
        <f>IF(Producción1!$O64=0,0,IF(Producción1!$L64=1,8/24,VLOOKUP((MATCH(Producción1!$L64-1,Producción1!$L$2:$L$204,0)),Producción1!$F$1:$P$204,5,0)))</f>
        <v>0</v>
      </c>
      <c r="N64" s="64">
        <f>IF(Producción1!$O64=0,0,Producción1!$M64+Producción1!$P64/(60*24))</f>
        <v>0</v>
      </c>
      <c r="O64" s="65">
        <f>IF(OR(Producción1!$Y64&lt;&gt;0,Producción1!$J64="Cons. Int."),0,10*(24-Producción1!$K64*24)+4*Producción1!$Q64+SUMIFS(Producción1!$E$2:$E$204,Producción1!$A$2:$A$204,Producción1!$A64,Producción1!$D$2:$D$204,Producción1!$D64,Producción1!$G$2:$G$204,Producción1!$G64))</f>
        <v>0</v>
      </c>
      <c r="P64" s="12">
        <f>IF(Producción1!$O64=0,0,ROUND((Pronóstico!$G$8*(SUMIF(Producción1!$A$2:$A$204,Producción1!$A64,Producción1!$E$2:$E$204))+Pronóstico!$G$9)*Producción1!$E64/(SUMIF(Producción1!$A$2:$A$204,Producción1!$A64,Producción1!$E$2:$E$204)),0))</f>
        <v>0</v>
      </c>
      <c r="Q64" s="61" t="str">
        <f>IFERROR(VLOOKUP(Ventas!$E64,Clientes!$A$1:$E$48,5,0),"")</f>
        <v/>
      </c>
      <c r="R64" s="12"/>
      <c r="S64" s="64">
        <v>0.33333333333333331</v>
      </c>
      <c r="T64" s="64">
        <v>0.4368055555555555</v>
      </c>
      <c r="U64" s="64">
        <v>0.47222222222222227</v>
      </c>
      <c r="V64" s="64">
        <v>0.4861111111111111</v>
      </c>
      <c r="W64" s="12"/>
      <c r="X64" s="65">
        <f>(Producción1!$V64-Producción1!$S64)*60*24</f>
        <v>220.00000000000003</v>
      </c>
      <c r="Y64" s="12">
        <v>1</v>
      </c>
      <c r="Z64" s="2"/>
      <c r="AA64" s="2"/>
    </row>
    <row r="65" spans="1:27" ht="15.75" customHeight="1" x14ac:dyDescent="0.3">
      <c r="A65" s="61">
        <v>4</v>
      </c>
      <c r="B65" s="62"/>
      <c r="C65" s="12"/>
      <c r="D65" s="12" t="str">
        <f>IFERROR(VLOOKUP(C65,Productos[#All],2,0),"")</f>
        <v/>
      </c>
      <c r="E65" s="12">
        <f>IFERROR(VLOOKUP(Producción1!$I65,Ventas!$D$1:$U$204,6,0),0)</f>
        <v>1</v>
      </c>
      <c r="F65" s="12">
        <f t="shared" si="0"/>
        <v>64</v>
      </c>
      <c r="G65" s="61">
        <f>Ventas!$A65</f>
        <v>21</v>
      </c>
      <c r="H65" s="63">
        <f>Ventas!$C65</f>
        <v>3</v>
      </c>
      <c r="I65" s="63" t="str">
        <f>CONCATENATE(Producción1!$G65,Producción1!$H65)</f>
        <v>213</v>
      </c>
      <c r="J65" s="61" t="str">
        <f>VLOOKUP(Producción1!$G65,Ventas!$A$1:$U$204,6,0)</f>
        <v/>
      </c>
      <c r="K65" s="64">
        <f>IF(Producción1!$Y65&lt;&gt;0,0,IFERROR(VLOOKUP(Producción1!$I65,Ventas!$D$1:$U$204,13,0),0))</f>
        <v>0</v>
      </c>
      <c r="L65" s="65">
        <f>IF(Producción1!$O65=0,0,RANK(Producción1!$O65,IF(Producción1!$A65=Producción1!$A65,Producción1!$O$2:$O$204,""),0)+COUNTIF($O$2:O65,O65)-1)</f>
        <v>0</v>
      </c>
      <c r="M65" s="64">
        <f>IF(Producción1!$O65=0,0,IF(Producción1!$L65=1,8/24,VLOOKUP((MATCH(Producción1!$L65-1,Producción1!$L$2:$L$204,0)),Producción1!$F$1:$P$204,5,0)))</f>
        <v>0</v>
      </c>
      <c r="N65" s="64">
        <f>IF(Producción1!$O65=0,0,Producción1!$M65+Producción1!$P65/(60*24))</f>
        <v>0</v>
      </c>
      <c r="O65" s="65">
        <f>IF(OR(Producción1!$Y65&lt;&gt;0,Producción1!$J65="Cons. Int."),0,10*(24-Producción1!$K65*24)+4*Producción1!$Q65+SUMIFS(Producción1!$E$2:$E$204,Producción1!$A$2:$A$204,Producción1!$A65,Producción1!$D$2:$D$204,Producción1!$D65,Producción1!$G$2:$G$204,Producción1!$G65))</f>
        <v>0</v>
      </c>
      <c r="P65" s="12">
        <f>IF(Producción1!$O65=0,0,ROUND((Pronóstico!$G$8*(SUMIF(Producción1!$A$2:$A$204,Producción1!$A65,Producción1!$E$2:$E$204))+Pronóstico!$G$9)*Producción1!$E65/(SUMIF(Producción1!$A$2:$A$204,Producción1!$A65,Producción1!$E$2:$E$204)),0))</f>
        <v>0</v>
      </c>
      <c r="Q65" s="61" t="str">
        <f>IFERROR(VLOOKUP(Ventas!$E65,Clientes!$A$1:$E$48,5,0),"")</f>
        <v/>
      </c>
      <c r="R65" s="12"/>
      <c r="S65" s="64"/>
      <c r="T65" s="64"/>
      <c r="U65" s="64"/>
      <c r="V65" s="64"/>
      <c r="W65" s="12"/>
      <c r="X65" s="65">
        <f>(Producción1!$V65-Producción1!$S65)*60*24</f>
        <v>0</v>
      </c>
      <c r="Y65" s="12">
        <v>1</v>
      </c>
      <c r="Z65" s="2"/>
      <c r="AA65" s="2"/>
    </row>
    <row r="66" spans="1:27" ht="15.75" customHeight="1" x14ac:dyDescent="0.3">
      <c r="A66" s="61">
        <v>4</v>
      </c>
      <c r="B66" s="62"/>
      <c r="C66" s="12"/>
      <c r="D66" s="12" t="str">
        <f>IFERROR(VLOOKUP(C66,Productos[#All],2,0),"")</f>
        <v/>
      </c>
      <c r="E66" s="12">
        <f>IFERROR(VLOOKUP(Producción1!$I66,Ventas!$D$1:$U$204,6,0),0)</f>
        <v>1</v>
      </c>
      <c r="F66" s="12">
        <f t="shared" si="0"/>
        <v>65</v>
      </c>
      <c r="G66" s="61">
        <f>Ventas!$A66</f>
        <v>21</v>
      </c>
      <c r="H66" s="63">
        <f>Ventas!$C66</f>
        <v>4</v>
      </c>
      <c r="I66" s="63" t="str">
        <f>CONCATENATE(Producción1!$G66,Producción1!$H66)</f>
        <v>214</v>
      </c>
      <c r="J66" s="61" t="str">
        <f>VLOOKUP(Producción1!$G66,Ventas!$A$1:$U$204,6,0)</f>
        <v/>
      </c>
      <c r="K66" s="64">
        <f>IF(Producción1!$Y66&lt;&gt;0,0,IFERROR(VLOOKUP(Producción1!$I66,Ventas!$D$1:$U$204,13,0),0))</f>
        <v>0</v>
      </c>
      <c r="L66" s="65">
        <f>IF(Producción1!$O66=0,0,RANK(Producción1!$O66,IF(Producción1!$A66=Producción1!$A66,Producción1!$O$2:$O$204,""),0)+COUNTIF($O$2:O66,O66)-1)</f>
        <v>0</v>
      </c>
      <c r="M66" s="64">
        <f>IF(Producción1!$O66=0,0,IF(Producción1!$L66=1,8/24,VLOOKUP((MATCH(Producción1!$L66-1,Producción1!$L$2:$L$204,0)),Producción1!$F$1:$P$204,5,0)))</f>
        <v>0</v>
      </c>
      <c r="N66" s="64">
        <f>IF(Producción1!$O66=0,0,Producción1!$M66+Producción1!$P66/(60*24))</f>
        <v>0</v>
      </c>
      <c r="O66" s="65">
        <f>IF(OR(Producción1!$Y66&lt;&gt;0,Producción1!$J66="Cons. Int."),0,10*(24-Producción1!$K66*24)+4*Producción1!$Q66+SUMIFS(Producción1!$E$2:$E$204,Producción1!$A$2:$A$204,Producción1!$A66,Producción1!$D$2:$D$204,Producción1!$D66,Producción1!$G$2:$G$204,Producción1!$G66))</f>
        <v>0</v>
      </c>
      <c r="P66" s="12">
        <f>IF(Producción1!$O66=0,0,ROUND((Pronóstico!$G$8*(SUMIF(Producción1!$A$2:$A$204,Producción1!$A66,Producción1!$E$2:$E$204))+Pronóstico!$G$9)*Producción1!$E66/(SUMIF(Producción1!$A$2:$A$204,Producción1!$A66,Producción1!$E$2:$E$204)),0))</f>
        <v>0</v>
      </c>
      <c r="Q66" s="61" t="str">
        <f>IFERROR(VLOOKUP(Ventas!$E66,Clientes!$A$1:$E$48,5,0),"")</f>
        <v/>
      </c>
      <c r="R66" s="12"/>
      <c r="S66" s="64"/>
      <c r="T66" s="64"/>
      <c r="U66" s="64"/>
      <c r="V66" s="64"/>
      <c r="W66" s="12"/>
      <c r="X66" s="65">
        <f>(Producción1!$V66-Producción1!$S66)*60*24</f>
        <v>0</v>
      </c>
      <c r="Y66" s="12">
        <v>1</v>
      </c>
      <c r="Z66" s="2"/>
      <c r="AA66" s="2"/>
    </row>
    <row r="67" spans="1:27" ht="15.75" customHeight="1" x14ac:dyDescent="0.3">
      <c r="A67" s="61">
        <v>4</v>
      </c>
      <c r="B67" s="62"/>
      <c r="C67" s="12"/>
      <c r="D67" s="12" t="str">
        <f>IFERROR(VLOOKUP(C67,Productos[#All],2,0),"")</f>
        <v/>
      </c>
      <c r="E67" s="12">
        <f>IFERROR(VLOOKUP(Producción1!$I67,Ventas!$D$1:$U$204,6,0),0)</f>
        <v>1</v>
      </c>
      <c r="F67" s="12">
        <f t="shared" si="0"/>
        <v>66</v>
      </c>
      <c r="G67" s="61">
        <f>Ventas!$A67</f>
        <v>21</v>
      </c>
      <c r="H67" s="63">
        <f>Ventas!$C67</f>
        <v>5</v>
      </c>
      <c r="I67" s="63" t="str">
        <f>CONCATENATE(Producción1!$G67,Producción1!$H67)</f>
        <v>215</v>
      </c>
      <c r="J67" s="61" t="str">
        <f>VLOOKUP(Producción1!$G67,Ventas!$A$1:$U$204,6,0)</f>
        <v/>
      </c>
      <c r="K67" s="64">
        <f>IF(Producción1!$Y67&lt;&gt;0,0,IFERROR(VLOOKUP(Producción1!$I67,Ventas!$D$1:$U$204,13,0),0))</f>
        <v>0</v>
      </c>
      <c r="L67" s="65">
        <f>IF(Producción1!$O67=0,0,RANK(Producción1!$O67,IF(Producción1!$A67=Producción1!$A67,Producción1!$O$2:$O$204,""),0)+COUNTIF($O$2:O67,O67)-1)</f>
        <v>0</v>
      </c>
      <c r="M67" s="64">
        <f>IF(Producción1!$O67=0,0,IF(Producción1!$L67=1,8/24,VLOOKUP((MATCH(Producción1!$L67-1,Producción1!$L$2:$L$204,0)),Producción1!$F$1:$P$204,5,0)))</f>
        <v>0</v>
      </c>
      <c r="N67" s="64">
        <f>IF(Producción1!$O67=0,0,Producción1!$M67+Producción1!$P67/(60*24))</f>
        <v>0</v>
      </c>
      <c r="O67" s="65">
        <f>IF(OR(Producción1!$Y67&lt;&gt;0,Producción1!$J67="Cons. Int."),0,10*(24-Producción1!$K67*24)+4*Producción1!$Q67+SUMIFS(Producción1!$E$2:$E$204,Producción1!$A$2:$A$204,Producción1!$A67,Producción1!$D$2:$D$204,Producción1!$D67,Producción1!$G$2:$G$204,Producción1!$G67))</f>
        <v>0</v>
      </c>
      <c r="P67" s="12">
        <f>IF(Producción1!$O67=0,0,ROUND((Pronóstico!$G$8*(SUMIF(Producción1!$A$2:$A$204,Producción1!$A67,Producción1!$E$2:$E$204))+Pronóstico!$G$9)*Producción1!$E67/(SUMIF(Producción1!$A$2:$A$204,Producción1!$A67,Producción1!$E$2:$E$204)),0))</f>
        <v>0</v>
      </c>
      <c r="Q67" s="61" t="str">
        <f>IFERROR(VLOOKUP(Ventas!$E67,Clientes!$A$1:$E$48,5,0),"")</f>
        <v/>
      </c>
      <c r="R67" s="12"/>
      <c r="S67" s="64"/>
      <c r="T67" s="64"/>
      <c r="U67" s="64"/>
      <c r="V67" s="64"/>
      <c r="W67" s="12"/>
      <c r="X67" s="65">
        <f>(Producción1!$V67-Producción1!$S67)*60*24</f>
        <v>0</v>
      </c>
      <c r="Y67" s="12">
        <v>1</v>
      </c>
      <c r="Z67" s="2"/>
      <c r="AA67" s="2"/>
    </row>
    <row r="68" spans="1:27" ht="15.75" customHeight="1" x14ac:dyDescent="0.3">
      <c r="A68" s="61">
        <v>4</v>
      </c>
      <c r="B68" s="62"/>
      <c r="C68" s="12"/>
      <c r="D68" s="12" t="str">
        <f>IFERROR(VLOOKUP(C68,Productos[#All],2,0),"")</f>
        <v/>
      </c>
      <c r="E68" s="12">
        <f>IFERROR(VLOOKUP(Producción1!$I68,Ventas!$D$1:$U$204,6,0),0)</f>
        <v>1</v>
      </c>
      <c r="F68" s="12">
        <f t="shared" si="0"/>
        <v>67</v>
      </c>
      <c r="G68" s="61">
        <f>Ventas!$A68</f>
        <v>21</v>
      </c>
      <c r="H68" s="63">
        <f>Ventas!$C68</f>
        <v>6</v>
      </c>
      <c r="I68" s="63" t="str">
        <f>CONCATENATE(Producción1!$G68,Producción1!$H68)</f>
        <v>216</v>
      </c>
      <c r="J68" s="61" t="str">
        <f>VLOOKUP(Producción1!$G68,Ventas!$A$1:$U$204,6,0)</f>
        <v/>
      </c>
      <c r="K68" s="64">
        <f>IF(Producción1!$Y68&lt;&gt;0,0,IFERROR(VLOOKUP(Producción1!$I68,Ventas!$D$1:$U$204,13,0),0))</f>
        <v>0</v>
      </c>
      <c r="L68" s="65">
        <f>IF(Producción1!$O68=0,0,RANK(Producción1!$O68,IF(Producción1!$A68=Producción1!$A68,Producción1!$O$2:$O$204,""),0)+COUNTIF($O$2:O68,O68)-1)</f>
        <v>0</v>
      </c>
      <c r="M68" s="64">
        <f>IF(Producción1!$O68=0,0,IF(Producción1!$L68=1,8/24,VLOOKUP((MATCH(Producción1!$L68-1,Producción1!$L$2:$L$204,0)),Producción1!$F$1:$P$204,5,0)))</f>
        <v>0</v>
      </c>
      <c r="N68" s="64">
        <f>IF(Producción1!$O68=0,0,Producción1!$M68+Producción1!$P68/(60*24))</f>
        <v>0</v>
      </c>
      <c r="O68" s="65">
        <f>IF(OR(Producción1!$Y68&lt;&gt;0,Producción1!$J68="Cons. Int."),0,10*(24-Producción1!$K68*24)+4*Producción1!$Q68+SUMIFS(Producción1!$E$2:$E$204,Producción1!$A$2:$A$204,Producción1!$A68,Producción1!$D$2:$D$204,Producción1!$D68,Producción1!$G$2:$G$204,Producción1!$G68))</f>
        <v>0</v>
      </c>
      <c r="P68" s="12">
        <f>IF(Producción1!$O68=0,0,ROUND((Pronóstico!$G$8*(SUMIF(Producción1!$A$2:$A$204,Producción1!$A68,Producción1!$E$2:$E$204))+Pronóstico!$G$9)*Producción1!$E68/(SUMIF(Producción1!$A$2:$A$204,Producción1!$A68,Producción1!$E$2:$E$204)),0))</f>
        <v>0</v>
      </c>
      <c r="Q68" s="61" t="str">
        <f>IFERROR(VLOOKUP(Ventas!$E68,Clientes!$A$1:$E$48,5,0),"")</f>
        <v/>
      </c>
      <c r="R68" s="12"/>
      <c r="S68" s="64"/>
      <c r="T68" s="64"/>
      <c r="U68" s="64"/>
      <c r="V68" s="64"/>
      <c r="W68" s="12"/>
      <c r="X68" s="65">
        <f>(Producción1!$V68-Producción1!$S68)*60*24</f>
        <v>0</v>
      </c>
      <c r="Y68" s="12">
        <v>1</v>
      </c>
      <c r="Z68" s="2"/>
      <c r="AA68" s="2"/>
    </row>
    <row r="69" spans="1:27" ht="15.75" customHeight="1" x14ac:dyDescent="0.3">
      <c r="A69" s="61">
        <v>4</v>
      </c>
      <c r="B69" s="62"/>
      <c r="C69" s="12"/>
      <c r="D69" s="12" t="str">
        <f>IFERROR(VLOOKUP(C69,Productos[#All],2,0),"")</f>
        <v/>
      </c>
      <c r="E69" s="12">
        <f>IFERROR(VLOOKUP(Producción1!$I69,Ventas!$D$1:$U$204,6,0),0)</f>
        <v>1</v>
      </c>
      <c r="F69" s="12">
        <f t="shared" si="0"/>
        <v>68</v>
      </c>
      <c r="G69" s="61">
        <f>Ventas!$A69</f>
        <v>21</v>
      </c>
      <c r="H69" s="63">
        <f>Ventas!$C69</f>
        <v>7</v>
      </c>
      <c r="I69" s="63" t="str">
        <f>CONCATENATE(Producción1!$G69,Producción1!$H69)</f>
        <v>217</v>
      </c>
      <c r="J69" s="61" t="str">
        <f>VLOOKUP(Producción1!$G69,Ventas!$A$1:$U$204,6,0)</f>
        <v/>
      </c>
      <c r="K69" s="64">
        <f>IF(Producción1!$Y69&lt;&gt;0,0,IFERROR(VLOOKUP(Producción1!$I69,Ventas!$D$1:$U$204,13,0),0))</f>
        <v>0</v>
      </c>
      <c r="L69" s="65">
        <f>IF(Producción1!$O69=0,0,RANK(Producción1!$O69,IF(Producción1!$A69=Producción1!$A69,Producción1!$O$2:$O$204,""),0)+COUNTIF($O$2:O69,O69)-1)</f>
        <v>0</v>
      </c>
      <c r="M69" s="64">
        <f>IF(Producción1!$O69=0,0,IF(Producción1!$L69=1,8/24,VLOOKUP((MATCH(Producción1!$L69-1,Producción1!$L$2:$L$204,0)),Producción1!$F$1:$P$204,5,0)))</f>
        <v>0</v>
      </c>
      <c r="N69" s="64">
        <f>IF(Producción1!$O69=0,0,Producción1!$M69+Producción1!$P69/(60*24))</f>
        <v>0</v>
      </c>
      <c r="O69" s="65">
        <f>IF(OR(Producción1!$Y69&lt;&gt;0,Producción1!$J69="Cons. Int."),0,10*(24-Producción1!$K69*24)+4*Producción1!$Q69+SUMIFS(Producción1!$E$2:$E$204,Producción1!$A$2:$A$204,Producción1!$A69,Producción1!$D$2:$D$204,Producción1!$D69,Producción1!$G$2:$G$204,Producción1!$G69))</f>
        <v>0</v>
      </c>
      <c r="P69" s="12">
        <f>IF(Producción1!$O69=0,0,ROUND((Pronóstico!$G$8*(SUMIF(Producción1!$A$2:$A$204,Producción1!$A69,Producción1!$E$2:$E$204))+Pronóstico!$G$9)*Producción1!$E69/(SUMIF(Producción1!$A$2:$A$204,Producción1!$A69,Producción1!$E$2:$E$204)),0))</f>
        <v>0</v>
      </c>
      <c r="Q69" s="61" t="str">
        <f>IFERROR(VLOOKUP(Ventas!$E69,Clientes!$A$1:$E$48,5,0),"")</f>
        <v/>
      </c>
      <c r="R69" s="12"/>
      <c r="S69" s="64"/>
      <c r="T69" s="64"/>
      <c r="U69" s="64"/>
      <c r="V69" s="64"/>
      <c r="W69" s="12"/>
      <c r="X69" s="65">
        <f>(Producción1!$V69-Producción1!$S69)*60*24</f>
        <v>0</v>
      </c>
      <c r="Y69" s="12">
        <v>1</v>
      </c>
      <c r="Z69" s="2"/>
      <c r="AA69" s="2"/>
    </row>
    <row r="70" spans="1:27" ht="15.75" customHeight="1" x14ac:dyDescent="0.3">
      <c r="A70" s="61">
        <v>4</v>
      </c>
      <c r="B70" s="62"/>
      <c r="C70" s="12"/>
      <c r="D70" s="12" t="str">
        <f>IFERROR(VLOOKUP(C70,Productos[#All],2,0),"")</f>
        <v/>
      </c>
      <c r="E70" s="12">
        <f>IFERROR(VLOOKUP(Producción1!$I70,Ventas!$D$1:$U$204,6,0),0)</f>
        <v>1</v>
      </c>
      <c r="F70" s="12">
        <f t="shared" si="0"/>
        <v>69</v>
      </c>
      <c r="G70" s="61">
        <f>Ventas!$A70</f>
        <v>21</v>
      </c>
      <c r="H70" s="63">
        <f>Ventas!$C70</f>
        <v>8</v>
      </c>
      <c r="I70" s="63" t="str">
        <f>CONCATENATE(Producción1!$G70,Producción1!$H70)</f>
        <v>218</v>
      </c>
      <c r="J70" s="61" t="str">
        <f>VLOOKUP(Producción1!$G70,Ventas!$A$1:$U$204,6,0)</f>
        <v/>
      </c>
      <c r="K70" s="64">
        <f>IF(Producción1!$Y70&lt;&gt;0,0,IFERROR(VLOOKUP(Producción1!$I70,Ventas!$D$1:$U$204,13,0),0))</f>
        <v>0</v>
      </c>
      <c r="L70" s="65">
        <f>IF(Producción1!$O70=0,0,RANK(Producción1!$O70,IF(Producción1!$A70=Producción1!$A70,Producción1!$O$2:$O$204,""),0)+COUNTIF($O$2:O70,O70)-1)</f>
        <v>0</v>
      </c>
      <c r="M70" s="64">
        <f>IF(Producción1!$O70=0,0,IF(Producción1!$L70=1,8/24,VLOOKUP((MATCH(Producción1!$L70-1,Producción1!$L$2:$L$204,0)),Producción1!$F$1:$P$204,5,0)))</f>
        <v>0</v>
      </c>
      <c r="N70" s="64">
        <f>IF(Producción1!$O70=0,0,Producción1!$M70+Producción1!$P70/(60*24))</f>
        <v>0</v>
      </c>
      <c r="O70" s="65">
        <f>IF(OR(Producción1!$Y70&lt;&gt;0,Producción1!$J70="Cons. Int."),0,10*(24-Producción1!$K70*24)+4*Producción1!$Q70+SUMIFS(Producción1!$E$2:$E$204,Producción1!$A$2:$A$204,Producción1!$A70,Producción1!$D$2:$D$204,Producción1!$D70,Producción1!$G$2:$G$204,Producción1!$G70))</f>
        <v>0</v>
      </c>
      <c r="P70" s="12">
        <f>IF(Producción1!$O70=0,0,ROUND((Pronóstico!$G$8*(SUMIF(Producción1!$A$2:$A$204,Producción1!$A70,Producción1!$E$2:$E$204))+Pronóstico!$G$9)*Producción1!$E70/(SUMIF(Producción1!$A$2:$A$204,Producción1!$A70,Producción1!$E$2:$E$204)),0))</f>
        <v>0</v>
      </c>
      <c r="Q70" s="61" t="str">
        <f>IFERROR(VLOOKUP(Ventas!$E70,Clientes!$A$1:$E$48,5,0),"")</f>
        <v/>
      </c>
      <c r="R70" s="12"/>
      <c r="S70" s="64"/>
      <c r="T70" s="64"/>
      <c r="U70" s="64"/>
      <c r="V70" s="64"/>
      <c r="W70" s="12"/>
      <c r="X70" s="65">
        <f>(Producción1!$V70-Producción1!$S70)*60*24</f>
        <v>0</v>
      </c>
      <c r="Y70" s="12">
        <v>1</v>
      </c>
      <c r="Z70" s="2"/>
      <c r="AA70" s="2"/>
    </row>
    <row r="71" spans="1:27" ht="15.75" customHeight="1" x14ac:dyDescent="0.3">
      <c r="A71" s="61">
        <v>4</v>
      </c>
      <c r="B71" s="62"/>
      <c r="C71" s="12"/>
      <c r="D71" s="12" t="str">
        <f>IFERROR(VLOOKUP(C71,Productos[#All],2,0),"")</f>
        <v/>
      </c>
      <c r="E71" s="12">
        <f>IFERROR(VLOOKUP(Producción1!$I71,Ventas!$D$1:$U$204,6,0),0)</f>
        <v>1</v>
      </c>
      <c r="F71" s="12">
        <f t="shared" si="0"/>
        <v>70</v>
      </c>
      <c r="G71" s="61">
        <f>Ventas!$A71</f>
        <v>22</v>
      </c>
      <c r="H71" s="63">
        <f>Ventas!$C71</f>
        <v>1</v>
      </c>
      <c r="I71" s="63" t="str">
        <f>CONCATENATE(Producción1!$G71,Producción1!$H71)</f>
        <v>221</v>
      </c>
      <c r="J71" s="61" t="str">
        <f>VLOOKUP(Producción1!$G71,Ventas!$A$1:$U$204,6,0)</f>
        <v/>
      </c>
      <c r="K71" s="64">
        <f>IF(Producción1!$Y71&lt;&gt;0,0,IFERROR(VLOOKUP(Producción1!$I71,Ventas!$D$1:$U$204,13,0),0))</f>
        <v>0</v>
      </c>
      <c r="L71" s="65">
        <f>IF(Producción1!$O71=0,0,RANK(Producción1!$O71,IF(Producción1!$A71=Producción1!$A71,Producción1!$O$2:$O$204,""),0)+COUNTIF($O$2:O71,O71)-1)</f>
        <v>0</v>
      </c>
      <c r="M71" s="64">
        <f>IF(Producción1!$O71=0,0,IF(Producción1!$L71=1,8/24,VLOOKUP((MATCH(Producción1!$L71-1,Producción1!$L$2:$L$204,0)),Producción1!$F$1:$P$204,5,0)))</f>
        <v>0</v>
      </c>
      <c r="N71" s="64">
        <f>IF(Producción1!$O71=0,0,Producción1!$M71+Producción1!$P71/(60*24))</f>
        <v>0</v>
      </c>
      <c r="O71" s="65">
        <f>IF(OR(Producción1!$Y71&lt;&gt;0,Producción1!$J71="Cons. Int."),0,10*(24-Producción1!$K71*24)+4*Producción1!$Q71+SUMIFS(Producción1!$E$2:$E$204,Producción1!$A$2:$A$204,Producción1!$A71,Producción1!$D$2:$D$204,Producción1!$D71,Producción1!$G$2:$G$204,Producción1!$G71))</f>
        <v>0</v>
      </c>
      <c r="P71" s="12">
        <f>IF(Producción1!$O71=0,0,ROUND((Pronóstico!$G$8*(SUMIF(Producción1!$A$2:$A$204,Producción1!$A71,Producción1!$E$2:$E$204))+Pronóstico!$G$9)*Producción1!$E71/(SUMIF(Producción1!$A$2:$A$204,Producción1!$A71,Producción1!$E$2:$E$204)),0))</f>
        <v>0</v>
      </c>
      <c r="Q71" s="61" t="str">
        <f>IFERROR(VLOOKUP(Ventas!$E71,Clientes!$A$1:$E$48,5,0),"")</f>
        <v/>
      </c>
      <c r="R71" s="12"/>
      <c r="S71" s="64"/>
      <c r="T71" s="64"/>
      <c r="U71" s="64"/>
      <c r="V71" s="64"/>
      <c r="W71" s="12"/>
      <c r="X71" s="65">
        <f>(Producción1!$V71-Producción1!$S71)*60*24</f>
        <v>0</v>
      </c>
      <c r="Y71" s="12">
        <v>1</v>
      </c>
      <c r="Z71" s="2"/>
      <c r="AA71" s="2"/>
    </row>
    <row r="72" spans="1:27" ht="15.75" customHeight="1" x14ac:dyDescent="0.3">
      <c r="A72" s="61">
        <v>4</v>
      </c>
      <c r="B72" s="62"/>
      <c r="C72" s="12"/>
      <c r="D72" s="12" t="str">
        <f>IFERROR(VLOOKUP(C72,Productos[#All],2,0),"")</f>
        <v/>
      </c>
      <c r="E72" s="12">
        <f>IFERROR(VLOOKUP(Producción1!$I72,Ventas!$D$1:$U$204,6,0),0)</f>
        <v>1</v>
      </c>
      <c r="F72" s="12">
        <f t="shared" si="0"/>
        <v>71</v>
      </c>
      <c r="G72" s="61">
        <f>Ventas!$A72</f>
        <v>22</v>
      </c>
      <c r="H72" s="63">
        <f>Ventas!$C72</f>
        <v>2</v>
      </c>
      <c r="I72" s="63" t="str">
        <f>CONCATENATE(Producción1!$G72,Producción1!$H72)</f>
        <v>222</v>
      </c>
      <c r="J72" s="61" t="str">
        <f>VLOOKUP(Producción1!$G72,Ventas!$A$1:$U$204,6,0)</f>
        <v/>
      </c>
      <c r="K72" s="64">
        <f>IF(Producción1!$Y72&lt;&gt;0,0,IFERROR(VLOOKUP(Producción1!$I72,Ventas!$D$1:$U$204,13,0),0))</f>
        <v>0</v>
      </c>
      <c r="L72" s="65">
        <f>IF(Producción1!$O72=0,0,RANK(Producción1!$O72,IF(Producción1!$A72=Producción1!$A72,Producción1!$O$2:$O$204,""),0)+COUNTIF($O$2:O72,O72)-1)</f>
        <v>0</v>
      </c>
      <c r="M72" s="64">
        <f>IF(Producción1!$O72=0,0,IF(Producción1!$L72=1,8/24,VLOOKUP((MATCH(Producción1!$L72-1,Producción1!$L$2:$L$204,0)),Producción1!$F$1:$P$204,5,0)))</f>
        <v>0</v>
      </c>
      <c r="N72" s="64">
        <f>IF(Producción1!$O72=0,0,Producción1!$M72+Producción1!$P72/(60*24))</f>
        <v>0</v>
      </c>
      <c r="O72" s="65">
        <f>IF(OR(Producción1!$Y72&lt;&gt;0,Producción1!$J72="Cons. Int."),0,10*(24-Producción1!$K72*24)+4*Producción1!$Q72+SUMIFS(Producción1!$E$2:$E$204,Producción1!$A$2:$A$204,Producción1!$A72,Producción1!$D$2:$D$204,Producción1!$D72,Producción1!$G$2:$G$204,Producción1!$G72))</f>
        <v>0</v>
      </c>
      <c r="P72" s="12">
        <f>IF(Producción1!$O72=0,0,ROUND((Pronóstico!$G$8*(SUMIF(Producción1!$A$2:$A$204,Producción1!$A72,Producción1!$E$2:$E$204))+Pronóstico!$G$9)*Producción1!$E72/(SUMIF(Producción1!$A$2:$A$204,Producción1!$A72,Producción1!$E$2:$E$204)),0))</f>
        <v>0</v>
      </c>
      <c r="Q72" s="61" t="str">
        <f>IFERROR(VLOOKUP(Ventas!$E72,Clientes!$A$1:$E$48,5,0),"")</f>
        <v/>
      </c>
      <c r="R72" s="12"/>
      <c r="S72" s="64"/>
      <c r="T72" s="64"/>
      <c r="U72" s="64"/>
      <c r="V72" s="64"/>
      <c r="W72" s="12"/>
      <c r="X72" s="65">
        <f>(Producción1!$V72-Producción1!$S72)*60*24</f>
        <v>0</v>
      </c>
      <c r="Y72" s="12">
        <v>1</v>
      </c>
      <c r="Z72" s="2"/>
      <c r="AA72" s="2"/>
    </row>
    <row r="73" spans="1:27" ht="15.75" customHeight="1" x14ac:dyDescent="0.3">
      <c r="A73" s="61">
        <v>5</v>
      </c>
      <c r="B73" s="62"/>
      <c r="C73" s="12"/>
      <c r="D73" s="12" t="str">
        <f>IFERROR(VLOOKUP(C73,Productos[#All],2,0),"")</f>
        <v/>
      </c>
      <c r="E73" s="12">
        <f>IFERROR(VLOOKUP(Producción1!$I73,Ventas!$D$1:$U$204,6,0),0)</f>
        <v>1</v>
      </c>
      <c r="F73" s="12">
        <f t="shared" si="0"/>
        <v>72</v>
      </c>
      <c r="G73" s="61">
        <f>Ventas!$A73</f>
        <v>23</v>
      </c>
      <c r="H73" s="63">
        <f>Ventas!$C73</f>
        <v>1</v>
      </c>
      <c r="I73" s="63" t="str">
        <f>CONCATENATE(Producción1!$G73,Producción1!$H73)</f>
        <v>231</v>
      </c>
      <c r="J73" s="61" t="str">
        <f>VLOOKUP(Producción1!$G73,Ventas!$A$1:$U$204,6,0)</f>
        <v/>
      </c>
      <c r="K73" s="64">
        <f>IF(Producción1!$Y73&lt;&gt;0,0,IFERROR(VLOOKUP(Producción1!$I73,Ventas!$D$1:$U$204,13,0),0))</f>
        <v>0</v>
      </c>
      <c r="L73" s="65">
        <f>IF(Producción1!$O73=0,0,RANK(Producción1!$O73,IF(Producción1!$A73=Producción1!$A73,Producción1!$O$2:$O$204,""),0)+COUNTIF($O$2:O73,O73)-1)</f>
        <v>0</v>
      </c>
      <c r="M73" s="64">
        <f>IF(Producción1!$O73=0,0,IF(Producción1!$L73=1,8/24,VLOOKUP((MATCH(Producción1!$L73-1,Producción1!$L$2:$L$204,0)),Producción1!$F$1:$P$204,5,0)))</f>
        <v>0</v>
      </c>
      <c r="N73" s="64">
        <f>IF(Producción1!$O73=0,0,Producción1!$M73+Producción1!$P73/(60*24))</f>
        <v>0</v>
      </c>
      <c r="O73" s="65">
        <f>IF(OR(Producción1!$Y73&lt;&gt;0,Producción1!$J73="Cons. Int."),0,10*(24-Producción1!$K73*24)+4*Producción1!$Q73+SUMIFS(Producción1!$E$2:$E$204,Producción1!$A$2:$A$204,Producción1!$A73,Producción1!$D$2:$D$204,Producción1!$D73,Producción1!$G$2:$G$204,Producción1!$G73))</f>
        <v>0</v>
      </c>
      <c r="P73" s="12">
        <f>IF(Producción1!$O73=0,0,ROUND((Pronóstico!$G$8*(SUMIF(Producción1!$A$2:$A$204,Producción1!$A73,Producción1!$E$2:$E$204))+Pronóstico!$G$9)*Producción1!$E73/(SUMIF(Producción1!$A$2:$A$204,Producción1!$A73,Producción1!$E$2:$E$204)),0))</f>
        <v>0</v>
      </c>
      <c r="Q73" s="61" t="str">
        <f>IFERROR(VLOOKUP(Ventas!$E73,Clientes!$A$1:$E$48,5,0),"")</f>
        <v/>
      </c>
      <c r="R73" s="12"/>
      <c r="S73" s="64"/>
      <c r="T73" s="64"/>
      <c r="U73" s="64"/>
      <c r="V73" s="64"/>
      <c r="W73" s="12"/>
      <c r="X73" s="65">
        <f>(Producción1!$V73-Producción1!$S73)*60*24</f>
        <v>0</v>
      </c>
      <c r="Y73" s="12">
        <v>1</v>
      </c>
      <c r="Z73" s="2"/>
      <c r="AA73" s="2"/>
    </row>
    <row r="74" spans="1:27" ht="15.75" customHeight="1" x14ac:dyDescent="0.3">
      <c r="A74" s="61">
        <v>5</v>
      </c>
      <c r="B74" s="62"/>
      <c r="C74" s="12"/>
      <c r="D74" s="12" t="str">
        <f>IFERROR(VLOOKUP(C74,Productos[#All],2,0),"")</f>
        <v/>
      </c>
      <c r="E74" s="12">
        <f>IFERROR(VLOOKUP(Producción1!$I74,Ventas!$D$1:$U$204,6,0),0)</f>
        <v>1</v>
      </c>
      <c r="F74" s="12">
        <f t="shared" si="0"/>
        <v>73</v>
      </c>
      <c r="G74" s="61">
        <f>Ventas!$A74</f>
        <v>24</v>
      </c>
      <c r="H74" s="63">
        <f>Ventas!$C74</f>
        <v>1</v>
      </c>
      <c r="I74" s="63" t="str">
        <f>CONCATENATE(Producción1!$G74,Producción1!$H74)</f>
        <v>241</v>
      </c>
      <c r="J74" s="61" t="str">
        <f>VLOOKUP(Producción1!$G74,Ventas!$A$1:$U$204,6,0)</f>
        <v/>
      </c>
      <c r="K74" s="64">
        <f>IF(Producción1!$Y74&lt;&gt;0,0,IFERROR(VLOOKUP(Producción1!$I74,Ventas!$D$1:$U$204,13,0),0))</f>
        <v>0</v>
      </c>
      <c r="L74" s="65">
        <f>IF(Producción1!$O74=0,0,RANK(Producción1!$O74,IF(Producción1!$A74=Producción1!$A74,Producción1!$O$2:$O$204,""),0)+COUNTIF($O$2:O74,O74)-1)</f>
        <v>0</v>
      </c>
      <c r="M74" s="64">
        <f>IF(Producción1!$O74=0,0,IF(Producción1!$L74=1,8/24,VLOOKUP((MATCH(Producción1!$L74-1,Producción1!$L$2:$L$204,0)),Producción1!$F$1:$P$204,5,0)))</f>
        <v>0</v>
      </c>
      <c r="N74" s="64">
        <f>IF(Producción1!$O74=0,0,Producción1!$M74+Producción1!$P74/(60*24))</f>
        <v>0</v>
      </c>
      <c r="O74" s="65">
        <f>IF(OR(Producción1!$Y74&lt;&gt;0,Producción1!$J74="Cons. Int."),0,10*(24-Producción1!$K74*24)+4*Producción1!$Q74+SUMIFS(Producción1!$E$2:$E$204,Producción1!$A$2:$A$204,Producción1!$A74,Producción1!$D$2:$D$204,Producción1!$D74,Producción1!$G$2:$G$204,Producción1!$G74))</f>
        <v>0</v>
      </c>
      <c r="P74" s="12">
        <f>IF(Producción1!$O74=0,0,ROUND((Pronóstico!$G$8*(SUMIF(Producción1!$A$2:$A$204,Producción1!$A74,Producción1!$E$2:$E$204))+Pronóstico!$G$9)*Producción1!$E74/(SUMIF(Producción1!$A$2:$A$204,Producción1!$A74,Producción1!$E$2:$E$204)),0))</f>
        <v>0</v>
      </c>
      <c r="Q74" s="61" t="str">
        <f>IFERROR(VLOOKUP(Ventas!$E74,Clientes!$A$1:$E$48,5,0),"")</f>
        <v/>
      </c>
      <c r="R74" s="12"/>
      <c r="S74" s="64"/>
      <c r="T74" s="64"/>
      <c r="U74" s="64"/>
      <c r="V74" s="64"/>
      <c r="W74" s="12"/>
      <c r="X74" s="65">
        <f>(Producción1!$V74-Producción1!$S74)*60*24</f>
        <v>0</v>
      </c>
      <c r="Y74" s="12">
        <v>1</v>
      </c>
      <c r="Z74" s="2"/>
      <c r="AA74" s="2"/>
    </row>
    <row r="75" spans="1:27" ht="15.75" customHeight="1" x14ac:dyDescent="0.3">
      <c r="A75" s="61">
        <v>5</v>
      </c>
      <c r="B75" s="62"/>
      <c r="C75" s="12"/>
      <c r="D75" s="12" t="str">
        <f>IFERROR(VLOOKUP(C75,Productos[#All],2,0),"")</f>
        <v/>
      </c>
      <c r="E75" s="12">
        <f>IFERROR(VLOOKUP(Producción1!$I75,Ventas!$D$1:$U$204,6,0),0)</f>
        <v>1</v>
      </c>
      <c r="F75" s="12">
        <f t="shared" si="0"/>
        <v>74</v>
      </c>
      <c r="G75" s="61">
        <f>Ventas!$A75</f>
        <v>24</v>
      </c>
      <c r="H75" s="63">
        <f>Ventas!$C75</f>
        <v>2</v>
      </c>
      <c r="I75" s="63" t="str">
        <f>CONCATENATE(Producción1!$G75,Producción1!$H75)</f>
        <v>242</v>
      </c>
      <c r="J75" s="61" t="str">
        <f>VLOOKUP(Producción1!$G75,Ventas!$A$1:$U$204,6,0)</f>
        <v/>
      </c>
      <c r="K75" s="64">
        <f>IF(Producción1!$Y75&lt;&gt;0,0,IFERROR(VLOOKUP(Producción1!$I75,Ventas!$D$1:$U$204,13,0),0))</f>
        <v>0</v>
      </c>
      <c r="L75" s="65">
        <f>IF(Producción1!$O75=0,0,RANK(Producción1!$O75,IF(Producción1!$A75=Producción1!$A75,Producción1!$O$2:$O$204,""),0)+COUNTIF($O$2:O75,O75)-1)</f>
        <v>0</v>
      </c>
      <c r="M75" s="64">
        <f>IF(Producción1!$O75=0,0,IF(Producción1!$L75=1,8/24,VLOOKUP((MATCH(Producción1!$L75-1,Producción1!$L$2:$L$204,0)),Producción1!$F$1:$P$204,5,0)))</f>
        <v>0</v>
      </c>
      <c r="N75" s="64">
        <f>IF(Producción1!$O75=0,0,Producción1!$M75+Producción1!$P75/(60*24))</f>
        <v>0</v>
      </c>
      <c r="O75" s="65">
        <f>IF(OR(Producción1!$Y75&lt;&gt;0,Producción1!$J75="Cons. Int."),0,10*(24-Producción1!$K75*24)+4*Producción1!$Q75+SUMIFS(Producción1!$E$2:$E$204,Producción1!$A$2:$A$204,Producción1!$A75,Producción1!$D$2:$D$204,Producción1!$D75,Producción1!$G$2:$G$204,Producción1!$G75))</f>
        <v>0</v>
      </c>
      <c r="P75" s="12">
        <f>IF(Producción1!$O75=0,0,ROUND((Pronóstico!$G$8*(SUMIF(Producción1!$A$2:$A$204,Producción1!$A75,Producción1!$E$2:$E$204))+Pronóstico!$G$9)*Producción1!$E75/(SUMIF(Producción1!$A$2:$A$204,Producción1!$A75,Producción1!$E$2:$E$204)),0))</f>
        <v>0</v>
      </c>
      <c r="Q75" s="61" t="str">
        <f>IFERROR(VLOOKUP(Ventas!$E75,Clientes!$A$1:$E$48,5,0),"")</f>
        <v/>
      </c>
      <c r="R75" s="12"/>
      <c r="S75" s="64"/>
      <c r="T75" s="64"/>
      <c r="U75" s="64"/>
      <c r="V75" s="64"/>
      <c r="W75" s="12"/>
      <c r="X75" s="65">
        <f>(Producción1!$V75-Producción1!$S75)*60*24</f>
        <v>0</v>
      </c>
      <c r="Y75" s="12">
        <v>1</v>
      </c>
      <c r="Z75" s="2"/>
      <c r="AA75" s="2"/>
    </row>
    <row r="76" spans="1:27" ht="15.75" customHeight="1" x14ac:dyDescent="0.3">
      <c r="A76" s="61">
        <v>5</v>
      </c>
      <c r="B76" s="62"/>
      <c r="C76" s="12"/>
      <c r="D76" s="12" t="str">
        <f>IFERROR(VLOOKUP(C76,Productos[#All],2,0),"")</f>
        <v/>
      </c>
      <c r="E76" s="12">
        <f>IFERROR(VLOOKUP(Producción1!$I76,Ventas!$D$1:$U$204,6,0),0)</f>
        <v>1</v>
      </c>
      <c r="F76" s="12">
        <f t="shared" si="0"/>
        <v>75</v>
      </c>
      <c r="G76" s="61">
        <f>Ventas!$A76</f>
        <v>24</v>
      </c>
      <c r="H76" s="63">
        <f>Ventas!$C76</f>
        <v>3</v>
      </c>
      <c r="I76" s="63" t="str">
        <f>CONCATENATE(Producción1!$G76,Producción1!$H76)</f>
        <v>243</v>
      </c>
      <c r="J76" s="61" t="str">
        <f>VLOOKUP(Producción1!$G76,Ventas!$A$1:$U$204,6,0)</f>
        <v/>
      </c>
      <c r="K76" s="64">
        <f>IF(Producción1!$Y76&lt;&gt;0,0,IFERROR(VLOOKUP(Producción1!$I76,Ventas!$D$1:$U$204,13,0),0))</f>
        <v>0</v>
      </c>
      <c r="L76" s="65">
        <f>IF(Producción1!$O76=0,0,RANK(Producción1!$O76,IF(Producción1!$A76=Producción1!$A76,Producción1!$O$2:$O$204,""),0)+COUNTIF($O$2:O76,O76)-1)</f>
        <v>0</v>
      </c>
      <c r="M76" s="64">
        <f>IF(Producción1!$O76=0,0,IF(Producción1!$L76=1,8/24,VLOOKUP((MATCH(Producción1!$L76-1,Producción1!$L$2:$L$204,0)),Producción1!$F$1:$P$204,5,0)))</f>
        <v>0</v>
      </c>
      <c r="N76" s="64">
        <f>IF(Producción1!$O76=0,0,Producción1!$M76+Producción1!$P76/(60*24))</f>
        <v>0</v>
      </c>
      <c r="O76" s="65">
        <f>IF(OR(Producción1!$Y76&lt;&gt;0,Producción1!$J76="Cons. Int."),0,10*(24-Producción1!$K76*24)+4*Producción1!$Q76+SUMIFS(Producción1!$E$2:$E$204,Producción1!$A$2:$A$204,Producción1!$A76,Producción1!$D$2:$D$204,Producción1!$D76,Producción1!$G$2:$G$204,Producción1!$G76))</f>
        <v>0</v>
      </c>
      <c r="P76" s="12">
        <f>IF(Producción1!$O76=0,0,ROUND((Pronóstico!$G$8*(SUMIF(Producción1!$A$2:$A$204,Producción1!$A76,Producción1!$E$2:$E$204))+Pronóstico!$G$9)*Producción1!$E76/(SUMIF(Producción1!$A$2:$A$204,Producción1!$A76,Producción1!$E$2:$E$204)),0))</f>
        <v>0</v>
      </c>
      <c r="Q76" s="61" t="str">
        <f>IFERROR(VLOOKUP(Ventas!$E76,Clientes!$A$1:$E$48,5,0),"")</f>
        <v/>
      </c>
      <c r="R76" s="12"/>
      <c r="S76" s="64"/>
      <c r="T76" s="64">
        <v>0.41666666666666669</v>
      </c>
      <c r="U76" s="64"/>
      <c r="V76" s="64"/>
      <c r="W76" s="12"/>
      <c r="X76" s="65">
        <f>(Producción1!$V76-Producción1!$S76)*60*24</f>
        <v>0</v>
      </c>
      <c r="Y76" s="12">
        <v>1</v>
      </c>
      <c r="Z76" s="2"/>
      <c r="AA76" s="2"/>
    </row>
    <row r="77" spans="1:27" ht="15.75" customHeight="1" x14ac:dyDescent="0.3">
      <c r="A77" s="61">
        <v>5</v>
      </c>
      <c r="B77" s="62"/>
      <c r="C77" s="12"/>
      <c r="D77" s="12" t="str">
        <f>IFERROR(VLOOKUP(C77,Productos[#All],2,0),"")</f>
        <v/>
      </c>
      <c r="E77" s="12">
        <f>IFERROR(VLOOKUP(Producción1!$I77,Ventas!$D$1:$U$204,6,0),0)</f>
        <v>1</v>
      </c>
      <c r="F77" s="12">
        <f t="shared" si="0"/>
        <v>76</v>
      </c>
      <c r="G77" s="61">
        <f>Ventas!$A77</f>
        <v>24</v>
      </c>
      <c r="H77" s="63">
        <f>Ventas!$C77</f>
        <v>4</v>
      </c>
      <c r="I77" s="63" t="str">
        <f>CONCATENATE(Producción1!$G77,Producción1!$H77)</f>
        <v>244</v>
      </c>
      <c r="J77" s="61" t="str">
        <f>VLOOKUP(Producción1!$G77,Ventas!$A$1:$U$204,6,0)</f>
        <v/>
      </c>
      <c r="K77" s="64">
        <f>IF(Producción1!$Y77&lt;&gt;0,0,IFERROR(VLOOKUP(Producción1!$I77,Ventas!$D$1:$U$204,13,0),0))</f>
        <v>0</v>
      </c>
      <c r="L77" s="65">
        <f>IF(Producción1!$O77=0,0,RANK(Producción1!$O77,IF(Producción1!$A77=Producción1!$A77,Producción1!$O$2:$O$204,""),0)+COUNTIF($O$2:O77,O77)-1)</f>
        <v>0</v>
      </c>
      <c r="M77" s="64">
        <f>IF(Producción1!$O77=0,0,IF(Producción1!$L77=1,8/24,VLOOKUP((MATCH(Producción1!$L77-1,Producción1!$L$2:$L$204,0)),Producción1!$F$1:$P$204,5,0)))</f>
        <v>0</v>
      </c>
      <c r="N77" s="64">
        <f>IF(Producción1!$O77=0,0,Producción1!$M77+Producción1!$P77/(60*24))</f>
        <v>0</v>
      </c>
      <c r="O77" s="65">
        <f>IF(OR(Producción1!$Y77&lt;&gt;0,Producción1!$J77="Cons. Int."),0,10*(24-Producción1!$K77*24)+4*Producción1!$Q77+SUMIFS(Producción1!$E$2:$E$204,Producción1!$A$2:$A$204,Producción1!$A77,Producción1!$D$2:$D$204,Producción1!$D77,Producción1!$G$2:$G$204,Producción1!$G77))</f>
        <v>0</v>
      </c>
      <c r="P77" s="12">
        <f>IF(Producción1!$O77=0,0,ROUND((Pronóstico!$G$8*(SUMIF(Producción1!$A$2:$A$204,Producción1!$A77,Producción1!$E$2:$E$204))+Pronóstico!$G$9)*Producción1!$E77/(SUMIF(Producción1!$A$2:$A$204,Producción1!$A77,Producción1!$E$2:$E$204)),0))</f>
        <v>0</v>
      </c>
      <c r="Q77" s="61" t="str">
        <f>IFERROR(VLOOKUP(Ventas!$E77,Clientes!$A$1:$E$48,5,0),"")</f>
        <v/>
      </c>
      <c r="R77" s="12"/>
      <c r="S77" s="64"/>
      <c r="T77" s="64"/>
      <c r="U77" s="64"/>
      <c r="V77" s="64"/>
      <c r="W77" s="12"/>
      <c r="X77" s="65">
        <f>(Producción1!$V77-Producción1!$S77)*60*24</f>
        <v>0</v>
      </c>
      <c r="Y77" s="12">
        <v>1</v>
      </c>
      <c r="Z77" s="2"/>
      <c r="AA77" s="2"/>
    </row>
    <row r="78" spans="1:27" ht="15.75" customHeight="1" x14ac:dyDescent="0.3">
      <c r="A78" s="61">
        <v>5</v>
      </c>
      <c r="B78" s="62"/>
      <c r="C78" s="12"/>
      <c r="D78" s="12" t="str">
        <f>IFERROR(VLOOKUP(C78,Productos[#All],2,0),"")</f>
        <v/>
      </c>
      <c r="E78" s="12">
        <f>IFERROR(VLOOKUP(Producción1!$I78,Ventas!$D$1:$U$204,6,0),0)</f>
        <v>1</v>
      </c>
      <c r="F78" s="12">
        <f t="shared" si="0"/>
        <v>77</v>
      </c>
      <c r="G78" s="61">
        <f>Ventas!$A78</f>
        <v>24</v>
      </c>
      <c r="H78" s="63">
        <f>Ventas!$C78</f>
        <v>5</v>
      </c>
      <c r="I78" s="63" t="str">
        <f>CONCATENATE(Producción1!$G78,Producción1!$H78)</f>
        <v>245</v>
      </c>
      <c r="J78" s="61" t="str">
        <f>VLOOKUP(Producción1!$G78,Ventas!$A$1:$U$204,6,0)</f>
        <v/>
      </c>
      <c r="K78" s="64">
        <f>IF(Producción1!$Y78&lt;&gt;0,0,IFERROR(VLOOKUP(Producción1!$I78,Ventas!$D$1:$U$204,13,0),0))</f>
        <v>0</v>
      </c>
      <c r="L78" s="65">
        <f>IF(Producción1!$O78=0,0,RANK(Producción1!$O78,IF(Producción1!$A78=Producción1!$A78,Producción1!$O$2:$O$204,""),0)+COUNTIF($O$2:O78,O78)-1)</f>
        <v>0</v>
      </c>
      <c r="M78" s="64">
        <f>IF(Producción1!$O78=0,0,IF(Producción1!$L78=1,8/24,VLOOKUP((MATCH(Producción1!$L78-1,Producción1!$L$2:$L$204,0)),Producción1!$F$1:$P$204,5,0)))</f>
        <v>0</v>
      </c>
      <c r="N78" s="64">
        <f>IF(Producción1!$O78=0,0,Producción1!$M78+Producción1!$P78/(60*24))</f>
        <v>0</v>
      </c>
      <c r="O78" s="65">
        <f>IF(OR(Producción1!$Y78&lt;&gt;0,Producción1!$J78="Cons. Int."),0,10*(24-Producción1!$K78*24)+4*Producción1!$Q78+SUMIFS(Producción1!$E$2:$E$204,Producción1!$A$2:$A$204,Producción1!$A78,Producción1!$D$2:$D$204,Producción1!$D78,Producción1!$G$2:$G$204,Producción1!$G78))</f>
        <v>0</v>
      </c>
      <c r="P78" s="12">
        <f>IF(Producción1!$O78=0,0,ROUND((Pronóstico!$G$8*(SUMIF(Producción1!$A$2:$A$204,Producción1!$A78,Producción1!$E$2:$E$204))+Pronóstico!$G$9)*Producción1!$E78/(SUMIF(Producción1!$A$2:$A$204,Producción1!$A78,Producción1!$E$2:$E$204)),0))</f>
        <v>0</v>
      </c>
      <c r="Q78" s="61" t="str">
        <f>IFERROR(VLOOKUP(Ventas!$E78,Clientes!$A$1:$E$48,5,0),"")</f>
        <v/>
      </c>
      <c r="R78" s="12"/>
      <c r="S78" s="64"/>
      <c r="T78" s="64"/>
      <c r="U78" s="64"/>
      <c r="V78" s="64"/>
      <c r="W78" s="12"/>
      <c r="X78" s="65">
        <f>(Producción1!$V78-Producción1!$S78)*60*24</f>
        <v>0</v>
      </c>
      <c r="Y78" s="12">
        <v>1</v>
      </c>
      <c r="Z78" s="2"/>
      <c r="AA78" s="2"/>
    </row>
    <row r="79" spans="1:27" ht="15.75" customHeight="1" x14ac:dyDescent="0.3">
      <c r="A79" s="61">
        <v>5</v>
      </c>
      <c r="B79" s="62"/>
      <c r="C79" s="12"/>
      <c r="D79" s="12" t="str">
        <f>IFERROR(VLOOKUP(C79,Productos[#All],2,0),"")</f>
        <v/>
      </c>
      <c r="E79" s="12">
        <f>IFERROR(VLOOKUP(Producción1!$I79,Ventas!$D$1:$U$204,6,0),0)</f>
        <v>1</v>
      </c>
      <c r="F79" s="12">
        <f t="shared" si="0"/>
        <v>78</v>
      </c>
      <c r="G79" s="61">
        <f>Ventas!$A79</f>
        <v>24</v>
      </c>
      <c r="H79" s="63">
        <f>Ventas!$C79</f>
        <v>6</v>
      </c>
      <c r="I79" s="63" t="str">
        <f>CONCATENATE(Producción1!$G79,Producción1!$H79)</f>
        <v>246</v>
      </c>
      <c r="J79" s="61" t="str">
        <f>VLOOKUP(Producción1!$G79,Ventas!$A$1:$U$204,6,0)</f>
        <v/>
      </c>
      <c r="K79" s="64">
        <f>IF(Producción1!$Y79&lt;&gt;0,0,IFERROR(VLOOKUP(Producción1!$I79,Ventas!$D$1:$U$204,13,0),0))</f>
        <v>0</v>
      </c>
      <c r="L79" s="65">
        <f>IF(Producción1!$O79=0,0,RANK(Producción1!$O79,IF(Producción1!$A79=Producción1!$A79,Producción1!$O$2:$O$204,""),0)+COUNTIF($O$2:O79,O79)-1)</f>
        <v>0</v>
      </c>
      <c r="M79" s="64">
        <f>IF(Producción1!$O79=0,0,IF(Producción1!$L79=1,8/24,VLOOKUP((MATCH(Producción1!$L79-1,Producción1!$L$2:$L$204,0)),Producción1!$F$1:$P$204,5,0)))</f>
        <v>0</v>
      </c>
      <c r="N79" s="64">
        <f>IF(Producción1!$O79=0,0,Producción1!$M79+Producción1!$P79/(60*24))</f>
        <v>0</v>
      </c>
      <c r="O79" s="65">
        <f>IF(OR(Producción1!$Y79&lt;&gt;0,Producción1!$J79="Cons. Int."),0,10*(24-Producción1!$K79*24)+4*Producción1!$Q79+SUMIFS(Producción1!$E$2:$E$204,Producción1!$A$2:$A$204,Producción1!$A79,Producción1!$D$2:$D$204,Producción1!$D79,Producción1!$G$2:$G$204,Producción1!$G79))</f>
        <v>0</v>
      </c>
      <c r="P79" s="12">
        <f>IF(Producción1!$O79=0,0,ROUND((Pronóstico!$G$8*(SUMIF(Producción1!$A$2:$A$204,Producción1!$A79,Producción1!$E$2:$E$204))+Pronóstico!$G$9)*Producción1!$E79/(SUMIF(Producción1!$A$2:$A$204,Producción1!$A79,Producción1!$E$2:$E$204)),0))</f>
        <v>0</v>
      </c>
      <c r="Q79" s="61" t="str">
        <f>IFERROR(VLOOKUP(Ventas!$E79,Clientes!$A$1:$E$48,5,0),"")</f>
        <v/>
      </c>
      <c r="R79" s="12"/>
      <c r="S79" s="64"/>
      <c r="T79" s="64"/>
      <c r="U79" s="64"/>
      <c r="V79" s="64"/>
      <c r="W79" s="12"/>
      <c r="X79" s="65">
        <f>(Producción1!$V79-Producción1!$S79)*60*24</f>
        <v>0</v>
      </c>
      <c r="Y79" s="12">
        <v>1</v>
      </c>
      <c r="Z79" s="2"/>
      <c r="AA79" s="2"/>
    </row>
    <row r="80" spans="1:27" ht="15.75" customHeight="1" x14ac:dyDescent="0.3">
      <c r="A80" s="61">
        <v>5</v>
      </c>
      <c r="B80" s="62"/>
      <c r="C80" s="12"/>
      <c r="D80" s="12" t="str">
        <f>IFERROR(VLOOKUP(C80,Productos[#All],2,0),"")</f>
        <v/>
      </c>
      <c r="E80" s="12">
        <f>IFERROR(VLOOKUP(Producción1!$I80,Ventas!$D$1:$U$204,6,0),0)</f>
        <v>0</v>
      </c>
      <c r="F80" s="12">
        <f t="shared" si="0"/>
        <v>79</v>
      </c>
      <c r="G80" s="61">
        <f>Ventas!$A80</f>
        <v>0</v>
      </c>
      <c r="H80" s="63">
        <f>Ventas!$C80</f>
        <v>0</v>
      </c>
      <c r="I80" s="63" t="str">
        <f>CONCATENATE(Producción1!$G80,Producción1!$H80)</f>
        <v>00</v>
      </c>
      <c r="J80" s="61" t="e">
        <f>VLOOKUP(Producción1!$G80,Ventas!$A$1:$U$204,6,0)</f>
        <v>#N/A</v>
      </c>
      <c r="K80" s="64">
        <f>IF(Producción1!$Y80&lt;&gt;0,0,IFERROR(VLOOKUP(Producción1!$I80,Ventas!$D$1:$U$204,13,0),0))</f>
        <v>0</v>
      </c>
      <c r="L80" s="65" t="e">
        <f>IF(Producción1!$O80=0,0,RANK(Producción1!$O80,IF(Producción1!$A80=Producción1!$A80,Producción1!$O$2:$O$204,""),0)+COUNTIF($O$2:O80,O80)-1)</f>
        <v>#N/A</v>
      </c>
      <c r="M80" s="64" t="e">
        <f>IF(Producción1!$O80=0,0,IF(Producción1!$L80=1,8/24,VLOOKUP((MATCH(Producción1!$L80-1,Producción1!$L$2:$L$204,0)),Producción1!$F$1:$P$204,5,0)))</f>
        <v>#N/A</v>
      </c>
      <c r="N80" s="64" t="e">
        <f>IF(Producción1!$O80=0,0,Producción1!$M80+Producción1!$P80/(60*24))</f>
        <v>#N/A</v>
      </c>
      <c r="O80" s="65" t="e">
        <f>IF(OR(Producción1!$Y80&lt;&gt;0,Producción1!$J80="Cons. Int."),0,10*(24-Producción1!$K80*24)+4*Producción1!$Q80+SUMIFS(Producción1!$E$2:$E$204,Producción1!$A$2:$A$204,Producción1!$A80,Producción1!$D$2:$D$204,Producción1!$D80,Producción1!$G$2:$G$204,Producción1!$G80))</f>
        <v>#N/A</v>
      </c>
      <c r="P80" s="12" t="e">
        <f>IF(Producción1!$O80=0,0,ROUND((Pronóstico!$G$8*(SUMIF(Producción1!$A$2:$A$204,Producción1!$A80,Producción1!$E$2:$E$204))+Pronóstico!$G$9)*Producción1!$E80/(SUMIF(Producción1!$A$2:$A$204,Producción1!$A80,Producción1!$E$2:$E$204)),0))</f>
        <v>#N/A</v>
      </c>
      <c r="Q80" s="61" t="str">
        <f>IFERROR(VLOOKUP(Ventas!$E80,Clientes!$A$1:$E$48,5,0),"")</f>
        <v/>
      </c>
      <c r="R80" s="12"/>
      <c r="S80" s="64"/>
      <c r="T80" s="64"/>
      <c r="U80" s="64"/>
      <c r="V80" s="64"/>
      <c r="W80" s="12"/>
      <c r="X80" s="65">
        <f>(Producción1!$V80-Producción1!$S80)*60*24</f>
        <v>0</v>
      </c>
      <c r="Y80" s="12">
        <v>1</v>
      </c>
      <c r="Z80" s="2"/>
      <c r="AA80" s="2"/>
    </row>
    <row r="81" spans="1:27" ht="15.75" customHeight="1" x14ac:dyDescent="0.3">
      <c r="A81" s="61">
        <v>5</v>
      </c>
      <c r="B81" s="62"/>
      <c r="C81" s="12"/>
      <c r="D81" s="12" t="str">
        <f>IFERROR(VLOOKUP(C81,Productos[#All],2,0),"")</f>
        <v/>
      </c>
      <c r="E81" s="12">
        <f>IFERROR(VLOOKUP(Producción1!$I81,Ventas!$D$1:$U$204,6,0),0)</f>
        <v>0</v>
      </c>
      <c r="F81" s="12">
        <f t="shared" si="0"/>
        <v>80</v>
      </c>
      <c r="G81" s="61">
        <f>Ventas!$A81</f>
        <v>0</v>
      </c>
      <c r="H81" s="63">
        <f>Ventas!$C81</f>
        <v>0</v>
      </c>
      <c r="I81" s="63" t="str">
        <f>CONCATENATE(Producción1!$G81,Producción1!$H81)</f>
        <v>00</v>
      </c>
      <c r="J81" s="61" t="e">
        <f>VLOOKUP(Producción1!$G81,Ventas!$A$1:$U$204,6,0)</f>
        <v>#N/A</v>
      </c>
      <c r="K81" s="64">
        <f>IF(Producción1!$Y81&lt;&gt;0,0,IFERROR(VLOOKUP(Producción1!$I81,Ventas!$D$1:$U$204,13,0),0))</f>
        <v>0</v>
      </c>
      <c r="L81" s="65" t="e">
        <f>IF(Producción1!$O81=0,0,RANK(Producción1!$O81,IF(Producción1!$A81=Producción1!$A81,Producción1!$O$2:$O$204,""),0)+COUNTIF($O$2:O81,O81)-1)</f>
        <v>#N/A</v>
      </c>
      <c r="M81" s="64" t="e">
        <f>IF(Producción1!$O81=0,0,IF(Producción1!$L81=1,8/24,VLOOKUP((MATCH(Producción1!$L81-1,Producción1!$L$2:$L$204,0)),Producción1!$F$1:$P$204,5,0)))</f>
        <v>#N/A</v>
      </c>
      <c r="N81" s="64" t="e">
        <f>IF(Producción1!$O81=0,0,Producción1!$M81+Producción1!$P81/(60*24))</f>
        <v>#N/A</v>
      </c>
      <c r="O81" s="65" t="e">
        <f>IF(OR(Producción1!$Y81&lt;&gt;0,Producción1!$J81="Cons. Int."),0,10*(24-Producción1!$K81*24)+4*Producción1!$Q81+SUMIFS(Producción1!$E$2:$E$204,Producción1!$A$2:$A$204,Producción1!$A81,Producción1!$D$2:$D$204,Producción1!$D81,Producción1!$G$2:$G$204,Producción1!$G81))</f>
        <v>#N/A</v>
      </c>
      <c r="P81" s="12" t="e">
        <f>IF(Producción1!$O81=0,0,ROUND((Pronóstico!$G$8*(SUMIF(Producción1!$A$2:$A$204,Producción1!$A81,Producción1!$E$2:$E$204))+Pronóstico!$G$9)*Producción1!$E81/(SUMIF(Producción1!$A$2:$A$204,Producción1!$A81,Producción1!$E$2:$E$204)),0))</f>
        <v>#N/A</v>
      </c>
      <c r="Q81" s="61" t="str">
        <f>IFERROR(VLOOKUP(Ventas!$E81,Clientes!$A$1:$E$48,5,0),"")</f>
        <v/>
      </c>
      <c r="R81" s="12"/>
      <c r="S81" s="64"/>
      <c r="T81" s="64">
        <v>0.45833333333333331</v>
      </c>
      <c r="U81" s="64"/>
      <c r="V81" s="64"/>
      <c r="W81" s="12"/>
      <c r="X81" s="65">
        <f>(Producción1!$V81-Producción1!$S81)*60*24</f>
        <v>0</v>
      </c>
      <c r="Y81" s="12">
        <v>1</v>
      </c>
      <c r="Z81" s="2"/>
      <c r="AA81" s="2"/>
    </row>
    <row r="82" spans="1:27" ht="15.75" customHeight="1" x14ac:dyDescent="0.3">
      <c r="A82" s="61">
        <v>5</v>
      </c>
      <c r="B82" s="62"/>
      <c r="C82" s="12"/>
      <c r="D82" s="12" t="str">
        <f>IFERROR(VLOOKUP(C82,Productos[#All],2,0),"")</f>
        <v/>
      </c>
      <c r="E82" s="12">
        <f>IFERROR(VLOOKUP(Producción1!$I82,Ventas!$D$1:$U$204,6,0),0)</f>
        <v>0</v>
      </c>
      <c r="F82" s="12">
        <f t="shared" si="0"/>
        <v>81</v>
      </c>
      <c r="G82" s="61">
        <f>Ventas!$A82</f>
        <v>0</v>
      </c>
      <c r="H82" s="63">
        <f>Ventas!$C82</f>
        <v>0</v>
      </c>
      <c r="I82" s="63" t="str">
        <f>CONCATENATE(Producción1!$G82,Producción1!$H82)</f>
        <v>00</v>
      </c>
      <c r="J82" s="61" t="e">
        <f>VLOOKUP(Producción1!$G82,Ventas!$A$1:$U$204,6,0)</f>
        <v>#N/A</v>
      </c>
      <c r="K82" s="64">
        <f>IF(Producción1!$Y82&lt;&gt;0,0,IFERROR(VLOOKUP(Producción1!$I82,Ventas!$D$1:$U$204,13,0),0))</f>
        <v>0</v>
      </c>
      <c r="L82" s="65" t="e">
        <f>IF(Producción1!$O82=0,0,RANK(Producción1!$O82,IF(Producción1!$A82=Producción1!$A82,Producción1!$O$2:$O$204,""),0)+COUNTIF($O$2:O82,O82)-1)</f>
        <v>#N/A</v>
      </c>
      <c r="M82" s="64" t="e">
        <f>IF(Producción1!$O82=0,0,IF(Producción1!$L82=1,8/24,VLOOKUP((MATCH(Producción1!$L82-1,Producción1!$L$2:$L$204,0)),Producción1!$F$1:$P$204,5,0)))</f>
        <v>#N/A</v>
      </c>
      <c r="N82" s="64" t="e">
        <f>IF(Producción1!$O82=0,0,Producción1!$M82+Producción1!$P82/(60*24))</f>
        <v>#N/A</v>
      </c>
      <c r="O82" s="65" t="e">
        <f>IF(OR(Producción1!$Y82&lt;&gt;0,Producción1!$J82="Cons. Int."),0,10*(24-Producción1!$K82*24)+4*Producción1!$Q82+SUMIFS(Producción1!$E$2:$E$204,Producción1!$A$2:$A$204,Producción1!$A82,Producción1!$D$2:$D$204,Producción1!$D82,Producción1!$G$2:$G$204,Producción1!$G82))</f>
        <v>#N/A</v>
      </c>
      <c r="P82" s="12" t="e">
        <f>IF(Producción1!$O82=0,0,ROUND((Pronóstico!$G$8*(SUMIF(Producción1!$A$2:$A$204,Producción1!$A82,Producción1!$E$2:$E$204))+Pronóstico!$G$9)*Producción1!$E82/(SUMIF(Producción1!$A$2:$A$204,Producción1!$A82,Producción1!$E$2:$E$204)),0))</f>
        <v>#N/A</v>
      </c>
      <c r="Q82" s="61" t="str">
        <f>IFERROR(VLOOKUP(Ventas!$E82,Clientes!$A$1:$E$48,5,0),"")</f>
        <v/>
      </c>
      <c r="R82" s="12"/>
      <c r="S82" s="64"/>
      <c r="T82" s="64">
        <v>0.41666666666666669</v>
      </c>
      <c r="U82" s="64"/>
      <c r="V82" s="64"/>
      <c r="W82" s="12"/>
      <c r="X82" s="65">
        <f>(Producción1!$V82-Producción1!$S82)*60*24</f>
        <v>0</v>
      </c>
      <c r="Y82" s="12">
        <v>1</v>
      </c>
      <c r="Z82" s="2"/>
      <c r="AA82" s="2"/>
    </row>
    <row r="83" spans="1:27" ht="15.75" customHeight="1" x14ac:dyDescent="0.3">
      <c r="A83" s="61">
        <v>5</v>
      </c>
      <c r="B83" s="62"/>
      <c r="C83" s="12"/>
      <c r="D83" s="12" t="str">
        <f>IFERROR(VLOOKUP(C83,Productos[#All],2,0),"")</f>
        <v/>
      </c>
      <c r="E83" s="12">
        <f>IFERROR(VLOOKUP(Producción1!$I83,Ventas!$D$1:$U$204,6,0),0)</f>
        <v>0</v>
      </c>
      <c r="F83" s="12">
        <f t="shared" si="0"/>
        <v>82</v>
      </c>
      <c r="G83" s="61">
        <f>Ventas!$A83</f>
        <v>0</v>
      </c>
      <c r="H83" s="63">
        <f>Ventas!$C83</f>
        <v>0</v>
      </c>
      <c r="I83" s="63" t="str">
        <f>CONCATENATE(Producción1!$G83,Producción1!$H83)</f>
        <v>00</v>
      </c>
      <c r="J83" s="61" t="e">
        <f>VLOOKUP(Producción1!$G83,Ventas!$A$1:$U$204,6,0)</f>
        <v>#N/A</v>
      </c>
      <c r="K83" s="64">
        <f>IF(Producción1!$Y83&lt;&gt;0,0,IFERROR(VLOOKUP(Producción1!$I83,Ventas!$D$1:$U$204,13,0),0))</f>
        <v>0</v>
      </c>
      <c r="L83" s="65" t="e">
        <f>IF(Producción1!$O83=0,0,RANK(Producción1!$O83,IF(Producción1!$A83=Producción1!$A83,Producción1!$O$2:$O$204,""),0)+COUNTIF($O$2:O83,O83)-1)</f>
        <v>#N/A</v>
      </c>
      <c r="M83" s="64" t="e">
        <f>IF(Producción1!$O83=0,0,IF(Producción1!$L83=1,8/24,VLOOKUP((MATCH(Producción1!$L83-1,Producción1!$L$2:$L$204,0)),Producción1!$F$1:$P$204,5,0)))</f>
        <v>#N/A</v>
      </c>
      <c r="N83" s="64" t="e">
        <f>IF(Producción1!$O83=0,0,Producción1!$M83+Producción1!$P83/(60*24))</f>
        <v>#N/A</v>
      </c>
      <c r="O83" s="65" t="e">
        <f>IF(OR(Producción1!$Y83&lt;&gt;0,Producción1!$J83="Cons. Int."),0,10*(24-Producción1!$K83*24)+4*Producción1!$Q83+SUMIFS(Producción1!$E$2:$E$204,Producción1!$A$2:$A$204,Producción1!$A83,Producción1!$D$2:$D$204,Producción1!$D83,Producción1!$G$2:$G$204,Producción1!$G83))</f>
        <v>#N/A</v>
      </c>
      <c r="P83" s="12" t="e">
        <f>IF(Producción1!$O83=0,0,ROUND((Pronóstico!$G$8*(SUMIF(Producción1!$A$2:$A$204,Producción1!$A83,Producción1!$E$2:$E$204))+Pronóstico!$G$9)*Producción1!$E83/(SUMIF(Producción1!$A$2:$A$204,Producción1!$A83,Producción1!$E$2:$E$204)),0))</f>
        <v>#N/A</v>
      </c>
      <c r="Q83" s="61" t="str">
        <f>IFERROR(VLOOKUP(Ventas!$E83,Clientes!$A$1:$E$48,5,0),"")</f>
        <v/>
      </c>
      <c r="R83" s="12"/>
      <c r="S83" s="64"/>
      <c r="T83" s="64"/>
      <c r="U83" s="64"/>
      <c r="V83" s="64"/>
      <c r="W83" s="12"/>
      <c r="X83" s="65">
        <f>(Producción1!$V83-Producción1!$S83)*60*24</f>
        <v>0</v>
      </c>
      <c r="Y83" s="12">
        <v>1</v>
      </c>
      <c r="Z83" s="2"/>
      <c r="AA83" s="2"/>
    </row>
    <row r="84" spans="1:27" ht="15.75" customHeight="1" x14ac:dyDescent="0.3">
      <c r="A84" s="61">
        <v>5</v>
      </c>
      <c r="B84" s="62"/>
      <c r="C84" s="12"/>
      <c r="D84" s="12" t="str">
        <f>IFERROR(VLOOKUP(C84,Productos[#All],2,0),"")</f>
        <v/>
      </c>
      <c r="E84" s="12">
        <f>IFERROR(VLOOKUP(Producción1!$I84,Ventas!$D$1:$U$204,6,0),0)</f>
        <v>0</v>
      </c>
      <c r="F84" s="12">
        <f t="shared" si="0"/>
        <v>83</v>
      </c>
      <c r="G84" s="61">
        <f>Ventas!$A84</f>
        <v>0</v>
      </c>
      <c r="H84" s="63">
        <f>Ventas!$C84</f>
        <v>0</v>
      </c>
      <c r="I84" s="63" t="str">
        <f>CONCATENATE(Producción1!$G84,Producción1!$H84)</f>
        <v>00</v>
      </c>
      <c r="J84" s="61" t="e">
        <f>VLOOKUP(Producción1!$G84,Ventas!$A$1:$U$204,6,0)</f>
        <v>#N/A</v>
      </c>
      <c r="K84" s="64">
        <f>IF(Producción1!$Y84&lt;&gt;0,0,IFERROR(VLOOKUP(Producción1!$I84,Ventas!$D$1:$U$204,13,0),0))</f>
        <v>0</v>
      </c>
      <c r="L84" s="65" t="e">
        <f>IF(Producción1!$O84=0,0,RANK(Producción1!$O84,IF(Producción1!$A84=Producción1!$A84,Producción1!$O$2:$O$204,""),0)+COUNTIF($O$2:O84,O84)-1)</f>
        <v>#N/A</v>
      </c>
      <c r="M84" s="64" t="e">
        <f>IF(Producción1!$O84=0,0,IF(Producción1!$L84=1,8/24,VLOOKUP((MATCH(Producción1!$L84-1,Producción1!$L$2:$L$204,0)),Producción1!$F$1:$P$204,5,0)))</f>
        <v>#N/A</v>
      </c>
      <c r="N84" s="64" t="e">
        <f>IF(Producción1!$O84=0,0,Producción1!$M84+Producción1!$P84/(60*24))</f>
        <v>#N/A</v>
      </c>
      <c r="O84" s="65" t="e">
        <f>IF(OR(Producción1!$Y84&lt;&gt;0,Producción1!$J84="Cons. Int."),0,10*(24-Producción1!$K84*24)+4*Producción1!$Q84+SUMIFS(Producción1!$E$2:$E$204,Producción1!$A$2:$A$204,Producción1!$A84,Producción1!$D$2:$D$204,Producción1!$D84,Producción1!$G$2:$G$204,Producción1!$G84))</f>
        <v>#N/A</v>
      </c>
      <c r="P84" s="12" t="e">
        <f>IF(Producción1!$O84=0,0,ROUND((Pronóstico!$G$8*(SUMIF(Producción1!$A$2:$A$204,Producción1!$A84,Producción1!$E$2:$E$204))+Pronóstico!$G$9)*Producción1!$E84/(SUMIF(Producción1!$A$2:$A$204,Producción1!$A84,Producción1!$E$2:$E$204)),0))</f>
        <v>#N/A</v>
      </c>
      <c r="Q84" s="61" t="str">
        <f>IFERROR(VLOOKUP(Ventas!$E84,Clientes!$A$1:$E$48,5,0),"")</f>
        <v/>
      </c>
      <c r="R84" s="12"/>
      <c r="S84" s="64"/>
      <c r="T84" s="64"/>
      <c r="U84" s="64"/>
      <c r="V84" s="64"/>
      <c r="W84" s="12"/>
      <c r="X84" s="65">
        <f>(Producción1!$V84-Producción1!$S84)*60*24</f>
        <v>0</v>
      </c>
      <c r="Y84" s="12">
        <v>1</v>
      </c>
      <c r="Z84" s="2"/>
      <c r="AA84" s="2"/>
    </row>
    <row r="85" spans="1:27" ht="15.75" customHeight="1" x14ac:dyDescent="0.3">
      <c r="A85" s="61">
        <v>5</v>
      </c>
      <c r="B85" s="62"/>
      <c r="C85" s="12"/>
      <c r="D85" s="12" t="str">
        <f>IFERROR(VLOOKUP(C85,Productos[#All],2,0),"")</f>
        <v/>
      </c>
      <c r="E85" s="12">
        <f>IFERROR(VLOOKUP(Producción1!$I85,Ventas!$D$1:$U$204,6,0),0)</f>
        <v>0</v>
      </c>
      <c r="F85" s="12">
        <f t="shared" si="0"/>
        <v>84</v>
      </c>
      <c r="G85" s="61">
        <f>Ventas!$A85</f>
        <v>0</v>
      </c>
      <c r="H85" s="63">
        <f>Ventas!$C85</f>
        <v>0</v>
      </c>
      <c r="I85" s="63" t="str">
        <f>CONCATENATE(Producción1!$G85,Producción1!$H85)</f>
        <v>00</v>
      </c>
      <c r="J85" s="61" t="e">
        <f>VLOOKUP(Producción1!$G85,Ventas!$A$1:$U$204,6,0)</f>
        <v>#N/A</v>
      </c>
      <c r="K85" s="64">
        <f>IF(Producción1!$Y85&lt;&gt;0,0,IFERROR(VLOOKUP(Producción1!$I85,Ventas!$D$1:$U$204,13,0),0))</f>
        <v>0</v>
      </c>
      <c r="L85" s="65" t="e">
        <f>IF(Producción1!$O85=0,0,RANK(Producción1!$O85,IF(Producción1!$A85=Producción1!$A85,Producción1!$O$2:$O$204,""),0)+COUNTIF($O$2:O85,O85)-1)</f>
        <v>#N/A</v>
      </c>
      <c r="M85" s="64" t="e">
        <f>IF(Producción1!$O85=0,0,IF(Producción1!$L85=1,8/24,VLOOKUP((MATCH(Producción1!$L85-1,Producción1!$L$2:$L$204,0)),Producción1!$F$1:$P$204,5,0)))</f>
        <v>#N/A</v>
      </c>
      <c r="N85" s="64" t="e">
        <f>IF(Producción1!$O85=0,0,Producción1!$M85+Producción1!$P85/(60*24))</f>
        <v>#N/A</v>
      </c>
      <c r="O85" s="65" t="e">
        <f>IF(OR(Producción1!$Y85&lt;&gt;0,Producción1!$J85="Cons. Int."),0,10*(24-Producción1!$K85*24)+4*Producción1!$Q85+SUMIFS(Producción1!$E$2:$E$204,Producción1!$A$2:$A$204,Producción1!$A85,Producción1!$D$2:$D$204,Producción1!$D85,Producción1!$G$2:$G$204,Producción1!$G85))</f>
        <v>#N/A</v>
      </c>
      <c r="P85" s="12" t="e">
        <f>IF(Producción1!$O85=0,0,ROUND((Pronóstico!$G$8*(SUMIF(Producción1!$A$2:$A$204,Producción1!$A85,Producción1!$E$2:$E$204))+Pronóstico!$G$9)*Producción1!$E85/(SUMIF(Producción1!$A$2:$A$204,Producción1!$A85,Producción1!$E$2:$E$204)),0))</f>
        <v>#N/A</v>
      </c>
      <c r="Q85" s="61" t="str">
        <f>IFERROR(VLOOKUP(Ventas!$E85,Clientes!$A$1:$E$48,5,0),"")</f>
        <v/>
      </c>
      <c r="R85" s="12"/>
      <c r="S85" s="64"/>
      <c r="T85" s="64">
        <v>0.41666666666666669</v>
      </c>
      <c r="U85" s="64"/>
      <c r="V85" s="64"/>
      <c r="W85" s="12"/>
      <c r="X85" s="65">
        <f>(Producción1!$V85-Producción1!$S85)*60*24</f>
        <v>0</v>
      </c>
      <c r="Y85" s="12">
        <v>1</v>
      </c>
      <c r="Z85" s="2"/>
      <c r="AA85" s="2"/>
    </row>
    <row r="86" spans="1:27" ht="15.75" customHeight="1" x14ac:dyDescent="0.3">
      <c r="A86" s="61">
        <v>5</v>
      </c>
      <c r="B86" s="62"/>
      <c r="C86" s="12"/>
      <c r="D86" s="12" t="str">
        <f>IFERROR(VLOOKUP(C86,Productos[#All],2,0),"")</f>
        <v/>
      </c>
      <c r="E86" s="12">
        <f>IFERROR(VLOOKUP(Producción1!$I86,Ventas!$D$1:$U$204,6,0),0)</f>
        <v>0</v>
      </c>
      <c r="F86" s="12">
        <f t="shared" si="0"/>
        <v>85</v>
      </c>
      <c r="G86" s="61">
        <f>Ventas!$A86</f>
        <v>0</v>
      </c>
      <c r="H86" s="63">
        <f>Ventas!$C86</f>
        <v>0</v>
      </c>
      <c r="I86" s="63" t="str">
        <f>CONCATENATE(Producción1!$G86,Producción1!$H86)</f>
        <v>00</v>
      </c>
      <c r="J86" s="61" t="e">
        <f>VLOOKUP(Producción1!$G86,Ventas!$A$1:$U$204,6,0)</f>
        <v>#N/A</v>
      </c>
      <c r="K86" s="64">
        <f>IF(Producción1!$Y86&lt;&gt;0,0,IFERROR(VLOOKUP(Producción1!$I86,Ventas!$D$1:$U$204,13,0),0))</f>
        <v>0</v>
      </c>
      <c r="L86" s="65" t="e">
        <f>IF(Producción1!$O86=0,0,RANK(Producción1!$O86,IF(Producción1!$A86=Producción1!$A86,Producción1!$O$2:$O$204,""),0)+COUNTIF($O$2:O86,O86)-1)</f>
        <v>#N/A</v>
      </c>
      <c r="M86" s="64" t="e">
        <f>IF(Producción1!$O86=0,0,IF(Producción1!$L86=1,8/24,VLOOKUP((MATCH(Producción1!$L86-1,Producción1!$L$2:$L$204,0)),Producción1!$F$1:$P$204,5,0)))</f>
        <v>#N/A</v>
      </c>
      <c r="N86" s="64" t="e">
        <f>IF(Producción1!$O86=0,0,Producción1!$M86+Producción1!$P86/(60*24))</f>
        <v>#N/A</v>
      </c>
      <c r="O86" s="65" t="e">
        <f>IF(OR(Producción1!$Y86&lt;&gt;0,Producción1!$J86="Cons. Int."),0,10*(24-Producción1!$K86*24)+4*Producción1!$Q86+SUMIFS(Producción1!$E$2:$E$204,Producción1!$A$2:$A$204,Producción1!$A86,Producción1!$D$2:$D$204,Producción1!$D86,Producción1!$G$2:$G$204,Producción1!$G86))</f>
        <v>#N/A</v>
      </c>
      <c r="P86" s="12" t="e">
        <f>IF(Producción1!$O86=0,0,ROUND((Pronóstico!$G$8*(SUMIF(Producción1!$A$2:$A$204,Producción1!$A86,Producción1!$E$2:$E$204))+Pronóstico!$G$9)*Producción1!$E86/(SUMIF(Producción1!$A$2:$A$204,Producción1!$A86,Producción1!$E$2:$E$204)),0))</f>
        <v>#N/A</v>
      </c>
      <c r="Q86" s="61" t="str">
        <f>IFERROR(VLOOKUP(Ventas!$E86,Clientes!$A$1:$E$48,5,0),"")</f>
        <v/>
      </c>
      <c r="R86" s="12"/>
      <c r="S86" s="64"/>
      <c r="T86" s="64"/>
      <c r="U86" s="64"/>
      <c r="V86" s="64"/>
      <c r="W86" s="12"/>
      <c r="X86" s="65">
        <f>(Producción1!$V86-Producción1!$S86)*60*24</f>
        <v>0</v>
      </c>
      <c r="Y86" s="12">
        <v>1</v>
      </c>
      <c r="Z86" s="2"/>
      <c r="AA86" s="2"/>
    </row>
    <row r="87" spans="1:27" ht="15.75" customHeight="1" x14ac:dyDescent="0.3">
      <c r="A87" s="61">
        <v>5</v>
      </c>
      <c r="B87" s="62"/>
      <c r="C87" s="12"/>
      <c r="D87" s="12" t="str">
        <f>IFERROR(VLOOKUP(C87,Productos[#All],2,0),"")</f>
        <v/>
      </c>
      <c r="E87" s="12">
        <f>IFERROR(VLOOKUP(Producción1!$I87,Ventas!$D$1:$U$204,6,0),0)</f>
        <v>0</v>
      </c>
      <c r="F87" s="12">
        <f t="shared" si="0"/>
        <v>86</v>
      </c>
      <c r="G87" s="61">
        <f>Ventas!$A87</f>
        <v>0</v>
      </c>
      <c r="H87" s="63">
        <f>Ventas!$C87</f>
        <v>0</v>
      </c>
      <c r="I87" s="63" t="str">
        <f>CONCATENATE(Producción1!$G87,Producción1!$H87)</f>
        <v>00</v>
      </c>
      <c r="J87" s="61" t="e">
        <f>VLOOKUP(Producción1!$G87,Ventas!$A$1:$U$204,6,0)</f>
        <v>#N/A</v>
      </c>
      <c r="K87" s="64">
        <f>IF(Producción1!$Y87&lt;&gt;0,0,IFERROR(VLOOKUP(Producción1!$I87,Ventas!$D$1:$U$204,13,0),0))</f>
        <v>0</v>
      </c>
      <c r="L87" s="65" t="e">
        <f>IF(Producción1!$O87=0,0,RANK(Producción1!$O87,IF(Producción1!$A87=Producción1!$A87,Producción1!$O$2:$O$204,""),0)+COUNTIF($O$2:O87,O87)-1)</f>
        <v>#N/A</v>
      </c>
      <c r="M87" s="64" t="e">
        <f>IF(Producción1!$O87=0,0,IF(Producción1!$L87=1,8/24,VLOOKUP((MATCH(Producción1!$L87-1,Producción1!$L$2:$L$204,0)),Producción1!$F$1:$P$204,5,0)))</f>
        <v>#N/A</v>
      </c>
      <c r="N87" s="64" t="e">
        <f>IF(Producción1!$O87=0,0,Producción1!$M87+Producción1!$P87/(60*24))</f>
        <v>#N/A</v>
      </c>
      <c r="O87" s="65" t="e">
        <f>IF(OR(Producción1!$Y87&lt;&gt;0,Producción1!$J87="Cons. Int."),0,10*(24-Producción1!$K87*24)+4*Producción1!$Q87+SUMIFS(Producción1!$E$2:$E$204,Producción1!$A$2:$A$204,Producción1!$A87,Producción1!$D$2:$D$204,Producción1!$D87,Producción1!$G$2:$G$204,Producción1!$G87))</f>
        <v>#N/A</v>
      </c>
      <c r="P87" s="12" t="e">
        <f>IF(Producción1!$O87=0,0,ROUND((Pronóstico!$G$8*(SUMIF(Producción1!$A$2:$A$204,Producción1!$A87,Producción1!$E$2:$E$204))+Pronóstico!$G$9)*Producción1!$E87/(SUMIF(Producción1!$A$2:$A$204,Producción1!$A87,Producción1!$E$2:$E$204)),0))</f>
        <v>#N/A</v>
      </c>
      <c r="Q87" s="61" t="str">
        <f>IFERROR(VLOOKUP(Ventas!$E87,Clientes!$A$1:$E$48,5,0),"")</f>
        <v/>
      </c>
      <c r="R87" s="12"/>
      <c r="S87" s="64"/>
      <c r="T87" s="64">
        <v>0.45833333333333331</v>
      </c>
      <c r="U87" s="64"/>
      <c r="V87" s="64"/>
      <c r="W87" s="12"/>
      <c r="X87" s="65">
        <f>(Producción1!$V87-Producción1!$S87)*60*24</f>
        <v>0</v>
      </c>
      <c r="Y87" s="12">
        <v>1</v>
      </c>
      <c r="Z87" s="2"/>
      <c r="AA87" s="2"/>
    </row>
    <row r="88" spans="1:27" ht="15.75" customHeight="1" x14ac:dyDescent="0.3">
      <c r="A88" s="61">
        <v>5</v>
      </c>
      <c r="B88" s="62"/>
      <c r="C88" s="12"/>
      <c r="D88" s="12" t="str">
        <f>IFERROR(VLOOKUP(C88,Productos[#All],2,0),"")</f>
        <v/>
      </c>
      <c r="E88" s="12">
        <f>IFERROR(VLOOKUP(Producción1!$I88,Ventas!$D$1:$U$204,6,0),0)</f>
        <v>0</v>
      </c>
      <c r="F88" s="12">
        <f t="shared" si="0"/>
        <v>87</v>
      </c>
      <c r="G88" s="61">
        <f>Ventas!$A88</f>
        <v>0</v>
      </c>
      <c r="H88" s="63">
        <f>Ventas!$C88</f>
        <v>0</v>
      </c>
      <c r="I88" s="63" t="str">
        <f>CONCATENATE(Producción1!$G88,Producción1!$H88)</f>
        <v>00</v>
      </c>
      <c r="J88" s="61" t="e">
        <f>VLOOKUP(Producción1!$G88,Ventas!$A$1:$U$204,6,0)</f>
        <v>#N/A</v>
      </c>
      <c r="K88" s="64">
        <f>IF(Producción1!$Y88&lt;&gt;0,0,IFERROR(VLOOKUP(Producción1!$I88,Ventas!$D$1:$U$204,13,0),0))</f>
        <v>0</v>
      </c>
      <c r="L88" s="65" t="e">
        <f>IF(Producción1!$O88=0,0,RANK(Producción1!$O88,IF(Producción1!$A88=Producción1!$A88,Producción1!$O$2:$O$204,""),0)+COUNTIF($O$2:O88,O88)-1)</f>
        <v>#N/A</v>
      </c>
      <c r="M88" s="64" t="e">
        <f>IF(Producción1!$O88=0,0,IF(Producción1!$L88=1,8/24,VLOOKUP((MATCH(Producción1!$L88-1,Producción1!$L$2:$L$204,0)),Producción1!$F$1:$P$204,5,0)))</f>
        <v>#N/A</v>
      </c>
      <c r="N88" s="64" t="e">
        <f>IF(Producción1!$O88=0,0,Producción1!$M88+Producción1!$P88/(60*24))</f>
        <v>#N/A</v>
      </c>
      <c r="O88" s="65" t="e">
        <f>IF(OR(Producción1!$Y88&lt;&gt;0,Producción1!$J88="Cons. Int."),0,10*(24-Producción1!$K88*24)+4*Producción1!$Q88+SUMIFS(Producción1!$E$2:$E$204,Producción1!$A$2:$A$204,Producción1!$A88,Producción1!$D$2:$D$204,Producción1!$D88,Producción1!$G$2:$G$204,Producción1!$G88))</f>
        <v>#N/A</v>
      </c>
      <c r="P88" s="12" t="e">
        <f>IF(Producción1!$O88=0,0,ROUND((Pronóstico!$G$8*(SUMIF(Producción1!$A$2:$A$204,Producción1!$A88,Producción1!$E$2:$E$204))+Pronóstico!$G$9)*Producción1!$E88/(SUMIF(Producción1!$A$2:$A$204,Producción1!$A88,Producción1!$E$2:$E$204)),0))</f>
        <v>#N/A</v>
      </c>
      <c r="Q88" s="61" t="str">
        <f>IFERROR(VLOOKUP(Ventas!$E88,Clientes!$A$1:$E$48,5,0),"")</f>
        <v/>
      </c>
      <c r="R88" s="12"/>
      <c r="S88" s="64"/>
      <c r="T88" s="64"/>
      <c r="U88" s="64"/>
      <c r="V88" s="64"/>
      <c r="W88" s="12"/>
      <c r="X88" s="65">
        <f>(Producción1!$V88-Producción1!$S88)*60*24</f>
        <v>0</v>
      </c>
      <c r="Y88" s="12">
        <v>1</v>
      </c>
      <c r="Z88" s="2"/>
      <c r="AA88" s="2"/>
    </row>
    <row r="89" spans="1:27" ht="15.75" customHeight="1" x14ac:dyDescent="0.3">
      <c r="A89" s="61">
        <v>5</v>
      </c>
      <c r="B89" s="62"/>
      <c r="C89" s="12"/>
      <c r="D89" s="12" t="str">
        <f>IFERROR(VLOOKUP(C89,Productos[#All],2,0),"")</f>
        <v/>
      </c>
      <c r="E89" s="12">
        <f>IFERROR(VLOOKUP(Producción1!$I89,Ventas!$D$1:$U$204,6,0),0)</f>
        <v>0</v>
      </c>
      <c r="F89" s="12">
        <f t="shared" si="0"/>
        <v>88</v>
      </c>
      <c r="G89" s="61">
        <f>Ventas!$A89</f>
        <v>0</v>
      </c>
      <c r="H89" s="63">
        <f>Ventas!$C89</f>
        <v>0</v>
      </c>
      <c r="I89" s="63" t="str">
        <f>CONCATENATE(Producción1!$G89,Producción1!$H89)</f>
        <v>00</v>
      </c>
      <c r="J89" s="61" t="e">
        <f>VLOOKUP(Producción1!$G89,Ventas!$A$1:$U$204,6,0)</f>
        <v>#N/A</v>
      </c>
      <c r="K89" s="64">
        <f>IF(Producción1!$Y89&lt;&gt;0,0,IFERROR(VLOOKUP(Producción1!$I89,Ventas!$D$1:$U$204,13,0),0))</f>
        <v>0</v>
      </c>
      <c r="L89" s="65" t="e">
        <f>IF(Producción1!$O89=0,0,RANK(Producción1!$O89,IF(Producción1!$A89=Producción1!$A89,Producción1!$O$2:$O$204,""),0)+COUNTIF($O$2:O89,O89)-1)</f>
        <v>#N/A</v>
      </c>
      <c r="M89" s="64" t="e">
        <f>IF(Producción1!$O89=0,0,IF(Producción1!$L89=1,8/24,VLOOKUP((MATCH(Producción1!$L89-1,Producción1!$L$2:$L$204,0)),Producción1!$F$1:$P$204,5,0)))</f>
        <v>#N/A</v>
      </c>
      <c r="N89" s="64" t="e">
        <f>IF(Producción1!$O89=0,0,Producción1!$M89+Producción1!$P89/(60*24))</f>
        <v>#N/A</v>
      </c>
      <c r="O89" s="65" t="e">
        <f>IF(OR(Producción1!$Y89&lt;&gt;0,Producción1!$J89="Cons. Int."),0,10*(24-Producción1!$K89*24)+4*Producción1!$Q89+SUMIFS(Producción1!$E$2:$E$204,Producción1!$A$2:$A$204,Producción1!$A89,Producción1!$D$2:$D$204,Producción1!$D89,Producción1!$G$2:$G$204,Producción1!$G89))</f>
        <v>#N/A</v>
      </c>
      <c r="P89" s="12" t="e">
        <f>IF(Producción1!$O89=0,0,ROUND((Pronóstico!$G$8*(SUMIF(Producción1!$A$2:$A$204,Producción1!$A89,Producción1!$E$2:$E$204))+Pronóstico!$G$9)*Producción1!$E89/(SUMIF(Producción1!$A$2:$A$204,Producción1!$A89,Producción1!$E$2:$E$204)),0))</f>
        <v>#N/A</v>
      </c>
      <c r="Q89" s="61" t="str">
        <f>IFERROR(VLOOKUP(Ventas!$E89,Clientes!$A$1:$E$48,5,0),"")</f>
        <v/>
      </c>
      <c r="R89" s="12"/>
      <c r="S89" s="64"/>
      <c r="T89" s="64"/>
      <c r="U89" s="64"/>
      <c r="V89" s="64"/>
      <c r="W89" s="12"/>
      <c r="X89" s="65">
        <f>(Producción1!$V89-Producción1!$S89)*60*24</f>
        <v>0</v>
      </c>
      <c r="Y89" s="12">
        <v>1</v>
      </c>
      <c r="Z89" s="2"/>
      <c r="AA89" s="2"/>
    </row>
    <row r="90" spans="1:27" ht="15.75" customHeight="1" x14ac:dyDescent="0.3">
      <c r="A90" s="61">
        <v>5</v>
      </c>
      <c r="B90" s="62"/>
      <c r="C90" s="12"/>
      <c r="D90" s="12" t="str">
        <f>IFERROR(VLOOKUP(C90,Productos[#All],2,0),"")</f>
        <v/>
      </c>
      <c r="E90" s="12">
        <f>IFERROR(VLOOKUP(Producción1!$I90,Ventas!$D$1:$U$204,6,0),0)</f>
        <v>0</v>
      </c>
      <c r="F90" s="12">
        <f t="shared" si="0"/>
        <v>89</v>
      </c>
      <c r="G90" s="61">
        <f>Ventas!$A90</f>
        <v>0</v>
      </c>
      <c r="H90" s="63">
        <f>Ventas!$C90</f>
        <v>0</v>
      </c>
      <c r="I90" s="63" t="str">
        <f>CONCATENATE(Producción1!$G90,Producción1!$H90)</f>
        <v>00</v>
      </c>
      <c r="J90" s="61" t="e">
        <f>VLOOKUP(Producción1!$G90,Ventas!$A$1:$U$204,6,0)</f>
        <v>#N/A</v>
      </c>
      <c r="K90" s="64">
        <f>IF(Producción1!$Y90&lt;&gt;0,0,IFERROR(VLOOKUP(Producción1!$I90,Ventas!$D$1:$U$204,13,0),0))</f>
        <v>0</v>
      </c>
      <c r="L90" s="65" t="e">
        <f>IF(Producción1!$O90=0,0,RANK(Producción1!$O90,IF(Producción1!$A90=Producción1!$A90,Producción1!$O$2:$O$204,""),0)+COUNTIF($O$2:O90,O90)-1)</f>
        <v>#N/A</v>
      </c>
      <c r="M90" s="64" t="e">
        <f>IF(Producción1!$O90=0,0,IF(Producción1!$L90=1,8/24,VLOOKUP((MATCH(Producción1!$L90-1,Producción1!$L$2:$L$204,0)),Producción1!$F$1:$P$204,5,0)))</f>
        <v>#N/A</v>
      </c>
      <c r="N90" s="64" t="e">
        <f>IF(Producción1!$O90=0,0,Producción1!$M90+Producción1!$P90/(60*24))</f>
        <v>#N/A</v>
      </c>
      <c r="O90" s="65" t="e">
        <f>IF(OR(Producción1!$Y90&lt;&gt;0,Producción1!$J90="Cons. Int."),0,10*(24-Producción1!$K90*24)+4*Producción1!$Q90+SUMIFS(Producción1!$E$2:$E$204,Producción1!$A$2:$A$204,Producción1!$A90,Producción1!$D$2:$D$204,Producción1!$D90,Producción1!$G$2:$G$204,Producción1!$G90))</f>
        <v>#N/A</v>
      </c>
      <c r="P90" s="12" t="e">
        <f>IF(Producción1!$O90=0,0,ROUND((Pronóstico!$G$8*(SUMIF(Producción1!$A$2:$A$204,Producción1!$A90,Producción1!$E$2:$E$204))+Pronóstico!$G$9)*Producción1!$E90/(SUMIF(Producción1!$A$2:$A$204,Producción1!$A90,Producción1!$E$2:$E$204)),0))</f>
        <v>#N/A</v>
      </c>
      <c r="Q90" s="61" t="str">
        <f>IFERROR(VLOOKUP(Ventas!$E90,Clientes!$A$1:$E$48,5,0),"")</f>
        <v/>
      </c>
      <c r="R90" s="12"/>
      <c r="S90" s="64"/>
      <c r="T90" s="64"/>
      <c r="U90" s="64"/>
      <c r="V90" s="64"/>
      <c r="W90" s="12"/>
      <c r="X90" s="65">
        <f>(Producción1!$V90-Producción1!$S90)*60*24</f>
        <v>0</v>
      </c>
      <c r="Y90" s="12">
        <v>1</v>
      </c>
      <c r="Z90" s="2"/>
      <c r="AA90" s="2"/>
    </row>
    <row r="91" spans="1:27" ht="15.75" customHeight="1" x14ac:dyDescent="0.3">
      <c r="A91" s="61">
        <v>5</v>
      </c>
      <c r="B91" s="62"/>
      <c r="C91" s="12"/>
      <c r="D91" s="12" t="str">
        <f>IFERROR(VLOOKUP(C91,Productos[#All],2,0),"")</f>
        <v/>
      </c>
      <c r="E91" s="12">
        <f>IFERROR(VLOOKUP(Producción1!$I91,Ventas!$D$1:$U$204,6,0),0)</f>
        <v>0</v>
      </c>
      <c r="F91" s="12">
        <f t="shared" si="0"/>
        <v>90</v>
      </c>
      <c r="G91" s="61">
        <f>Ventas!$A91</f>
        <v>0</v>
      </c>
      <c r="H91" s="63">
        <f>Ventas!$C91</f>
        <v>0</v>
      </c>
      <c r="I91" s="63" t="str">
        <f>CONCATENATE(Producción1!$G91,Producción1!$H91)</f>
        <v>00</v>
      </c>
      <c r="J91" s="61" t="e">
        <f>VLOOKUP(Producción1!$G91,Ventas!$A$1:$U$204,6,0)</f>
        <v>#N/A</v>
      </c>
      <c r="K91" s="64">
        <f>IF(Producción1!$Y91&lt;&gt;0,0,IFERROR(VLOOKUP(Producción1!$I91,Ventas!$D$1:$U$204,13,0),0))</f>
        <v>0</v>
      </c>
      <c r="L91" s="65" t="e">
        <f>IF(Producción1!$O91=0,0,RANK(Producción1!$O91,IF(Producción1!$A91=Producción1!$A91,Producción1!$O$2:$O$204,""),0)+COUNTIF($O$2:O91,O91)-1)</f>
        <v>#N/A</v>
      </c>
      <c r="M91" s="64" t="e">
        <f>IF(Producción1!$O91=0,0,IF(Producción1!$L91=1,8/24,VLOOKUP((MATCH(Producción1!$L91-1,Producción1!$L$2:$L$204,0)),Producción1!$F$1:$P$204,5,0)))</f>
        <v>#N/A</v>
      </c>
      <c r="N91" s="64" t="e">
        <f>IF(Producción1!$O91=0,0,Producción1!$M91+Producción1!$P91/(60*24))</f>
        <v>#N/A</v>
      </c>
      <c r="O91" s="65" t="e">
        <f>IF(OR(Producción1!$Y91&lt;&gt;0,Producción1!$J91="Cons. Int."),0,10*(24-Producción1!$K91*24)+4*Producción1!$Q91+SUMIFS(Producción1!$E$2:$E$204,Producción1!$A$2:$A$204,Producción1!$A91,Producción1!$D$2:$D$204,Producción1!$D91,Producción1!$G$2:$G$204,Producción1!$G91))</f>
        <v>#N/A</v>
      </c>
      <c r="P91" s="12" t="e">
        <f>IF(Producción1!$O91=0,0,ROUND((Pronóstico!$G$8*(SUMIF(Producción1!$A$2:$A$204,Producción1!$A91,Producción1!$E$2:$E$204))+Pronóstico!$G$9)*Producción1!$E91/(SUMIF(Producción1!$A$2:$A$204,Producción1!$A91,Producción1!$E$2:$E$204)),0))</f>
        <v>#N/A</v>
      </c>
      <c r="Q91" s="61" t="str">
        <f>IFERROR(VLOOKUP(Ventas!$E91,Clientes!$A$1:$E$48,5,0),"")</f>
        <v/>
      </c>
      <c r="R91" s="12"/>
      <c r="S91" s="64"/>
      <c r="T91" s="64">
        <v>0.45833333333333331</v>
      </c>
      <c r="U91" s="64"/>
      <c r="V91" s="64"/>
      <c r="W91" s="12"/>
      <c r="X91" s="65">
        <f>(Producción1!$V91-Producción1!$S91)*60*24</f>
        <v>0</v>
      </c>
      <c r="Y91" s="12">
        <v>1</v>
      </c>
      <c r="Z91" s="2"/>
      <c r="AA91" s="2"/>
    </row>
    <row r="92" spans="1:27" ht="15.75" customHeight="1" x14ac:dyDescent="0.3">
      <c r="A92" s="61">
        <v>5</v>
      </c>
      <c r="B92" s="62"/>
      <c r="C92" s="12"/>
      <c r="D92" s="12" t="str">
        <f>IFERROR(VLOOKUP(C92,Productos[#All],2,0),"")</f>
        <v/>
      </c>
      <c r="E92" s="12">
        <f>IFERROR(VLOOKUP(Producción1!$I92,Ventas!$D$1:$U$204,6,0),0)</f>
        <v>0</v>
      </c>
      <c r="F92" s="12">
        <f t="shared" si="0"/>
        <v>91</v>
      </c>
      <c r="G92" s="61">
        <f>Ventas!$A92</f>
        <v>0</v>
      </c>
      <c r="H92" s="63">
        <f>Ventas!$C92</f>
        <v>0</v>
      </c>
      <c r="I92" s="63" t="str">
        <f>CONCATENATE(Producción1!$G92,Producción1!$H92)</f>
        <v>00</v>
      </c>
      <c r="J92" s="61" t="e">
        <f>VLOOKUP(Producción1!$G92,Ventas!$A$1:$U$204,6,0)</f>
        <v>#N/A</v>
      </c>
      <c r="K92" s="64">
        <f>IF(Producción1!$Y92&lt;&gt;0,0,IFERROR(VLOOKUP(Producción1!$I92,Ventas!$D$1:$U$204,13,0),0))</f>
        <v>0</v>
      </c>
      <c r="L92" s="65" t="e">
        <f>IF(Producción1!$O92=0,0,RANK(Producción1!$O92,IF(Producción1!$A92=Producción1!$A92,Producción1!$O$2:$O$204,""),0)+COUNTIF($O$2:O92,O92)-1)</f>
        <v>#N/A</v>
      </c>
      <c r="M92" s="64" t="e">
        <f>IF(Producción1!$O92=0,0,IF(Producción1!$L92=1,8/24,VLOOKUP((MATCH(Producción1!$L92-1,Producción1!$L$2:$L$204,0)),Producción1!$F$1:$P$204,5,0)))</f>
        <v>#N/A</v>
      </c>
      <c r="N92" s="64" t="e">
        <f>IF(Producción1!$O92=0,0,Producción1!$M92+Producción1!$P92/(60*24))</f>
        <v>#N/A</v>
      </c>
      <c r="O92" s="65" t="e">
        <f>IF(OR(Producción1!$Y92&lt;&gt;0,Producción1!$J92="Cons. Int."),0,10*(24-Producción1!$K92*24)+4*Producción1!$Q92+SUMIFS(Producción1!$E$2:$E$204,Producción1!$A$2:$A$204,Producción1!$A92,Producción1!$D$2:$D$204,Producción1!$D92,Producción1!$G$2:$G$204,Producción1!$G92))</f>
        <v>#N/A</v>
      </c>
      <c r="P92" s="12" t="e">
        <f>IF(Producción1!$O92=0,0,ROUND((Pronóstico!$G$8*(SUMIF(Producción1!$A$2:$A$204,Producción1!$A92,Producción1!$E$2:$E$204))+Pronóstico!$G$9)*Producción1!$E92/(SUMIF(Producción1!$A$2:$A$204,Producción1!$A92,Producción1!$E$2:$E$204)),0))</f>
        <v>#N/A</v>
      </c>
      <c r="Q92" s="61" t="str">
        <f>IFERROR(VLOOKUP(Ventas!$E92,Clientes!$A$1:$E$48,5,0),"")</f>
        <v/>
      </c>
      <c r="R92" s="12"/>
      <c r="S92" s="64"/>
      <c r="T92" s="64"/>
      <c r="U92" s="64"/>
      <c r="V92" s="64"/>
      <c r="W92" s="12"/>
      <c r="X92" s="65">
        <f>(Producción1!$V92-Producción1!$S92)*60*24</f>
        <v>0</v>
      </c>
      <c r="Y92" s="12">
        <v>1</v>
      </c>
      <c r="Z92" s="2"/>
      <c r="AA92" s="2"/>
    </row>
    <row r="93" spans="1:27" ht="15.75" customHeight="1" x14ac:dyDescent="0.3">
      <c r="A93" s="61">
        <v>5</v>
      </c>
      <c r="B93" s="62"/>
      <c r="C93" s="12"/>
      <c r="D93" s="12" t="str">
        <f>IFERROR(VLOOKUP(C93,Productos[#All],2,0),"")</f>
        <v/>
      </c>
      <c r="E93" s="12">
        <f>IFERROR(VLOOKUP(Producción1!$I93,Ventas!$D$1:$U$204,6,0),0)</f>
        <v>0</v>
      </c>
      <c r="F93" s="12">
        <f t="shared" si="0"/>
        <v>92</v>
      </c>
      <c r="G93" s="61">
        <f>Ventas!$A93</f>
        <v>0</v>
      </c>
      <c r="H93" s="63">
        <f>Ventas!$C93</f>
        <v>0</v>
      </c>
      <c r="I93" s="63" t="str">
        <f>CONCATENATE(Producción1!$G93,Producción1!$H93)</f>
        <v>00</v>
      </c>
      <c r="J93" s="61" t="e">
        <f>VLOOKUP(Producción1!$G93,Ventas!$A$1:$U$204,6,0)</f>
        <v>#N/A</v>
      </c>
      <c r="K93" s="64">
        <f>IF(Producción1!$Y93&lt;&gt;0,0,IFERROR(VLOOKUP(Producción1!$I93,Ventas!$D$1:$U$204,13,0),0))</f>
        <v>0</v>
      </c>
      <c r="L93" s="65" t="e">
        <f>IF(Producción1!$O93=0,0,RANK(Producción1!$O93,IF(Producción1!$A93=Producción1!$A93,Producción1!$O$2:$O$204,""),0)+COUNTIF($O$2:O93,O93)-1)</f>
        <v>#N/A</v>
      </c>
      <c r="M93" s="64" t="e">
        <f>IF(Producción1!$O93=0,0,IF(Producción1!$L93=1,8/24,VLOOKUP((MATCH(Producción1!$L93-1,Producción1!$L$2:$L$204,0)),Producción1!$F$1:$P$204,5,0)))</f>
        <v>#N/A</v>
      </c>
      <c r="N93" s="64" t="e">
        <f>IF(Producción1!$O93=0,0,Producción1!$M93+Producción1!$P93/(60*24))</f>
        <v>#N/A</v>
      </c>
      <c r="O93" s="65" t="e">
        <f>IF(OR(Producción1!$Y93&lt;&gt;0,Producción1!$J93="Cons. Int."),0,10*(24-Producción1!$K93*24)+4*Producción1!$Q93+SUMIFS(Producción1!$E$2:$E$204,Producción1!$A$2:$A$204,Producción1!$A93,Producción1!$D$2:$D$204,Producción1!$D93,Producción1!$G$2:$G$204,Producción1!$G93))</f>
        <v>#N/A</v>
      </c>
      <c r="P93" s="12" t="e">
        <f>IF(Producción1!$O93=0,0,ROUND((Pronóstico!$G$8*(SUMIF(Producción1!$A$2:$A$204,Producción1!$A93,Producción1!$E$2:$E$204))+Pronóstico!$G$9)*Producción1!$E93/(SUMIF(Producción1!$A$2:$A$204,Producción1!$A93,Producción1!$E$2:$E$204)),0))</f>
        <v>#N/A</v>
      </c>
      <c r="Q93" s="61" t="str">
        <f>IFERROR(VLOOKUP(Ventas!$E93,Clientes!$A$1:$E$48,5,0),"")</f>
        <v/>
      </c>
      <c r="R93" s="12"/>
      <c r="S93" s="64"/>
      <c r="T93" s="64"/>
      <c r="U93" s="64"/>
      <c r="V93" s="64"/>
      <c r="W93" s="12"/>
      <c r="X93" s="65">
        <f>(Producción1!$V93-Producción1!$S93)*60*24</f>
        <v>0</v>
      </c>
      <c r="Y93" s="12">
        <v>1</v>
      </c>
      <c r="Z93" s="2"/>
      <c r="AA93" s="2"/>
    </row>
    <row r="94" spans="1:27" ht="15.75" customHeight="1" x14ac:dyDescent="0.3">
      <c r="A94" s="61">
        <v>5</v>
      </c>
      <c r="B94" s="62"/>
      <c r="C94" s="12"/>
      <c r="D94" s="12" t="str">
        <f>IFERROR(VLOOKUP(C94,Productos[#All],2,0),"")</f>
        <v/>
      </c>
      <c r="E94" s="12">
        <f>IFERROR(VLOOKUP(Producción1!$I94,Ventas!$D$1:$U$204,6,0),0)</f>
        <v>0</v>
      </c>
      <c r="F94" s="12">
        <f t="shared" si="0"/>
        <v>93</v>
      </c>
      <c r="G94" s="61">
        <f>Ventas!$A94</f>
        <v>0</v>
      </c>
      <c r="H94" s="63">
        <f>Ventas!$C94</f>
        <v>0</v>
      </c>
      <c r="I94" s="63" t="str">
        <f>CONCATENATE(Producción1!$G94,Producción1!$H94)</f>
        <v>00</v>
      </c>
      <c r="J94" s="61" t="e">
        <f>VLOOKUP(Producción1!$G94,Ventas!$A$1:$U$204,6,0)</f>
        <v>#N/A</v>
      </c>
      <c r="K94" s="64">
        <f>IF(Producción1!$Y94&lt;&gt;0,0,IFERROR(VLOOKUP(Producción1!$I94,Ventas!$D$1:$U$204,13,0),0))</f>
        <v>0</v>
      </c>
      <c r="L94" s="65" t="e">
        <f>IF(Producción1!$O94=0,0,RANK(Producción1!$O94,IF(Producción1!$A94=Producción1!$A94,Producción1!$O$2:$O$204,""),0)+COUNTIF($O$2:O94,O94)-1)</f>
        <v>#N/A</v>
      </c>
      <c r="M94" s="64" t="e">
        <f>IF(Producción1!$O94=0,0,IF(Producción1!$L94=1,8/24,VLOOKUP((MATCH(Producción1!$L94-1,Producción1!$L$2:$L$204,0)),Producción1!$F$1:$P$204,5,0)))</f>
        <v>#N/A</v>
      </c>
      <c r="N94" s="64" t="e">
        <f>IF(Producción1!$O94=0,0,Producción1!$M94+Producción1!$P94/(60*24))</f>
        <v>#N/A</v>
      </c>
      <c r="O94" s="65" t="e">
        <f>IF(OR(Producción1!$Y94&lt;&gt;0,Producción1!$J94="Cons. Int."),0,10*(24-Producción1!$K94*24)+4*Producción1!$Q94+SUMIFS(Producción1!$E$2:$E$204,Producción1!$A$2:$A$204,Producción1!$A94,Producción1!$D$2:$D$204,Producción1!$D94,Producción1!$G$2:$G$204,Producción1!$G94))</f>
        <v>#N/A</v>
      </c>
      <c r="P94" s="12" t="e">
        <f>IF(Producción1!$O94=0,0,ROUND((Pronóstico!$G$8*(SUMIF(Producción1!$A$2:$A$204,Producción1!$A94,Producción1!$E$2:$E$204))+Pronóstico!$G$9)*Producción1!$E94/(SUMIF(Producción1!$A$2:$A$204,Producción1!$A94,Producción1!$E$2:$E$204)),0))</f>
        <v>#N/A</v>
      </c>
      <c r="Q94" s="61" t="str">
        <f>IFERROR(VLOOKUP(Ventas!$E94,Clientes!$A$1:$E$48,5,0),"")</f>
        <v/>
      </c>
      <c r="R94" s="12"/>
      <c r="S94" s="64"/>
      <c r="T94" s="64"/>
      <c r="U94" s="64"/>
      <c r="V94" s="64"/>
      <c r="W94" s="12"/>
      <c r="X94" s="65">
        <f>(Producción1!$V94-Producción1!$S94)*60*24</f>
        <v>0</v>
      </c>
      <c r="Y94" s="12">
        <v>1</v>
      </c>
      <c r="Z94" s="2"/>
      <c r="AA94" s="2"/>
    </row>
    <row r="95" spans="1:27" ht="15.75" customHeight="1" x14ac:dyDescent="0.3">
      <c r="A95" s="61">
        <v>5</v>
      </c>
      <c r="B95" s="62"/>
      <c r="C95" s="12"/>
      <c r="D95" s="12" t="str">
        <f>IFERROR(VLOOKUP(C95,Productos[#All],2,0),"")</f>
        <v/>
      </c>
      <c r="E95" s="12">
        <f>IFERROR(VLOOKUP(Producción1!$I95,Ventas!$D$1:$U$204,6,0),0)</f>
        <v>0</v>
      </c>
      <c r="F95" s="12">
        <f t="shared" si="0"/>
        <v>94</v>
      </c>
      <c r="G95" s="61">
        <f>Ventas!$A95</f>
        <v>0</v>
      </c>
      <c r="H95" s="63">
        <f>Ventas!$C95</f>
        <v>0</v>
      </c>
      <c r="I95" s="63" t="str">
        <f>CONCATENATE(Producción1!$G95,Producción1!$H95)</f>
        <v>00</v>
      </c>
      <c r="J95" s="61" t="e">
        <f>VLOOKUP(Producción1!$G95,Ventas!$A$1:$U$204,6,0)</f>
        <v>#N/A</v>
      </c>
      <c r="K95" s="64">
        <f>IF(Producción1!$Y95&lt;&gt;0,0,IFERROR(VLOOKUP(Producción1!$I95,Ventas!$D$1:$U$204,13,0),0))</f>
        <v>0</v>
      </c>
      <c r="L95" s="65" t="e">
        <f>IF(Producción1!$O95=0,0,RANK(Producción1!$O95,IF(Producción1!$A95=Producción1!$A95,Producción1!$O$2:$O$204,""),0)+COUNTIF($O$2:O95,O95)-1)</f>
        <v>#N/A</v>
      </c>
      <c r="M95" s="64" t="e">
        <f>IF(Producción1!$O95=0,0,IF(Producción1!$L95=1,8/24,VLOOKUP((MATCH(Producción1!$L95-1,Producción1!$L$2:$L$204,0)),Producción1!$F$1:$P$204,5,0)))</f>
        <v>#N/A</v>
      </c>
      <c r="N95" s="64" t="e">
        <f>IF(Producción1!$O95=0,0,Producción1!$M95+Producción1!$P95/(60*24))</f>
        <v>#N/A</v>
      </c>
      <c r="O95" s="65" t="e">
        <f>IF(OR(Producción1!$Y95&lt;&gt;0,Producción1!$J95="Cons. Int."),0,10*(24-Producción1!$K95*24)+4*Producción1!$Q95+SUMIFS(Producción1!$E$2:$E$204,Producción1!$A$2:$A$204,Producción1!$A95,Producción1!$D$2:$D$204,Producción1!$D95,Producción1!$G$2:$G$204,Producción1!$G95))</f>
        <v>#N/A</v>
      </c>
      <c r="P95" s="12" t="e">
        <f>IF(Producción1!$O95=0,0,ROUND((Pronóstico!$G$8*(SUMIF(Producción1!$A$2:$A$204,Producción1!$A95,Producción1!$E$2:$E$204))+Pronóstico!$G$9)*Producción1!$E95/(SUMIF(Producción1!$A$2:$A$204,Producción1!$A95,Producción1!$E$2:$E$204)),0))</f>
        <v>#N/A</v>
      </c>
      <c r="Q95" s="61" t="str">
        <f>IFERROR(VLOOKUP(Ventas!$E95,Clientes!$A$1:$E$48,5,0),"")</f>
        <v/>
      </c>
      <c r="R95" s="12"/>
      <c r="S95" s="64"/>
      <c r="T95" s="64"/>
      <c r="U95" s="64"/>
      <c r="V95" s="64"/>
      <c r="W95" s="12"/>
      <c r="X95" s="65">
        <f>(Producción1!$V95-Producción1!$S95)*60*24</f>
        <v>0</v>
      </c>
      <c r="Y95" s="12">
        <v>1</v>
      </c>
      <c r="Z95" s="2"/>
      <c r="AA95" s="2"/>
    </row>
    <row r="96" spans="1:27" ht="15.75" customHeight="1" x14ac:dyDescent="0.3">
      <c r="A96" s="61">
        <v>5</v>
      </c>
      <c r="B96" s="62"/>
      <c r="C96" s="12"/>
      <c r="D96" s="12" t="str">
        <f>IFERROR(VLOOKUP(C96,Productos[#All],2,0),"")</f>
        <v/>
      </c>
      <c r="E96" s="12">
        <f>IFERROR(VLOOKUP(Producción1!$I96,Ventas!$D$1:$U$204,6,0),0)</f>
        <v>0</v>
      </c>
      <c r="F96" s="12">
        <f t="shared" si="0"/>
        <v>95</v>
      </c>
      <c r="G96" s="61">
        <f>Ventas!$A96</f>
        <v>0</v>
      </c>
      <c r="H96" s="63">
        <f>Ventas!$C96</f>
        <v>0</v>
      </c>
      <c r="I96" s="63" t="str">
        <f>CONCATENATE(Producción1!$G96,Producción1!$H96)</f>
        <v>00</v>
      </c>
      <c r="J96" s="61" t="e">
        <f>VLOOKUP(Producción1!$G96,Ventas!$A$1:$U$204,6,0)</f>
        <v>#N/A</v>
      </c>
      <c r="K96" s="64">
        <f>IF(Producción1!$Y96&lt;&gt;0,0,IFERROR(VLOOKUP(Producción1!$I96,Ventas!$D$1:$U$204,13,0),0))</f>
        <v>0</v>
      </c>
      <c r="L96" s="65" t="e">
        <f>IF(Producción1!$O96=0,0,RANK(Producción1!$O96,IF(Producción1!$A96=Producción1!$A96,Producción1!$O$2:$O$204,""),0)+COUNTIF($O$2:O96,O96)-1)</f>
        <v>#N/A</v>
      </c>
      <c r="M96" s="64" t="e">
        <f>IF(Producción1!$O96=0,0,IF(Producción1!$L96=1,8/24,VLOOKUP((MATCH(Producción1!$L96-1,Producción1!$L$2:$L$204,0)),Producción1!$F$1:$P$204,5,0)))</f>
        <v>#N/A</v>
      </c>
      <c r="N96" s="64" t="e">
        <f>IF(Producción1!$O96=0,0,Producción1!$M96+Producción1!$P96/(60*24))</f>
        <v>#N/A</v>
      </c>
      <c r="O96" s="65" t="e">
        <f>IF(OR(Producción1!$Y96&lt;&gt;0,Producción1!$J96="Cons. Int."),0,10*(24-Producción1!$K96*24)+4*Producción1!$Q96+SUMIFS(Producción1!$E$2:$E$204,Producción1!$A$2:$A$204,Producción1!$A96,Producción1!$D$2:$D$204,Producción1!$D96,Producción1!$G$2:$G$204,Producción1!$G96))</f>
        <v>#N/A</v>
      </c>
      <c r="P96" s="12" t="e">
        <f>IF(Producción1!$O96=0,0,ROUND((Pronóstico!$G$8*(SUMIF(Producción1!$A$2:$A$204,Producción1!$A96,Producción1!$E$2:$E$204))+Pronóstico!$G$9)*Producción1!$E96/(SUMIF(Producción1!$A$2:$A$204,Producción1!$A96,Producción1!$E$2:$E$204)),0))</f>
        <v>#N/A</v>
      </c>
      <c r="Q96" s="61" t="str">
        <f>IFERROR(VLOOKUP(Ventas!$E96,Clientes!$A$1:$E$48,5,0),"")</f>
        <v/>
      </c>
      <c r="R96" s="12"/>
      <c r="S96" s="64"/>
      <c r="T96" s="64"/>
      <c r="U96" s="64"/>
      <c r="V96" s="64"/>
      <c r="W96" s="12"/>
      <c r="X96" s="65">
        <f>(Producción1!$V96-Producción1!$S96)*60*24</f>
        <v>0</v>
      </c>
      <c r="Y96" s="12">
        <v>1</v>
      </c>
      <c r="Z96" s="2"/>
      <c r="AA96" s="2"/>
    </row>
    <row r="97" spans="1:27" ht="15.75" customHeight="1" x14ac:dyDescent="0.3">
      <c r="A97" s="61">
        <v>5</v>
      </c>
      <c r="B97" s="62"/>
      <c r="C97" s="12"/>
      <c r="D97" s="12" t="str">
        <f>IFERROR(VLOOKUP(C97,Productos[#All],2,0),"")</f>
        <v/>
      </c>
      <c r="E97" s="12">
        <f>IFERROR(VLOOKUP(Producción1!$I97,Ventas!$D$1:$U$204,6,0),0)</f>
        <v>0</v>
      </c>
      <c r="F97" s="12">
        <f t="shared" si="0"/>
        <v>96</v>
      </c>
      <c r="G97" s="61">
        <f>Ventas!$A97</f>
        <v>0</v>
      </c>
      <c r="H97" s="63">
        <f>Ventas!$C97</f>
        <v>0</v>
      </c>
      <c r="I97" s="63" t="str">
        <f>CONCATENATE(Producción1!$G97,Producción1!$H97)</f>
        <v>00</v>
      </c>
      <c r="J97" s="61" t="e">
        <f>VLOOKUP(Producción1!$G97,Ventas!$A$1:$U$204,6,0)</f>
        <v>#N/A</v>
      </c>
      <c r="K97" s="64">
        <f>IF(Producción1!$Y97&lt;&gt;0,0,IFERROR(VLOOKUP(Producción1!$I97,Ventas!$D$1:$U$204,13,0),0))</f>
        <v>0</v>
      </c>
      <c r="L97" s="65" t="e">
        <f>IF(Producción1!$O97=0,0,RANK(Producción1!$O97,IF(Producción1!$A97=Producción1!$A97,Producción1!$O$2:$O$204,""),0)+COUNTIF($O$2:O97,O97)-1)</f>
        <v>#N/A</v>
      </c>
      <c r="M97" s="64" t="e">
        <f>IF(Producción1!$O97=0,0,IF(Producción1!$L97=1,8/24,VLOOKUP((MATCH(Producción1!$L97-1,Producción1!$L$2:$L$204,0)),Producción1!$F$1:$P$204,5,0)))</f>
        <v>#N/A</v>
      </c>
      <c r="N97" s="64" t="e">
        <f>IF(Producción1!$O97=0,0,Producción1!$M97+Producción1!$P97/(60*24))</f>
        <v>#N/A</v>
      </c>
      <c r="O97" s="65" t="e">
        <f>IF(OR(Producción1!$Y97&lt;&gt;0,Producción1!$J97="Cons. Int."),0,10*(24-Producción1!$K97*24)+4*Producción1!$Q97+SUMIFS(Producción1!$E$2:$E$204,Producción1!$A$2:$A$204,Producción1!$A97,Producción1!$D$2:$D$204,Producción1!$D97,Producción1!$G$2:$G$204,Producción1!$G97))</f>
        <v>#N/A</v>
      </c>
      <c r="P97" s="12" t="e">
        <f>IF(Producción1!$O97=0,0,ROUND((Pronóstico!$G$8*(SUMIF(Producción1!$A$2:$A$204,Producción1!$A97,Producción1!$E$2:$E$204))+Pronóstico!$G$9)*Producción1!$E97/(SUMIF(Producción1!$A$2:$A$204,Producción1!$A97,Producción1!$E$2:$E$204)),0))</f>
        <v>#N/A</v>
      </c>
      <c r="Q97" s="61" t="str">
        <f>IFERROR(VLOOKUP(Ventas!$E97,Clientes!$A$1:$E$48,5,0),"")</f>
        <v/>
      </c>
      <c r="R97" s="12"/>
      <c r="S97" s="64"/>
      <c r="T97" s="64"/>
      <c r="U97" s="64"/>
      <c r="V97" s="64"/>
      <c r="W97" s="12"/>
      <c r="X97" s="65">
        <f>(Producción1!$V97-Producción1!$S97)*60*24</f>
        <v>0</v>
      </c>
      <c r="Y97" s="12">
        <v>1</v>
      </c>
      <c r="Z97" s="2"/>
      <c r="AA97" s="2"/>
    </row>
    <row r="98" spans="1:27" ht="15.75" customHeight="1" x14ac:dyDescent="0.3">
      <c r="A98" s="61">
        <v>5</v>
      </c>
      <c r="B98" s="62"/>
      <c r="C98" s="12"/>
      <c r="D98" s="12" t="str">
        <f>IFERROR(VLOOKUP(C98,Productos[#All],2,0),"")</f>
        <v/>
      </c>
      <c r="E98" s="12">
        <f>IFERROR(VLOOKUP(Producción1!$I98,Ventas!$D$1:$U$204,6,0),0)</f>
        <v>0</v>
      </c>
      <c r="F98" s="12">
        <f t="shared" si="0"/>
        <v>97</v>
      </c>
      <c r="G98" s="61">
        <f>Ventas!$A98</f>
        <v>0</v>
      </c>
      <c r="H98" s="63">
        <f>Ventas!$C98</f>
        <v>0</v>
      </c>
      <c r="I98" s="63" t="str">
        <f>CONCATENATE(Producción1!$G98,Producción1!$H98)</f>
        <v>00</v>
      </c>
      <c r="J98" s="61" t="e">
        <f>VLOOKUP(Producción1!$G98,Ventas!$A$1:$U$204,6,0)</f>
        <v>#N/A</v>
      </c>
      <c r="K98" s="64">
        <f>IF(Producción1!$Y98&lt;&gt;0,0,IFERROR(VLOOKUP(Producción1!$I98,Ventas!$D$1:$U$204,13,0),0))</f>
        <v>0</v>
      </c>
      <c r="L98" s="65" t="e">
        <f>IF(Producción1!$O98=0,0,RANK(Producción1!$O98,IF(Producción1!$A98=Producción1!$A98,Producción1!$O$2:$O$204,""),0)+COUNTIF($O$2:O98,O98)-1)</f>
        <v>#N/A</v>
      </c>
      <c r="M98" s="64" t="e">
        <f>IF(Producción1!$O98=0,0,IF(Producción1!$L98=1,8/24,VLOOKUP((MATCH(Producción1!$L98-1,Producción1!$L$2:$L$204,0)),Producción1!$F$1:$P$204,5,0)))</f>
        <v>#N/A</v>
      </c>
      <c r="N98" s="64" t="e">
        <f>IF(Producción1!$O98=0,0,Producción1!$M98+Producción1!$P98/(60*24))</f>
        <v>#N/A</v>
      </c>
      <c r="O98" s="65" t="e">
        <f>IF(OR(Producción1!$Y98&lt;&gt;0,Producción1!$J98="Cons. Int."),0,10*(24-Producción1!$K98*24)+4*Producción1!$Q98+SUMIFS(Producción1!$E$2:$E$204,Producción1!$A$2:$A$204,Producción1!$A98,Producción1!$D$2:$D$204,Producción1!$D98,Producción1!$G$2:$G$204,Producción1!$G98))</f>
        <v>#N/A</v>
      </c>
      <c r="P98" s="12" t="e">
        <f>IF(Producción1!$O98=0,0,ROUND((Pronóstico!$G$8*(SUMIF(Producción1!$A$2:$A$204,Producción1!$A98,Producción1!$E$2:$E$204))+Pronóstico!$G$9)*Producción1!$E98/(SUMIF(Producción1!$A$2:$A$204,Producción1!$A98,Producción1!$E$2:$E$204)),0))</f>
        <v>#N/A</v>
      </c>
      <c r="Q98" s="61" t="str">
        <f>IFERROR(VLOOKUP(Ventas!$E98,Clientes!$A$1:$E$48,5,0),"")</f>
        <v/>
      </c>
      <c r="R98" s="12"/>
      <c r="S98" s="64"/>
      <c r="T98" s="64"/>
      <c r="U98" s="64"/>
      <c r="V98" s="64"/>
      <c r="W98" s="12"/>
      <c r="X98" s="65">
        <f>(Producción1!$V98-Producción1!$S98)*60*24</f>
        <v>0</v>
      </c>
      <c r="Y98" s="12">
        <v>1</v>
      </c>
      <c r="Z98" s="2"/>
      <c r="AA98" s="2"/>
    </row>
    <row r="99" spans="1:27" ht="15.75" customHeight="1" x14ac:dyDescent="0.3">
      <c r="A99" s="61">
        <v>5</v>
      </c>
      <c r="B99" s="62"/>
      <c r="C99" s="12"/>
      <c r="D99" s="12" t="str">
        <f>IFERROR(VLOOKUP(C99,Productos[#All],2,0),"")</f>
        <v/>
      </c>
      <c r="E99" s="12">
        <f>IFERROR(VLOOKUP(Producción1!$I99,Ventas!$D$1:$U$204,6,0),0)</f>
        <v>0</v>
      </c>
      <c r="F99" s="12">
        <f t="shared" si="0"/>
        <v>98</v>
      </c>
      <c r="G99" s="61">
        <f>Ventas!$A99</f>
        <v>0</v>
      </c>
      <c r="H99" s="63">
        <f>Ventas!$C99</f>
        <v>0</v>
      </c>
      <c r="I99" s="63" t="str">
        <f>CONCATENATE(Producción1!$G99,Producción1!$H99)</f>
        <v>00</v>
      </c>
      <c r="J99" s="61" t="e">
        <f>VLOOKUP(Producción1!$G99,Ventas!$A$1:$U$204,6,0)</f>
        <v>#N/A</v>
      </c>
      <c r="K99" s="64">
        <f>IF(Producción1!$Y99&lt;&gt;0,0,IFERROR(VLOOKUP(Producción1!$I99,Ventas!$D$1:$U$204,13,0),0))</f>
        <v>0</v>
      </c>
      <c r="L99" s="65" t="e">
        <f>IF(Producción1!$O99=0,0,RANK(Producción1!$O99,IF(Producción1!$A99=Producción1!$A99,Producción1!$O$2:$O$204,""),0)+COUNTIF($O$2:O99,O99)-1)</f>
        <v>#N/A</v>
      </c>
      <c r="M99" s="64" t="e">
        <f>IF(Producción1!$O99=0,0,IF(Producción1!$L99=1,8/24,VLOOKUP((MATCH(Producción1!$L99-1,Producción1!$L$2:$L$204,0)),Producción1!$F$1:$P$204,5,0)))</f>
        <v>#N/A</v>
      </c>
      <c r="N99" s="64" t="e">
        <f>IF(Producción1!$O99=0,0,Producción1!$M99+Producción1!$P99/(60*24))</f>
        <v>#N/A</v>
      </c>
      <c r="O99" s="65" t="e">
        <f>IF(OR(Producción1!$Y99&lt;&gt;0,Producción1!$J99="Cons. Int."),0,10*(24-Producción1!$K99*24)+4*Producción1!$Q99+SUMIFS(Producción1!$E$2:$E$204,Producción1!$A$2:$A$204,Producción1!$A99,Producción1!$D$2:$D$204,Producción1!$D99,Producción1!$G$2:$G$204,Producción1!$G99))</f>
        <v>#N/A</v>
      </c>
      <c r="P99" s="12" t="e">
        <f>IF(Producción1!$O99=0,0,ROUND((Pronóstico!$G$8*(SUMIF(Producción1!$A$2:$A$204,Producción1!$A99,Producción1!$E$2:$E$204))+Pronóstico!$G$9)*Producción1!$E99/(SUMIF(Producción1!$A$2:$A$204,Producción1!$A99,Producción1!$E$2:$E$204)),0))</f>
        <v>#N/A</v>
      </c>
      <c r="Q99" s="61" t="str">
        <f>IFERROR(VLOOKUP(Ventas!$E99,Clientes!$A$1:$E$48,5,0),"")</f>
        <v/>
      </c>
      <c r="R99" s="12"/>
      <c r="S99" s="64"/>
      <c r="T99" s="64"/>
      <c r="U99" s="64"/>
      <c r="V99" s="64"/>
      <c r="W99" s="12"/>
      <c r="X99" s="65">
        <f>(Producción1!$V99-Producción1!$S99)*60*24</f>
        <v>0</v>
      </c>
      <c r="Y99" s="12">
        <v>1</v>
      </c>
      <c r="Z99" s="2"/>
      <c r="AA99" s="2"/>
    </row>
    <row r="100" spans="1:27" ht="15.75" customHeight="1" x14ac:dyDescent="0.3">
      <c r="A100" s="61">
        <v>5</v>
      </c>
      <c r="B100" s="62"/>
      <c r="C100" s="12"/>
      <c r="D100" s="12" t="str">
        <f>IFERROR(VLOOKUP(C100,Productos[#All],2,0),"")</f>
        <v/>
      </c>
      <c r="E100" s="12">
        <f>IFERROR(VLOOKUP(Producción1!$I100,Ventas!$D$1:$U$204,6,0),0)</f>
        <v>0</v>
      </c>
      <c r="F100" s="12">
        <f t="shared" si="0"/>
        <v>99</v>
      </c>
      <c r="G100" s="61">
        <f>Ventas!$A100</f>
        <v>0</v>
      </c>
      <c r="H100" s="63">
        <f>Ventas!$C100</f>
        <v>0</v>
      </c>
      <c r="I100" s="63" t="str">
        <f>CONCATENATE(Producción1!$G100,Producción1!$H100)</f>
        <v>00</v>
      </c>
      <c r="J100" s="61" t="e">
        <f>VLOOKUP(Producción1!$G100,Ventas!$A$1:$U$204,6,0)</f>
        <v>#N/A</v>
      </c>
      <c r="K100" s="64">
        <f>IF(Producción1!$Y100&lt;&gt;0,0,IFERROR(VLOOKUP(Producción1!$I100,Ventas!$D$1:$U$204,13,0),0))</f>
        <v>0</v>
      </c>
      <c r="L100" s="65" t="e">
        <f>IF(Producción1!$O100=0,0,RANK(Producción1!$O100,IF(Producción1!$A100=Producción1!$A100,Producción1!$O$2:$O$204,""),0)+COUNTIF($O$2:O100,O100)-1)</f>
        <v>#N/A</v>
      </c>
      <c r="M100" s="64" t="e">
        <f>IF(Producción1!$O100=0,0,IF(Producción1!$L100=1,8/24,VLOOKUP((MATCH(Producción1!$L100-1,Producción1!$L$2:$L$204,0)),Producción1!$F$1:$P$204,5,0)))</f>
        <v>#N/A</v>
      </c>
      <c r="N100" s="64" t="e">
        <f>IF(Producción1!$O100=0,0,Producción1!$M100+Producción1!$P100/(60*24))</f>
        <v>#N/A</v>
      </c>
      <c r="O100" s="65" t="e">
        <f>IF(OR(Producción1!$Y100&lt;&gt;0,Producción1!$J100="Cons. Int."),0,10*(24-Producción1!$K100*24)+4*Producción1!$Q100+SUMIFS(Producción1!$E$2:$E$204,Producción1!$A$2:$A$204,Producción1!$A100,Producción1!$D$2:$D$204,Producción1!$D100,Producción1!$G$2:$G$204,Producción1!$G100))</f>
        <v>#N/A</v>
      </c>
      <c r="P100" s="12" t="e">
        <f>IF(Producción1!$O100=0,0,ROUND((Pronóstico!$G$8*(SUMIF(Producción1!$A$2:$A$204,Producción1!$A100,Producción1!$E$2:$E$204))+Pronóstico!$G$9)*Producción1!$E100/(SUMIF(Producción1!$A$2:$A$204,Producción1!$A100,Producción1!$E$2:$E$204)),0))</f>
        <v>#N/A</v>
      </c>
      <c r="Q100" s="61" t="str">
        <f>IFERROR(VLOOKUP(Ventas!$E100,Clientes!$A$1:$E$48,5,0),"")</f>
        <v/>
      </c>
      <c r="R100" s="12"/>
      <c r="S100" s="64"/>
      <c r="T100" s="64"/>
      <c r="U100" s="64"/>
      <c r="V100" s="64"/>
      <c r="W100" s="12"/>
      <c r="X100" s="65">
        <f>(Producción1!$V100-Producción1!$S100)*60*24</f>
        <v>0</v>
      </c>
      <c r="Y100" s="12">
        <v>1</v>
      </c>
      <c r="Z100" s="2"/>
      <c r="AA100" s="2"/>
    </row>
    <row r="101" spans="1:27" ht="15.75" customHeight="1" x14ac:dyDescent="0.3">
      <c r="A101" s="61">
        <v>5</v>
      </c>
      <c r="B101" s="62"/>
      <c r="C101" s="12"/>
      <c r="D101" s="12" t="str">
        <f>IFERROR(VLOOKUP(C101,Productos[#All],2,0),"")</f>
        <v/>
      </c>
      <c r="E101" s="12">
        <f>IFERROR(VLOOKUP(Producción1!$I101,Ventas!$D$1:$U$204,6,0),0)</f>
        <v>0</v>
      </c>
      <c r="F101" s="12">
        <f t="shared" si="0"/>
        <v>100</v>
      </c>
      <c r="G101" s="61">
        <f>Ventas!$A101</f>
        <v>0</v>
      </c>
      <c r="H101" s="63">
        <f>Ventas!$C101</f>
        <v>0</v>
      </c>
      <c r="I101" s="63" t="str">
        <f>CONCATENATE(Producción1!$G101,Producción1!$H101)</f>
        <v>00</v>
      </c>
      <c r="J101" s="61" t="e">
        <f>VLOOKUP(Producción1!$G101,Ventas!$A$1:$U$204,6,0)</f>
        <v>#N/A</v>
      </c>
      <c r="K101" s="64">
        <f>IF(Producción1!$Y101&lt;&gt;0,0,IFERROR(VLOOKUP(Producción1!$I101,Ventas!$D$1:$U$204,13,0),0))</f>
        <v>0</v>
      </c>
      <c r="L101" s="65" t="e">
        <f>IF(Producción1!$O101=0,0,RANK(Producción1!$O101,IF(Producción1!$A101=Producción1!$A101,Producción1!$O$2:$O$204,""),0)+COUNTIF($O$2:O101,O101)-1)</f>
        <v>#N/A</v>
      </c>
      <c r="M101" s="64" t="e">
        <f>IF(Producción1!$O101=0,0,IF(Producción1!$L101=1,8/24,VLOOKUP((MATCH(Producción1!$L101-1,Producción1!$L$2:$L$204,0)),Producción1!$F$1:$P$204,5,0)))</f>
        <v>#N/A</v>
      </c>
      <c r="N101" s="64" t="e">
        <f>IF(Producción1!$O101=0,0,Producción1!$M101+Producción1!$P101/(60*24))</f>
        <v>#N/A</v>
      </c>
      <c r="O101" s="65" t="e">
        <f>IF(OR(Producción1!$Y101&lt;&gt;0,Producción1!$J101="Cons. Int."),0,10*(24-Producción1!$K101*24)+4*Producción1!$Q101+SUMIFS(Producción1!$E$2:$E$204,Producción1!$A$2:$A$204,Producción1!$A101,Producción1!$D$2:$D$204,Producción1!$D101,Producción1!$G$2:$G$204,Producción1!$G101))</f>
        <v>#N/A</v>
      </c>
      <c r="P101" s="12" t="e">
        <f>IF(Producción1!$O101=0,0,ROUND((Pronóstico!$G$8*(SUMIF(Producción1!$A$2:$A$204,Producción1!$A101,Producción1!$E$2:$E$204))+Pronóstico!$G$9)*Producción1!$E101/(SUMIF(Producción1!$A$2:$A$204,Producción1!$A101,Producción1!$E$2:$E$204)),0))</f>
        <v>#N/A</v>
      </c>
      <c r="Q101" s="61" t="str">
        <f>IFERROR(VLOOKUP(Ventas!$E101,Clientes!$A$1:$E$48,5,0),"")</f>
        <v/>
      </c>
      <c r="R101" s="12"/>
      <c r="S101" s="64"/>
      <c r="T101" s="64"/>
      <c r="U101" s="64"/>
      <c r="V101" s="64"/>
      <c r="W101" s="12"/>
      <c r="X101" s="65">
        <f>(Producción1!$V101-Producción1!$S101)*60*24</f>
        <v>0</v>
      </c>
      <c r="Y101" s="12">
        <v>1</v>
      </c>
      <c r="Z101" s="2"/>
      <c r="AA101" s="2"/>
    </row>
    <row r="102" spans="1:27" ht="15.75" customHeight="1" x14ac:dyDescent="0.3">
      <c r="A102" s="61">
        <v>5</v>
      </c>
      <c r="B102" s="62"/>
      <c r="C102" s="12"/>
      <c r="D102" s="12" t="str">
        <f>IFERROR(VLOOKUP(C102,Productos[#All],2,0),"")</f>
        <v/>
      </c>
      <c r="E102" s="12">
        <f>IFERROR(VLOOKUP(Producción1!$I102,Ventas!$D$1:$U$204,6,0),0)</f>
        <v>0</v>
      </c>
      <c r="F102" s="12">
        <f t="shared" si="0"/>
        <v>101</v>
      </c>
      <c r="G102" s="61">
        <f>Ventas!$A102</f>
        <v>0</v>
      </c>
      <c r="H102" s="63">
        <f>Ventas!$C102</f>
        <v>0</v>
      </c>
      <c r="I102" s="63" t="str">
        <f>CONCATENATE(Producción1!$G102,Producción1!$H102)</f>
        <v>00</v>
      </c>
      <c r="J102" s="61" t="e">
        <f>VLOOKUP(Producción1!$G102,Ventas!$A$1:$U$204,6,0)</f>
        <v>#N/A</v>
      </c>
      <c r="K102" s="64">
        <f>IF(Producción1!$Y102&lt;&gt;0,0,IFERROR(VLOOKUP(Producción1!$I102,Ventas!$D$1:$U$204,13,0),0))</f>
        <v>0</v>
      </c>
      <c r="L102" s="65" t="e">
        <f>IF(Producción1!$O102=0,0,RANK(Producción1!$O102,IF(Producción1!$A102=Producción1!$A102,Producción1!$O$2:$O$204,""),0)+COUNTIF($O$2:O102,O102)-1)</f>
        <v>#N/A</v>
      </c>
      <c r="M102" s="64" t="e">
        <f>IF(Producción1!$O102=0,0,IF(Producción1!$L102=1,8/24,VLOOKUP((MATCH(Producción1!$L102-1,Producción1!$L$2:$L$204,0)),Producción1!$F$1:$P$204,5,0)))</f>
        <v>#N/A</v>
      </c>
      <c r="N102" s="64" t="e">
        <f>IF(Producción1!$O102=0,0,Producción1!$M102+Producción1!$P102/(60*24))</f>
        <v>#N/A</v>
      </c>
      <c r="O102" s="65" t="e">
        <f>IF(OR(Producción1!$Y102&lt;&gt;0,Producción1!$J102="Cons. Int."),0,10*(24-Producción1!$K102*24)+4*Producción1!$Q102+SUMIFS(Producción1!$E$2:$E$204,Producción1!$A$2:$A$204,Producción1!$A102,Producción1!$D$2:$D$204,Producción1!$D102,Producción1!$G$2:$G$204,Producción1!$G102))</f>
        <v>#N/A</v>
      </c>
      <c r="P102" s="12" t="e">
        <f>IF(Producción1!$O102=0,0,ROUND((Pronóstico!$G$8*(SUMIF(Producción1!$A$2:$A$204,Producción1!$A102,Producción1!$E$2:$E$204))+Pronóstico!$G$9)*Producción1!$E102/(SUMIF(Producción1!$A$2:$A$204,Producción1!$A102,Producción1!$E$2:$E$204)),0))</f>
        <v>#N/A</v>
      </c>
      <c r="Q102" s="61" t="str">
        <f>IFERROR(VLOOKUP(Ventas!$E102,Clientes!$A$1:$E$48,5,0),"")</f>
        <v/>
      </c>
      <c r="R102" s="12"/>
      <c r="S102" s="64"/>
      <c r="T102" s="64"/>
      <c r="U102" s="64"/>
      <c r="V102" s="64"/>
      <c r="W102" s="12"/>
      <c r="X102" s="65">
        <f>(Producción1!$V102-Producción1!$S102)*60*24</f>
        <v>0</v>
      </c>
      <c r="Y102" s="12">
        <v>1</v>
      </c>
      <c r="Z102" s="2"/>
      <c r="AA102" s="2"/>
    </row>
    <row r="103" spans="1:27" ht="15.75" customHeight="1" x14ac:dyDescent="0.3">
      <c r="A103" s="61">
        <v>5</v>
      </c>
      <c r="B103" s="62"/>
      <c r="C103" s="12"/>
      <c r="D103" s="12" t="str">
        <f>IFERROR(VLOOKUP(C103,Productos[#All],2,0),"")</f>
        <v/>
      </c>
      <c r="E103" s="12">
        <f>IFERROR(VLOOKUP(Producción1!$I103,Ventas!$D$1:$U$204,6,0),0)</f>
        <v>0</v>
      </c>
      <c r="F103" s="12">
        <f t="shared" si="0"/>
        <v>102</v>
      </c>
      <c r="G103" s="61">
        <f>Ventas!$A103</f>
        <v>0</v>
      </c>
      <c r="H103" s="63">
        <f>Ventas!$C103</f>
        <v>0</v>
      </c>
      <c r="I103" s="63" t="str">
        <f>CONCATENATE(Producción1!$G103,Producción1!$H103)</f>
        <v>00</v>
      </c>
      <c r="J103" s="61" t="e">
        <f>VLOOKUP(Producción1!$G103,Ventas!$A$1:$U$204,6,0)</f>
        <v>#N/A</v>
      </c>
      <c r="K103" s="64">
        <f>IF(Producción1!$Y103&lt;&gt;0,0,IFERROR(VLOOKUP(Producción1!$I103,Ventas!$D$1:$U$204,13,0),0))</f>
        <v>0</v>
      </c>
      <c r="L103" s="65" t="e">
        <f>IF(Producción1!$O103=0,0,RANK(Producción1!$O103,IF(Producción1!$A103=Producción1!$A103,Producción1!$O$2:$O$204,""),0)+COUNTIF($O$2:O103,O103)-1)</f>
        <v>#N/A</v>
      </c>
      <c r="M103" s="64" t="e">
        <f>IF(Producción1!$O103=0,0,IF(Producción1!$L103=1,8/24,VLOOKUP((MATCH(Producción1!$L103-1,Producción1!$L$2:$L$204,0)),Producción1!$F$1:$P$204,5,0)))</f>
        <v>#N/A</v>
      </c>
      <c r="N103" s="64" t="e">
        <f>IF(Producción1!$O103=0,0,Producción1!$M103+Producción1!$P103/(60*24))</f>
        <v>#N/A</v>
      </c>
      <c r="O103" s="65" t="e">
        <f>IF(OR(Producción1!$Y103&lt;&gt;0,Producción1!$J103="Cons. Int."),0,10*(24-Producción1!$K103*24)+4*Producción1!$Q103+SUMIFS(Producción1!$E$2:$E$204,Producción1!$A$2:$A$204,Producción1!$A103,Producción1!$D$2:$D$204,Producción1!$D103,Producción1!$G$2:$G$204,Producción1!$G103))</f>
        <v>#N/A</v>
      </c>
      <c r="P103" s="12" t="e">
        <f>IF(Producción1!$O103=0,0,ROUND((Pronóstico!$G$8*(SUMIF(Producción1!$A$2:$A$204,Producción1!$A103,Producción1!$E$2:$E$204))+Pronóstico!$G$9)*Producción1!$E103/(SUMIF(Producción1!$A$2:$A$204,Producción1!$A103,Producción1!$E$2:$E$204)),0))</f>
        <v>#N/A</v>
      </c>
      <c r="Q103" s="61" t="str">
        <f>IFERROR(VLOOKUP(Ventas!$E103,Clientes!$A$1:$E$48,5,0),"")</f>
        <v/>
      </c>
      <c r="R103" s="12"/>
      <c r="S103" s="64"/>
      <c r="T103" s="64"/>
      <c r="U103" s="64"/>
      <c r="V103" s="64"/>
      <c r="W103" s="12"/>
      <c r="X103" s="65">
        <f>(Producción1!$V103-Producción1!$S103)*60*24</f>
        <v>0</v>
      </c>
      <c r="Y103" s="12">
        <v>1</v>
      </c>
      <c r="Z103" s="2"/>
      <c r="AA103" s="2"/>
    </row>
    <row r="104" spans="1:27" ht="15.75" customHeight="1" x14ac:dyDescent="0.3">
      <c r="A104" s="61">
        <v>5</v>
      </c>
      <c r="B104" s="62"/>
      <c r="C104" s="12"/>
      <c r="D104" s="12" t="str">
        <f>IFERROR(VLOOKUP(C104,Productos[#All],2,0),"")</f>
        <v/>
      </c>
      <c r="E104" s="12">
        <f>IFERROR(VLOOKUP(Producción1!$I104,Ventas!$D$1:$U$204,6,0),0)</f>
        <v>0</v>
      </c>
      <c r="F104" s="12">
        <f t="shared" si="0"/>
        <v>103</v>
      </c>
      <c r="G104" s="61">
        <f>Ventas!$A104</f>
        <v>0</v>
      </c>
      <c r="H104" s="63">
        <f>Ventas!$C104</f>
        <v>0</v>
      </c>
      <c r="I104" s="63" t="str">
        <f>CONCATENATE(Producción1!$G104,Producción1!$H104)</f>
        <v>00</v>
      </c>
      <c r="J104" s="61" t="e">
        <f>VLOOKUP(Producción1!$G104,Ventas!$A$1:$U$204,6,0)</f>
        <v>#N/A</v>
      </c>
      <c r="K104" s="64">
        <f>IF(Producción1!$Y104&lt;&gt;0,0,IFERROR(VLOOKUP(Producción1!$I104,Ventas!$D$1:$U$204,13,0),0))</f>
        <v>0</v>
      </c>
      <c r="L104" s="65" t="e">
        <f>IF(Producción1!$O104=0,0,RANK(Producción1!$O104,IF(Producción1!$A104=Producción1!$A104,Producción1!$O$2:$O$204,""),0)+COUNTIF($O$2:O104,O104)-1)</f>
        <v>#N/A</v>
      </c>
      <c r="M104" s="64" t="e">
        <f>IF(Producción1!$O104=0,0,IF(Producción1!$L104=1,8/24,VLOOKUP((MATCH(Producción1!$L104-1,Producción1!$L$2:$L$204,0)),Producción1!$F$1:$P$204,5,0)))</f>
        <v>#N/A</v>
      </c>
      <c r="N104" s="64" t="e">
        <f>IF(Producción1!$O104=0,0,Producción1!$M104+Producción1!$P104/(60*24))</f>
        <v>#N/A</v>
      </c>
      <c r="O104" s="65" t="e">
        <f>IF(OR(Producción1!$Y104&lt;&gt;0,Producción1!$J104="Cons. Int."),0,10*(24-Producción1!$K104*24)+4*Producción1!$Q104+SUMIFS(Producción1!$E$2:$E$204,Producción1!$A$2:$A$204,Producción1!$A104,Producción1!$D$2:$D$204,Producción1!$D104,Producción1!$G$2:$G$204,Producción1!$G104))</f>
        <v>#N/A</v>
      </c>
      <c r="P104" s="12" t="e">
        <f>IF(Producción1!$O104=0,0,ROUND((Pronóstico!$G$8*(SUMIF(Producción1!$A$2:$A$204,Producción1!$A104,Producción1!$E$2:$E$204))+Pronóstico!$G$9)*Producción1!$E104/(SUMIF(Producción1!$A$2:$A$204,Producción1!$A104,Producción1!$E$2:$E$204)),0))</f>
        <v>#N/A</v>
      </c>
      <c r="Q104" s="61" t="str">
        <f>IFERROR(VLOOKUP(Ventas!$E104,Clientes!$A$1:$E$48,5,0),"")</f>
        <v/>
      </c>
      <c r="R104" s="12"/>
      <c r="S104" s="64"/>
      <c r="T104" s="64"/>
      <c r="U104" s="64"/>
      <c r="V104" s="64"/>
      <c r="W104" s="12"/>
      <c r="X104" s="65">
        <f>(Producción1!$V104-Producción1!$S104)*60*24</f>
        <v>0</v>
      </c>
      <c r="Y104" s="12">
        <v>1</v>
      </c>
      <c r="Z104" s="2"/>
      <c r="AA104" s="2"/>
    </row>
    <row r="105" spans="1:27" ht="15.75" customHeight="1" x14ac:dyDescent="0.3">
      <c r="A105" s="61">
        <v>5</v>
      </c>
      <c r="B105" s="62"/>
      <c r="C105" s="12"/>
      <c r="D105" s="12" t="str">
        <f>IFERROR(VLOOKUP(C105,Productos[#All],2,0),"")</f>
        <v/>
      </c>
      <c r="E105" s="12">
        <f>IFERROR(VLOOKUP(Producción1!$I105,Ventas!$D$1:$U$204,6,0),0)</f>
        <v>0</v>
      </c>
      <c r="F105" s="12">
        <f t="shared" si="0"/>
        <v>104</v>
      </c>
      <c r="G105" s="61">
        <f>Ventas!$A105</f>
        <v>0</v>
      </c>
      <c r="H105" s="63">
        <f>Ventas!$C105</f>
        <v>0</v>
      </c>
      <c r="I105" s="63" t="str">
        <f>CONCATENATE(Producción1!$G105,Producción1!$H105)</f>
        <v>00</v>
      </c>
      <c r="J105" s="61" t="e">
        <f>VLOOKUP(Producción1!$G105,Ventas!$A$1:$U$204,6,0)</f>
        <v>#N/A</v>
      </c>
      <c r="K105" s="64">
        <f>IF(Producción1!$Y105&lt;&gt;0,0,IFERROR(VLOOKUP(Producción1!$I105,Ventas!$D$1:$U$204,13,0),0))</f>
        <v>0</v>
      </c>
      <c r="L105" s="65" t="e">
        <f>IF(Producción1!$O105=0,0,RANK(Producción1!$O105,IF(Producción1!$A105=Producción1!$A105,Producción1!$O$2:$O$204,""),0)+COUNTIF($O$2:O105,O105)-1)</f>
        <v>#N/A</v>
      </c>
      <c r="M105" s="64" t="e">
        <f>IF(Producción1!$O105=0,0,IF(Producción1!$L105=1,8/24,VLOOKUP((MATCH(Producción1!$L105-1,Producción1!$L$2:$L$204,0)),Producción1!$F$1:$P$204,5,0)))</f>
        <v>#N/A</v>
      </c>
      <c r="N105" s="64" t="e">
        <f>IF(Producción1!$O105=0,0,Producción1!$M105+Producción1!$P105/(60*24))</f>
        <v>#N/A</v>
      </c>
      <c r="O105" s="65" t="e">
        <f>IF(OR(Producción1!$Y105&lt;&gt;0,Producción1!$J105="Cons. Int."),0,10*(24-Producción1!$K105*24)+4*Producción1!$Q105+SUMIFS(Producción1!$E$2:$E$204,Producción1!$A$2:$A$204,Producción1!$A105,Producción1!$D$2:$D$204,Producción1!$D105,Producción1!$G$2:$G$204,Producción1!$G105))</f>
        <v>#N/A</v>
      </c>
      <c r="P105" s="12" t="e">
        <f>IF(Producción1!$O105=0,0,ROUND((Pronóstico!$G$8*(SUMIF(Producción1!$A$2:$A$204,Producción1!$A105,Producción1!$E$2:$E$204))+Pronóstico!$G$9)*Producción1!$E105/(SUMIF(Producción1!$A$2:$A$204,Producción1!$A105,Producción1!$E$2:$E$204)),0))</f>
        <v>#N/A</v>
      </c>
      <c r="Q105" s="61" t="str">
        <f>IFERROR(VLOOKUP(Ventas!$E105,Clientes!$A$1:$E$48,5,0),"")</f>
        <v/>
      </c>
      <c r="R105" s="12"/>
      <c r="S105" s="64"/>
      <c r="T105" s="64"/>
      <c r="U105" s="64"/>
      <c r="V105" s="64"/>
      <c r="W105" s="12"/>
      <c r="X105" s="65">
        <f>(Producción1!$V105-Producción1!$S105)*60*24</f>
        <v>0</v>
      </c>
      <c r="Y105" s="12">
        <v>1</v>
      </c>
      <c r="Z105" s="2"/>
      <c r="AA105" s="2"/>
    </row>
    <row r="106" spans="1:27" ht="15.75" customHeight="1" x14ac:dyDescent="0.3">
      <c r="A106" s="61">
        <v>5</v>
      </c>
      <c r="B106" s="62"/>
      <c r="C106" s="12"/>
      <c r="D106" s="12" t="str">
        <f>IFERROR(VLOOKUP(C106,Productos[#All],2,0),"")</f>
        <v/>
      </c>
      <c r="E106" s="12">
        <f>IFERROR(VLOOKUP(Producción1!$I106,Ventas!$D$1:$U$204,6,0),0)</f>
        <v>0</v>
      </c>
      <c r="F106" s="12">
        <f t="shared" si="0"/>
        <v>105</v>
      </c>
      <c r="G106" s="61">
        <f>Ventas!$A106</f>
        <v>0</v>
      </c>
      <c r="H106" s="63">
        <f>Ventas!$C106</f>
        <v>0</v>
      </c>
      <c r="I106" s="63" t="str">
        <f>CONCATENATE(Producción1!$G106,Producción1!$H106)</f>
        <v>00</v>
      </c>
      <c r="J106" s="61" t="e">
        <f>VLOOKUP(Producción1!$G106,Ventas!$A$1:$U$204,6,0)</f>
        <v>#N/A</v>
      </c>
      <c r="K106" s="64">
        <f>IF(Producción1!$Y106&lt;&gt;0,0,IFERROR(VLOOKUP(Producción1!$I106,Ventas!$D$1:$U$204,13,0),0))</f>
        <v>0</v>
      </c>
      <c r="L106" s="65" t="e">
        <f>IF(Producción1!$O106=0,0,RANK(Producción1!$O106,IF(Producción1!$A106=Producción1!$A106,Producción1!$O$2:$O$204,""),0)+COUNTIF($O$2:O106,O106)-1)</f>
        <v>#N/A</v>
      </c>
      <c r="M106" s="64" t="e">
        <f>IF(Producción1!$O106=0,0,IF(Producción1!$L106=1,8/24,VLOOKUP((MATCH(Producción1!$L106-1,Producción1!$L$2:$L$204,0)),Producción1!$F$1:$P$204,5,0)))</f>
        <v>#N/A</v>
      </c>
      <c r="N106" s="64" t="e">
        <f>IF(Producción1!$O106=0,0,Producción1!$M106+Producción1!$P106/(60*24))</f>
        <v>#N/A</v>
      </c>
      <c r="O106" s="65" t="e">
        <f>IF(OR(Producción1!$Y106&lt;&gt;0,Producción1!$J106="Cons. Int."),0,10*(24-Producción1!$K106*24)+4*Producción1!$Q106+SUMIFS(Producción1!$E$2:$E$204,Producción1!$A$2:$A$204,Producción1!$A106,Producción1!$D$2:$D$204,Producción1!$D106,Producción1!$G$2:$G$204,Producción1!$G106))</f>
        <v>#N/A</v>
      </c>
      <c r="P106" s="12" t="e">
        <f>IF(Producción1!$O106=0,0,ROUND((Pronóstico!$G$8*(SUMIF(Producción1!$A$2:$A$204,Producción1!$A106,Producción1!$E$2:$E$204))+Pronóstico!$G$9)*Producción1!$E106/(SUMIF(Producción1!$A$2:$A$204,Producción1!$A106,Producción1!$E$2:$E$204)),0))</f>
        <v>#N/A</v>
      </c>
      <c r="Q106" s="61" t="str">
        <f>IFERROR(VLOOKUP(Ventas!$E106,Clientes!$A$1:$E$48,5,0),"")</f>
        <v/>
      </c>
      <c r="R106" s="12"/>
      <c r="S106" s="64"/>
      <c r="T106" s="64"/>
      <c r="U106" s="64"/>
      <c r="V106" s="64"/>
      <c r="W106" s="12"/>
      <c r="X106" s="65">
        <f>(Producción1!$V106-Producción1!$S106)*60*24</f>
        <v>0</v>
      </c>
      <c r="Y106" s="12">
        <v>1</v>
      </c>
      <c r="Z106" s="2"/>
      <c r="AA106" s="2"/>
    </row>
    <row r="107" spans="1:27" ht="15.75" customHeight="1" x14ac:dyDescent="0.3">
      <c r="A107" s="61">
        <v>5</v>
      </c>
      <c r="B107" s="62"/>
      <c r="C107" s="12"/>
      <c r="D107" s="12" t="str">
        <f>IFERROR(VLOOKUP(C107,Productos[#All],2,0),"")</f>
        <v/>
      </c>
      <c r="E107" s="12">
        <f>IFERROR(VLOOKUP(Producción1!$I107,Ventas!$D$1:$U$204,6,0),0)</f>
        <v>0</v>
      </c>
      <c r="F107" s="12">
        <f t="shared" si="0"/>
        <v>106</v>
      </c>
      <c r="G107" s="61">
        <f>Ventas!$A107</f>
        <v>0</v>
      </c>
      <c r="H107" s="63">
        <f>Ventas!$C107</f>
        <v>0</v>
      </c>
      <c r="I107" s="63" t="str">
        <f>CONCATENATE(Producción1!$G107,Producción1!$H107)</f>
        <v>00</v>
      </c>
      <c r="J107" s="61" t="e">
        <f>VLOOKUP(Producción1!$G107,Ventas!$A$1:$U$204,6,0)</f>
        <v>#N/A</v>
      </c>
      <c r="K107" s="64">
        <f>IF(Producción1!$Y107&lt;&gt;0,0,IFERROR(VLOOKUP(Producción1!$I107,Ventas!$D$1:$U$204,13,0),0))</f>
        <v>0</v>
      </c>
      <c r="L107" s="65" t="e">
        <f>IF(Producción1!$O107=0,0,RANK(Producción1!$O107,IF(Producción1!$A107=Producción1!$A107,Producción1!$O$2:$O$204,""),0)+COUNTIF($O$2:O107,O107)-1)</f>
        <v>#N/A</v>
      </c>
      <c r="M107" s="64" t="e">
        <f>IF(Producción1!$O107=0,0,IF(Producción1!$L107=1,8/24,VLOOKUP((MATCH(Producción1!$L107-1,Producción1!$L$2:$L$204,0)),Producción1!$F$1:$P$204,5,0)))</f>
        <v>#N/A</v>
      </c>
      <c r="N107" s="64" t="e">
        <f>IF(Producción1!$O107=0,0,Producción1!$M107+Producción1!$P107/(60*24))</f>
        <v>#N/A</v>
      </c>
      <c r="O107" s="65" t="e">
        <f>IF(OR(Producción1!$Y107&lt;&gt;0,Producción1!$J107="Cons. Int."),0,10*(24-Producción1!$K107*24)+4*Producción1!$Q107+SUMIFS(Producción1!$E$2:$E$204,Producción1!$A$2:$A$204,Producción1!$A107,Producción1!$D$2:$D$204,Producción1!$D107,Producción1!$G$2:$G$204,Producción1!$G107))</f>
        <v>#N/A</v>
      </c>
      <c r="P107" s="12" t="e">
        <f>IF(Producción1!$O107=0,0,ROUND((Pronóstico!$G$8*(SUMIF(Producción1!$A$2:$A$204,Producción1!$A107,Producción1!$E$2:$E$204))+Pronóstico!$G$9)*Producción1!$E107/(SUMIF(Producción1!$A$2:$A$204,Producción1!$A107,Producción1!$E$2:$E$204)),0))</f>
        <v>#N/A</v>
      </c>
      <c r="Q107" s="61" t="str">
        <f>IFERROR(VLOOKUP(Ventas!$E107,Clientes!$A$1:$E$48,5,0),"")</f>
        <v/>
      </c>
      <c r="R107" s="12"/>
      <c r="S107" s="64"/>
      <c r="T107" s="64"/>
      <c r="U107" s="64"/>
      <c r="V107" s="64"/>
      <c r="W107" s="12"/>
      <c r="X107" s="65">
        <f>(Producción1!$V107-Producción1!$S107)*60*24</f>
        <v>0</v>
      </c>
      <c r="Y107" s="12">
        <v>1</v>
      </c>
      <c r="Z107" s="2"/>
      <c r="AA107" s="2"/>
    </row>
    <row r="108" spans="1:27" ht="15.75" customHeight="1" x14ac:dyDescent="0.3">
      <c r="A108" s="61">
        <v>6</v>
      </c>
      <c r="B108" s="62"/>
      <c r="C108" s="12"/>
      <c r="D108" s="12" t="str">
        <f>IFERROR(VLOOKUP(C108,Productos[#All],2,0),"")</f>
        <v/>
      </c>
      <c r="E108" s="12">
        <f>IFERROR(VLOOKUP(Producción1!$I108,Ventas!$D$1:$U$204,6,0),0)</f>
        <v>0</v>
      </c>
      <c r="F108" s="12">
        <f t="shared" si="0"/>
        <v>107</v>
      </c>
      <c r="G108" s="61">
        <f>Ventas!$A108</f>
        <v>0</v>
      </c>
      <c r="H108" s="63">
        <f>Ventas!$C108</f>
        <v>0</v>
      </c>
      <c r="I108" s="63" t="str">
        <f>CONCATENATE(Producción1!$G108,Producción1!$H108)</f>
        <v>00</v>
      </c>
      <c r="J108" s="61" t="e">
        <f>VLOOKUP(Producción1!$G108,Ventas!$A$1:$U$204,6,0)</f>
        <v>#N/A</v>
      </c>
      <c r="K108" s="64">
        <f>IF(Producción1!$Y108&lt;&gt;0,0,IFERROR(VLOOKUP(Producción1!$I108,Ventas!$D$1:$U$204,13,0),0))</f>
        <v>0</v>
      </c>
      <c r="L108" s="65" t="e">
        <f>IF(Producción1!$O108=0,0,RANK(Producción1!$O108,IF(Producción1!$A108=Producción1!$A108,Producción1!$O$2:$O$204,""),0)+COUNTIF($O$2:O108,O108)-1)</f>
        <v>#N/A</v>
      </c>
      <c r="M108" s="64" t="e">
        <f>IF(Producción1!$O108=0,0,IF(Producción1!$L108=1,8/24,VLOOKUP((MATCH(Producción1!$L108-1,Producción1!$L$2:$L$204,0)),Producción1!$F$1:$P$204,5,0)))</f>
        <v>#N/A</v>
      </c>
      <c r="N108" s="64" t="e">
        <f>IF(Producción1!$O108=0,0,Producción1!$M108+Producción1!$P108/(60*24))</f>
        <v>#N/A</v>
      </c>
      <c r="O108" s="65" t="e">
        <f>IF(OR(Producción1!$Y108&lt;&gt;0,Producción1!$J108="Cons. Int."),0,10*(24-Producción1!$K108*24)+4*Producción1!$Q108+SUMIFS(Producción1!$E$2:$E$204,Producción1!$A$2:$A$204,Producción1!$A108,Producción1!$D$2:$D$204,Producción1!$D108,Producción1!$G$2:$G$204,Producción1!$G108))</f>
        <v>#N/A</v>
      </c>
      <c r="P108" s="12" t="e">
        <f>IF(Producción1!$O108=0,0,ROUND((Pronóstico!$G$8*(SUMIF(Producción1!$A$2:$A$204,Producción1!$A108,Producción1!$E$2:$E$204))+Pronóstico!$G$9)*Producción1!$E108/(SUMIF(Producción1!$A$2:$A$204,Producción1!$A108,Producción1!$E$2:$E$204)),0))</f>
        <v>#N/A</v>
      </c>
      <c r="Q108" s="61" t="str">
        <f>IFERROR(VLOOKUP(Ventas!$E108,Clientes!$A$1:$E$48,5,0),"")</f>
        <v/>
      </c>
      <c r="R108" s="12"/>
      <c r="S108" s="64"/>
      <c r="T108" s="64"/>
      <c r="U108" s="64"/>
      <c r="V108" s="64"/>
      <c r="W108" s="12"/>
      <c r="X108" s="65">
        <f>(Producción1!$V108-Producción1!$S108)*60*24</f>
        <v>0</v>
      </c>
      <c r="Y108" s="12">
        <v>1</v>
      </c>
      <c r="Z108" s="2"/>
      <c r="AA108" s="2"/>
    </row>
    <row r="109" spans="1:27" ht="15.75" customHeight="1" x14ac:dyDescent="0.3">
      <c r="A109" s="61">
        <v>6</v>
      </c>
      <c r="B109" s="62"/>
      <c r="C109" s="12"/>
      <c r="D109" s="12" t="str">
        <f>IFERROR(VLOOKUP(C109,Productos[#All],2,0),"")</f>
        <v/>
      </c>
      <c r="E109" s="12">
        <f>IFERROR(VLOOKUP(Producción1!$I109,Ventas!$D$1:$U$204,6,0),0)</f>
        <v>0</v>
      </c>
      <c r="F109" s="12">
        <f t="shared" si="0"/>
        <v>108</v>
      </c>
      <c r="G109" s="61">
        <f>Ventas!$A109</f>
        <v>0</v>
      </c>
      <c r="H109" s="63">
        <f>Ventas!$C109</f>
        <v>0</v>
      </c>
      <c r="I109" s="63" t="str">
        <f>CONCATENATE(Producción1!$G109,Producción1!$H109)</f>
        <v>00</v>
      </c>
      <c r="J109" s="61" t="e">
        <f>VLOOKUP(Producción1!$G109,Ventas!$A$1:$U$204,6,0)</f>
        <v>#N/A</v>
      </c>
      <c r="K109" s="64">
        <f>IF(Producción1!$Y109&lt;&gt;0,0,IFERROR(VLOOKUP(Producción1!$I109,Ventas!$D$1:$U$204,13,0),0))</f>
        <v>0</v>
      </c>
      <c r="L109" s="65" t="e">
        <f>IF(Producción1!$O109=0,0,RANK(Producción1!$O109,IF(Producción1!$A109=Producción1!$A109,Producción1!$O$2:$O$204,""),0)+COUNTIF($O$2:O109,O109)-1)</f>
        <v>#N/A</v>
      </c>
      <c r="M109" s="64" t="e">
        <f>IF(Producción1!$O109=0,0,IF(Producción1!$L109=1,8/24,VLOOKUP((MATCH(Producción1!$L109-1,Producción1!$L$2:$L$204,0)),Producción1!$F$1:$P$204,5,0)))</f>
        <v>#N/A</v>
      </c>
      <c r="N109" s="64" t="e">
        <f>IF(Producción1!$O109=0,0,Producción1!$M109+Producción1!$P109/(60*24))</f>
        <v>#N/A</v>
      </c>
      <c r="O109" s="65" t="e">
        <f>IF(OR(Producción1!$Y109&lt;&gt;0,Producción1!$J109="Cons. Int."),0,10*(24-Producción1!$K109*24)+4*Producción1!$Q109+SUMIFS(Producción1!$E$2:$E$204,Producción1!$A$2:$A$204,Producción1!$A109,Producción1!$D$2:$D$204,Producción1!$D109,Producción1!$G$2:$G$204,Producción1!$G109))</f>
        <v>#N/A</v>
      </c>
      <c r="P109" s="12" t="e">
        <f>IF(Producción1!$O109=0,0,ROUND((Pronóstico!$G$8*(SUMIF(Producción1!$A$2:$A$204,Producción1!$A109,Producción1!$E$2:$E$204))+Pronóstico!$G$9)*Producción1!$E109/(SUMIF(Producción1!$A$2:$A$204,Producción1!$A109,Producción1!$E$2:$E$204)),0))</f>
        <v>#N/A</v>
      </c>
      <c r="Q109" s="61" t="str">
        <f>IFERROR(VLOOKUP(Ventas!$E109,Clientes!$A$1:$E$48,5,0),"")</f>
        <v/>
      </c>
      <c r="R109" s="12"/>
      <c r="S109" s="64"/>
      <c r="T109" s="64"/>
      <c r="U109" s="64"/>
      <c r="V109" s="64"/>
      <c r="W109" s="12"/>
      <c r="X109" s="65">
        <f>(Producción1!$V109-Producción1!$S109)*60*24</f>
        <v>0</v>
      </c>
      <c r="Y109" s="12">
        <v>1</v>
      </c>
      <c r="Z109" s="2"/>
      <c r="AA109" s="2"/>
    </row>
    <row r="110" spans="1:27" ht="15.75" customHeight="1" x14ac:dyDescent="0.3">
      <c r="A110" s="61">
        <v>6</v>
      </c>
      <c r="B110" s="62"/>
      <c r="C110" s="12"/>
      <c r="D110" s="12" t="str">
        <f>IFERROR(VLOOKUP(C110,Productos[#All],2,0),"")</f>
        <v/>
      </c>
      <c r="E110" s="12">
        <f>IFERROR(VLOOKUP(Producción1!$I110,Ventas!$D$1:$U$204,6,0),0)</f>
        <v>0</v>
      </c>
      <c r="F110" s="12">
        <f t="shared" si="0"/>
        <v>109</v>
      </c>
      <c r="G110" s="61">
        <f>Ventas!$A110</f>
        <v>0</v>
      </c>
      <c r="H110" s="63">
        <f>Ventas!$C110</f>
        <v>0</v>
      </c>
      <c r="I110" s="63" t="str">
        <f>CONCATENATE(Producción1!$G110,Producción1!$H110)</f>
        <v>00</v>
      </c>
      <c r="J110" s="61" t="e">
        <f>VLOOKUP(Producción1!$G110,Ventas!$A$1:$U$204,6,0)</f>
        <v>#N/A</v>
      </c>
      <c r="K110" s="64">
        <f>IF(Producción1!$Y110&lt;&gt;0,0,IFERROR(VLOOKUP(Producción1!$I110,Ventas!$D$1:$U$204,13,0),0))</f>
        <v>0</v>
      </c>
      <c r="L110" s="65" t="e">
        <f>IF(Producción1!$O110=0,0,RANK(Producción1!$O110,IF(Producción1!$A110=Producción1!$A110,Producción1!$O$2:$O$204,""),0)+COUNTIF($O$2:O110,O110)-1)</f>
        <v>#N/A</v>
      </c>
      <c r="M110" s="64" t="e">
        <f>IF(Producción1!$O110=0,0,IF(Producción1!$L110=1,8/24,VLOOKUP((MATCH(Producción1!$L110-1,Producción1!$L$2:$L$204,0)),Producción1!$F$1:$P$204,5,0)))</f>
        <v>#N/A</v>
      </c>
      <c r="N110" s="64" t="e">
        <f>IF(Producción1!$O110=0,0,Producción1!$M110+Producción1!$P110/(60*24))</f>
        <v>#N/A</v>
      </c>
      <c r="O110" s="65" t="e">
        <f>IF(OR(Producción1!$Y110&lt;&gt;0,Producción1!$J110="Cons. Int."),0,10*(24-Producción1!$K110*24)+4*Producción1!$Q110+SUMIFS(Producción1!$E$2:$E$204,Producción1!$A$2:$A$204,Producción1!$A110,Producción1!$D$2:$D$204,Producción1!$D110,Producción1!$G$2:$G$204,Producción1!$G110))</f>
        <v>#N/A</v>
      </c>
      <c r="P110" s="12" t="e">
        <f>IF(Producción1!$O110=0,0,ROUND((Pronóstico!$G$8*(SUMIF(Producción1!$A$2:$A$204,Producción1!$A110,Producción1!$E$2:$E$204))+Pronóstico!$G$9)*Producción1!$E110/(SUMIF(Producción1!$A$2:$A$204,Producción1!$A110,Producción1!$E$2:$E$204)),0))</f>
        <v>#N/A</v>
      </c>
      <c r="Q110" s="61" t="str">
        <f>IFERROR(VLOOKUP(Ventas!$E110,Clientes!$A$1:$E$48,5,0),"")</f>
        <v/>
      </c>
      <c r="R110" s="12"/>
      <c r="S110" s="64"/>
      <c r="T110" s="64"/>
      <c r="U110" s="64"/>
      <c r="V110" s="64"/>
      <c r="W110" s="12"/>
      <c r="X110" s="65">
        <f>(Producción1!$V110-Producción1!$S110)*60*24</f>
        <v>0</v>
      </c>
      <c r="Y110" s="12">
        <v>1</v>
      </c>
      <c r="Z110" s="2"/>
      <c r="AA110" s="2"/>
    </row>
    <row r="111" spans="1:27" ht="15.75" customHeight="1" x14ac:dyDescent="0.3">
      <c r="A111" s="61">
        <v>6</v>
      </c>
      <c r="B111" s="62"/>
      <c r="C111" s="12"/>
      <c r="D111" s="12" t="str">
        <f>IFERROR(VLOOKUP(C111,Productos[#All],2,0),"")</f>
        <v/>
      </c>
      <c r="E111" s="12">
        <f>IFERROR(VLOOKUP(Producción1!$I111,Ventas!$D$1:$U$204,6,0),0)</f>
        <v>0</v>
      </c>
      <c r="F111" s="12">
        <f t="shared" si="0"/>
        <v>110</v>
      </c>
      <c r="G111" s="61">
        <f>Ventas!$A111</f>
        <v>0</v>
      </c>
      <c r="H111" s="63">
        <f>Ventas!$C111</f>
        <v>0</v>
      </c>
      <c r="I111" s="63" t="str">
        <f>CONCATENATE(Producción1!$G111,Producción1!$H111)</f>
        <v>00</v>
      </c>
      <c r="J111" s="61" t="e">
        <f>VLOOKUP(Producción1!$G111,Ventas!$A$1:$U$204,6,0)</f>
        <v>#N/A</v>
      </c>
      <c r="K111" s="64">
        <f>IF(Producción1!$Y111&lt;&gt;0,0,IFERROR(VLOOKUP(Producción1!$I111,Ventas!$D$1:$U$204,13,0),0))</f>
        <v>0</v>
      </c>
      <c r="L111" s="65" t="e">
        <f>IF(Producción1!$O111=0,0,RANK(Producción1!$O111,IF(Producción1!$A111=Producción1!$A111,Producción1!$O$2:$O$204,""),0)+COUNTIF($O$2:O111,O111)-1)</f>
        <v>#N/A</v>
      </c>
      <c r="M111" s="64" t="e">
        <f>IF(Producción1!$O111=0,0,IF(Producción1!$L111=1,8/24,VLOOKUP((MATCH(Producción1!$L111-1,Producción1!$L$2:$L$204,0)),Producción1!$F$1:$P$204,5,0)))</f>
        <v>#N/A</v>
      </c>
      <c r="N111" s="64" t="e">
        <f>IF(Producción1!$O111=0,0,Producción1!$M111+Producción1!$P111/(60*24))</f>
        <v>#N/A</v>
      </c>
      <c r="O111" s="65" t="e">
        <f>IF(OR(Producción1!$Y111&lt;&gt;0,Producción1!$J111="Cons. Int."),0,10*(24-Producción1!$K111*24)+4*Producción1!$Q111+SUMIFS(Producción1!$E$2:$E$204,Producción1!$A$2:$A$204,Producción1!$A111,Producción1!$D$2:$D$204,Producción1!$D111,Producción1!$G$2:$G$204,Producción1!$G111))</f>
        <v>#N/A</v>
      </c>
      <c r="P111" s="12" t="e">
        <f>IF(Producción1!$O111=0,0,ROUND((Pronóstico!$G$8*(SUMIF(Producción1!$A$2:$A$204,Producción1!$A111,Producción1!$E$2:$E$204))+Pronóstico!$G$9)*Producción1!$E111/(SUMIF(Producción1!$A$2:$A$204,Producción1!$A111,Producción1!$E$2:$E$204)),0))</f>
        <v>#N/A</v>
      </c>
      <c r="Q111" s="61" t="str">
        <f>IFERROR(VLOOKUP(Ventas!$E111,Clientes!$A$1:$E$48,5,0),"")</f>
        <v/>
      </c>
      <c r="R111" s="12"/>
      <c r="S111" s="64"/>
      <c r="T111" s="64"/>
      <c r="U111" s="64"/>
      <c r="V111" s="64"/>
      <c r="W111" s="12"/>
      <c r="X111" s="65">
        <f>(Producción1!$V111-Producción1!$S111)*60*24</f>
        <v>0</v>
      </c>
      <c r="Y111" s="12">
        <v>1</v>
      </c>
      <c r="Z111" s="2"/>
      <c r="AA111" s="2"/>
    </row>
    <row r="112" spans="1:27" ht="15.75" customHeight="1" x14ac:dyDescent="0.3">
      <c r="A112" s="61">
        <v>6</v>
      </c>
      <c r="B112" s="62"/>
      <c r="C112" s="12"/>
      <c r="D112" s="12" t="str">
        <f>IFERROR(VLOOKUP(C112,Productos[#All],2,0),"")</f>
        <v/>
      </c>
      <c r="E112" s="12">
        <f>IFERROR(VLOOKUP(Producción1!$I112,Ventas!$D$1:$U$204,6,0),0)</f>
        <v>0</v>
      </c>
      <c r="F112" s="12">
        <f t="shared" si="0"/>
        <v>111</v>
      </c>
      <c r="G112" s="61">
        <f>Ventas!$A112</f>
        <v>0</v>
      </c>
      <c r="H112" s="63">
        <f>Ventas!$C112</f>
        <v>0</v>
      </c>
      <c r="I112" s="63" t="str">
        <f>CONCATENATE(Producción1!$G112,Producción1!$H112)</f>
        <v>00</v>
      </c>
      <c r="J112" s="61" t="e">
        <f>VLOOKUP(Producción1!$G112,Ventas!$A$1:$U$204,6,0)</f>
        <v>#N/A</v>
      </c>
      <c r="K112" s="64">
        <f>IF(Producción1!$Y112&lt;&gt;0,0,IFERROR(VLOOKUP(Producción1!$I112,Ventas!$D$1:$U$204,13,0),0))</f>
        <v>0</v>
      </c>
      <c r="L112" s="65" t="e">
        <f>IF(Producción1!$O112=0,0,RANK(Producción1!$O112,IF(Producción1!$A112=Producción1!$A112,Producción1!$O$2:$O$204,""),0)+COUNTIF($O$2:O112,O112)-1)</f>
        <v>#N/A</v>
      </c>
      <c r="M112" s="64" t="e">
        <f>IF(Producción1!$O112=0,0,IF(Producción1!$L112=1,8/24,VLOOKUP((MATCH(Producción1!$L112-1,Producción1!$L$2:$L$204,0)),Producción1!$F$1:$P$204,5,0)))</f>
        <v>#N/A</v>
      </c>
      <c r="N112" s="64" t="e">
        <f>IF(Producción1!$O112=0,0,Producción1!$M112+Producción1!$P112/(60*24))</f>
        <v>#N/A</v>
      </c>
      <c r="O112" s="65" t="e">
        <f>IF(OR(Producción1!$Y112&lt;&gt;0,Producción1!$J112="Cons. Int."),0,10*(24-Producción1!$K112*24)+4*Producción1!$Q112+SUMIFS(Producción1!$E$2:$E$204,Producción1!$A$2:$A$204,Producción1!$A112,Producción1!$D$2:$D$204,Producción1!$D112,Producción1!$G$2:$G$204,Producción1!$G112))</f>
        <v>#N/A</v>
      </c>
      <c r="P112" s="12" t="e">
        <f>IF(Producción1!$O112=0,0,ROUND((Pronóstico!$G$8*(SUMIF(Producción1!$A$2:$A$204,Producción1!$A112,Producción1!$E$2:$E$204))+Pronóstico!$G$9)*Producción1!$E112/(SUMIF(Producción1!$A$2:$A$204,Producción1!$A112,Producción1!$E$2:$E$204)),0))</f>
        <v>#N/A</v>
      </c>
      <c r="Q112" s="61" t="str">
        <f>IFERROR(VLOOKUP(Ventas!$E112,Clientes!$A$1:$E$48,5,0),"")</f>
        <v/>
      </c>
      <c r="R112" s="12"/>
      <c r="S112" s="64"/>
      <c r="T112" s="64"/>
      <c r="U112" s="64"/>
      <c r="V112" s="64"/>
      <c r="W112" s="12"/>
      <c r="X112" s="65">
        <f>(Producción1!$V112-Producción1!$S112)*60*24</f>
        <v>0</v>
      </c>
      <c r="Y112" s="12">
        <v>1</v>
      </c>
      <c r="Z112" s="2"/>
      <c r="AA112" s="2"/>
    </row>
    <row r="113" spans="1:27" ht="15.75" customHeight="1" x14ac:dyDescent="0.3">
      <c r="A113" s="61">
        <v>6</v>
      </c>
      <c r="B113" s="62"/>
      <c r="C113" s="12"/>
      <c r="D113" s="12" t="str">
        <f>IFERROR(VLOOKUP(C113,Productos[#All],2,0),"")</f>
        <v/>
      </c>
      <c r="E113" s="12">
        <f>IFERROR(VLOOKUP(Producción1!$I113,Ventas!$D$1:$U$204,6,0),0)</f>
        <v>0</v>
      </c>
      <c r="F113" s="12">
        <f t="shared" si="0"/>
        <v>112</v>
      </c>
      <c r="G113" s="61">
        <f>Ventas!$A113</f>
        <v>0</v>
      </c>
      <c r="H113" s="63">
        <f>Ventas!$C113</f>
        <v>0</v>
      </c>
      <c r="I113" s="63" t="str">
        <f>CONCATENATE(Producción1!$G113,Producción1!$H113)</f>
        <v>00</v>
      </c>
      <c r="J113" s="61" t="e">
        <f>VLOOKUP(Producción1!$G113,Ventas!$A$1:$U$204,6,0)</f>
        <v>#N/A</v>
      </c>
      <c r="K113" s="64">
        <f>IF(Producción1!$Y113&lt;&gt;0,0,IFERROR(VLOOKUP(Producción1!$I113,Ventas!$D$1:$U$204,13,0),0))</f>
        <v>0</v>
      </c>
      <c r="L113" s="65" t="e">
        <f>IF(Producción1!$O113=0,0,RANK(Producción1!$O113,IF(Producción1!$A113=Producción1!$A113,Producción1!$O$2:$O$204,""),0)+COUNTIF($O$2:O113,O113)-1)</f>
        <v>#N/A</v>
      </c>
      <c r="M113" s="64" t="e">
        <f>IF(Producción1!$O113=0,0,IF(Producción1!$L113=1,8/24,VLOOKUP((MATCH(Producción1!$L113-1,Producción1!$L$2:$L$204,0)),Producción1!$F$1:$P$204,5,0)))</f>
        <v>#N/A</v>
      </c>
      <c r="N113" s="64" t="e">
        <f>IF(Producción1!$O113=0,0,Producción1!$M113+Producción1!$P113/(60*24))</f>
        <v>#N/A</v>
      </c>
      <c r="O113" s="65" t="e">
        <f>IF(OR(Producción1!$Y113&lt;&gt;0,Producción1!$J113="Cons. Int."),0,10*(24-Producción1!$K113*24)+4*Producción1!$Q113+SUMIFS(Producción1!$E$2:$E$204,Producción1!$A$2:$A$204,Producción1!$A113,Producción1!$D$2:$D$204,Producción1!$D113,Producción1!$G$2:$G$204,Producción1!$G113))</f>
        <v>#N/A</v>
      </c>
      <c r="P113" s="12" t="e">
        <f>IF(Producción1!$O113=0,0,ROUND((Pronóstico!$G$8*(SUMIF(Producción1!$A$2:$A$204,Producción1!$A113,Producción1!$E$2:$E$204))+Pronóstico!$G$9)*Producción1!$E113/(SUMIF(Producción1!$A$2:$A$204,Producción1!$A113,Producción1!$E$2:$E$204)),0))</f>
        <v>#N/A</v>
      </c>
      <c r="Q113" s="61" t="str">
        <f>IFERROR(VLOOKUP(Ventas!$E113,Clientes!$A$1:$E$48,5,0),"")</f>
        <v/>
      </c>
      <c r="R113" s="12"/>
      <c r="S113" s="64"/>
      <c r="T113" s="64"/>
      <c r="U113" s="64"/>
      <c r="V113" s="64"/>
      <c r="W113" s="12"/>
      <c r="X113" s="65">
        <f>(Producción1!$V113-Producción1!$S113)*60*24</f>
        <v>0</v>
      </c>
      <c r="Y113" s="12">
        <v>1</v>
      </c>
      <c r="Z113" s="2"/>
      <c r="AA113" s="2"/>
    </row>
    <row r="114" spans="1:27" ht="15.75" customHeight="1" x14ac:dyDescent="0.3">
      <c r="A114" s="61">
        <v>6</v>
      </c>
      <c r="B114" s="62"/>
      <c r="C114" s="12"/>
      <c r="D114" s="12" t="str">
        <f>IFERROR(VLOOKUP(C114,Productos[#All],2,0),"")</f>
        <v/>
      </c>
      <c r="E114" s="12">
        <f>IFERROR(VLOOKUP(Producción1!$I114,Ventas!$D$1:$U$204,6,0),0)</f>
        <v>0</v>
      </c>
      <c r="F114" s="12">
        <f t="shared" si="0"/>
        <v>113</v>
      </c>
      <c r="G114" s="61">
        <f>Ventas!$A114</f>
        <v>0</v>
      </c>
      <c r="H114" s="63">
        <f>Ventas!$C114</f>
        <v>0</v>
      </c>
      <c r="I114" s="63" t="str">
        <f>CONCATENATE(Producción1!$G114,Producción1!$H114)</f>
        <v>00</v>
      </c>
      <c r="J114" s="61" t="e">
        <f>VLOOKUP(Producción1!$G114,Ventas!$A$1:$U$204,6,0)</f>
        <v>#N/A</v>
      </c>
      <c r="K114" s="64">
        <f>IF(Producción1!$Y114&lt;&gt;0,0,IFERROR(VLOOKUP(Producción1!$I114,Ventas!$D$1:$U$204,13,0),0))</f>
        <v>0</v>
      </c>
      <c r="L114" s="65" t="e">
        <f>IF(Producción1!$O114=0,0,RANK(Producción1!$O114,IF(Producción1!$A114=Producción1!$A114,Producción1!$O$2:$O$204,""),0)+COUNTIF($O$2:O114,O114)-1)</f>
        <v>#N/A</v>
      </c>
      <c r="M114" s="64" t="e">
        <f>IF(Producción1!$O114=0,0,IF(Producción1!$L114=1,8/24,VLOOKUP((MATCH(Producción1!$L114-1,Producción1!$L$2:$L$204,0)),Producción1!$F$1:$P$204,5,0)))</f>
        <v>#N/A</v>
      </c>
      <c r="N114" s="64" t="e">
        <f>IF(Producción1!$O114=0,0,Producción1!$M114+Producción1!$P114/(60*24))</f>
        <v>#N/A</v>
      </c>
      <c r="O114" s="65" t="e">
        <f>IF(OR(Producción1!$Y114&lt;&gt;0,Producción1!$J114="Cons. Int."),0,10*(24-Producción1!$K114*24)+4*Producción1!$Q114+SUMIFS(Producción1!$E$2:$E$204,Producción1!$A$2:$A$204,Producción1!$A114,Producción1!$D$2:$D$204,Producción1!$D114,Producción1!$G$2:$G$204,Producción1!$G114))</f>
        <v>#N/A</v>
      </c>
      <c r="P114" s="12" t="e">
        <f>IF(Producción1!$O114=0,0,ROUND((Pronóstico!$G$8*(SUMIF(Producción1!$A$2:$A$204,Producción1!$A114,Producción1!$E$2:$E$204))+Pronóstico!$G$9)*Producción1!$E114/(SUMIF(Producción1!$A$2:$A$204,Producción1!$A114,Producción1!$E$2:$E$204)),0))</f>
        <v>#N/A</v>
      </c>
      <c r="Q114" s="61" t="str">
        <f>IFERROR(VLOOKUP(Ventas!$E114,Clientes!$A$1:$E$48,5,0),"")</f>
        <v/>
      </c>
      <c r="R114" s="12"/>
      <c r="S114" s="64"/>
      <c r="T114" s="64"/>
      <c r="U114" s="64"/>
      <c r="V114" s="64"/>
      <c r="W114" s="12"/>
      <c r="X114" s="65">
        <f>(Producción1!$V114-Producción1!$S114)*60*24</f>
        <v>0</v>
      </c>
      <c r="Y114" s="12">
        <v>1</v>
      </c>
      <c r="Z114" s="2"/>
      <c r="AA114" s="2"/>
    </row>
    <row r="115" spans="1:27" ht="15.75" customHeight="1" x14ac:dyDescent="0.3">
      <c r="A115" s="61">
        <v>6</v>
      </c>
      <c r="B115" s="62"/>
      <c r="C115" s="12"/>
      <c r="D115" s="12" t="str">
        <f>IFERROR(VLOOKUP(C115,Productos[#All],2,0),"")</f>
        <v/>
      </c>
      <c r="E115" s="12">
        <f>IFERROR(VLOOKUP(Producción1!$I115,Ventas!$D$1:$U$204,6,0),0)</f>
        <v>0</v>
      </c>
      <c r="F115" s="12">
        <f t="shared" si="0"/>
        <v>114</v>
      </c>
      <c r="G115" s="61">
        <f>Ventas!$A115</f>
        <v>0</v>
      </c>
      <c r="H115" s="63">
        <f>Ventas!$C115</f>
        <v>0</v>
      </c>
      <c r="I115" s="63" t="str">
        <f>CONCATENATE(Producción1!$G115,Producción1!$H115)</f>
        <v>00</v>
      </c>
      <c r="J115" s="61" t="e">
        <f>VLOOKUP(Producción1!$G115,Ventas!$A$1:$U$204,6,0)</f>
        <v>#N/A</v>
      </c>
      <c r="K115" s="64">
        <f>IF(Producción1!$Y115&lt;&gt;0,0,IFERROR(VLOOKUP(Producción1!$I115,Ventas!$D$1:$U$204,13,0),0))</f>
        <v>0</v>
      </c>
      <c r="L115" s="65" t="e">
        <f>IF(Producción1!$O115=0,0,RANK(Producción1!$O115,IF(Producción1!$A115=Producción1!$A115,Producción1!$O$2:$O$204,""),0)+COUNTIF($O$2:O115,O115)-1)</f>
        <v>#N/A</v>
      </c>
      <c r="M115" s="64" t="e">
        <f>IF(Producción1!$O115=0,0,IF(Producción1!$L115=1,8/24,VLOOKUP((MATCH(Producción1!$L115-1,Producción1!$L$2:$L$204,0)),Producción1!$F$1:$P$204,5,0)))</f>
        <v>#N/A</v>
      </c>
      <c r="N115" s="64" t="e">
        <f>IF(Producción1!$O115=0,0,Producción1!$M115+Producción1!$P115/(60*24))</f>
        <v>#N/A</v>
      </c>
      <c r="O115" s="65" t="e">
        <f>IF(OR(Producción1!$Y115&lt;&gt;0,Producción1!$J115="Cons. Int."),0,10*(24-Producción1!$K115*24)+4*Producción1!$Q115+SUMIFS(Producción1!$E$2:$E$204,Producción1!$A$2:$A$204,Producción1!$A115,Producción1!$D$2:$D$204,Producción1!$D115,Producción1!$G$2:$G$204,Producción1!$G115))</f>
        <v>#N/A</v>
      </c>
      <c r="P115" s="12" t="e">
        <f>IF(Producción1!$O115=0,0,ROUND((Pronóstico!$G$8*(SUMIF(Producción1!$A$2:$A$204,Producción1!$A115,Producción1!$E$2:$E$204))+Pronóstico!$G$9)*Producción1!$E115/(SUMIF(Producción1!$A$2:$A$204,Producción1!$A115,Producción1!$E$2:$E$204)),0))</f>
        <v>#N/A</v>
      </c>
      <c r="Q115" s="61" t="str">
        <f>IFERROR(VLOOKUP(Ventas!$E115,Clientes!$A$1:$E$48,5,0),"")</f>
        <v/>
      </c>
      <c r="R115" s="12"/>
      <c r="S115" s="64"/>
      <c r="T115" s="64"/>
      <c r="U115" s="64"/>
      <c r="V115" s="64"/>
      <c r="W115" s="12"/>
      <c r="X115" s="65">
        <f>(Producción1!$V115-Producción1!$S115)*60*24</f>
        <v>0</v>
      </c>
      <c r="Y115" s="12">
        <v>1</v>
      </c>
      <c r="Z115" s="2"/>
      <c r="AA115" s="2"/>
    </row>
    <row r="116" spans="1:27" ht="15.75" customHeight="1" x14ac:dyDescent="0.3">
      <c r="A116" s="61">
        <v>6</v>
      </c>
      <c r="B116" s="62"/>
      <c r="C116" s="12"/>
      <c r="D116" s="12" t="str">
        <f>IFERROR(VLOOKUP(C116,Productos[#All],2,0),"")</f>
        <v/>
      </c>
      <c r="E116" s="12">
        <f>IFERROR(VLOOKUP(Producción1!$I116,Ventas!$D$1:$U$204,6,0),0)</f>
        <v>0</v>
      </c>
      <c r="F116" s="12">
        <f t="shared" si="0"/>
        <v>115</v>
      </c>
      <c r="G116" s="61">
        <f>Ventas!$A116</f>
        <v>0</v>
      </c>
      <c r="H116" s="63">
        <f>Ventas!$C116</f>
        <v>0</v>
      </c>
      <c r="I116" s="63" t="str">
        <f>CONCATENATE(Producción1!$G116,Producción1!$H116)</f>
        <v>00</v>
      </c>
      <c r="J116" s="61" t="e">
        <f>VLOOKUP(Producción1!$G116,Ventas!$A$1:$U$204,6,0)</f>
        <v>#N/A</v>
      </c>
      <c r="K116" s="64">
        <f>IF(Producción1!$Y116&lt;&gt;0,0,IFERROR(VLOOKUP(Producción1!$I116,Ventas!$D$1:$U$204,13,0),0))</f>
        <v>0</v>
      </c>
      <c r="L116" s="65" t="e">
        <f>IF(Producción1!$O116=0,0,RANK(Producción1!$O116,IF(Producción1!$A116=Producción1!$A116,Producción1!$O$2:$O$204,""),0)+COUNTIF($O$2:O116,O116)-1)</f>
        <v>#N/A</v>
      </c>
      <c r="M116" s="64" t="e">
        <f>IF(Producción1!$O116=0,0,IF(Producción1!$L116=1,8/24,VLOOKUP((MATCH(Producción1!$L116-1,Producción1!$L$2:$L$204,0)),Producción1!$F$1:$P$204,5,0)))</f>
        <v>#N/A</v>
      </c>
      <c r="N116" s="64" t="e">
        <f>IF(Producción1!$O116=0,0,Producción1!$M116+Producción1!$P116/(60*24))</f>
        <v>#N/A</v>
      </c>
      <c r="O116" s="65" t="e">
        <f>IF(OR(Producción1!$Y116&lt;&gt;0,Producción1!$J116="Cons. Int."),0,10*(24-Producción1!$K116*24)+4*Producción1!$Q116+SUMIFS(Producción1!$E$2:$E$204,Producción1!$A$2:$A$204,Producción1!$A116,Producción1!$D$2:$D$204,Producción1!$D116,Producción1!$G$2:$G$204,Producción1!$G116))</f>
        <v>#N/A</v>
      </c>
      <c r="P116" s="12" t="e">
        <f>IF(Producción1!$O116=0,0,ROUND((Pronóstico!$G$8*(SUMIF(Producción1!$A$2:$A$204,Producción1!$A116,Producción1!$E$2:$E$204))+Pronóstico!$G$9)*Producción1!$E116/(SUMIF(Producción1!$A$2:$A$204,Producción1!$A116,Producción1!$E$2:$E$204)),0))</f>
        <v>#N/A</v>
      </c>
      <c r="Q116" s="61" t="str">
        <f>IFERROR(VLOOKUP(Ventas!$E116,Clientes!$A$1:$E$48,5,0),"")</f>
        <v/>
      </c>
      <c r="R116" s="12"/>
      <c r="S116" s="64"/>
      <c r="T116" s="64"/>
      <c r="U116" s="64"/>
      <c r="V116" s="64"/>
      <c r="W116" s="12"/>
      <c r="X116" s="65">
        <f>(Producción1!$V116-Producción1!$S116)*60*24</f>
        <v>0</v>
      </c>
      <c r="Y116" s="12">
        <v>1</v>
      </c>
      <c r="Z116" s="2"/>
      <c r="AA116" s="2"/>
    </row>
    <row r="117" spans="1:27" ht="15.75" customHeight="1" x14ac:dyDescent="0.3">
      <c r="A117" s="61">
        <v>7</v>
      </c>
      <c r="B117" s="62"/>
      <c r="C117" s="12"/>
      <c r="D117" s="12" t="str">
        <f>IFERROR(VLOOKUP(C117,Productos[#All],2,0),"")</f>
        <v/>
      </c>
      <c r="E117" s="12">
        <f>IFERROR(VLOOKUP(Producción1!$I117,Ventas!$D$1:$U$204,6,0),0)</f>
        <v>0</v>
      </c>
      <c r="F117" s="12">
        <f t="shared" si="0"/>
        <v>116</v>
      </c>
      <c r="G117" s="61">
        <f>Ventas!$A117</f>
        <v>0</v>
      </c>
      <c r="H117" s="63">
        <f>Ventas!$C117</f>
        <v>0</v>
      </c>
      <c r="I117" s="63" t="str">
        <f>CONCATENATE(Producción1!$G117,Producción1!$H117)</f>
        <v>00</v>
      </c>
      <c r="J117" s="61" t="e">
        <f>VLOOKUP(Producción1!$G117,Ventas!$A$1:$U$204,6,0)</f>
        <v>#N/A</v>
      </c>
      <c r="K117" s="64">
        <f>IF(Producción1!$Y117&lt;&gt;0,0,IFERROR(VLOOKUP(Producción1!$I117,Ventas!$D$1:$U$204,13,0),0))</f>
        <v>0</v>
      </c>
      <c r="L117" s="65" t="e">
        <f>IF(Producción1!$O117=0,0,RANK(Producción1!$O117,IF(Producción1!$A117=Producción1!$A117,Producción1!$O$2:$O$204,""),0)+COUNTIF($O$2:O117,O117)-1)</f>
        <v>#N/A</v>
      </c>
      <c r="M117" s="64" t="e">
        <f>IF(Producción1!$O117=0,0,IF(Producción1!$L117=1,8/24,VLOOKUP((MATCH(Producción1!$L117-1,Producción1!$L$2:$L$204,0)),Producción1!$F$1:$P$204,5,0)))</f>
        <v>#N/A</v>
      </c>
      <c r="N117" s="64" t="e">
        <f>IF(Producción1!$O117=0,0,Producción1!$M117+Producción1!$P117/(60*24))</f>
        <v>#N/A</v>
      </c>
      <c r="O117" s="65" t="e">
        <f>IF(OR(Producción1!$Y117&lt;&gt;0,Producción1!$J117="Cons. Int."),0,10*(24-Producción1!$K117*24)+4*Producción1!$Q117+SUMIFS(Producción1!$E$2:$E$204,Producción1!$A$2:$A$204,Producción1!$A117,Producción1!$D$2:$D$204,Producción1!$D117,Producción1!$G$2:$G$204,Producción1!$G117))</f>
        <v>#N/A</v>
      </c>
      <c r="P117" s="12" t="e">
        <f>IF(Producción1!$O117=0,0,ROUND((Pronóstico!$G$8*(SUMIF(Producción1!$A$2:$A$204,Producción1!$A117,Producción1!$E$2:$E$204))+Pronóstico!$G$9)*Producción1!$E117/(SUMIF(Producción1!$A$2:$A$204,Producción1!$A117,Producción1!$E$2:$E$204)),0))</f>
        <v>#N/A</v>
      </c>
      <c r="Q117" s="61" t="str">
        <f>IFERROR(VLOOKUP(Ventas!$E117,Clientes!$A$1:$E$48,5,0),"")</f>
        <v/>
      </c>
      <c r="R117" s="12"/>
      <c r="S117" s="64"/>
      <c r="T117" s="64"/>
      <c r="U117" s="64"/>
      <c r="V117" s="64"/>
      <c r="W117" s="12"/>
      <c r="X117" s="65">
        <f>(Producción1!$V117-Producción1!$S117)*60*24</f>
        <v>0</v>
      </c>
      <c r="Y117" s="12">
        <v>1</v>
      </c>
      <c r="Z117" s="2"/>
      <c r="AA117" s="2"/>
    </row>
    <row r="118" spans="1:27" ht="15.75" customHeight="1" x14ac:dyDescent="0.3">
      <c r="A118" s="61">
        <v>7</v>
      </c>
      <c r="B118" s="62"/>
      <c r="C118" s="12"/>
      <c r="D118" s="12" t="str">
        <f>IFERROR(VLOOKUP(C118,Productos[#All],2,0),"")</f>
        <v/>
      </c>
      <c r="E118" s="12">
        <f>IFERROR(VLOOKUP(Producción1!$I118,Ventas!$D$1:$U$204,6,0),0)</f>
        <v>0</v>
      </c>
      <c r="F118" s="12">
        <f t="shared" si="0"/>
        <v>117</v>
      </c>
      <c r="G118" s="61">
        <f>Ventas!$A118</f>
        <v>0</v>
      </c>
      <c r="H118" s="63">
        <f>Ventas!$C118</f>
        <v>0</v>
      </c>
      <c r="I118" s="63" t="str">
        <f>CONCATENATE(Producción1!$G118,Producción1!$H118)</f>
        <v>00</v>
      </c>
      <c r="J118" s="61" t="e">
        <f>VLOOKUP(Producción1!$G118,Ventas!$A$1:$U$204,6,0)</f>
        <v>#N/A</v>
      </c>
      <c r="K118" s="64">
        <f>IF(Producción1!$Y118&lt;&gt;0,0,IFERROR(VLOOKUP(Producción1!$I118,Ventas!$D$1:$U$204,13,0),0))</f>
        <v>0</v>
      </c>
      <c r="L118" s="65" t="e">
        <f>IF(Producción1!$O118=0,0,RANK(Producción1!$O118,IF(Producción1!$A118=Producción1!$A118,Producción1!$O$2:$O$204,""),0)+COUNTIF($O$2:O118,O118)-1)</f>
        <v>#N/A</v>
      </c>
      <c r="M118" s="64" t="e">
        <f>IF(Producción1!$O118=0,0,IF(Producción1!$L118=1,8/24,VLOOKUP((MATCH(Producción1!$L118-1,Producción1!$L$2:$L$204,0)),Producción1!$F$1:$P$204,5,0)))</f>
        <v>#N/A</v>
      </c>
      <c r="N118" s="64" t="e">
        <f>IF(Producción1!$O118=0,0,Producción1!$M118+Producción1!$P118/(60*24))</f>
        <v>#N/A</v>
      </c>
      <c r="O118" s="65" t="e">
        <f>IF(OR(Producción1!$Y118&lt;&gt;0,Producción1!$J118="Cons. Int."),0,10*(24-Producción1!$K118*24)+4*Producción1!$Q118+SUMIFS(Producción1!$E$2:$E$204,Producción1!$A$2:$A$204,Producción1!$A118,Producción1!$D$2:$D$204,Producción1!$D118,Producción1!$G$2:$G$204,Producción1!$G118))</f>
        <v>#N/A</v>
      </c>
      <c r="P118" s="12" t="e">
        <f>IF(Producción1!$O118=0,0,ROUND((Pronóstico!$G$8*(SUMIF(Producción1!$A$2:$A$204,Producción1!$A118,Producción1!$E$2:$E$204))+Pronóstico!$G$9)*Producción1!$E118/(SUMIF(Producción1!$A$2:$A$204,Producción1!$A118,Producción1!$E$2:$E$204)),0))</f>
        <v>#N/A</v>
      </c>
      <c r="Q118" s="61" t="str">
        <f>IFERROR(VLOOKUP(Ventas!$E118,Clientes!$A$1:$E$48,5,0),"")</f>
        <v/>
      </c>
      <c r="R118" s="12"/>
      <c r="S118" s="64"/>
      <c r="T118" s="64"/>
      <c r="U118" s="64"/>
      <c r="V118" s="64"/>
      <c r="W118" s="12"/>
      <c r="X118" s="65">
        <f>(Producción1!$V118-Producción1!$S118)*60*24</f>
        <v>0</v>
      </c>
      <c r="Y118" s="12">
        <v>1</v>
      </c>
      <c r="Z118" s="2"/>
      <c r="AA118" s="2"/>
    </row>
    <row r="119" spans="1:27" ht="15.75" customHeight="1" x14ac:dyDescent="0.3">
      <c r="A119" s="61">
        <v>7</v>
      </c>
      <c r="B119" s="62"/>
      <c r="C119" s="12"/>
      <c r="D119" s="12" t="str">
        <f>IFERROR(VLOOKUP(C119,Productos[#All],2,0),"")</f>
        <v/>
      </c>
      <c r="E119" s="12">
        <f>IFERROR(VLOOKUP(Producción1!$I119,Ventas!$D$1:$U$204,6,0),0)</f>
        <v>0</v>
      </c>
      <c r="F119" s="12">
        <f t="shared" si="0"/>
        <v>118</v>
      </c>
      <c r="G119" s="61">
        <f>Ventas!$A119</f>
        <v>0</v>
      </c>
      <c r="H119" s="63">
        <f>Ventas!$C119</f>
        <v>0</v>
      </c>
      <c r="I119" s="63" t="str">
        <f>CONCATENATE(Producción1!$G119,Producción1!$H119)</f>
        <v>00</v>
      </c>
      <c r="J119" s="61" t="e">
        <f>VLOOKUP(Producción1!$G119,Ventas!$A$1:$U$204,6,0)</f>
        <v>#N/A</v>
      </c>
      <c r="K119" s="64">
        <f>IF(Producción1!$Y119&lt;&gt;0,0,IFERROR(VLOOKUP(Producción1!$I119,Ventas!$D$1:$U$204,13,0),0))</f>
        <v>0</v>
      </c>
      <c r="L119" s="65" t="e">
        <f>IF(Producción1!$O119=0,0,RANK(Producción1!$O119,IF(Producción1!$A119=Producción1!$A119,Producción1!$O$2:$O$204,""),0)+COUNTIF($O$2:O119,O119)-1)</f>
        <v>#N/A</v>
      </c>
      <c r="M119" s="64" t="e">
        <f>IF(Producción1!$O119=0,0,IF(Producción1!$L119=1,8/24,VLOOKUP((MATCH(Producción1!$L119-1,Producción1!$L$2:$L$204,0)),Producción1!$F$1:$P$204,5,0)))</f>
        <v>#N/A</v>
      </c>
      <c r="N119" s="64" t="e">
        <f>IF(Producción1!$O119=0,0,Producción1!$M119+Producción1!$P119/(60*24))</f>
        <v>#N/A</v>
      </c>
      <c r="O119" s="65" t="e">
        <f>IF(OR(Producción1!$Y119&lt;&gt;0,Producción1!$J119="Cons. Int."),0,10*(24-Producción1!$K119*24)+4*Producción1!$Q119+SUMIFS(Producción1!$E$2:$E$204,Producción1!$A$2:$A$204,Producción1!$A119,Producción1!$D$2:$D$204,Producción1!$D119,Producción1!$G$2:$G$204,Producción1!$G119))</f>
        <v>#N/A</v>
      </c>
      <c r="P119" s="12" t="e">
        <f>IF(Producción1!$O119=0,0,ROUND((Pronóstico!$G$8*(SUMIF(Producción1!$A$2:$A$204,Producción1!$A119,Producción1!$E$2:$E$204))+Pronóstico!$G$9)*Producción1!$E119/(SUMIF(Producción1!$A$2:$A$204,Producción1!$A119,Producción1!$E$2:$E$204)),0))</f>
        <v>#N/A</v>
      </c>
      <c r="Q119" s="61" t="str">
        <f>IFERROR(VLOOKUP(Ventas!$E119,Clientes!$A$1:$E$48,5,0),"")</f>
        <v/>
      </c>
      <c r="R119" s="12"/>
      <c r="S119" s="64"/>
      <c r="T119" s="64"/>
      <c r="U119" s="64"/>
      <c r="V119" s="64"/>
      <c r="W119" s="12"/>
      <c r="X119" s="65">
        <f>(Producción1!$V119-Producción1!$S119)*60*24</f>
        <v>0</v>
      </c>
      <c r="Y119" s="12">
        <v>1</v>
      </c>
      <c r="Z119" s="2"/>
      <c r="AA119" s="2"/>
    </row>
    <row r="120" spans="1:27" ht="15.75" customHeight="1" x14ac:dyDescent="0.3">
      <c r="A120" s="61">
        <v>7</v>
      </c>
      <c r="B120" s="62"/>
      <c r="C120" s="12"/>
      <c r="D120" s="12" t="str">
        <f>IFERROR(VLOOKUP(C120,Productos[#All],2,0),"")</f>
        <v/>
      </c>
      <c r="E120" s="12">
        <f>IFERROR(VLOOKUP(Producción1!$I120,Ventas!$D$1:$U$204,6,0),0)</f>
        <v>0</v>
      </c>
      <c r="F120" s="12">
        <f t="shared" si="0"/>
        <v>119</v>
      </c>
      <c r="G120" s="61">
        <f>Ventas!$A120</f>
        <v>0</v>
      </c>
      <c r="H120" s="63">
        <f>Ventas!$C120</f>
        <v>0</v>
      </c>
      <c r="I120" s="63" t="str">
        <f>CONCATENATE(Producción1!$G120,Producción1!$H120)</f>
        <v>00</v>
      </c>
      <c r="J120" s="61" t="e">
        <f>VLOOKUP(Producción1!$G120,Ventas!$A$1:$U$204,6,0)</f>
        <v>#N/A</v>
      </c>
      <c r="K120" s="64">
        <f>IF(Producción1!$Y120&lt;&gt;0,0,IFERROR(VLOOKUP(Producción1!$I120,Ventas!$D$1:$U$204,13,0),0))</f>
        <v>0</v>
      </c>
      <c r="L120" s="65" t="e">
        <f>IF(Producción1!$O120=0,0,RANK(Producción1!$O120,IF(Producción1!$A120=Producción1!$A120,Producción1!$O$2:$O$204,""),0)+COUNTIF($O$2:O120,O120)-1)</f>
        <v>#N/A</v>
      </c>
      <c r="M120" s="64" t="e">
        <f>IF(Producción1!$O120=0,0,IF(Producción1!$L120=1,8/24,VLOOKUP((MATCH(Producción1!$L120-1,Producción1!$L$2:$L$204,0)),Producción1!$F$1:$P$204,5,0)))</f>
        <v>#N/A</v>
      </c>
      <c r="N120" s="64" t="e">
        <f>IF(Producción1!$O120=0,0,Producción1!$M120+Producción1!$P120/(60*24))</f>
        <v>#N/A</v>
      </c>
      <c r="O120" s="65" t="e">
        <f>IF(OR(Producción1!$Y120&lt;&gt;0,Producción1!$J120="Cons. Int."),0,10*(24-Producción1!$K120*24)+4*Producción1!$Q120+SUMIFS(Producción1!$E$2:$E$204,Producción1!$A$2:$A$204,Producción1!$A120,Producción1!$D$2:$D$204,Producción1!$D120,Producción1!$G$2:$G$204,Producción1!$G120))</f>
        <v>#N/A</v>
      </c>
      <c r="P120" s="12" t="e">
        <f>IF(Producción1!$O120=0,0,ROUND((Pronóstico!$G$8*(SUMIF(Producción1!$A$2:$A$204,Producción1!$A120,Producción1!$E$2:$E$204))+Pronóstico!$G$9)*Producción1!$E120/(SUMIF(Producción1!$A$2:$A$204,Producción1!$A120,Producción1!$E$2:$E$204)),0))</f>
        <v>#N/A</v>
      </c>
      <c r="Q120" s="61" t="str">
        <f>IFERROR(VLOOKUP(Ventas!$E120,Clientes!$A$1:$E$48,5,0),"")</f>
        <v/>
      </c>
      <c r="R120" s="12"/>
      <c r="S120" s="64"/>
      <c r="T120" s="64"/>
      <c r="U120" s="64"/>
      <c r="V120" s="64"/>
      <c r="W120" s="12"/>
      <c r="X120" s="65">
        <f>(Producción1!$V120-Producción1!$S120)*60*24</f>
        <v>0</v>
      </c>
      <c r="Y120" s="12">
        <v>1</v>
      </c>
      <c r="Z120" s="2"/>
      <c r="AA120" s="2"/>
    </row>
    <row r="121" spans="1:27" ht="15.75" customHeight="1" x14ac:dyDescent="0.3">
      <c r="A121" s="61">
        <v>7</v>
      </c>
      <c r="B121" s="62"/>
      <c r="C121" s="12"/>
      <c r="D121" s="12" t="str">
        <f>IFERROR(VLOOKUP(C121,Productos[#All],2,0),"")</f>
        <v/>
      </c>
      <c r="E121" s="12">
        <f>IFERROR(VLOOKUP(Producción1!$I121,Ventas!$D$1:$U$204,6,0),0)</f>
        <v>0</v>
      </c>
      <c r="F121" s="12">
        <f t="shared" si="0"/>
        <v>120</v>
      </c>
      <c r="G121" s="61">
        <f>Ventas!$A121</f>
        <v>0</v>
      </c>
      <c r="H121" s="63">
        <f>Ventas!$C121</f>
        <v>0</v>
      </c>
      <c r="I121" s="63" t="str">
        <f>CONCATENATE(Producción1!$G121,Producción1!$H121)</f>
        <v>00</v>
      </c>
      <c r="J121" s="61" t="e">
        <f>VLOOKUP(Producción1!$G121,Ventas!$A$1:$U$204,6,0)</f>
        <v>#N/A</v>
      </c>
      <c r="K121" s="64">
        <f>IF(Producción1!$Y121&lt;&gt;0,0,IFERROR(VLOOKUP(Producción1!$I121,Ventas!$D$1:$U$204,13,0),0))</f>
        <v>0</v>
      </c>
      <c r="L121" s="65" t="e">
        <f>IF(Producción1!$O121=0,0,RANK(Producción1!$O121,IF(Producción1!$A121=Producción1!$A121,Producción1!$O$2:$O$204,""),0)+COUNTIF($O$2:O121,O121)-1)</f>
        <v>#N/A</v>
      </c>
      <c r="M121" s="64" t="e">
        <f>IF(Producción1!$O121=0,0,IF(Producción1!$L121=1,8/24,VLOOKUP((MATCH(Producción1!$L121-1,Producción1!$L$2:$L$204,0)),Producción1!$F$1:$P$204,5,0)))</f>
        <v>#N/A</v>
      </c>
      <c r="N121" s="64" t="e">
        <f>IF(Producción1!$O121=0,0,Producción1!$M121+Producción1!$P121/(60*24))</f>
        <v>#N/A</v>
      </c>
      <c r="O121" s="65" t="e">
        <f>IF(OR(Producción1!$Y121&lt;&gt;0,Producción1!$J121="Cons. Int."),0,10*(24-Producción1!$K121*24)+4*Producción1!$Q121+SUMIFS(Producción1!$E$2:$E$204,Producción1!$A$2:$A$204,Producción1!$A121,Producción1!$D$2:$D$204,Producción1!$D121,Producción1!$G$2:$G$204,Producción1!$G121))</f>
        <v>#N/A</v>
      </c>
      <c r="P121" s="12" t="e">
        <f>IF(Producción1!$O121=0,0,ROUND((Pronóstico!$G$8*(SUMIF(Producción1!$A$2:$A$204,Producción1!$A121,Producción1!$E$2:$E$204))+Pronóstico!$G$9)*Producción1!$E121/(SUMIF(Producción1!$A$2:$A$204,Producción1!$A121,Producción1!$E$2:$E$204)),0))</f>
        <v>#N/A</v>
      </c>
      <c r="Q121" s="61" t="str">
        <f>IFERROR(VLOOKUP(Ventas!$E121,Clientes!$A$1:$E$48,5,0),"")</f>
        <v/>
      </c>
      <c r="R121" s="12"/>
      <c r="S121" s="64"/>
      <c r="T121" s="64"/>
      <c r="U121" s="64"/>
      <c r="V121" s="64"/>
      <c r="W121" s="12"/>
      <c r="X121" s="65">
        <f>(Producción1!$V121-Producción1!$S121)*60*24</f>
        <v>0</v>
      </c>
      <c r="Y121" s="12">
        <v>1</v>
      </c>
      <c r="Z121" s="2"/>
      <c r="AA121" s="2"/>
    </row>
    <row r="122" spans="1:27" ht="15.75" customHeight="1" x14ac:dyDescent="0.3">
      <c r="A122" s="61">
        <v>7</v>
      </c>
      <c r="B122" s="62"/>
      <c r="C122" s="12"/>
      <c r="D122" s="12" t="str">
        <f>IFERROR(VLOOKUP(C122,Productos[#All],2,0),"")</f>
        <v/>
      </c>
      <c r="E122" s="12">
        <f>IFERROR(VLOOKUP(Producción1!$I122,Ventas!$D$1:$U$204,6,0),0)</f>
        <v>0</v>
      </c>
      <c r="F122" s="12">
        <f t="shared" si="0"/>
        <v>121</v>
      </c>
      <c r="G122" s="61">
        <f>Ventas!$A122</f>
        <v>0</v>
      </c>
      <c r="H122" s="63">
        <f>Ventas!$C122</f>
        <v>0</v>
      </c>
      <c r="I122" s="63" t="str">
        <f>CONCATENATE(Producción1!$G122,Producción1!$H122)</f>
        <v>00</v>
      </c>
      <c r="J122" s="61" t="e">
        <f>VLOOKUP(Producción1!$G122,Ventas!$A$1:$U$204,6,0)</f>
        <v>#N/A</v>
      </c>
      <c r="K122" s="64">
        <f>IF(Producción1!$Y122&lt;&gt;0,0,IFERROR(VLOOKUP(Producción1!$I122,Ventas!$D$1:$U$204,13,0),0))</f>
        <v>0</v>
      </c>
      <c r="L122" s="65" t="e">
        <f>IF(Producción1!$O122=0,0,RANK(Producción1!$O122,IF(Producción1!$A122=Producción1!$A122,Producción1!$O$2:$O$204,""),0)+COUNTIF($O$2:O122,O122)-1)</f>
        <v>#N/A</v>
      </c>
      <c r="M122" s="64" t="e">
        <f>IF(Producción1!$O122=0,0,IF(Producción1!$L122=1,8/24,VLOOKUP((MATCH(Producción1!$L122-1,Producción1!$L$2:$L$204,0)),Producción1!$F$1:$P$204,5,0)))</f>
        <v>#N/A</v>
      </c>
      <c r="N122" s="64" t="e">
        <f>IF(Producción1!$O122=0,0,Producción1!$M122+Producción1!$P122/(60*24))</f>
        <v>#N/A</v>
      </c>
      <c r="O122" s="65" t="e">
        <f>IF(OR(Producción1!$Y122&lt;&gt;0,Producción1!$J122="Cons. Int."),0,10*(24-Producción1!$K122*24)+4*Producción1!$Q122+SUMIFS(Producción1!$E$2:$E$204,Producción1!$A$2:$A$204,Producción1!$A122,Producción1!$D$2:$D$204,Producción1!$D122,Producción1!$G$2:$G$204,Producción1!$G122))</f>
        <v>#N/A</v>
      </c>
      <c r="P122" s="12" t="e">
        <f>IF(Producción1!$O122=0,0,ROUND((Pronóstico!$G$8*(SUMIF(Producción1!$A$2:$A$204,Producción1!$A122,Producción1!$E$2:$E$204))+Pronóstico!$G$9)*Producción1!$E122/(SUMIF(Producción1!$A$2:$A$204,Producción1!$A122,Producción1!$E$2:$E$204)),0))</f>
        <v>#N/A</v>
      </c>
      <c r="Q122" s="61" t="str">
        <f>IFERROR(VLOOKUP(Ventas!$E122,Clientes!$A$1:$E$48,5,0),"")</f>
        <v/>
      </c>
      <c r="R122" s="12"/>
      <c r="S122" s="64"/>
      <c r="T122" s="64"/>
      <c r="U122" s="64"/>
      <c r="V122" s="64"/>
      <c r="W122" s="12"/>
      <c r="X122" s="65">
        <f>(Producción1!$V122-Producción1!$S122)*60*24</f>
        <v>0</v>
      </c>
      <c r="Y122" s="12">
        <v>1</v>
      </c>
      <c r="Z122" s="2"/>
      <c r="AA122" s="2"/>
    </row>
    <row r="123" spans="1:27" ht="15.75" customHeight="1" x14ac:dyDescent="0.3">
      <c r="A123" s="61">
        <v>7</v>
      </c>
      <c r="B123" s="62"/>
      <c r="C123" s="12"/>
      <c r="D123" s="12" t="str">
        <f>IFERROR(VLOOKUP(C123,Productos[#All],2,0),"")</f>
        <v/>
      </c>
      <c r="E123" s="12">
        <f>IFERROR(VLOOKUP(Producción1!$I123,Ventas!$D$1:$U$204,6,0),0)</f>
        <v>0</v>
      </c>
      <c r="F123" s="12">
        <f t="shared" si="0"/>
        <v>122</v>
      </c>
      <c r="G123" s="61">
        <f>Ventas!$A123</f>
        <v>0</v>
      </c>
      <c r="H123" s="63">
        <f>Ventas!$C123</f>
        <v>0</v>
      </c>
      <c r="I123" s="63" t="str">
        <f>CONCATENATE(Producción1!$G123,Producción1!$H123)</f>
        <v>00</v>
      </c>
      <c r="J123" s="61" t="e">
        <f>VLOOKUP(Producción1!$G123,Ventas!$A$1:$U$204,6,0)</f>
        <v>#N/A</v>
      </c>
      <c r="K123" s="64">
        <f>IF(Producción1!$Y123&lt;&gt;0,0,IFERROR(VLOOKUP(Producción1!$I123,Ventas!$D$1:$U$204,13,0),0))</f>
        <v>0</v>
      </c>
      <c r="L123" s="65" t="e">
        <f>IF(Producción1!$O123=0,0,RANK(Producción1!$O123,IF(Producción1!$A123=Producción1!$A123,Producción1!$O$2:$O$204,""),0)+COUNTIF($O$2:O123,O123)-1)</f>
        <v>#N/A</v>
      </c>
      <c r="M123" s="64" t="e">
        <f>IF(Producción1!$O123=0,0,IF(Producción1!$L123=1,8/24,VLOOKUP((MATCH(Producción1!$L123-1,Producción1!$L$2:$L$204,0)),Producción1!$F$1:$P$204,5,0)))</f>
        <v>#N/A</v>
      </c>
      <c r="N123" s="64" t="e">
        <f>IF(Producción1!$O123=0,0,Producción1!$M123+Producción1!$P123/(60*24))</f>
        <v>#N/A</v>
      </c>
      <c r="O123" s="65" t="e">
        <f>IF(OR(Producción1!$Y123&lt;&gt;0,Producción1!$J123="Cons. Int."),0,10*(24-Producción1!$K123*24)+4*Producción1!$Q123+SUMIFS(Producción1!$E$2:$E$204,Producción1!$A$2:$A$204,Producción1!$A123,Producción1!$D$2:$D$204,Producción1!$D123,Producción1!$G$2:$G$204,Producción1!$G123))</f>
        <v>#N/A</v>
      </c>
      <c r="P123" s="12" t="e">
        <f>IF(Producción1!$O123=0,0,ROUND((Pronóstico!$G$8*(SUMIF(Producción1!$A$2:$A$204,Producción1!$A123,Producción1!$E$2:$E$204))+Pronóstico!$G$9)*Producción1!$E123/(SUMIF(Producción1!$A$2:$A$204,Producción1!$A123,Producción1!$E$2:$E$204)),0))</f>
        <v>#N/A</v>
      </c>
      <c r="Q123" s="61" t="str">
        <f>IFERROR(VLOOKUP(Ventas!$E123,Clientes!$A$1:$E$48,5,0),"")</f>
        <v/>
      </c>
      <c r="R123" s="12"/>
      <c r="S123" s="64"/>
      <c r="T123" s="64"/>
      <c r="U123" s="64"/>
      <c r="V123" s="64"/>
      <c r="W123" s="12"/>
      <c r="X123" s="65">
        <f>(Producción1!$V123-Producción1!$S123)*60*24</f>
        <v>0</v>
      </c>
      <c r="Y123" s="12">
        <v>1</v>
      </c>
      <c r="Z123" s="2"/>
      <c r="AA123" s="2"/>
    </row>
    <row r="124" spans="1:27" ht="15.75" customHeight="1" x14ac:dyDescent="0.3">
      <c r="A124" s="61">
        <v>7</v>
      </c>
      <c r="B124" s="62"/>
      <c r="C124" s="12"/>
      <c r="D124" s="12" t="str">
        <f>IFERROR(VLOOKUP(C124,Productos[#All],2,0),"")</f>
        <v/>
      </c>
      <c r="E124" s="12">
        <f>IFERROR(VLOOKUP(Producción1!$I124,Ventas!$D$1:$U$204,6,0),0)</f>
        <v>0</v>
      </c>
      <c r="F124" s="12">
        <f t="shared" si="0"/>
        <v>123</v>
      </c>
      <c r="G124" s="61">
        <f>Ventas!$A124</f>
        <v>0</v>
      </c>
      <c r="H124" s="63">
        <f>Ventas!$C124</f>
        <v>0</v>
      </c>
      <c r="I124" s="63" t="str">
        <f>CONCATENATE(Producción1!$G124,Producción1!$H124)</f>
        <v>00</v>
      </c>
      <c r="J124" s="61" t="e">
        <f>VLOOKUP(Producción1!$G124,Ventas!$A$1:$U$204,6,0)</f>
        <v>#N/A</v>
      </c>
      <c r="K124" s="64">
        <f>IF(Producción1!$Y124&lt;&gt;0,0,IFERROR(VLOOKUP(Producción1!$I124,Ventas!$D$1:$U$204,13,0),0))</f>
        <v>0</v>
      </c>
      <c r="L124" s="65" t="e">
        <f>IF(Producción1!$O124=0,0,RANK(Producción1!$O124,IF(Producción1!$A124=Producción1!$A124,Producción1!$O$2:$O$204,""),0)+COUNTIF($O$2:O124,O124)-1)</f>
        <v>#N/A</v>
      </c>
      <c r="M124" s="64" t="e">
        <f>IF(Producción1!$O124=0,0,IF(Producción1!$L124=1,8/24,VLOOKUP((MATCH(Producción1!$L124-1,Producción1!$L$2:$L$204,0)),Producción1!$F$1:$P$204,5,0)))</f>
        <v>#N/A</v>
      </c>
      <c r="N124" s="64" t="e">
        <f>IF(Producción1!$O124=0,0,Producción1!$M124+Producción1!$P124/(60*24))</f>
        <v>#N/A</v>
      </c>
      <c r="O124" s="65" t="e">
        <f>IF(OR(Producción1!$Y124&lt;&gt;0,Producción1!$J124="Cons. Int."),0,10*(24-Producción1!$K124*24)+4*Producción1!$Q124+SUMIFS(Producción1!$E$2:$E$204,Producción1!$A$2:$A$204,Producción1!$A124,Producción1!$D$2:$D$204,Producción1!$D124,Producción1!$G$2:$G$204,Producción1!$G124))</f>
        <v>#N/A</v>
      </c>
      <c r="P124" s="12" t="e">
        <f>IF(Producción1!$O124=0,0,ROUND((Pronóstico!$G$8*(SUMIF(Producción1!$A$2:$A$204,Producción1!$A124,Producción1!$E$2:$E$204))+Pronóstico!$G$9)*Producción1!$E124/(SUMIF(Producción1!$A$2:$A$204,Producción1!$A124,Producción1!$E$2:$E$204)),0))</f>
        <v>#N/A</v>
      </c>
      <c r="Q124" s="61" t="str">
        <f>IFERROR(VLOOKUP(Ventas!$E124,Clientes!$A$1:$E$48,5,0),"")</f>
        <v/>
      </c>
      <c r="R124" s="12"/>
      <c r="S124" s="64"/>
      <c r="T124" s="64"/>
      <c r="U124" s="64"/>
      <c r="V124" s="64"/>
      <c r="W124" s="12"/>
      <c r="X124" s="65">
        <f>(Producción1!$V124-Producción1!$S124)*60*24</f>
        <v>0</v>
      </c>
      <c r="Y124" s="12">
        <v>1</v>
      </c>
      <c r="Z124" s="2"/>
      <c r="AA124" s="2"/>
    </row>
    <row r="125" spans="1:27" ht="15.75" customHeight="1" x14ac:dyDescent="0.3">
      <c r="A125" s="61">
        <v>7</v>
      </c>
      <c r="B125" s="62"/>
      <c r="C125" s="12"/>
      <c r="D125" s="12" t="str">
        <f>IFERROR(VLOOKUP(C125,Productos[#All],2,0),"")</f>
        <v/>
      </c>
      <c r="E125" s="12">
        <f>IFERROR(VLOOKUP(Producción1!$I125,Ventas!$D$1:$U$204,6,0),0)</f>
        <v>0</v>
      </c>
      <c r="F125" s="12">
        <f t="shared" si="0"/>
        <v>124</v>
      </c>
      <c r="G125" s="61">
        <f>Ventas!$A125</f>
        <v>0</v>
      </c>
      <c r="H125" s="63">
        <f>Ventas!$C125</f>
        <v>0</v>
      </c>
      <c r="I125" s="63" t="str">
        <f>CONCATENATE(Producción1!$G125,Producción1!$H125)</f>
        <v>00</v>
      </c>
      <c r="J125" s="61" t="e">
        <f>VLOOKUP(Producción1!$G125,Ventas!$A$1:$U$204,6,0)</f>
        <v>#N/A</v>
      </c>
      <c r="K125" s="64">
        <f>IF(Producción1!$Y125&lt;&gt;0,0,IFERROR(VLOOKUP(Producción1!$I125,Ventas!$D$1:$U$204,13,0),0))</f>
        <v>0</v>
      </c>
      <c r="L125" s="65" t="e">
        <f>IF(Producción1!$O125=0,0,RANK(Producción1!$O125,IF(Producción1!$A125=Producción1!$A125,Producción1!$O$2:$O$204,""),0)+COUNTIF($O$2:O125,O125)-1)</f>
        <v>#N/A</v>
      </c>
      <c r="M125" s="64" t="e">
        <f>IF(Producción1!$O125=0,0,IF(Producción1!$L125=1,8/24,VLOOKUP((MATCH(Producción1!$L125-1,Producción1!$L$2:$L$204,0)),Producción1!$F$1:$P$204,5,0)))</f>
        <v>#N/A</v>
      </c>
      <c r="N125" s="64" t="e">
        <f>IF(Producción1!$O125=0,0,Producción1!$M125+Producción1!$P125/(60*24))</f>
        <v>#N/A</v>
      </c>
      <c r="O125" s="65" t="e">
        <f>IF(OR(Producción1!$Y125&lt;&gt;0,Producción1!$J125="Cons. Int."),0,10*(24-Producción1!$K125*24)+4*Producción1!$Q125+SUMIFS(Producción1!$E$2:$E$204,Producción1!$A$2:$A$204,Producción1!$A125,Producción1!$D$2:$D$204,Producción1!$D125,Producción1!$G$2:$G$204,Producción1!$G125))</f>
        <v>#N/A</v>
      </c>
      <c r="P125" s="12" t="e">
        <f>IF(Producción1!$O125=0,0,ROUND((Pronóstico!$G$8*(SUMIF(Producción1!$A$2:$A$204,Producción1!$A125,Producción1!$E$2:$E$204))+Pronóstico!$G$9)*Producción1!$E125/(SUMIF(Producción1!$A$2:$A$204,Producción1!$A125,Producción1!$E$2:$E$204)),0))</f>
        <v>#N/A</v>
      </c>
      <c r="Q125" s="61" t="str">
        <f>IFERROR(VLOOKUP(Ventas!$E125,Clientes!$A$1:$E$48,5,0),"")</f>
        <v/>
      </c>
      <c r="R125" s="12"/>
      <c r="S125" s="64"/>
      <c r="T125" s="64"/>
      <c r="U125" s="64"/>
      <c r="V125" s="64"/>
      <c r="W125" s="12"/>
      <c r="X125" s="65">
        <f>(Producción1!$V125-Producción1!$S125)*60*24</f>
        <v>0</v>
      </c>
      <c r="Y125" s="12">
        <v>1</v>
      </c>
      <c r="Z125" s="2"/>
      <c r="AA125" s="2"/>
    </row>
    <row r="126" spans="1:27" ht="15.75" customHeight="1" x14ac:dyDescent="0.3">
      <c r="A126" s="61">
        <v>7</v>
      </c>
      <c r="B126" s="62"/>
      <c r="C126" s="12"/>
      <c r="D126" s="12" t="str">
        <f>IFERROR(VLOOKUP(C126,Productos[#All],2,0),"")</f>
        <v/>
      </c>
      <c r="E126" s="12">
        <f>IFERROR(VLOOKUP(Producción1!$I126,Ventas!$D$1:$U$204,6,0),0)</f>
        <v>0</v>
      </c>
      <c r="F126" s="12">
        <f t="shared" si="0"/>
        <v>125</v>
      </c>
      <c r="G126" s="61">
        <f>Ventas!$A126</f>
        <v>0</v>
      </c>
      <c r="H126" s="63">
        <f>Ventas!$C126</f>
        <v>0</v>
      </c>
      <c r="I126" s="63" t="str">
        <f>CONCATENATE(Producción1!$G126,Producción1!$H126)</f>
        <v>00</v>
      </c>
      <c r="J126" s="61" t="e">
        <f>VLOOKUP(Producción1!$G126,Ventas!$A$1:$U$204,6,0)</f>
        <v>#N/A</v>
      </c>
      <c r="K126" s="64">
        <f>IF(Producción1!$Y126&lt;&gt;0,0,IFERROR(VLOOKUP(Producción1!$I126,Ventas!$D$1:$U$204,13,0),0))</f>
        <v>0</v>
      </c>
      <c r="L126" s="65" t="e">
        <f>IF(Producción1!$O126=0,0,RANK(Producción1!$O126,IF(Producción1!$A126=Producción1!$A126,Producción1!$O$2:$O$204,""),0)+COUNTIF($O$2:O126,O126)-1)</f>
        <v>#N/A</v>
      </c>
      <c r="M126" s="64" t="e">
        <f>IF(Producción1!$O126=0,0,IF(Producción1!$L126=1,8/24,VLOOKUP((MATCH(Producción1!$L126-1,Producción1!$L$2:$L$204,0)),Producción1!$F$1:$P$204,5,0)))</f>
        <v>#N/A</v>
      </c>
      <c r="N126" s="64" t="e">
        <f>IF(Producción1!$O126=0,0,Producción1!$M126+Producción1!$P126/(60*24))</f>
        <v>#N/A</v>
      </c>
      <c r="O126" s="65" t="e">
        <f>IF(OR(Producción1!$Y126&lt;&gt;0,Producción1!$J126="Cons. Int."),0,10*(24-Producción1!$K126*24)+4*Producción1!$Q126+SUMIFS(Producción1!$E$2:$E$204,Producción1!$A$2:$A$204,Producción1!$A126,Producción1!$D$2:$D$204,Producción1!$D126,Producción1!$G$2:$G$204,Producción1!$G126))</f>
        <v>#N/A</v>
      </c>
      <c r="P126" s="12" t="e">
        <f>IF(Producción1!$O126=0,0,ROUND((Pronóstico!$G$8*(SUMIF(Producción1!$A$2:$A$204,Producción1!$A126,Producción1!$E$2:$E$204))+Pronóstico!$G$9)*Producción1!$E126/(SUMIF(Producción1!$A$2:$A$204,Producción1!$A126,Producción1!$E$2:$E$204)),0))</f>
        <v>#N/A</v>
      </c>
      <c r="Q126" s="61" t="str">
        <f>IFERROR(VLOOKUP(Ventas!$E126,Clientes!$A$1:$E$48,5,0),"")</f>
        <v/>
      </c>
      <c r="R126" s="12"/>
      <c r="S126" s="64"/>
      <c r="T126" s="64"/>
      <c r="U126" s="64"/>
      <c r="V126" s="64"/>
      <c r="W126" s="12"/>
      <c r="X126" s="65">
        <f>(Producción1!$V126-Producción1!$S126)*60*24</f>
        <v>0</v>
      </c>
      <c r="Y126" s="12">
        <v>1</v>
      </c>
      <c r="Z126" s="2"/>
      <c r="AA126" s="2"/>
    </row>
    <row r="127" spans="1:27" ht="15.75" customHeight="1" x14ac:dyDescent="0.3">
      <c r="A127" s="61">
        <v>7</v>
      </c>
      <c r="B127" s="62"/>
      <c r="C127" s="12"/>
      <c r="D127" s="12" t="str">
        <f>IFERROR(VLOOKUP(C127,Productos[#All],2,0),"")</f>
        <v/>
      </c>
      <c r="E127" s="12">
        <f>IFERROR(VLOOKUP(Producción1!$I127,Ventas!$D$1:$U$204,6,0),0)</f>
        <v>0</v>
      </c>
      <c r="F127" s="12">
        <f t="shared" si="0"/>
        <v>126</v>
      </c>
      <c r="G127" s="61">
        <f>Ventas!$A127</f>
        <v>0</v>
      </c>
      <c r="H127" s="63">
        <f>Ventas!$C127</f>
        <v>0</v>
      </c>
      <c r="I127" s="63" t="str">
        <f>CONCATENATE(Producción1!$G127,Producción1!$H127)</f>
        <v>00</v>
      </c>
      <c r="J127" s="61" t="e">
        <f>VLOOKUP(Producción1!$G127,Ventas!$A$1:$U$204,6,0)</f>
        <v>#N/A</v>
      </c>
      <c r="K127" s="64">
        <f>IF(Producción1!$Y127&lt;&gt;0,0,IFERROR(VLOOKUP(Producción1!$I127,Ventas!$D$1:$U$204,13,0),0))</f>
        <v>0</v>
      </c>
      <c r="L127" s="65" t="e">
        <f>IF(Producción1!$O127=0,0,RANK(Producción1!$O127,IF(Producción1!$A127=Producción1!$A127,Producción1!$O$2:$O$204,""),0)+COUNTIF($O$2:O127,O127)-1)</f>
        <v>#N/A</v>
      </c>
      <c r="M127" s="64" t="e">
        <f>IF(Producción1!$O127=0,0,IF(Producción1!$L127=1,8/24,VLOOKUP((MATCH(Producción1!$L127-1,Producción1!$L$2:$L$204,0)),Producción1!$F$1:$P$204,5,0)))</f>
        <v>#N/A</v>
      </c>
      <c r="N127" s="64" t="e">
        <f>IF(Producción1!$O127=0,0,Producción1!$M127+Producción1!$P127/(60*24))</f>
        <v>#N/A</v>
      </c>
      <c r="O127" s="65" t="e">
        <f>IF(OR(Producción1!$Y127&lt;&gt;0,Producción1!$J127="Cons. Int."),0,10*(24-Producción1!$K127*24)+4*Producción1!$Q127+SUMIFS(Producción1!$E$2:$E$204,Producción1!$A$2:$A$204,Producción1!$A127,Producción1!$D$2:$D$204,Producción1!$D127,Producción1!$G$2:$G$204,Producción1!$G127))</f>
        <v>#N/A</v>
      </c>
      <c r="P127" s="12" t="e">
        <f>IF(Producción1!$O127=0,0,ROUND((Pronóstico!$G$8*(SUMIF(Producción1!$A$2:$A$204,Producción1!$A127,Producción1!$E$2:$E$204))+Pronóstico!$G$9)*Producción1!$E127/(SUMIF(Producción1!$A$2:$A$204,Producción1!$A127,Producción1!$E$2:$E$204)),0))</f>
        <v>#N/A</v>
      </c>
      <c r="Q127" s="61" t="str">
        <f>IFERROR(VLOOKUP(Ventas!$E127,Clientes!$A$1:$E$48,5,0),"")</f>
        <v/>
      </c>
      <c r="R127" s="12"/>
      <c r="S127" s="64"/>
      <c r="T127" s="64"/>
      <c r="U127" s="64"/>
      <c r="V127" s="64"/>
      <c r="W127" s="12"/>
      <c r="X127" s="65">
        <f>(Producción1!$V127-Producción1!$S127)*60*24</f>
        <v>0</v>
      </c>
      <c r="Y127" s="12">
        <v>1</v>
      </c>
      <c r="Z127" s="2"/>
      <c r="AA127" s="2"/>
    </row>
    <row r="128" spans="1:27" ht="15.75" customHeight="1" x14ac:dyDescent="0.3">
      <c r="A128" s="61">
        <v>7</v>
      </c>
      <c r="B128" s="62"/>
      <c r="C128" s="12"/>
      <c r="D128" s="12" t="str">
        <f>IFERROR(VLOOKUP(C128,Productos[#All],2,0),"")</f>
        <v/>
      </c>
      <c r="E128" s="12">
        <f>IFERROR(VLOOKUP(Producción1!$I128,Ventas!$D$1:$U$204,6,0),0)</f>
        <v>0</v>
      </c>
      <c r="F128" s="12">
        <f t="shared" si="0"/>
        <v>127</v>
      </c>
      <c r="G128" s="61">
        <f>Ventas!$A128</f>
        <v>0</v>
      </c>
      <c r="H128" s="63">
        <f>Ventas!$C128</f>
        <v>0</v>
      </c>
      <c r="I128" s="63" t="str">
        <f>CONCATENATE(Producción1!$G128,Producción1!$H128)</f>
        <v>00</v>
      </c>
      <c r="J128" s="61" t="e">
        <f>VLOOKUP(Producción1!$G128,Ventas!$A$1:$U$204,6,0)</f>
        <v>#N/A</v>
      </c>
      <c r="K128" s="64">
        <f>IF(Producción1!$Y128&lt;&gt;0,0,IFERROR(VLOOKUP(Producción1!$I128,Ventas!$D$1:$U$204,13,0),0))</f>
        <v>0</v>
      </c>
      <c r="L128" s="65" t="e">
        <f>IF(Producción1!$O128=0,0,RANK(Producción1!$O128,IF(Producción1!$A128=Producción1!$A128,Producción1!$O$2:$O$204,""),0)+COUNTIF($O$2:O128,O128)-1)</f>
        <v>#N/A</v>
      </c>
      <c r="M128" s="64" t="e">
        <f>IF(Producción1!$O128=0,0,IF(Producción1!$L128=1,8/24,VLOOKUP((MATCH(Producción1!$L128-1,Producción1!$L$2:$L$204,0)),Producción1!$F$1:$P$204,5,0)))</f>
        <v>#N/A</v>
      </c>
      <c r="N128" s="64" t="e">
        <f>IF(Producción1!$O128=0,0,Producción1!$M128+Producción1!$P128/(60*24))</f>
        <v>#N/A</v>
      </c>
      <c r="O128" s="65" t="e">
        <f>IF(OR(Producción1!$Y128&lt;&gt;0,Producción1!$J128="Cons. Int."),0,10*(24-Producción1!$K128*24)+4*Producción1!$Q128+SUMIFS(Producción1!$E$2:$E$204,Producción1!$A$2:$A$204,Producción1!$A128,Producción1!$D$2:$D$204,Producción1!$D128,Producción1!$G$2:$G$204,Producción1!$G128))</f>
        <v>#N/A</v>
      </c>
      <c r="P128" s="12" t="e">
        <f>IF(Producción1!$O128=0,0,ROUND((Pronóstico!$G$8*(SUMIF(Producción1!$A$2:$A$204,Producción1!$A128,Producción1!$E$2:$E$204))+Pronóstico!$G$9)*Producción1!$E128/(SUMIF(Producción1!$A$2:$A$204,Producción1!$A128,Producción1!$E$2:$E$204)),0))</f>
        <v>#N/A</v>
      </c>
      <c r="Q128" s="61" t="str">
        <f>IFERROR(VLOOKUP(Ventas!$E128,Clientes!$A$1:$E$48,5,0),"")</f>
        <v/>
      </c>
      <c r="R128" s="12"/>
      <c r="S128" s="64"/>
      <c r="T128" s="64"/>
      <c r="U128" s="64"/>
      <c r="V128" s="64"/>
      <c r="W128" s="12"/>
      <c r="X128" s="65">
        <f>(Producción1!$V128-Producción1!$S128)*60*24</f>
        <v>0</v>
      </c>
      <c r="Y128" s="12">
        <v>1</v>
      </c>
      <c r="Z128" s="2"/>
      <c r="AA128" s="2"/>
    </row>
    <row r="129" spans="1:27" ht="15.75" customHeight="1" x14ac:dyDescent="0.3">
      <c r="A129" s="61">
        <v>7</v>
      </c>
      <c r="B129" s="62"/>
      <c r="C129" s="12"/>
      <c r="D129" s="12" t="str">
        <f>IFERROR(VLOOKUP(C129,Productos[#All],2,0),"")</f>
        <v/>
      </c>
      <c r="E129" s="12">
        <f>IFERROR(VLOOKUP(Producción1!$I129,Ventas!$D$1:$U$204,6,0),0)</f>
        <v>0</v>
      </c>
      <c r="F129" s="12">
        <f t="shared" si="0"/>
        <v>128</v>
      </c>
      <c r="G129" s="61">
        <f>Ventas!$A129</f>
        <v>0</v>
      </c>
      <c r="H129" s="63">
        <f>Ventas!$C129</f>
        <v>0</v>
      </c>
      <c r="I129" s="63" t="str">
        <f>CONCATENATE(Producción1!$G129,Producción1!$H129)</f>
        <v>00</v>
      </c>
      <c r="J129" s="61" t="e">
        <f>VLOOKUP(Producción1!$G129,Ventas!$A$1:$U$204,6,0)</f>
        <v>#N/A</v>
      </c>
      <c r="K129" s="64">
        <f>IF(Producción1!$Y129&lt;&gt;0,0,IFERROR(VLOOKUP(Producción1!$I129,Ventas!$D$1:$U$204,13,0),0))</f>
        <v>0</v>
      </c>
      <c r="L129" s="65" t="e">
        <f>IF(Producción1!$O129=0,0,RANK(Producción1!$O129,IF(Producción1!$A129=Producción1!$A129,Producción1!$O$2:$O$204,""),0)+COUNTIF($O$2:O129,O129)-1)</f>
        <v>#N/A</v>
      </c>
      <c r="M129" s="64" t="e">
        <f>IF(Producción1!$O129=0,0,IF(Producción1!$L129=1,8/24,VLOOKUP((MATCH(Producción1!$L129-1,Producción1!$L$2:$L$204,0)),Producción1!$F$1:$P$204,5,0)))</f>
        <v>#N/A</v>
      </c>
      <c r="N129" s="64" t="e">
        <f>IF(Producción1!$O129=0,0,Producción1!$M129+Producción1!$P129/(60*24))</f>
        <v>#N/A</v>
      </c>
      <c r="O129" s="65" t="e">
        <f>IF(OR(Producción1!$Y129&lt;&gt;0,Producción1!$J129="Cons. Int."),0,10*(24-Producción1!$K129*24)+4*Producción1!$Q129+SUMIFS(Producción1!$E$2:$E$204,Producción1!$A$2:$A$204,Producción1!$A129,Producción1!$D$2:$D$204,Producción1!$D129,Producción1!$G$2:$G$204,Producción1!$G129))</f>
        <v>#N/A</v>
      </c>
      <c r="P129" s="12" t="e">
        <f>IF(Producción1!$O129=0,0,ROUND((Pronóstico!$G$8*(SUMIF(Producción1!$A$2:$A$204,Producción1!$A129,Producción1!$E$2:$E$204))+Pronóstico!$G$9)*Producción1!$E129/(SUMIF(Producción1!$A$2:$A$204,Producción1!$A129,Producción1!$E$2:$E$204)),0))</f>
        <v>#N/A</v>
      </c>
      <c r="Q129" s="61" t="str">
        <f>IFERROR(VLOOKUP(Ventas!$E129,Clientes!$A$1:$E$48,5,0),"")</f>
        <v/>
      </c>
      <c r="R129" s="12"/>
      <c r="S129" s="64"/>
      <c r="T129" s="64"/>
      <c r="U129" s="64"/>
      <c r="V129" s="64"/>
      <c r="W129" s="12"/>
      <c r="X129" s="65">
        <f>(Producción1!$V129-Producción1!$S129)*60*24</f>
        <v>0</v>
      </c>
      <c r="Y129" s="12">
        <v>1</v>
      </c>
      <c r="Z129" s="2"/>
      <c r="AA129" s="2"/>
    </row>
    <row r="130" spans="1:27" ht="15.75" customHeight="1" x14ac:dyDescent="0.3">
      <c r="A130" s="61">
        <v>7</v>
      </c>
      <c r="B130" s="62"/>
      <c r="C130" s="12"/>
      <c r="D130" s="12" t="str">
        <f>IFERROR(VLOOKUP(C130,Productos[#All],2,0),"")</f>
        <v/>
      </c>
      <c r="E130" s="12">
        <f>IFERROR(VLOOKUP(Producción1!$I130,Ventas!$D$1:$U$204,6,0),0)</f>
        <v>0</v>
      </c>
      <c r="F130" s="12">
        <f t="shared" si="0"/>
        <v>129</v>
      </c>
      <c r="G130" s="61">
        <f>Ventas!$A130</f>
        <v>0</v>
      </c>
      <c r="H130" s="63">
        <f>Ventas!$C130</f>
        <v>0</v>
      </c>
      <c r="I130" s="63" t="str">
        <f>CONCATENATE(Producción1!$G130,Producción1!$H130)</f>
        <v>00</v>
      </c>
      <c r="J130" s="61" t="e">
        <f>VLOOKUP(Producción1!$G130,Ventas!$A$1:$U$204,6,0)</f>
        <v>#N/A</v>
      </c>
      <c r="K130" s="64">
        <f>IF(Producción1!$Y130&lt;&gt;0,0,IFERROR(VLOOKUP(Producción1!$I130,Ventas!$D$1:$U$204,13,0),0))</f>
        <v>0</v>
      </c>
      <c r="L130" s="65" t="e">
        <f>IF(Producción1!$O130=0,0,RANK(Producción1!$O130,IF(Producción1!$A130=Producción1!$A130,Producción1!$O$2:$O$204,""),0)+COUNTIF($O$2:O130,O130)-1)</f>
        <v>#N/A</v>
      </c>
      <c r="M130" s="64" t="e">
        <f>IF(Producción1!$O130=0,0,IF(Producción1!$L130=1,8/24,VLOOKUP((MATCH(Producción1!$L130-1,Producción1!$L$2:$L$204,0)),Producción1!$F$1:$P$204,5,0)))</f>
        <v>#N/A</v>
      </c>
      <c r="N130" s="64" t="e">
        <f>IF(Producción1!$O130=0,0,Producción1!$M130+Producción1!$P130/(60*24))</f>
        <v>#N/A</v>
      </c>
      <c r="O130" s="65" t="e">
        <f>IF(OR(Producción1!$Y130&lt;&gt;0,Producción1!$J130="Cons. Int."),0,10*(24-Producción1!$K130*24)+4*Producción1!$Q130+SUMIFS(Producción1!$E$2:$E$204,Producción1!$A$2:$A$204,Producción1!$A130,Producción1!$D$2:$D$204,Producción1!$D130,Producción1!$G$2:$G$204,Producción1!$G130))</f>
        <v>#N/A</v>
      </c>
      <c r="P130" s="12" t="e">
        <f>IF(Producción1!$O130=0,0,ROUND((Pronóstico!$G$8*(SUMIF(Producción1!$A$2:$A$204,Producción1!$A130,Producción1!$E$2:$E$204))+Pronóstico!$G$9)*Producción1!$E130/(SUMIF(Producción1!$A$2:$A$204,Producción1!$A130,Producción1!$E$2:$E$204)),0))</f>
        <v>#N/A</v>
      </c>
      <c r="Q130" s="61" t="str">
        <f>IFERROR(VLOOKUP(Ventas!$E130,Clientes!$A$1:$E$48,5,0),"")</f>
        <v/>
      </c>
      <c r="R130" s="12"/>
      <c r="S130" s="64"/>
      <c r="T130" s="64"/>
      <c r="U130" s="64"/>
      <c r="V130" s="64"/>
      <c r="W130" s="12"/>
      <c r="X130" s="65">
        <f>(Producción1!$V130-Producción1!$S130)*60*24</f>
        <v>0</v>
      </c>
      <c r="Y130" s="12">
        <v>1</v>
      </c>
      <c r="Z130" s="2"/>
      <c r="AA130" s="2"/>
    </row>
    <row r="131" spans="1:27" ht="15.75" customHeight="1" x14ac:dyDescent="0.3">
      <c r="A131" s="61">
        <v>7</v>
      </c>
      <c r="B131" s="62"/>
      <c r="C131" s="12"/>
      <c r="D131" s="12" t="str">
        <f>IFERROR(VLOOKUP(C131,Productos[#All],2,0),"")</f>
        <v/>
      </c>
      <c r="E131" s="12">
        <f>IFERROR(VLOOKUP(Producción1!$I131,Ventas!$D$1:$U$204,6,0),0)</f>
        <v>0</v>
      </c>
      <c r="F131" s="12">
        <f t="shared" si="0"/>
        <v>130</v>
      </c>
      <c r="G131" s="61">
        <f>Ventas!$A131</f>
        <v>0</v>
      </c>
      <c r="H131" s="63">
        <f>Ventas!$C131</f>
        <v>0</v>
      </c>
      <c r="I131" s="63" t="str">
        <f>CONCATENATE(Producción1!$G131,Producción1!$H131)</f>
        <v>00</v>
      </c>
      <c r="J131" s="61" t="e">
        <f>VLOOKUP(Producción1!$G131,Ventas!$A$1:$U$204,6,0)</f>
        <v>#N/A</v>
      </c>
      <c r="K131" s="64">
        <f>IF(Producción1!$Y131&lt;&gt;0,0,IFERROR(VLOOKUP(Producción1!$I131,Ventas!$D$1:$U$204,13,0),0))</f>
        <v>0</v>
      </c>
      <c r="L131" s="65" t="e">
        <f>IF(Producción1!$O131=0,0,RANK(Producción1!$O131,IF(Producción1!$A131=Producción1!$A131,Producción1!$O$2:$O$204,""),0)+COUNTIF($O$2:O131,O131)-1)</f>
        <v>#N/A</v>
      </c>
      <c r="M131" s="64" t="e">
        <f>IF(Producción1!$O131=0,0,IF(Producción1!$L131=1,8/24,VLOOKUP((MATCH(Producción1!$L131-1,Producción1!$L$2:$L$204,0)),Producción1!$F$1:$P$204,5,0)))</f>
        <v>#N/A</v>
      </c>
      <c r="N131" s="64" t="e">
        <f>IF(Producción1!$O131=0,0,Producción1!$M131+Producción1!$P131/(60*24))</f>
        <v>#N/A</v>
      </c>
      <c r="O131" s="65" t="e">
        <f>IF(OR(Producción1!$Y131&lt;&gt;0,Producción1!$J131="Cons. Int."),0,10*(24-Producción1!$K131*24)+4*Producción1!$Q131+SUMIFS(Producción1!$E$2:$E$204,Producción1!$A$2:$A$204,Producción1!$A131,Producción1!$D$2:$D$204,Producción1!$D131,Producción1!$G$2:$G$204,Producción1!$G131))</f>
        <v>#N/A</v>
      </c>
      <c r="P131" s="12" t="e">
        <f>IF(Producción1!$O131=0,0,ROUND((Pronóstico!$G$8*(SUMIF(Producción1!$A$2:$A$204,Producción1!$A131,Producción1!$E$2:$E$204))+Pronóstico!$G$9)*Producción1!$E131/(SUMIF(Producción1!$A$2:$A$204,Producción1!$A131,Producción1!$E$2:$E$204)),0))</f>
        <v>#N/A</v>
      </c>
      <c r="Q131" s="61" t="str">
        <f>IFERROR(VLOOKUP(Ventas!$E131,Clientes!$A$1:$E$48,5,0),"")</f>
        <v/>
      </c>
      <c r="R131" s="12"/>
      <c r="S131" s="64"/>
      <c r="T131" s="64"/>
      <c r="U131" s="64"/>
      <c r="V131" s="64"/>
      <c r="W131" s="12"/>
      <c r="X131" s="65">
        <f>(Producción1!$V131-Producción1!$S131)*60*24</f>
        <v>0</v>
      </c>
      <c r="Y131" s="12">
        <v>1</v>
      </c>
      <c r="Z131" s="2"/>
      <c r="AA131" s="2"/>
    </row>
    <row r="132" spans="1:27" ht="15.75" customHeight="1" x14ac:dyDescent="0.3">
      <c r="A132" s="61">
        <v>7</v>
      </c>
      <c r="B132" s="62"/>
      <c r="C132" s="12"/>
      <c r="D132" s="12" t="str">
        <f>IFERROR(VLOOKUP(C132,Productos[#All],2,0),"")</f>
        <v/>
      </c>
      <c r="E132" s="12">
        <f>IFERROR(VLOOKUP(Producción1!$I132,Ventas!$D$1:$U$204,6,0),0)</f>
        <v>0</v>
      </c>
      <c r="F132" s="12">
        <f t="shared" si="0"/>
        <v>131</v>
      </c>
      <c r="G132" s="61">
        <f>Ventas!$A132</f>
        <v>0</v>
      </c>
      <c r="H132" s="63">
        <f>Ventas!$C132</f>
        <v>0</v>
      </c>
      <c r="I132" s="63" t="str">
        <f>CONCATENATE(Producción1!$G132,Producción1!$H132)</f>
        <v>00</v>
      </c>
      <c r="J132" s="61" t="e">
        <f>VLOOKUP(Producción1!$G132,Ventas!$A$1:$U$204,6,0)</f>
        <v>#N/A</v>
      </c>
      <c r="K132" s="64">
        <f>IF(Producción1!$Y132&lt;&gt;0,0,IFERROR(VLOOKUP(Producción1!$I132,Ventas!$D$1:$U$204,13,0),0))</f>
        <v>0</v>
      </c>
      <c r="L132" s="65" t="e">
        <f>IF(Producción1!$O132=0,0,RANK(Producción1!$O132,IF(Producción1!$A132=Producción1!$A132,Producción1!$O$2:$O$204,""),0)+COUNTIF($O$2:O132,O132)-1)</f>
        <v>#N/A</v>
      </c>
      <c r="M132" s="64" t="e">
        <f>IF(Producción1!$O132=0,0,IF(Producción1!$L132=1,8/24,VLOOKUP((MATCH(Producción1!$L132-1,Producción1!$L$2:$L$204,0)),Producción1!$F$1:$P$204,5,0)))</f>
        <v>#N/A</v>
      </c>
      <c r="N132" s="64" t="e">
        <f>IF(Producción1!$O132=0,0,Producción1!$M132+Producción1!$P132/(60*24))</f>
        <v>#N/A</v>
      </c>
      <c r="O132" s="65" t="e">
        <f>IF(OR(Producción1!$Y132&lt;&gt;0,Producción1!$J132="Cons. Int."),0,10*(24-Producción1!$K132*24)+4*Producción1!$Q132+SUMIFS(Producción1!$E$2:$E$204,Producción1!$A$2:$A$204,Producción1!$A132,Producción1!$D$2:$D$204,Producción1!$D132,Producción1!$G$2:$G$204,Producción1!$G132))</f>
        <v>#N/A</v>
      </c>
      <c r="P132" s="12" t="e">
        <f>IF(Producción1!$O132=0,0,ROUND((Pronóstico!$G$8*(SUMIF(Producción1!$A$2:$A$204,Producción1!$A132,Producción1!$E$2:$E$204))+Pronóstico!$G$9)*Producción1!$E132/(SUMIF(Producción1!$A$2:$A$204,Producción1!$A132,Producción1!$E$2:$E$204)),0))</f>
        <v>#N/A</v>
      </c>
      <c r="Q132" s="61" t="str">
        <f>IFERROR(VLOOKUP(Ventas!$E132,Clientes!$A$1:$E$48,5,0),"")</f>
        <v/>
      </c>
      <c r="R132" s="64"/>
      <c r="S132" s="64"/>
      <c r="T132" s="64"/>
      <c r="U132" s="64"/>
      <c r="V132" s="64"/>
      <c r="W132" s="12"/>
      <c r="X132" s="65">
        <f>(Producción1!$V132-Producción1!$S132)*60*24</f>
        <v>0</v>
      </c>
      <c r="Y132" s="12">
        <v>1</v>
      </c>
      <c r="Z132" s="2"/>
      <c r="AA132" s="2"/>
    </row>
    <row r="133" spans="1:27" ht="15.75" customHeight="1" x14ac:dyDescent="0.3">
      <c r="A133" s="61">
        <v>7</v>
      </c>
      <c r="B133" s="62"/>
      <c r="C133" s="12"/>
      <c r="D133" s="12" t="str">
        <f>IFERROR(VLOOKUP(C133,Productos[#All],2,0),"")</f>
        <v/>
      </c>
      <c r="E133" s="12">
        <f>IFERROR(VLOOKUP(Producción1!$I133,Ventas!$D$1:$U$204,6,0),0)</f>
        <v>0</v>
      </c>
      <c r="F133" s="12">
        <f t="shared" si="0"/>
        <v>132</v>
      </c>
      <c r="G133" s="61">
        <f>Ventas!$A133</f>
        <v>0</v>
      </c>
      <c r="H133" s="63">
        <f>Ventas!$C133</f>
        <v>0</v>
      </c>
      <c r="I133" s="63" t="str">
        <f>CONCATENATE(Producción1!$G133,Producción1!$H133)</f>
        <v>00</v>
      </c>
      <c r="J133" s="61" t="e">
        <f>VLOOKUP(Producción1!$G133,Ventas!$A$1:$U$204,6,0)</f>
        <v>#N/A</v>
      </c>
      <c r="K133" s="64">
        <f>IF(Producción1!$Y133&lt;&gt;0,0,IFERROR(VLOOKUP(Producción1!$I133,Ventas!$D$1:$U$204,13,0),0))</f>
        <v>0</v>
      </c>
      <c r="L133" s="65" t="e">
        <f>IF(Producción1!$O133=0,0,RANK(Producción1!$O133,IF(Producción1!$A133=Producción1!$A133,Producción1!$O$2:$O$204,""),0)+COUNTIF($O$2:O133,O133)-1)</f>
        <v>#N/A</v>
      </c>
      <c r="M133" s="64" t="e">
        <f>IF(Producción1!$O133=0,0,IF(Producción1!$L133=1,8/24,VLOOKUP((MATCH(Producción1!$L133-1,Producción1!$L$2:$L$204,0)),Producción1!$F$1:$P$204,5,0)))</f>
        <v>#N/A</v>
      </c>
      <c r="N133" s="64" t="e">
        <f>IF(Producción1!$O133=0,0,Producción1!$M133+Producción1!$P133/(60*24))</f>
        <v>#N/A</v>
      </c>
      <c r="O133" s="65" t="e">
        <f>IF(OR(Producción1!$Y133&lt;&gt;0,Producción1!$J133="Cons. Int."),0,10*(24-Producción1!$K133*24)+4*Producción1!$Q133+SUMIFS(Producción1!$E$2:$E$204,Producción1!$A$2:$A$204,Producción1!$A133,Producción1!$D$2:$D$204,Producción1!$D133,Producción1!$G$2:$G$204,Producción1!$G133))</f>
        <v>#N/A</v>
      </c>
      <c r="P133" s="12" t="e">
        <f>IF(Producción1!$O133=0,0,ROUND((Pronóstico!$G$8*(SUMIF(Producción1!$A$2:$A$204,Producción1!$A133,Producción1!$E$2:$E$204))+Pronóstico!$G$9)*Producción1!$E133/(SUMIF(Producción1!$A$2:$A$204,Producción1!$A133,Producción1!$E$2:$E$204)),0))</f>
        <v>#N/A</v>
      </c>
      <c r="Q133" s="61" t="str">
        <f>IFERROR(VLOOKUP(Ventas!$E133,Clientes!$A$1:$E$48,5,0),"")</f>
        <v/>
      </c>
      <c r="R133" s="12"/>
      <c r="S133" s="64"/>
      <c r="T133" s="64"/>
      <c r="U133" s="64"/>
      <c r="V133" s="64"/>
      <c r="W133" s="12"/>
      <c r="X133" s="65">
        <f>(Producción1!$V133-Producción1!$S133)*60*24</f>
        <v>0</v>
      </c>
      <c r="Y133" s="12">
        <v>1</v>
      </c>
      <c r="Z133" s="2"/>
      <c r="AA133" s="2"/>
    </row>
    <row r="134" spans="1:27" ht="15.75" customHeight="1" x14ac:dyDescent="0.3">
      <c r="A134" s="61">
        <v>7</v>
      </c>
      <c r="B134" s="62"/>
      <c r="C134" s="12"/>
      <c r="D134" s="12" t="str">
        <f>IFERROR(VLOOKUP(C134,Productos[#All],2,0),"")</f>
        <v/>
      </c>
      <c r="E134" s="12">
        <f>IFERROR(VLOOKUP(Producción1!$I134,Ventas!$D$1:$U$204,6,0),0)</f>
        <v>0</v>
      </c>
      <c r="F134" s="12">
        <f t="shared" si="0"/>
        <v>133</v>
      </c>
      <c r="G134" s="61">
        <f>Ventas!$A134</f>
        <v>0</v>
      </c>
      <c r="H134" s="63">
        <f>Ventas!$C134</f>
        <v>0</v>
      </c>
      <c r="I134" s="63" t="str">
        <f>CONCATENATE(Producción1!$G134,Producción1!$H134)</f>
        <v>00</v>
      </c>
      <c r="J134" s="61" t="e">
        <f>VLOOKUP(Producción1!$G134,Ventas!$A$1:$U$204,6,0)</f>
        <v>#N/A</v>
      </c>
      <c r="K134" s="64">
        <f>IF(Producción1!$Y134&lt;&gt;0,0,IFERROR(VLOOKUP(Producción1!$I134,Ventas!$D$1:$U$204,13,0),0))</f>
        <v>0</v>
      </c>
      <c r="L134" s="65" t="e">
        <f>IF(Producción1!$O134=0,0,RANK(Producción1!$O134,IF(Producción1!$A134=Producción1!$A134,Producción1!$O$2:$O$204,""),0)+COUNTIF($O$2:O134,O134)-1)</f>
        <v>#N/A</v>
      </c>
      <c r="M134" s="64" t="e">
        <f>IF(Producción1!$O134=0,0,IF(Producción1!$L134=1,8/24,VLOOKUP((MATCH(Producción1!$L134-1,Producción1!$L$2:$L$204,0)),Producción1!$F$1:$P$204,5,0)))</f>
        <v>#N/A</v>
      </c>
      <c r="N134" s="64" t="e">
        <f>IF(Producción1!$O134=0,0,Producción1!$M134+Producción1!$P134/(60*24))</f>
        <v>#N/A</v>
      </c>
      <c r="O134" s="65" t="e">
        <f>IF(OR(Producción1!$Y134&lt;&gt;0,Producción1!$J134="Cons. Int."),0,10*(24-Producción1!$K134*24)+4*Producción1!$Q134+SUMIFS(Producción1!$E$2:$E$204,Producción1!$A$2:$A$204,Producción1!$A134,Producción1!$D$2:$D$204,Producción1!$D134,Producción1!$G$2:$G$204,Producción1!$G134))</f>
        <v>#N/A</v>
      </c>
      <c r="P134" s="12" t="e">
        <f>IF(Producción1!$O134=0,0,ROUND((Pronóstico!$G$8*(SUMIF(Producción1!$A$2:$A$204,Producción1!$A134,Producción1!$E$2:$E$204))+Pronóstico!$G$9)*Producción1!$E134/(SUMIF(Producción1!$A$2:$A$204,Producción1!$A134,Producción1!$E$2:$E$204)),0))</f>
        <v>#N/A</v>
      </c>
      <c r="Q134" s="61" t="str">
        <f>IFERROR(VLOOKUP(Ventas!$E134,Clientes!$A$1:$E$48,5,0),"")</f>
        <v/>
      </c>
      <c r="R134" s="12"/>
      <c r="S134" s="64"/>
      <c r="T134" s="64"/>
      <c r="U134" s="64"/>
      <c r="V134" s="64"/>
      <c r="W134" s="12"/>
      <c r="X134" s="65">
        <f>(Producción1!$V134-Producción1!$S134)*60*24</f>
        <v>0</v>
      </c>
      <c r="Y134" s="12">
        <v>1</v>
      </c>
      <c r="Z134" s="2"/>
      <c r="AA134" s="2"/>
    </row>
    <row r="135" spans="1:27" ht="15.75" customHeight="1" x14ac:dyDescent="0.3">
      <c r="A135" s="61">
        <v>7</v>
      </c>
      <c r="B135" s="62"/>
      <c r="C135" s="12"/>
      <c r="D135" s="12" t="str">
        <f>IFERROR(VLOOKUP(C135,Productos[#All],2,0),"")</f>
        <v/>
      </c>
      <c r="E135" s="12">
        <f>IFERROR(VLOOKUP(Producción1!$I135,Ventas!$D$1:$U$204,6,0),0)</f>
        <v>0</v>
      </c>
      <c r="F135" s="12">
        <f t="shared" si="0"/>
        <v>134</v>
      </c>
      <c r="G135" s="61">
        <f>Ventas!$A135</f>
        <v>0</v>
      </c>
      <c r="H135" s="63">
        <f>Ventas!$C135</f>
        <v>0</v>
      </c>
      <c r="I135" s="63" t="str">
        <f>CONCATENATE(Producción1!$G135,Producción1!$H135)</f>
        <v>00</v>
      </c>
      <c r="J135" s="61" t="e">
        <f>VLOOKUP(Producción1!$G135,Ventas!$A$1:$U$204,6,0)</f>
        <v>#N/A</v>
      </c>
      <c r="K135" s="64">
        <f>IF(Producción1!$Y135&lt;&gt;0,0,IFERROR(VLOOKUP(Producción1!$I135,Ventas!$D$1:$U$204,13,0),0))</f>
        <v>0</v>
      </c>
      <c r="L135" s="65" t="e">
        <f>IF(Producción1!$O135=0,0,RANK(Producción1!$O135,IF(Producción1!$A135=Producción1!$A135,Producción1!$O$2:$O$204,""),0)+COUNTIF($O$2:O135,O135)-1)</f>
        <v>#N/A</v>
      </c>
      <c r="M135" s="64" t="e">
        <f>IF(Producción1!$O135=0,0,IF(Producción1!$L135=1,8/24,VLOOKUP((MATCH(Producción1!$L135-1,Producción1!$L$2:$L$204,0)),Producción1!$F$1:$P$204,5,0)))</f>
        <v>#N/A</v>
      </c>
      <c r="N135" s="64" t="e">
        <f>IF(Producción1!$O135=0,0,Producción1!$M135+Producción1!$P135/(60*24))</f>
        <v>#N/A</v>
      </c>
      <c r="O135" s="65" t="e">
        <f>IF(OR(Producción1!$Y135&lt;&gt;0,Producción1!$J135="Cons. Int."),0,10*(24-Producción1!$K135*24)+4*Producción1!$Q135+SUMIFS(Producción1!$E$2:$E$204,Producción1!$A$2:$A$204,Producción1!$A135,Producción1!$D$2:$D$204,Producción1!$D135,Producción1!$G$2:$G$204,Producción1!$G135))</f>
        <v>#N/A</v>
      </c>
      <c r="P135" s="12" t="e">
        <f>IF(Producción1!$O135=0,0,ROUND((Pronóstico!$G$8*(SUMIF(Producción1!$A$2:$A$204,Producción1!$A135,Producción1!$E$2:$E$204))+Pronóstico!$G$9)*Producción1!$E135/(SUMIF(Producción1!$A$2:$A$204,Producción1!$A135,Producción1!$E$2:$E$204)),0))</f>
        <v>#N/A</v>
      </c>
      <c r="Q135" s="61" t="str">
        <f>IFERROR(VLOOKUP(Ventas!$E135,Clientes!$A$1:$E$48,5,0),"")</f>
        <v/>
      </c>
      <c r="R135" s="12"/>
      <c r="S135" s="64"/>
      <c r="T135" s="64"/>
      <c r="U135" s="64"/>
      <c r="V135" s="64"/>
      <c r="W135" s="12"/>
      <c r="X135" s="65">
        <f>(Producción1!$V135-Producción1!$S135)*60*24</f>
        <v>0</v>
      </c>
      <c r="Y135" s="12">
        <v>1</v>
      </c>
      <c r="Z135" s="2"/>
      <c r="AA135" s="2"/>
    </row>
    <row r="136" spans="1:27" ht="15.75" customHeight="1" x14ac:dyDescent="0.3">
      <c r="A136" s="61">
        <v>7</v>
      </c>
      <c r="B136" s="62"/>
      <c r="C136" s="12"/>
      <c r="D136" s="12" t="str">
        <f>IFERROR(VLOOKUP(C136,Productos[#All],2,0),"")</f>
        <v/>
      </c>
      <c r="E136" s="12">
        <f>IFERROR(VLOOKUP(Producción1!$I136,Ventas!$D$1:$U$204,6,0),0)</f>
        <v>0</v>
      </c>
      <c r="F136" s="12">
        <f t="shared" si="0"/>
        <v>135</v>
      </c>
      <c r="G136" s="61">
        <f>Ventas!$A136</f>
        <v>0</v>
      </c>
      <c r="H136" s="63">
        <f>Ventas!$C136</f>
        <v>0</v>
      </c>
      <c r="I136" s="63" t="str">
        <f>CONCATENATE(Producción1!$G136,Producción1!$H136)</f>
        <v>00</v>
      </c>
      <c r="J136" s="61" t="e">
        <f>VLOOKUP(Producción1!$G136,Ventas!$A$1:$U$204,6,0)</f>
        <v>#N/A</v>
      </c>
      <c r="K136" s="64">
        <f>IF(Producción1!$Y136&lt;&gt;0,0,IFERROR(VLOOKUP(Producción1!$I136,Ventas!$D$1:$U$204,13,0),0))</f>
        <v>0</v>
      </c>
      <c r="L136" s="65" t="e">
        <f>IF(Producción1!$O136=0,0,RANK(Producción1!$O136,IF(Producción1!$A136=Producción1!$A136,Producción1!$O$2:$O$204,""),0)+COUNTIF($O$2:O136,O136)-1)</f>
        <v>#N/A</v>
      </c>
      <c r="M136" s="64" t="e">
        <f>IF(Producción1!$O136=0,0,IF(Producción1!$L136=1,8/24,VLOOKUP((MATCH(Producción1!$L136-1,Producción1!$L$2:$L$204,0)),Producción1!$F$1:$P$204,5,0)))</f>
        <v>#N/A</v>
      </c>
      <c r="N136" s="64" t="e">
        <f>IF(Producción1!$O136=0,0,Producción1!$M136+Producción1!$P136/(60*24))</f>
        <v>#N/A</v>
      </c>
      <c r="O136" s="65" t="e">
        <f>IF(OR(Producción1!$Y136&lt;&gt;0,Producción1!$J136="Cons. Int."),0,10*(24-Producción1!$K136*24)+4*Producción1!$Q136+SUMIFS(Producción1!$E$2:$E$204,Producción1!$A$2:$A$204,Producción1!$A136,Producción1!$D$2:$D$204,Producción1!$D136,Producción1!$G$2:$G$204,Producción1!$G136))</f>
        <v>#N/A</v>
      </c>
      <c r="P136" s="12" t="e">
        <f>IF(Producción1!$O136=0,0,ROUND((Pronóstico!$G$8*(SUMIF(Producción1!$A$2:$A$204,Producción1!$A136,Producción1!$E$2:$E$204))+Pronóstico!$G$9)*Producción1!$E136/(SUMIF(Producción1!$A$2:$A$204,Producción1!$A136,Producción1!$E$2:$E$204)),0))</f>
        <v>#N/A</v>
      </c>
      <c r="Q136" s="61" t="str">
        <f>IFERROR(VLOOKUP(Ventas!$E136,Clientes!$A$1:$E$48,5,0),"")</f>
        <v/>
      </c>
      <c r="R136" s="12"/>
      <c r="S136" s="64"/>
      <c r="T136" s="64"/>
      <c r="U136" s="64"/>
      <c r="V136" s="64"/>
      <c r="W136" s="12"/>
      <c r="X136" s="65">
        <f>(Producción1!$V136-Producción1!$S136)*60*24</f>
        <v>0</v>
      </c>
      <c r="Y136" s="12">
        <v>1</v>
      </c>
      <c r="Z136" s="2"/>
      <c r="AA136" s="2"/>
    </row>
    <row r="137" spans="1:27" ht="15.75" customHeight="1" x14ac:dyDescent="0.3">
      <c r="A137" s="61">
        <v>7</v>
      </c>
      <c r="B137" s="62"/>
      <c r="C137" s="12"/>
      <c r="D137" s="12" t="str">
        <f>IFERROR(VLOOKUP(C137,Productos[#All],2,0),"")</f>
        <v/>
      </c>
      <c r="E137" s="12">
        <f>IFERROR(VLOOKUP(Producción1!$I137,Ventas!$D$1:$U$204,6,0),0)</f>
        <v>0</v>
      </c>
      <c r="F137" s="12">
        <f t="shared" si="0"/>
        <v>136</v>
      </c>
      <c r="G137" s="61">
        <f>Ventas!$A137</f>
        <v>0</v>
      </c>
      <c r="H137" s="63">
        <f>Ventas!$C137</f>
        <v>0</v>
      </c>
      <c r="I137" s="63" t="str">
        <f>CONCATENATE(Producción1!$G137,Producción1!$H137)</f>
        <v>00</v>
      </c>
      <c r="J137" s="61" t="e">
        <f>VLOOKUP(Producción1!$G137,Ventas!$A$1:$U$204,6,0)</f>
        <v>#N/A</v>
      </c>
      <c r="K137" s="64">
        <f>IF(Producción1!$Y137&lt;&gt;0,0,IFERROR(VLOOKUP(Producción1!$I137,Ventas!$D$1:$U$204,13,0),0))</f>
        <v>0</v>
      </c>
      <c r="L137" s="65" t="e">
        <f>IF(Producción1!$O137=0,0,RANK(Producción1!$O137,IF(Producción1!$A137=Producción1!$A137,Producción1!$O$2:$O$204,""),0)+COUNTIF($O$2:O137,O137)-1)</f>
        <v>#N/A</v>
      </c>
      <c r="M137" s="64" t="e">
        <f>IF(Producción1!$O137=0,0,IF(Producción1!$L137=1,8/24,VLOOKUP((MATCH(Producción1!$L137-1,Producción1!$L$2:$L$204,0)),Producción1!$F$1:$P$204,5,0)))</f>
        <v>#N/A</v>
      </c>
      <c r="N137" s="64" t="e">
        <f>IF(Producción1!$O137=0,0,Producción1!$M137+Producción1!$P137/(60*24))</f>
        <v>#N/A</v>
      </c>
      <c r="O137" s="65" t="e">
        <f>IF(OR(Producción1!$Y137&lt;&gt;0,Producción1!$J137="Cons. Int."),0,10*(24-Producción1!$K137*24)+4*Producción1!$Q137+SUMIFS(Producción1!$E$2:$E$204,Producción1!$A$2:$A$204,Producción1!$A137,Producción1!$D$2:$D$204,Producción1!$D137,Producción1!$G$2:$G$204,Producción1!$G137))</f>
        <v>#N/A</v>
      </c>
      <c r="P137" s="12" t="e">
        <f>IF(Producción1!$O137=0,0,ROUND((Pronóstico!$G$8*(SUMIF(Producción1!$A$2:$A$204,Producción1!$A137,Producción1!$E$2:$E$204))+Pronóstico!$G$9)*Producción1!$E137/(SUMIF(Producción1!$A$2:$A$204,Producción1!$A137,Producción1!$E$2:$E$204)),0))</f>
        <v>#N/A</v>
      </c>
      <c r="Q137" s="61" t="str">
        <f>IFERROR(VLOOKUP(Ventas!$E137,Clientes!$A$1:$E$48,5,0),"")</f>
        <v/>
      </c>
      <c r="R137" s="12"/>
      <c r="S137" s="64"/>
      <c r="T137" s="64"/>
      <c r="U137" s="64"/>
      <c r="V137" s="64"/>
      <c r="W137" s="12"/>
      <c r="X137" s="65">
        <f>(Producción1!$V137-Producción1!$S137)*60*24</f>
        <v>0</v>
      </c>
      <c r="Y137" s="12">
        <v>1</v>
      </c>
      <c r="Z137" s="2"/>
      <c r="AA137" s="2"/>
    </row>
    <row r="138" spans="1:27" ht="15.75" customHeight="1" x14ac:dyDescent="0.3">
      <c r="A138" s="61">
        <v>8</v>
      </c>
      <c r="B138" s="62"/>
      <c r="C138" s="12"/>
      <c r="D138" s="12" t="str">
        <f>IFERROR(VLOOKUP(C138,Productos[#All],2,0),"")</f>
        <v/>
      </c>
      <c r="E138" s="12">
        <f>IFERROR(VLOOKUP(Producción1!$I138,Ventas!$D$1:$U$204,6,0),0)</f>
        <v>0</v>
      </c>
      <c r="F138" s="12">
        <f t="shared" si="0"/>
        <v>137</v>
      </c>
      <c r="G138" s="61">
        <f>Ventas!$A138</f>
        <v>0</v>
      </c>
      <c r="H138" s="63">
        <f>Ventas!$C138</f>
        <v>0</v>
      </c>
      <c r="I138" s="63" t="str">
        <f>CONCATENATE(Producción1!$G138,Producción1!$H138)</f>
        <v>00</v>
      </c>
      <c r="J138" s="61" t="e">
        <f>VLOOKUP(Producción1!$G138,Ventas!$A$1:$U$204,6,0)</f>
        <v>#N/A</v>
      </c>
      <c r="K138" s="64">
        <f>IF(Producción1!$Y138&lt;&gt;0,0,IFERROR(VLOOKUP(Producción1!$I138,Ventas!$D$1:$U$204,13,0),0))</f>
        <v>0</v>
      </c>
      <c r="L138" s="65" t="e">
        <f>IF(Producción1!$O138=0,0,RANK(Producción1!$O138,IF(Producción1!$A138=Producción1!$A138,Producción1!$O$2:$O$204,""),0)+COUNTIF($O$2:O138,O138)-1)</f>
        <v>#N/A</v>
      </c>
      <c r="M138" s="64" t="e">
        <f>IF(Producción1!$O138=0,0,IF(Producción1!$L138=1,8/24,VLOOKUP((MATCH(Producción1!$L138-1,Producción1!$L$2:$L$204,0)),Producción1!$F$1:$P$204,5,0)))</f>
        <v>#N/A</v>
      </c>
      <c r="N138" s="64" t="e">
        <f>IF(Producción1!$O138=0,0,Producción1!$M138+Producción1!$P138/(60*24))</f>
        <v>#N/A</v>
      </c>
      <c r="O138" s="65" t="e">
        <f>IF(OR(Producción1!$Y138&lt;&gt;0,Producción1!$J138="Cons. Int."),0,10*(24-Producción1!$K138*24)+4*Producción1!$Q138+SUMIFS(Producción1!$E$2:$E$204,Producción1!$A$2:$A$204,Producción1!$A138,Producción1!$D$2:$D$204,Producción1!$D138,Producción1!$G$2:$G$204,Producción1!$G138))</f>
        <v>#N/A</v>
      </c>
      <c r="P138" s="12" t="e">
        <f>IF(Producción1!$O138=0,0,ROUND((Pronóstico!$G$8*(SUMIF(Producción1!$A$2:$A$204,Producción1!$A138,Producción1!$E$2:$E$204))+Pronóstico!$G$9)*Producción1!$E138/(SUMIF(Producción1!$A$2:$A$204,Producción1!$A138,Producción1!$E$2:$E$204)),0))</f>
        <v>#N/A</v>
      </c>
      <c r="Q138" s="61" t="str">
        <f>IFERROR(VLOOKUP(Ventas!$E138,Clientes!$A$1:$E$48,5,0),"")</f>
        <v/>
      </c>
      <c r="R138" s="12"/>
      <c r="S138" s="64"/>
      <c r="T138" s="64"/>
      <c r="U138" s="64"/>
      <c r="V138" s="64"/>
      <c r="W138" s="12"/>
      <c r="X138" s="65">
        <f>(Producción1!$V138-Producción1!$S138)*60*24</f>
        <v>0</v>
      </c>
      <c r="Y138" s="12">
        <v>1</v>
      </c>
      <c r="Z138" s="2"/>
      <c r="AA138" s="2"/>
    </row>
    <row r="139" spans="1:27" ht="15.75" customHeight="1" x14ac:dyDescent="0.3">
      <c r="A139" s="61">
        <v>8</v>
      </c>
      <c r="B139" s="62"/>
      <c r="C139" s="12"/>
      <c r="D139" s="12" t="str">
        <f>IFERROR(VLOOKUP(C139,Productos[#All],2,0),"")</f>
        <v/>
      </c>
      <c r="E139" s="12">
        <f>IFERROR(VLOOKUP(Producción1!$I139,Ventas!$D$1:$U$204,6,0),0)</f>
        <v>0</v>
      </c>
      <c r="F139" s="12">
        <f t="shared" si="0"/>
        <v>138</v>
      </c>
      <c r="G139" s="61">
        <f>Ventas!$A139</f>
        <v>0</v>
      </c>
      <c r="H139" s="63">
        <f>Ventas!$C139</f>
        <v>0</v>
      </c>
      <c r="I139" s="63" t="str">
        <f>CONCATENATE(Producción1!$G139,Producción1!$H139)</f>
        <v>00</v>
      </c>
      <c r="J139" s="61" t="e">
        <f>VLOOKUP(Producción1!$G139,Ventas!$A$1:$U$204,6,0)</f>
        <v>#N/A</v>
      </c>
      <c r="K139" s="64">
        <f>IF(Producción1!$Y139&lt;&gt;0,0,IFERROR(VLOOKUP(Producción1!$I139,Ventas!$D$1:$U$204,13,0),0))</f>
        <v>0</v>
      </c>
      <c r="L139" s="65" t="e">
        <f>IF(Producción1!$O139=0,0,RANK(Producción1!$O139,IF(Producción1!$A139=Producción1!$A139,Producción1!$O$2:$O$204,""),0)+COUNTIF($O$2:O139,O139)-1)</f>
        <v>#N/A</v>
      </c>
      <c r="M139" s="64" t="e">
        <f>IF(Producción1!$O139=0,0,IF(Producción1!$L139=1,8/24,VLOOKUP((MATCH(Producción1!$L139-1,Producción1!$L$2:$L$204,0)),Producción1!$F$1:$P$204,5,0)))</f>
        <v>#N/A</v>
      </c>
      <c r="N139" s="64" t="e">
        <f>IF(Producción1!$O139=0,0,Producción1!$M139+Producción1!$P139/(60*24))</f>
        <v>#N/A</v>
      </c>
      <c r="O139" s="65" t="e">
        <f>IF(OR(Producción1!$Y139&lt;&gt;0,Producción1!$J139="Cons. Int."),0,10*(24-Producción1!$K139*24)+4*Producción1!$Q139+SUMIFS(Producción1!$E$2:$E$204,Producción1!$A$2:$A$204,Producción1!$A139,Producción1!$D$2:$D$204,Producción1!$D139,Producción1!$G$2:$G$204,Producción1!$G139))</f>
        <v>#N/A</v>
      </c>
      <c r="P139" s="12" t="e">
        <f>IF(Producción1!$O139=0,0,ROUND((Pronóstico!$G$8*(SUMIF(Producción1!$A$2:$A$204,Producción1!$A139,Producción1!$E$2:$E$204))+Pronóstico!$G$9)*Producción1!$E139/(SUMIF(Producción1!$A$2:$A$204,Producción1!$A139,Producción1!$E$2:$E$204)),0))</f>
        <v>#N/A</v>
      </c>
      <c r="Q139" s="61" t="str">
        <f>IFERROR(VLOOKUP(Ventas!$E139,Clientes!$A$1:$E$48,5,0),"")</f>
        <v/>
      </c>
      <c r="R139" s="12"/>
      <c r="S139" s="64"/>
      <c r="T139" s="64"/>
      <c r="U139" s="64"/>
      <c r="V139" s="64"/>
      <c r="W139" s="12"/>
      <c r="X139" s="65">
        <f>(Producción1!$V139-Producción1!$S139)*60*24</f>
        <v>0</v>
      </c>
      <c r="Y139" s="12">
        <v>1</v>
      </c>
      <c r="Z139" s="2"/>
      <c r="AA139" s="2"/>
    </row>
    <row r="140" spans="1:27" ht="15.75" customHeight="1" x14ac:dyDescent="0.3">
      <c r="A140" s="61">
        <v>8</v>
      </c>
      <c r="B140" s="62"/>
      <c r="C140" s="12"/>
      <c r="D140" s="12" t="str">
        <f>IFERROR(VLOOKUP(C140,Productos[#All],2,0),"")</f>
        <v/>
      </c>
      <c r="E140" s="12">
        <f>IFERROR(VLOOKUP(Producción1!$I140,Ventas!$D$1:$U$204,6,0),0)</f>
        <v>0</v>
      </c>
      <c r="F140" s="12">
        <f t="shared" si="0"/>
        <v>139</v>
      </c>
      <c r="G140" s="61">
        <f>Ventas!$A140</f>
        <v>0</v>
      </c>
      <c r="H140" s="63">
        <f>Ventas!$C140</f>
        <v>0</v>
      </c>
      <c r="I140" s="63" t="str">
        <f>CONCATENATE(Producción1!$G140,Producción1!$H140)</f>
        <v>00</v>
      </c>
      <c r="J140" s="61" t="e">
        <f>VLOOKUP(Producción1!$G140,Ventas!$A$1:$U$204,6,0)</f>
        <v>#N/A</v>
      </c>
      <c r="K140" s="64">
        <f>IF(Producción1!$Y140&lt;&gt;0,0,IFERROR(VLOOKUP(Producción1!$I140,Ventas!$D$1:$U$204,13,0),0))</f>
        <v>0</v>
      </c>
      <c r="L140" s="65" t="e">
        <f>IF(Producción1!$O140=0,0,RANK(Producción1!$O140,IF(Producción1!$A140=Producción1!$A140,Producción1!$O$2:$O$204,""),0)+COUNTIF($O$2:O140,O140)-1)</f>
        <v>#N/A</v>
      </c>
      <c r="M140" s="64" t="e">
        <f>IF(Producción1!$O140=0,0,IF(Producción1!$L140=1,8/24,VLOOKUP((MATCH(Producción1!$L140-1,Producción1!$L$2:$L$204,0)),Producción1!$F$1:$P$204,5,0)))</f>
        <v>#N/A</v>
      </c>
      <c r="N140" s="64" t="e">
        <f>IF(Producción1!$O140=0,0,Producción1!$M140+Producción1!$P140/(60*24))</f>
        <v>#N/A</v>
      </c>
      <c r="O140" s="65" t="e">
        <f>IF(OR(Producción1!$Y140&lt;&gt;0,Producción1!$J140="Cons. Int."),0,10*(24-Producción1!$K140*24)+4*Producción1!$Q140+SUMIFS(Producción1!$E$2:$E$204,Producción1!$A$2:$A$204,Producción1!$A140,Producción1!$D$2:$D$204,Producción1!$D140,Producción1!$G$2:$G$204,Producción1!$G140))</f>
        <v>#N/A</v>
      </c>
      <c r="P140" s="12" t="e">
        <f>IF(Producción1!$O140=0,0,ROUND((Pronóstico!$G$8*(SUMIF(Producción1!$A$2:$A$204,Producción1!$A140,Producción1!$E$2:$E$204))+Pronóstico!$G$9)*Producción1!$E140/(SUMIF(Producción1!$A$2:$A$204,Producción1!$A140,Producción1!$E$2:$E$204)),0))</f>
        <v>#N/A</v>
      </c>
      <c r="Q140" s="61" t="str">
        <f>IFERROR(VLOOKUP(Ventas!$E140,Clientes!$A$1:$E$48,5,0),"")</f>
        <v/>
      </c>
      <c r="R140" s="12"/>
      <c r="S140" s="64"/>
      <c r="T140" s="64"/>
      <c r="U140" s="64"/>
      <c r="V140" s="64"/>
      <c r="W140" s="12"/>
      <c r="X140" s="65">
        <f>(Producción1!$V140-Producción1!$S140)*60*24</f>
        <v>0</v>
      </c>
      <c r="Y140" s="12">
        <v>1</v>
      </c>
      <c r="Z140" s="2"/>
      <c r="AA140" s="2"/>
    </row>
    <row r="141" spans="1:27" ht="15.75" customHeight="1" x14ac:dyDescent="0.3">
      <c r="A141" s="61">
        <v>8</v>
      </c>
      <c r="B141" s="62"/>
      <c r="C141" s="12"/>
      <c r="D141" s="12" t="str">
        <f>IFERROR(VLOOKUP(C141,Productos[#All],2,0),"")</f>
        <v/>
      </c>
      <c r="E141" s="12">
        <f>IFERROR(VLOOKUP(Producción1!$I141,Ventas!$D$1:$U$204,6,0),0)</f>
        <v>0</v>
      </c>
      <c r="F141" s="12">
        <f t="shared" si="0"/>
        <v>140</v>
      </c>
      <c r="G141" s="61">
        <f>Ventas!$A141</f>
        <v>0</v>
      </c>
      <c r="H141" s="63">
        <f>Ventas!$C141</f>
        <v>0</v>
      </c>
      <c r="I141" s="63" t="str">
        <f>CONCATENATE(Producción1!$G141,Producción1!$H141)</f>
        <v>00</v>
      </c>
      <c r="J141" s="61" t="e">
        <f>VLOOKUP(Producción1!$G141,Ventas!$A$1:$U$204,6,0)</f>
        <v>#N/A</v>
      </c>
      <c r="K141" s="64">
        <f>IF(Producción1!$Y141&lt;&gt;0,0,IFERROR(VLOOKUP(Producción1!$I141,Ventas!$D$1:$U$204,13,0),0))</f>
        <v>0</v>
      </c>
      <c r="L141" s="65" t="e">
        <f>IF(Producción1!$O141=0,0,RANK(Producción1!$O141,IF(Producción1!$A141=Producción1!$A141,Producción1!$O$2:$O$204,""),0)+COUNTIF($O$2:O141,O141)-1)</f>
        <v>#N/A</v>
      </c>
      <c r="M141" s="64" t="e">
        <f>IF(Producción1!$O141=0,0,IF(Producción1!$L141=1,8/24,VLOOKUP((MATCH(Producción1!$L141-1,Producción1!$L$2:$L$204,0)),Producción1!$F$1:$P$204,5,0)))</f>
        <v>#N/A</v>
      </c>
      <c r="N141" s="64" t="e">
        <f>IF(Producción1!$O141=0,0,Producción1!$M141+Producción1!$P141/(60*24))</f>
        <v>#N/A</v>
      </c>
      <c r="O141" s="65" t="e">
        <f>IF(OR(Producción1!$Y141&lt;&gt;0,Producción1!$J141="Cons. Int."),0,10*(24-Producción1!$K141*24)+4*Producción1!$Q141+SUMIFS(Producción1!$E$2:$E$204,Producción1!$A$2:$A$204,Producción1!$A141,Producción1!$D$2:$D$204,Producción1!$D141,Producción1!$G$2:$G$204,Producción1!$G141))</f>
        <v>#N/A</v>
      </c>
      <c r="P141" s="12" t="e">
        <f>IF(Producción1!$O141=0,0,ROUND((Pronóstico!$G$8*(SUMIF(Producción1!$A$2:$A$204,Producción1!$A141,Producción1!$E$2:$E$204))+Pronóstico!$G$9)*Producción1!$E141/(SUMIF(Producción1!$A$2:$A$204,Producción1!$A141,Producción1!$E$2:$E$204)),0))</f>
        <v>#N/A</v>
      </c>
      <c r="Q141" s="61" t="str">
        <f>IFERROR(VLOOKUP(Ventas!$E141,Clientes!$A$1:$E$48,5,0),"")</f>
        <v/>
      </c>
      <c r="R141" s="12"/>
      <c r="S141" s="64"/>
      <c r="T141" s="64"/>
      <c r="U141" s="64"/>
      <c r="V141" s="64"/>
      <c r="W141" s="12"/>
      <c r="X141" s="65">
        <f>(Producción1!$V141-Producción1!$S141)*60*24</f>
        <v>0</v>
      </c>
      <c r="Y141" s="12">
        <v>1</v>
      </c>
      <c r="Z141" s="2"/>
      <c r="AA141" s="2"/>
    </row>
    <row r="142" spans="1:27" ht="15.75" customHeight="1" x14ac:dyDescent="0.3">
      <c r="A142" s="61">
        <v>8</v>
      </c>
      <c r="B142" s="62"/>
      <c r="C142" s="12"/>
      <c r="D142" s="12" t="str">
        <f>IFERROR(VLOOKUP(C142,Productos[#All],2,0),"")</f>
        <v/>
      </c>
      <c r="E142" s="12">
        <f>IFERROR(VLOOKUP(Producción1!$I142,Ventas!$D$1:$U$204,6,0),0)</f>
        <v>0</v>
      </c>
      <c r="F142" s="12">
        <f t="shared" si="0"/>
        <v>141</v>
      </c>
      <c r="G142" s="61">
        <f>Ventas!$A142</f>
        <v>0</v>
      </c>
      <c r="H142" s="63">
        <f>Ventas!$C142</f>
        <v>0</v>
      </c>
      <c r="I142" s="63" t="str">
        <f>CONCATENATE(Producción1!$G142,Producción1!$H142)</f>
        <v>00</v>
      </c>
      <c r="J142" s="61" t="e">
        <f>VLOOKUP(Producción1!$G142,Ventas!$A$1:$U$204,6,0)</f>
        <v>#N/A</v>
      </c>
      <c r="K142" s="64">
        <f>IF(Producción1!$Y142&lt;&gt;0,0,IFERROR(VLOOKUP(Producción1!$I142,Ventas!$D$1:$U$204,13,0),0))</f>
        <v>0</v>
      </c>
      <c r="L142" s="65" t="e">
        <f>IF(Producción1!$O142=0,0,RANK(Producción1!$O142,IF(Producción1!$A142=Producción1!$A142,Producción1!$O$2:$O$204,""),0)+COUNTIF($O$2:O142,O142)-1)</f>
        <v>#N/A</v>
      </c>
      <c r="M142" s="64" t="e">
        <f>IF(Producción1!$O142=0,0,IF(Producción1!$L142=1,8/24,VLOOKUP((MATCH(Producción1!$L142-1,Producción1!$L$2:$L$204,0)),Producción1!$F$1:$P$204,5,0)))</f>
        <v>#N/A</v>
      </c>
      <c r="N142" s="64" t="e">
        <f>IF(Producción1!$O142=0,0,Producción1!$M142+Producción1!$P142/(60*24))</f>
        <v>#N/A</v>
      </c>
      <c r="O142" s="65" t="e">
        <f>IF(OR(Producción1!$Y142&lt;&gt;0,Producción1!$J142="Cons. Int."),0,10*(24-Producción1!$K142*24)+4*Producción1!$Q142+SUMIFS(Producción1!$E$2:$E$204,Producción1!$A$2:$A$204,Producción1!$A142,Producción1!$D$2:$D$204,Producción1!$D142,Producción1!$G$2:$G$204,Producción1!$G142))</f>
        <v>#N/A</v>
      </c>
      <c r="P142" s="12" t="e">
        <f>IF(Producción1!$O142=0,0,ROUND((Pronóstico!$G$8*(SUMIF(Producción1!$A$2:$A$204,Producción1!$A142,Producción1!$E$2:$E$204))+Pronóstico!$G$9)*Producción1!$E142/(SUMIF(Producción1!$A$2:$A$204,Producción1!$A142,Producción1!$E$2:$E$204)),0))</f>
        <v>#N/A</v>
      </c>
      <c r="Q142" s="61" t="str">
        <f>IFERROR(VLOOKUP(Ventas!$E142,Clientes!$A$1:$E$48,5,0),"")</f>
        <v/>
      </c>
      <c r="R142" s="12"/>
      <c r="S142" s="64"/>
      <c r="T142" s="64"/>
      <c r="U142" s="64"/>
      <c r="V142" s="64"/>
      <c r="W142" s="12"/>
      <c r="X142" s="65">
        <f>(Producción1!$V142-Producción1!$S142)*60*24</f>
        <v>0</v>
      </c>
      <c r="Y142" s="12">
        <v>1</v>
      </c>
      <c r="Z142" s="2"/>
      <c r="AA142" s="2"/>
    </row>
    <row r="143" spans="1:27" ht="15.75" customHeight="1" x14ac:dyDescent="0.3">
      <c r="A143" s="61">
        <v>8</v>
      </c>
      <c r="B143" s="62"/>
      <c r="C143" s="12"/>
      <c r="D143" s="12" t="str">
        <f>IFERROR(VLOOKUP(C143,Productos[#All],2,0),"")</f>
        <v/>
      </c>
      <c r="E143" s="12">
        <f>IFERROR(VLOOKUP(Producción1!$I143,Ventas!$D$1:$U$204,6,0),0)</f>
        <v>0</v>
      </c>
      <c r="F143" s="12">
        <f t="shared" si="0"/>
        <v>142</v>
      </c>
      <c r="G143" s="61">
        <f>Ventas!$A143</f>
        <v>0</v>
      </c>
      <c r="H143" s="63">
        <f>Ventas!$C143</f>
        <v>0</v>
      </c>
      <c r="I143" s="63" t="str">
        <f>CONCATENATE(Producción1!$G143,Producción1!$H143)</f>
        <v>00</v>
      </c>
      <c r="J143" s="61" t="e">
        <f>VLOOKUP(Producción1!$G143,Ventas!$A$1:$U$204,6,0)</f>
        <v>#N/A</v>
      </c>
      <c r="K143" s="64">
        <f>IF(Producción1!$Y143&lt;&gt;0,0,IFERROR(VLOOKUP(Producción1!$I143,Ventas!$D$1:$U$204,13,0),0))</f>
        <v>0</v>
      </c>
      <c r="L143" s="65" t="e">
        <f>IF(Producción1!$O143=0,0,RANK(Producción1!$O143,IF(Producción1!$A143=Producción1!$A143,Producción1!$O$2:$O$204,""),0)+COUNTIF($O$2:O143,O143)-1)</f>
        <v>#N/A</v>
      </c>
      <c r="M143" s="64" t="e">
        <f>IF(Producción1!$O143=0,0,IF(Producción1!$L143=1,8/24,VLOOKUP((MATCH(Producción1!$L143-1,Producción1!$L$2:$L$204,0)),Producción1!$F$1:$P$204,5,0)))</f>
        <v>#N/A</v>
      </c>
      <c r="N143" s="64" t="e">
        <f>IF(Producción1!$O143=0,0,Producción1!$M143+Producción1!$P143/(60*24))</f>
        <v>#N/A</v>
      </c>
      <c r="O143" s="65" t="e">
        <f>IF(OR(Producción1!$Y143&lt;&gt;0,Producción1!$J143="Cons. Int."),0,10*(24-Producción1!$K143*24)+4*Producción1!$Q143+SUMIFS(Producción1!$E$2:$E$204,Producción1!$A$2:$A$204,Producción1!$A143,Producción1!$D$2:$D$204,Producción1!$D143,Producción1!$G$2:$G$204,Producción1!$G143))</f>
        <v>#N/A</v>
      </c>
      <c r="P143" s="12" t="e">
        <f>IF(Producción1!$O143=0,0,ROUND((Pronóstico!$G$8*(SUMIF(Producción1!$A$2:$A$204,Producción1!$A143,Producción1!$E$2:$E$204))+Pronóstico!$G$9)*Producción1!$E143/(SUMIF(Producción1!$A$2:$A$204,Producción1!$A143,Producción1!$E$2:$E$204)),0))</f>
        <v>#N/A</v>
      </c>
      <c r="Q143" s="61" t="str">
        <f>IFERROR(VLOOKUP(Ventas!$E143,Clientes!$A$1:$E$48,5,0),"")</f>
        <v/>
      </c>
      <c r="R143" s="12"/>
      <c r="S143" s="64"/>
      <c r="T143" s="64"/>
      <c r="U143" s="64"/>
      <c r="V143" s="64"/>
      <c r="W143" s="12"/>
      <c r="X143" s="65">
        <f>(Producción1!$V143-Producción1!$S143)*60*24</f>
        <v>0</v>
      </c>
      <c r="Y143" s="12">
        <v>1</v>
      </c>
      <c r="Z143" s="2"/>
      <c r="AA143" s="2"/>
    </row>
    <row r="144" spans="1:27" ht="15.75" customHeight="1" x14ac:dyDescent="0.3">
      <c r="A144" s="61">
        <v>8</v>
      </c>
      <c r="B144" s="62"/>
      <c r="C144" s="12"/>
      <c r="D144" s="12" t="str">
        <f>IFERROR(VLOOKUP(C144,Productos[#All],2,0),"")</f>
        <v/>
      </c>
      <c r="E144" s="12">
        <f>IFERROR(VLOOKUP(Producción1!$I144,Ventas!$D$1:$U$204,6,0),0)</f>
        <v>0</v>
      </c>
      <c r="F144" s="12">
        <f t="shared" si="0"/>
        <v>143</v>
      </c>
      <c r="G144" s="61">
        <f>Ventas!$A144</f>
        <v>0</v>
      </c>
      <c r="H144" s="63">
        <f>Ventas!$C144</f>
        <v>0</v>
      </c>
      <c r="I144" s="63" t="str">
        <f>CONCATENATE(Producción1!$G144,Producción1!$H144)</f>
        <v>00</v>
      </c>
      <c r="J144" s="61" t="e">
        <f>VLOOKUP(Producción1!$G144,Ventas!$A$1:$U$204,6,0)</f>
        <v>#N/A</v>
      </c>
      <c r="K144" s="64">
        <f>IF(Producción1!$Y144&lt;&gt;0,0,IFERROR(VLOOKUP(Producción1!$I144,Ventas!$D$1:$U$204,13,0),0))</f>
        <v>0</v>
      </c>
      <c r="L144" s="65" t="e">
        <f>IF(Producción1!$O144=0,0,RANK(Producción1!$O144,IF(Producción1!$A144=Producción1!$A144,Producción1!$O$2:$O$204,""),0)+COUNTIF($O$2:O144,O144)-1)</f>
        <v>#N/A</v>
      </c>
      <c r="M144" s="64" t="e">
        <f>IF(Producción1!$O144=0,0,IF(Producción1!$L144=1,8/24,VLOOKUP((MATCH(Producción1!$L144-1,Producción1!$L$2:$L$204,0)),Producción1!$F$1:$P$204,5,0)))</f>
        <v>#N/A</v>
      </c>
      <c r="N144" s="64" t="e">
        <f>IF(Producción1!$O144=0,0,Producción1!$M144+Producción1!$P144/(60*24))</f>
        <v>#N/A</v>
      </c>
      <c r="O144" s="65" t="e">
        <f>IF(OR(Producción1!$Y144&lt;&gt;0,Producción1!$J144="Cons. Int."),0,10*(24-Producción1!$K144*24)+4*Producción1!$Q144+SUMIFS(Producción1!$E$2:$E$204,Producción1!$A$2:$A$204,Producción1!$A144,Producción1!$D$2:$D$204,Producción1!$D144,Producción1!$G$2:$G$204,Producción1!$G144))</f>
        <v>#N/A</v>
      </c>
      <c r="P144" s="12" t="e">
        <f>IF(Producción1!$O144=0,0,ROUND((Pronóstico!$G$8*(SUMIF(Producción1!$A$2:$A$204,Producción1!$A144,Producción1!$E$2:$E$204))+Pronóstico!$G$9)*Producción1!$E144/(SUMIF(Producción1!$A$2:$A$204,Producción1!$A144,Producción1!$E$2:$E$204)),0))</f>
        <v>#N/A</v>
      </c>
      <c r="Q144" s="61" t="str">
        <f>IFERROR(VLOOKUP(Ventas!$E144,Clientes!$A$1:$E$48,5,0),"")</f>
        <v/>
      </c>
      <c r="R144" s="12"/>
      <c r="S144" s="64"/>
      <c r="T144" s="64"/>
      <c r="U144" s="64"/>
      <c r="V144" s="64"/>
      <c r="W144" s="12"/>
      <c r="X144" s="65">
        <f>(Producción1!$V144-Producción1!$S144)*60*24</f>
        <v>0</v>
      </c>
      <c r="Y144" s="12">
        <v>1</v>
      </c>
      <c r="Z144" s="2"/>
      <c r="AA144" s="2"/>
    </row>
    <row r="145" spans="1:27" ht="15.75" customHeight="1" x14ac:dyDescent="0.3">
      <c r="A145" s="61">
        <v>8</v>
      </c>
      <c r="B145" s="62"/>
      <c r="C145" s="12"/>
      <c r="D145" s="12" t="str">
        <f>IFERROR(VLOOKUP(C145,Productos[#All],2,0),"")</f>
        <v/>
      </c>
      <c r="E145" s="12">
        <f>IFERROR(VLOOKUP(Producción1!$I145,Ventas!$D$1:$U$204,6,0),0)</f>
        <v>0</v>
      </c>
      <c r="F145" s="12">
        <f t="shared" si="0"/>
        <v>144</v>
      </c>
      <c r="G145" s="61">
        <f>Ventas!$A145</f>
        <v>0</v>
      </c>
      <c r="H145" s="63">
        <f>Ventas!$C145</f>
        <v>0</v>
      </c>
      <c r="I145" s="63" t="str">
        <f>CONCATENATE(Producción1!$G145,Producción1!$H145)</f>
        <v>00</v>
      </c>
      <c r="J145" s="61" t="e">
        <f>VLOOKUP(Producción1!$G145,Ventas!$A$1:$U$204,6,0)</f>
        <v>#N/A</v>
      </c>
      <c r="K145" s="64">
        <f>IF(Producción1!$Y145&lt;&gt;0,0,IFERROR(VLOOKUP(Producción1!$I145,Ventas!$D$1:$U$204,13,0),0))</f>
        <v>0</v>
      </c>
      <c r="L145" s="65" t="e">
        <f>IF(Producción1!$O145=0,0,RANK(Producción1!$O145,IF(Producción1!$A145=Producción1!$A145,Producción1!$O$2:$O$204,""),0)+COUNTIF($O$2:O145,O145)-1)</f>
        <v>#N/A</v>
      </c>
      <c r="M145" s="64" t="e">
        <f>IF(Producción1!$O145=0,0,IF(Producción1!$L145=1,8/24,VLOOKUP((MATCH(Producción1!$L145-1,Producción1!$L$2:$L$204,0)),Producción1!$F$1:$P$204,5,0)))</f>
        <v>#N/A</v>
      </c>
      <c r="N145" s="64" t="e">
        <f>IF(Producción1!$O145=0,0,Producción1!$M145+Producción1!$P145/(60*24))</f>
        <v>#N/A</v>
      </c>
      <c r="O145" s="65" t="e">
        <f>IF(OR(Producción1!$Y145&lt;&gt;0,Producción1!$J145="Cons. Int."),0,10*(24-Producción1!$K145*24)+4*Producción1!$Q145+SUMIFS(Producción1!$E$2:$E$204,Producción1!$A$2:$A$204,Producción1!$A145,Producción1!$D$2:$D$204,Producción1!$D145,Producción1!$G$2:$G$204,Producción1!$G145))</f>
        <v>#N/A</v>
      </c>
      <c r="P145" s="12" t="e">
        <f>IF(Producción1!$O145=0,0,ROUND((Pronóstico!$G$8*(SUMIF(Producción1!$A$2:$A$204,Producción1!$A145,Producción1!$E$2:$E$204))+Pronóstico!$G$9)*Producción1!$E145/(SUMIF(Producción1!$A$2:$A$204,Producción1!$A145,Producción1!$E$2:$E$204)),0))</f>
        <v>#N/A</v>
      </c>
      <c r="Q145" s="61" t="str">
        <f>IFERROR(VLOOKUP(Ventas!$E145,Clientes!$A$1:$E$48,5,0),"")</f>
        <v/>
      </c>
      <c r="R145" s="12"/>
      <c r="S145" s="64"/>
      <c r="T145" s="64"/>
      <c r="U145" s="64"/>
      <c r="V145" s="64"/>
      <c r="W145" s="12"/>
      <c r="X145" s="65">
        <f>(Producción1!$V145-Producción1!$S145)*60*24</f>
        <v>0</v>
      </c>
      <c r="Y145" s="12">
        <v>1</v>
      </c>
      <c r="Z145" s="2"/>
      <c r="AA145" s="2"/>
    </row>
    <row r="146" spans="1:27" ht="15.75" customHeight="1" x14ac:dyDescent="0.3">
      <c r="A146" s="61">
        <v>9</v>
      </c>
      <c r="B146" s="62"/>
      <c r="C146" s="12"/>
      <c r="D146" s="12" t="str">
        <f>IFERROR(VLOOKUP(C146,Productos[#All],2,0),"")</f>
        <v/>
      </c>
      <c r="E146" s="12">
        <f>IFERROR(VLOOKUP(Producción1!$I146,Ventas!$D$1:$U$204,6,0),0)</f>
        <v>0</v>
      </c>
      <c r="F146" s="12">
        <f t="shared" si="0"/>
        <v>145</v>
      </c>
      <c r="G146" s="61">
        <f>Ventas!$A146</f>
        <v>0</v>
      </c>
      <c r="H146" s="63">
        <f>Ventas!$C146</f>
        <v>0</v>
      </c>
      <c r="I146" s="63" t="str">
        <f>CONCATENATE(Producción1!$G146,Producción1!$H146)</f>
        <v>00</v>
      </c>
      <c r="J146" s="61" t="e">
        <f>VLOOKUP(Producción1!$G146,Ventas!$A$1:$U$204,6,0)</f>
        <v>#N/A</v>
      </c>
      <c r="K146" s="64">
        <f>IF(Producción1!$Y146&lt;&gt;0,0,IFERROR(VLOOKUP(Producción1!$I146,Ventas!$D$1:$U$204,13,0),0))</f>
        <v>0</v>
      </c>
      <c r="L146" s="65" t="e">
        <f>IF(Producción1!$O146=0,0,RANK(Producción1!$O146,IF(Producción1!$A146=Producción1!$A146,Producción1!$O$2:$O$204,""),0)+COUNTIF($O$2:O146,O146)-1)</f>
        <v>#N/A</v>
      </c>
      <c r="M146" s="64" t="e">
        <f>IF(Producción1!$O146=0,0,IF(Producción1!$L146=1,8/24,VLOOKUP((MATCH(Producción1!$L146-1,Producción1!$L$2:$L$204,0)),Producción1!$F$1:$P$204,5,0)))</f>
        <v>#N/A</v>
      </c>
      <c r="N146" s="64" t="e">
        <f>IF(Producción1!$O146=0,0,Producción1!$M146+Producción1!$P146/(60*24))</f>
        <v>#N/A</v>
      </c>
      <c r="O146" s="65" t="e">
        <f>IF(OR(Producción1!$Y146&lt;&gt;0,Producción1!$J146="Cons. Int."),0,10*(24-Producción1!$K146*24)+4*Producción1!$Q146+SUMIFS(Producción1!$E$2:$E$204,Producción1!$A$2:$A$204,Producción1!$A146,Producción1!$D$2:$D$204,Producción1!$D146,Producción1!$G$2:$G$204,Producción1!$G146))</f>
        <v>#N/A</v>
      </c>
      <c r="P146" s="12" t="e">
        <f>IF(Producción1!$O146=0,0,ROUND((Pronóstico!$G$8*(SUMIF(Producción1!$A$2:$A$204,Producción1!$A146,Producción1!$E$2:$E$204))+Pronóstico!$G$9)*Producción1!$E146/(SUMIF(Producción1!$A$2:$A$204,Producción1!$A146,Producción1!$E$2:$E$204)),0))</f>
        <v>#N/A</v>
      </c>
      <c r="Q146" s="61" t="str">
        <f>IFERROR(VLOOKUP(Ventas!$E146,Clientes!$A$1:$E$48,5,0),"")</f>
        <v/>
      </c>
      <c r="R146" s="12"/>
      <c r="S146" s="64"/>
      <c r="T146" s="64"/>
      <c r="U146" s="64"/>
      <c r="V146" s="64"/>
      <c r="W146" s="12"/>
      <c r="X146" s="65">
        <f>(Producción1!$V146-Producción1!$S146)*60*24</f>
        <v>0</v>
      </c>
      <c r="Y146" s="12">
        <v>1</v>
      </c>
      <c r="Z146" s="2"/>
      <c r="AA146" s="2"/>
    </row>
    <row r="147" spans="1:27" ht="15.75" customHeight="1" x14ac:dyDescent="0.3">
      <c r="A147" s="61">
        <v>9</v>
      </c>
      <c r="B147" s="62"/>
      <c r="C147" s="12"/>
      <c r="D147" s="12" t="str">
        <f>IFERROR(VLOOKUP(C147,Productos[#All],2,0),"")</f>
        <v/>
      </c>
      <c r="E147" s="12">
        <f>IFERROR(VLOOKUP(Producción1!$I147,Ventas!$D$1:$U$204,6,0),0)</f>
        <v>0</v>
      </c>
      <c r="F147" s="12">
        <f t="shared" si="0"/>
        <v>146</v>
      </c>
      <c r="G147" s="61">
        <f>Ventas!$A147</f>
        <v>0</v>
      </c>
      <c r="H147" s="63">
        <f>Ventas!$C147</f>
        <v>0</v>
      </c>
      <c r="I147" s="63" t="str">
        <f>CONCATENATE(Producción1!$G147,Producción1!$H147)</f>
        <v>00</v>
      </c>
      <c r="J147" s="61" t="e">
        <f>VLOOKUP(Producción1!$G147,Ventas!$A$1:$U$204,6,0)</f>
        <v>#N/A</v>
      </c>
      <c r="K147" s="64">
        <f>IF(Producción1!$Y147&lt;&gt;0,0,IFERROR(VLOOKUP(Producción1!$I147,Ventas!$D$1:$U$204,13,0),0))</f>
        <v>0</v>
      </c>
      <c r="L147" s="65" t="e">
        <f>IF(Producción1!$O147=0,0,RANK(Producción1!$O147,IF(Producción1!$A147=Producción1!$A147,Producción1!$O$2:$O$204,""),0)+COUNTIF($O$2:O147,O147)-1)</f>
        <v>#N/A</v>
      </c>
      <c r="M147" s="64" t="e">
        <f>IF(Producción1!$O147=0,0,IF(Producción1!$L147=1,8/24,VLOOKUP((MATCH(Producción1!$L147-1,Producción1!$L$2:$L$204,0)),Producción1!$F$1:$P$204,5,0)))</f>
        <v>#N/A</v>
      </c>
      <c r="N147" s="64" t="e">
        <f>IF(Producción1!$O147=0,0,Producción1!$M147+Producción1!$P147/(60*24))</f>
        <v>#N/A</v>
      </c>
      <c r="O147" s="65" t="e">
        <f>IF(OR(Producción1!$Y147&lt;&gt;0,Producción1!$J147="Cons. Int."),0,10*(24-Producción1!$K147*24)+4*Producción1!$Q147+SUMIFS(Producción1!$E$2:$E$204,Producción1!$A$2:$A$204,Producción1!$A147,Producción1!$D$2:$D$204,Producción1!$D147,Producción1!$G$2:$G$204,Producción1!$G147))</f>
        <v>#N/A</v>
      </c>
      <c r="P147" s="12" t="e">
        <f>IF(Producción1!$O147=0,0,ROUND((Pronóstico!$G$8*(SUMIF(Producción1!$A$2:$A$204,Producción1!$A147,Producción1!$E$2:$E$204))+Pronóstico!$G$9)*Producción1!$E147/(SUMIF(Producción1!$A$2:$A$204,Producción1!$A147,Producción1!$E$2:$E$204)),0))</f>
        <v>#N/A</v>
      </c>
      <c r="Q147" s="61" t="str">
        <f>IFERROR(VLOOKUP(Ventas!$E147,Clientes!$A$1:$E$48,5,0),"")</f>
        <v/>
      </c>
      <c r="R147" s="12"/>
      <c r="S147" s="64"/>
      <c r="T147" s="64"/>
      <c r="U147" s="64"/>
      <c r="V147" s="64"/>
      <c r="W147" s="12"/>
      <c r="X147" s="65">
        <f>(Producción1!$V147-Producción1!$S147)*60*24</f>
        <v>0</v>
      </c>
      <c r="Y147" s="12">
        <v>1</v>
      </c>
      <c r="Z147" s="2"/>
      <c r="AA147" s="2"/>
    </row>
    <row r="148" spans="1:27" ht="15.75" customHeight="1" x14ac:dyDescent="0.3">
      <c r="A148" s="61">
        <v>9</v>
      </c>
      <c r="B148" s="62"/>
      <c r="C148" s="12"/>
      <c r="D148" s="12" t="str">
        <f>IFERROR(VLOOKUP(C148,Productos[#All],2,0),"")</f>
        <v/>
      </c>
      <c r="E148" s="12">
        <f>IFERROR(VLOOKUP(Producción1!$I148,Ventas!$D$1:$U$204,6,0),0)</f>
        <v>0</v>
      </c>
      <c r="F148" s="12">
        <f t="shared" si="0"/>
        <v>147</v>
      </c>
      <c r="G148" s="61">
        <f>Ventas!$A148</f>
        <v>0</v>
      </c>
      <c r="H148" s="63">
        <f>Ventas!$C148</f>
        <v>0</v>
      </c>
      <c r="I148" s="63" t="str">
        <f>CONCATENATE(Producción1!$G148,Producción1!$H148)</f>
        <v>00</v>
      </c>
      <c r="J148" s="61" t="e">
        <f>VLOOKUP(Producción1!$G148,Ventas!$A$1:$U$204,6,0)</f>
        <v>#N/A</v>
      </c>
      <c r="K148" s="64">
        <f>IF(Producción1!$Y148&lt;&gt;0,0,IFERROR(VLOOKUP(Producción1!$I148,Ventas!$D$1:$U$204,13,0),0))</f>
        <v>0</v>
      </c>
      <c r="L148" s="65" t="e">
        <f>IF(Producción1!$O148=0,0,RANK(Producción1!$O148,IF(Producción1!$A148=Producción1!$A148,Producción1!$O$2:$O$204,""),0)+COUNTIF($O$2:O148,O148)-1)</f>
        <v>#N/A</v>
      </c>
      <c r="M148" s="64" t="e">
        <f>IF(Producción1!$O148=0,0,IF(Producción1!$L148=1,8/24,VLOOKUP((MATCH(Producción1!$L148-1,Producción1!$L$2:$L$204,0)),Producción1!$F$1:$P$204,5,0)))</f>
        <v>#N/A</v>
      </c>
      <c r="N148" s="64" t="e">
        <f>IF(Producción1!$O148=0,0,Producción1!$M148+Producción1!$P148/(60*24))</f>
        <v>#N/A</v>
      </c>
      <c r="O148" s="65" t="e">
        <f>IF(OR(Producción1!$Y148&lt;&gt;0,Producción1!$J148="Cons. Int."),0,10*(24-Producción1!$K148*24)+4*Producción1!$Q148+SUMIFS(Producción1!$E$2:$E$204,Producción1!$A$2:$A$204,Producción1!$A148,Producción1!$D$2:$D$204,Producción1!$D148,Producción1!$G$2:$G$204,Producción1!$G148))</f>
        <v>#N/A</v>
      </c>
      <c r="P148" s="12" t="e">
        <f>IF(Producción1!$O148=0,0,ROUND((Pronóstico!$G$8*(SUMIF(Producción1!$A$2:$A$204,Producción1!$A148,Producción1!$E$2:$E$204))+Pronóstico!$G$9)*Producción1!$E148/(SUMIF(Producción1!$A$2:$A$204,Producción1!$A148,Producción1!$E$2:$E$204)),0))</f>
        <v>#N/A</v>
      </c>
      <c r="Q148" s="61" t="str">
        <f>IFERROR(VLOOKUP(Ventas!$E148,Clientes!$A$1:$E$48,5,0),"")</f>
        <v/>
      </c>
      <c r="R148" s="12"/>
      <c r="S148" s="64"/>
      <c r="T148" s="64"/>
      <c r="U148" s="64"/>
      <c r="V148" s="64"/>
      <c r="W148" s="12"/>
      <c r="X148" s="65">
        <f>(Producción1!$V148-Producción1!$S148)*60*24</f>
        <v>0</v>
      </c>
      <c r="Y148" s="12">
        <v>1</v>
      </c>
      <c r="Z148" s="2"/>
      <c r="AA148" s="2"/>
    </row>
    <row r="149" spans="1:27" ht="15.75" customHeight="1" x14ac:dyDescent="0.3">
      <c r="A149" s="61">
        <v>9</v>
      </c>
      <c r="B149" s="62"/>
      <c r="C149" s="12"/>
      <c r="D149" s="12" t="str">
        <f>IFERROR(VLOOKUP(C149,Productos[#All],2,0),"")</f>
        <v/>
      </c>
      <c r="E149" s="12">
        <f>IFERROR(VLOOKUP(Producción1!$I149,Ventas!$D$1:$U$204,6,0),0)</f>
        <v>0</v>
      </c>
      <c r="F149" s="12">
        <f t="shared" si="0"/>
        <v>148</v>
      </c>
      <c r="G149" s="61">
        <f>Ventas!$A149</f>
        <v>0</v>
      </c>
      <c r="H149" s="63">
        <f>Ventas!$C149</f>
        <v>0</v>
      </c>
      <c r="I149" s="63" t="str">
        <f>CONCATENATE(Producción1!$G149,Producción1!$H149)</f>
        <v>00</v>
      </c>
      <c r="J149" s="61" t="e">
        <f>VLOOKUP(Producción1!$G149,Ventas!$A$1:$U$204,6,0)</f>
        <v>#N/A</v>
      </c>
      <c r="K149" s="64">
        <f>IF(Producción1!$Y149&lt;&gt;0,0,IFERROR(VLOOKUP(Producción1!$I149,Ventas!$D$1:$U$204,13,0),0))</f>
        <v>0</v>
      </c>
      <c r="L149" s="65" t="e">
        <f>IF(Producción1!$O149=0,0,RANK(Producción1!$O149,IF(Producción1!$A149=Producción1!$A149,Producción1!$O$2:$O$204,""),0)+COUNTIF($O$2:O149,O149)-1)</f>
        <v>#N/A</v>
      </c>
      <c r="M149" s="64" t="e">
        <f>IF(Producción1!$O149=0,0,IF(Producción1!$L149=1,8/24,VLOOKUP((MATCH(Producción1!$L149-1,Producción1!$L$2:$L$204,0)),Producción1!$F$1:$P$204,5,0)))</f>
        <v>#N/A</v>
      </c>
      <c r="N149" s="64" t="e">
        <f>IF(Producción1!$O149=0,0,Producción1!$M149+Producción1!$P149/(60*24))</f>
        <v>#N/A</v>
      </c>
      <c r="O149" s="65" t="e">
        <f>IF(OR(Producción1!$Y149&lt;&gt;0,Producción1!$J149="Cons. Int."),0,10*(24-Producción1!$K149*24)+4*Producción1!$Q149+SUMIFS(Producción1!$E$2:$E$204,Producción1!$A$2:$A$204,Producción1!$A149,Producción1!$D$2:$D$204,Producción1!$D149,Producción1!$G$2:$G$204,Producción1!$G149))</f>
        <v>#N/A</v>
      </c>
      <c r="P149" s="12" t="e">
        <f>IF(Producción1!$O149=0,0,ROUND((Pronóstico!$G$8*(SUMIF(Producción1!$A$2:$A$204,Producción1!$A149,Producción1!$E$2:$E$204))+Pronóstico!$G$9)*Producción1!$E149/(SUMIF(Producción1!$A$2:$A$204,Producción1!$A149,Producción1!$E$2:$E$204)),0))</f>
        <v>#N/A</v>
      </c>
      <c r="Q149" s="61" t="str">
        <f>IFERROR(VLOOKUP(Ventas!$E149,Clientes!$A$1:$E$48,5,0),"")</f>
        <v/>
      </c>
      <c r="R149" s="12"/>
      <c r="S149" s="64"/>
      <c r="T149" s="64"/>
      <c r="U149" s="64"/>
      <c r="V149" s="64"/>
      <c r="W149" s="12"/>
      <c r="X149" s="65">
        <f>(Producción1!$V149-Producción1!$S149)*60*24</f>
        <v>0</v>
      </c>
      <c r="Y149" s="12">
        <v>1</v>
      </c>
      <c r="Z149" s="2"/>
      <c r="AA149" s="2"/>
    </row>
    <row r="150" spans="1:27" ht="15.75" customHeight="1" x14ac:dyDescent="0.3">
      <c r="A150" s="61">
        <v>9</v>
      </c>
      <c r="B150" s="62"/>
      <c r="C150" s="12"/>
      <c r="D150" s="12" t="str">
        <f>IFERROR(VLOOKUP(C150,Productos[#All],2,0),"")</f>
        <v/>
      </c>
      <c r="E150" s="12">
        <f>IFERROR(VLOOKUP(Producción1!$I150,Ventas!$D$1:$U$204,6,0),0)</f>
        <v>0</v>
      </c>
      <c r="F150" s="12">
        <f t="shared" si="0"/>
        <v>149</v>
      </c>
      <c r="G150" s="61">
        <f>Ventas!$A150</f>
        <v>0</v>
      </c>
      <c r="H150" s="63">
        <f>Ventas!$C150</f>
        <v>0</v>
      </c>
      <c r="I150" s="63" t="str">
        <f>CONCATENATE(Producción1!$G150,Producción1!$H150)</f>
        <v>00</v>
      </c>
      <c r="J150" s="61" t="e">
        <f>VLOOKUP(Producción1!$G150,Ventas!$A$1:$U$204,6,0)</f>
        <v>#N/A</v>
      </c>
      <c r="K150" s="64">
        <f>IF(Producción1!$Y150&lt;&gt;0,0,IFERROR(VLOOKUP(Producción1!$I150,Ventas!$D$1:$U$204,13,0),0))</f>
        <v>0</v>
      </c>
      <c r="L150" s="65" t="e">
        <f>IF(Producción1!$O150=0,0,RANK(Producción1!$O150,IF(Producción1!$A150=Producción1!$A150,Producción1!$O$2:$O$204,""),0)+COUNTIF($O$2:O150,O150)-1)</f>
        <v>#N/A</v>
      </c>
      <c r="M150" s="64" t="e">
        <f>IF(Producción1!$O150=0,0,IF(Producción1!$L150=1,8/24,VLOOKUP((MATCH(Producción1!$L150-1,Producción1!$L$2:$L$204,0)),Producción1!$F$1:$P$204,5,0)))</f>
        <v>#N/A</v>
      </c>
      <c r="N150" s="64" t="e">
        <f>IF(Producción1!$O150=0,0,Producción1!$M150+Producción1!$P150/(60*24))</f>
        <v>#N/A</v>
      </c>
      <c r="O150" s="65" t="e">
        <f>IF(OR(Producción1!$Y150&lt;&gt;0,Producción1!$J150="Cons. Int."),0,10*(24-Producción1!$K150*24)+4*Producción1!$Q150+SUMIFS(Producción1!$E$2:$E$204,Producción1!$A$2:$A$204,Producción1!$A150,Producción1!$D$2:$D$204,Producción1!$D150,Producción1!$G$2:$G$204,Producción1!$G150))</f>
        <v>#N/A</v>
      </c>
      <c r="P150" s="12" t="e">
        <f>IF(Producción1!$O150=0,0,ROUND((Pronóstico!$G$8*(SUMIF(Producción1!$A$2:$A$204,Producción1!$A150,Producción1!$E$2:$E$204))+Pronóstico!$G$9)*Producción1!$E150/(SUMIF(Producción1!$A$2:$A$204,Producción1!$A150,Producción1!$E$2:$E$204)),0))</f>
        <v>#N/A</v>
      </c>
      <c r="Q150" s="61" t="str">
        <f>IFERROR(VLOOKUP(Ventas!$E150,Clientes!$A$1:$E$48,5,0),"")</f>
        <v/>
      </c>
      <c r="R150" s="12"/>
      <c r="S150" s="64"/>
      <c r="T150" s="64"/>
      <c r="U150" s="64"/>
      <c r="V150" s="64"/>
      <c r="W150" s="12"/>
      <c r="X150" s="65">
        <f>(Producción1!$V150-Producción1!$S150)*60*24</f>
        <v>0</v>
      </c>
      <c r="Y150" s="12">
        <v>1</v>
      </c>
      <c r="Z150" s="2"/>
      <c r="AA150" s="2"/>
    </row>
    <row r="151" spans="1:27" ht="15.75" customHeight="1" x14ac:dyDescent="0.3">
      <c r="A151" s="61">
        <v>9</v>
      </c>
      <c r="B151" s="62"/>
      <c r="C151" s="12"/>
      <c r="D151" s="12" t="str">
        <f>IFERROR(VLOOKUP(C151,Productos[#All],2,0),"")</f>
        <v/>
      </c>
      <c r="E151" s="12">
        <f>IFERROR(VLOOKUP(Producción1!$I151,Ventas!$D$1:$U$204,6,0),0)</f>
        <v>0</v>
      </c>
      <c r="F151" s="12">
        <f t="shared" si="0"/>
        <v>150</v>
      </c>
      <c r="G151" s="61">
        <f>Ventas!$A151</f>
        <v>0</v>
      </c>
      <c r="H151" s="63">
        <f>Ventas!$C151</f>
        <v>0</v>
      </c>
      <c r="I151" s="63" t="str">
        <f>CONCATENATE(Producción1!$G151,Producción1!$H151)</f>
        <v>00</v>
      </c>
      <c r="J151" s="61" t="e">
        <f>VLOOKUP(Producción1!$G151,Ventas!$A$1:$U$204,6,0)</f>
        <v>#N/A</v>
      </c>
      <c r="K151" s="64">
        <f>IF(Producción1!$Y151&lt;&gt;0,0,IFERROR(VLOOKUP(Producción1!$I151,Ventas!$D$1:$U$204,13,0),0))</f>
        <v>0</v>
      </c>
      <c r="L151" s="65" t="e">
        <f>IF(Producción1!$O151=0,0,RANK(Producción1!$O151,IF(Producción1!$A151=Producción1!$A151,Producción1!$O$2:$O$204,""),0)+COUNTIF($O$2:O151,O151)-1)</f>
        <v>#N/A</v>
      </c>
      <c r="M151" s="64" t="e">
        <f>IF(Producción1!$O151=0,0,IF(Producción1!$L151=1,8/24,VLOOKUP((MATCH(Producción1!$L151-1,Producción1!$L$2:$L$204,0)),Producción1!$F$1:$P$204,5,0)))</f>
        <v>#N/A</v>
      </c>
      <c r="N151" s="64" t="e">
        <f>IF(Producción1!$O151=0,0,Producción1!$M151+Producción1!$P151/(60*24))</f>
        <v>#N/A</v>
      </c>
      <c r="O151" s="65" t="e">
        <f>IF(OR(Producción1!$Y151&lt;&gt;0,Producción1!$J151="Cons. Int."),0,10*(24-Producción1!$K151*24)+4*Producción1!$Q151+SUMIFS(Producción1!$E$2:$E$204,Producción1!$A$2:$A$204,Producción1!$A151,Producción1!$D$2:$D$204,Producción1!$D151,Producción1!$G$2:$G$204,Producción1!$G151))</f>
        <v>#N/A</v>
      </c>
      <c r="P151" s="12" t="e">
        <f>IF(Producción1!$O151=0,0,ROUND((Pronóstico!$G$8*(SUMIF(Producción1!$A$2:$A$204,Producción1!$A151,Producción1!$E$2:$E$204))+Pronóstico!$G$9)*Producción1!$E151/(SUMIF(Producción1!$A$2:$A$204,Producción1!$A151,Producción1!$E$2:$E$204)),0))</f>
        <v>#N/A</v>
      </c>
      <c r="Q151" s="61" t="str">
        <f>IFERROR(VLOOKUP(Ventas!$E151,Clientes!$A$1:$E$48,5,0),"")</f>
        <v/>
      </c>
      <c r="R151" s="12"/>
      <c r="S151" s="64"/>
      <c r="T151" s="64"/>
      <c r="U151" s="64"/>
      <c r="V151" s="64"/>
      <c r="W151" s="12"/>
      <c r="X151" s="65">
        <f>(Producción1!$V151-Producción1!$S151)*60*24</f>
        <v>0</v>
      </c>
      <c r="Y151" s="12">
        <v>1</v>
      </c>
      <c r="Z151" s="2"/>
      <c r="AA151" s="2"/>
    </row>
    <row r="152" spans="1:27" ht="15.75" customHeight="1" x14ac:dyDescent="0.3">
      <c r="A152" s="61">
        <v>9</v>
      </c>
      <c r="B152" s="62"/>
      <c r="C152" s="12"/>
      <c r="D152" s="12" t="str">
        <f>IFERROR(VLOOKUP(C152,Productos[#All],2,0),"")</f>
        <v/>
      </c>
      <c r="E152" s="12">
        <f>IFERROR(VLOOKUP(Producción1!$I152,Ventas!$D$1:$U$204,6,0),0)</f>
        <v>0</v>
      </c>
      <c r="F152" s="12">
        <f t="shared" si="0"/>
        <v>151</v>
      </c>
      <c r="G152" s="61">
        <f>Ventas!$A152</f>
        <v>0</v>
      </c>
      <c r="H152" s="63">
        <f>Ventas!$C152</f>
        <v>0</v>
      </c>
      <c r="I152" s="63" t="str">
        <f>CONCATENATE(Producción1!$G152,Producción1!$H152)</f>
        <v>00</v>
      </c>
      <c r="J152" s="61" t="e">
        <f>VLOOKUP(Producción1!$G152,Ventas!$A$1:$U$204,6,0)</f>
        <v>#N/A</v>
      </c>
      <c r="K152" s="64">
        <f>IF(Producción1!$Y152&lt;&gt;0,0,IFERROR(VLOOKUP(Producción1!$I152,Ventas!$D$1:$U$204,13,0),0))</f>
        <v>0</v>
      </c>
      <c r="L152" s="65" t="e">
        <f>IF(Producción1!$O152=0,0,RANK(Producción1!$O152,IF(Producción1!$A152=Producción1!$A152,Producción1!$O$2:$O$204,""),0)+COUNTIF($O$2:O152,O152)-1)</f>
        <v>#N/A</v>
      </c>
      <c r="M152" s="64" t="e">
        <f>IF(Producción1!$O152=0,0,IF(Producción1!$L152=1,8/24,VLOOKUP((MATCH(Producción1!$L152-1,Producción1!$L$2:$L$204,0)),Producción1!$F$1:$P$204,5,0)))</f>
        <v>#N/A</v>
      </c>
      <c r="N152" s="64" t="e">
        <f>IF(Producción1!$O152=0,0,Producción1!$M152+Producción1!$P152/(60*24))</f>
        <v>#N/A</v>
      </c>
      <c r="O152" s="65" t="e">
        <f>IF(OR(Producción1!$Y152&lt;&gt;0,Producción1!$J152="Cons. Int."),0,10*(24-Producción1!$K152*24)+4*Producción1!$Q152+SUMIFS(Producción1!$E$2:$E$204,Producción1!$A$2:$A$204,Producción1!$A152,Producción1!$D$2:$D$204,Producción1!$D152,Producción1!$G$2:$G$204,Producción1!$G152))</f>
        <v>#N/A</v>
      </c>
      <c r="P152" s="12" t="e">
        <f>IF(Producción1!$O152=0,0,ROUND((Pronóstico!$G$8*(SUMIF(Producción1!$A$2:$A$204,Producción1!$A152,Producción1!$E$2:$E$204))+Pronóstico!$G$9)*Producción1!$E152/(SUMIF(Producción1!$A$2:$A$204,Producción1!$A152,Producción1!$E$2:$E$204)),0))</f>
        <v>#N/A</v>
      </c>
      <c r="Q152" s="61" t="str">
        <f>IFERROR(VLOOKUP(Ventas!$E152,Clientes!$A$1:$E$48,5,0),"")</f>
        <v/>
      </c>
      <c r="R152" s="12"/>
      <c r="S152" s="64"/>
      <c r="T152" s="64"/>
      <c r="U152" s="64"/>
      <c r="V152" s="64"/>
      <c r="W152" s="12"/>
      <c r="X152" s="65">
        <f>(Producción1!$V152-Producción1!$S152)*60*24</f>
        <v>0</v>
      </c>
      <c r="Y152" s="12">
        <v>1</v>
      </c>
      <c r="Z152" s="2"/>
      <c r="AA152" s="2"/>
    </row>
    <row r="153" spans="1:27" ht="15.75" customHeight="1" x14ac:dyDescent="0.3">
      <c r="A153" s="61">
        <v>9</v>
      </c>
      <c r="B153" s="62"/>
      <c r="C153" s="12"/>
      <c r="D153" s="12" t="str">
        <f>IFERROR(VLOOKUP(C153,Productos[#All],2,0),"")</f>
        <v/>
      </c>
      <c r="E153" s="12">
        <f>IFERROR(VLOOKUP(Producción1!$I153,Ventas!$D$1:$U$204,6,0),0)</f>
        <v>0</v>
      </c>
      <c r="F153" s="12">
        <f t="shared" si="0"/>
        <v>152</v>
      </c>
      <c r="G153" s="61">
        <f>Ventas!$A153</f>
        <v>0</v>
      </c>
      <c r="H153" s="63">
        <f>Ventas!$C153</f>
        <v>0</v>
      </c>
      <c r="I153" s="63" t="str">
        <f>CONCATENATE(Producción1!$G153,Producción1!$H153)</f>
        <v>00</v>
      </c>
      <c r="J153" s="61" t="e">
        <f>VLOOKUP(Producción1!$G153,Ventas!$A$1:$U$204,6,0)</f>
        <v>#N/A</v>
      </c>
      <c r="K153" s="64">
        <f>IF(Producción1!$Y153&lt;&gt;0,0,IFERROR(VLOOKUP(Producción1!$I153,Ventas!$D$1:$U$204,13,0),0))</f>
        <v>0</v>
      </c>
      <c r="L153" s="65" t="e">
        <f>IF(Producción1!$O153=0,0,RANK(Producción1!$O153,IF(Producción1!$A153=Producción1!$A153,Producción1!$O$2:$O$204,""),0)+COUNTIF($O$2:O153,O153)-1)</f>
        <v>#N/A</v>
      </c>
      <c r="M153" s="64" t="e">
        <f>IF(Producción1!$O153=0,0,IF(Producción1!$L153=1,8/24,VLOOKUP((MATCH(Producción1!$L153-1,Producción1!$L$2:$L$204,0)),Producción1!$F$1:$P$204,5,0)))</f>
        <v>#N/A</v>
      </c>
      <c r="N153" s="64" t="e">
        <f>IF(Producción1!$O153=0,0,Producción1!$M153+Producción1!$P153/(60*24))</f>
        <v>#N/A</v>
      </c>
      <c r="O153" s="65" t="e">
        <f>IF(OR(Producción1!$Y153&lt;&gt;0,Producción1!$J153="Cons. Int."),0,10*(24-Producción1!$K153*24)+4*Producción1!$Q153+SUMIFS(Producción1!$E$2:$E$204,Producción1!$A$2:$A$204,Producción1!$A153,Producción1!$D$2:$D$204,Producción1!$D153,Producción1!$G$2:$G$204,Producción1!$G153))</f>
        <v>#N/A</v>
      </c>
      <c r="P153" s="12" t="e">
        <f>IF(Producción1!$O153=0,0,ROUND((Pronóstico!$G$8*(SUMIF(Producción1!$A$2:$A$204,Producción1!$A153,Producción1!$E$2:$E$204))+Pronóstico!$G$9)*Producción1!$E153/(SUMIF(Producción1!$A$2:$A$204,Producción1!$A153,Producción1!$E$2:$E$204)),0))</f>
        <v>#N/A</v>
      </c>
      <c r="Q153" s="61" t="str">
        <f>IFERROR(VLOOKUP(Ventas!$E153,Clientes!$A$1:$E$48,5,0),"")</f>
        <v/>
      </c>
      <c r="R153" s="12"/>
      <c r="S153" s="64"/>
      <c r="T153" s="64"/>
      <c r="U153" s="64"/>
      <c r="V153" s="64"/>
      <c r="W153" s="12"/>
      <c r="X153" s="65">
        <f>(Producción1!$V153-Producción1!$S153)*60*24</f>
        <v>0</v>
      </c>
      <c r="Y153" s="12">
        <v>1</v>
      </c>
      <c r="Z153" s="2"/>
      <c r="AA153" s="2"/>
    </row>
    <row r="154" spans="1:27" ht="15.75" customHeight="1" x14ac:dyDescent="0.3">
      <c r="A154" s="61">
        <v>9</v>
      </c>
      <c r="B154" s="62"/>
      <c r="C154" s="12"/>
      <c r="D154" s="12" t="str">
        <f>IFERROR(VLOOKUP(C154,Productos[#All],2,0),"")</f>
        <v/>
      </c>
      <c r="E154" s="12">
        <f>IFERROR(VLOOKUP(Producción1!$I154,Ventas!$D$1:$U$204,6,0),0)</f>
        <v>0</v>
      </c>
      <c r="F154" s="12">
        <f t="shared" si="0"/>
        <v>153</v>
      </c>
      <c r="G154" s="61">
        <f>Ventas!$A154</f>
        <v>0</v>
      </c>
      <c r="H154" s="63">
        <f>Ventas!$C154</f>
        <v>0</v>
      </c>
      <c r="I154" s="63" t="str">
        <f>CONCATENATE(Producción1!$G154,Producción1!$H154)</f>
        <v>00</v>
      </c>
      <c r="J154" s="61" t="e">
        <f>VLOOKUP(Producción1!$G154,Ventas!$A$1:$U$204,6,0)</f>
        <v>#N/A</v>
      </c>
      <c r="K154" s="64">
        <f>IF(Producción1!$Y154&lt;&gt;0,0,IFERROR(VLOOKUP(Producción1!$I154,Ventas!$D$1:$U$204,13,0),0))</f>
        <v>0</v>
      </c>
      <c r="L154" s="65" t="e">
        <f>IF(Producción1!$O154=0,0,RANK(Producción1!$O154,IF(Producción1!$A154=Producción1!$A154,Producción1!$O$2:$O$204,""),0)+COUNTIF($O$2:O154,O154)-1)</f>
        <v>#N/A</v>
      </c>
      <c r="M154" s="64" t="e">
        <f>IF(Producción1!$O154=0,0,IF(Producción1!$L154=1,8/24,VLOOKUP((MATCH(Producción1!$L154-1,Producción1!$L$2:$L$204,0)),Producción1!$F$1:$P$204,5,0)))</f>
        <v>#N/A</v>
      </c>
      <c r="N154" s="64" t="e">
        <f>IF(Producción1!$O154=0,0,Producción1!$M154+Producción1!$P154/(60*24))</f>
        <v>#N/A</v>
      </c>
      <c r="O154" s="65" t="e">
        <f>IF(OR(Producción1!$Y154&lt;&gt;0,Producción1!$J154="Cons. Int."),0,10*(24-Producción1!$K154*24)+4*Producción1!$Q154+SUMIFS(Producción1!$E$2:$E$204,Producción1!$A$2:$A$204,Producción1!$A154,Producción1!$D$2:$D$204,Producción1!$D154,Producción1!$G$2:$G$204,Producción1!$G154))</f>
        <v>#N/A</v>
      </c>
      <c r="P154" s="12" t="e">
        <f>IF(Producción1!$O154=0,0,ROUND((Pronóstico!$G$8*(SUMIF(Producción1!$A$2:$A$204,Producción1!$A154,Producción1!$E$2:$E$204))+Pronóstico!$G$9)*Producción1!$E154/(SUMIF(Producción1!$A$2:$A$204,Producción1!$A154,Producción1!$E$2:$E$204)),0))</f>
        <v>#N/A</v>
      </c>
      <c r="Q154" s="61" t="str">
        <f>IFERROR(VLOOKUP(Ventas!$E154,Clientes!$A$1:$E$48,5,0),"")</f>
        <v/>
      </c>
      <c r="R154" s="12"/>
      <c r="S154" s="64"/>
      <c r="T154" s="64"/>
      <c r="U154" s="64"/>
      <c r="V154" s="64"/>
      <c r="W154" s="12"/>
      <c r="X154" s="65">
        <f>(Producción1!$V154-Producción1!$S154)*60*24</f>
        <v>0</v>
      </c>
      <c r="Y154" s="12">
        <v>1</v>
      </c>
      <c r="Z154" s="2"/>
      <c r="AA154" s="2"/>
    </row>
    <row r="155" spans="1:27" ht="15.75" customHeight="1" x14ac:dyDescent="0.3">
      <c r="A155" s="61">
        <v>9</v>
      </c>
      <c r="B155" s="62"/>
      <c r="C155" s="12"/>
      <c r="D155" s="12" t="str">
        <f>IFERROR(VLOOKUP(C155,Productos[#All],2,0),"")</f>
        <v/>
      </c>
      <c r="E155" s="12">
        <f>IFERROR(VLOOKUP(Producción1!$I155,Ventas!$D$1:$U$204,6,0),0)</f>
        <v>0</v>
      </c>
      <c r="F155" s="12">
        <f t="shared" si="0"/>
        <v>154</v>
      </c>
      <c r="G155" s="61">
        <f>Ventas!$A155</f>
        <v>0</v>
      </c>
      <c r="H155" s="63">
        <f>Ventas!$C155</f>
        <v>0</v>
      </c>
      <c r="I155" s="63" t="str">
        <f>CONCATENATE(Producción1!$G155,Producción1!$H155)</f>
        <v>00</v>
      </c>
      <c r="J155" s="61" t="e">
        <f>VLOOKUP(Producción1!$G155,Ventas!$A$1:$U$204,6,0)</f>
        <v>#N/A</v>
      </c>
      <c r="K155" s="64">
        <f>IF(Producción1!$Y155&lt;&gt;0,0,IFERROR(VLOOKUP(Producción1!$I155,Ventas!$D$1:$U$204,13,0),0))</f>
        <v>0</v>
      </c>
      <c r="L155" s="65" t="e">
        <f>IF(Producción1!$O155=0,0,RANK(Producción1!$O155,IF(Producción1!$A155=Producción1!$A155,Producción1!$O$2:$O$204,""),0)+COUNTIF($O$2:O155,O155)-1)</f>
        <v>#N/A</v>
      </c>
      <c r="M155" s="64" t="e">
        <f>IF(Producción1!$O155=0,0,IF(Producción1!$L155=1,8/24,VLOOKUP((MATCH(Producción1!$L155-1,Producción1!$L$2:$L$204,0)),Producción1!$F$1:$P$204,5,0)))</f>
        <v>#N/A</v>
      </c>
      <c r="N155" s="64" t="e">
        <f>IF(Producción1!$O155=0,0,Producción1!$M155+Producción1!$P155/(60*24))</f>
        <v>#N/A</v>
      </c>
      <c r="O155" s="65" t="e">
        <f>IF(OR(Producción1!$Y155&lt;&gt;0,Producción1!$J155="Cons. Int."),0,10*(24-Producción1!$K155*24)+4*Producción1!$Q155+SUMIFS(Producción1!$E$2:$E$204,Producción1!$A$2:$A$204,Producción1!$A155,Producción1!$D$2:$D$204,Producción1!$D155,Producción1!$G$2:$G$204,Producción1!$G155))</f>
        <v>#N/A</v>
      </c>
      <c r="P155" s="12" t="e">
        <f>IF(Producción1!$O155=0,0,ROUND((Pronóstico!$G$8*(SUMIF(Producción1!$A$2:$A$204,Producción1!$A155,Producción1!$E$2:$E$204))+Pronóstico!$G$9)*Producción1!$E155/(SUMIF(Producción1!$A$2:$A$204,Producción1!$A155,Producción1!$E$2:$E$204)),0))</f>
        <v>#N/A</v>
      </c>
      <c r="Q155" s="61" t="str">
        <f>IFERROR(VLOOKUP(Ventas!$E155,Clientes!$A$1:$E$48,5,0),"")</f>
        <v/>
      </c>
      <c r="R155" s="12"/>
      <c r="S155" s="64"/>
      <c r="T155" s="64"/>
      <c r="U155" s="64"/>
      <c r="V155" s="64"/>
      <c r="W155" s="12"/>
      <c r="X155" s="65">
        <f>(Producción1!$V155-Producción1!$S155)*60*24</f>
        <v>0</v>
      </c>
      <c r="Y155" s="12">
        <v>1</v>
      </c>
      <c r="Z155" s="2"/>
      <c r="AA155" s="2"/>
    </row>
    <row r="156" spans="1:27" ht="15.75" customHeight="1" x14ac:dyDescent="0.3">
      <c r="A156" s="61">
        <v>9</v>
      </c>
      <c r="B156" s="62"/>
      <c r="C156" s="12"/>
      <c r="D156" s="12" t="str">
        <f>IFERROR(VLOOKUP(C156,Productos[#All],2,0),"")</f>
        <v/>
      </c>
      <c r="E156" s="12">
        <f>IFERROR(VLOOKUP(Producción1!$I156,Ventas!$D$1:$U$204,6,0),0)</f>
        <v>0</v>
      </c>
      <c r="F156" s="12">
        <f t="shared" si="0"/>
        <v>155</v>
      </c>
      <c r="G156" s="61">
        <f>Ventas!$A156</f>
        <v>0</v>
      </c>
      <c r="H156" s="63">
        <f>Ventas!$C156</f>
        <v>0</v>
      </c>
      <c r="I156" s="63" t="str">
        <f>CONCATENATE(Producción1!$G156,Producción1!$H156)</f>
        <v>00</v>
      </c>
      <c r="J156" s="61" t="e">
        <f>VLOOKUP(Producción1!$G156,Ventas!$A$1:$U$204,6,0)</f>
        <v>#N/A</v>
      </c>
      <c r="K156" s="64">
        <f>IF(Producción1!$Y156&lt;&gt;0,0,IFERROR(VLOOKUP(Producción1!$I156,Ventas!$D$1:$U$204,13,0),0))</f>
        <v>0</v>
      </c>
      <c r="L156" s="65" t="e">
        <f>IF(Producción1!$O156=0,0,RANK(Producción1!$O156,IF(Producción1!$A156=Producción1!$A156,Producción1!$O$2:$O$204,""),0)+COUNTIF($O$2:O156,O156)-1)</f>
        <v>#N/A</v>
      </c>
      <c r="M156" s="64" t="e">
        <f>IF(Producción1!$O156=0,0,IF(Producción1!$L156=1,8/24,VLOOKUP((MATCH(Producción1!$L156-1,Producción1!$L$2:$L$204,0)),Producción1!$F$1:$P$204,5,0)))</f>
        <v>#N/A</v>
      </c>
      <c r="N156" s="64" t="e">
        <f>IF(Producción1!$O156=0,0,Producción1!$M156+Producción1!$P156/(60*24))</f>
        <v>#N/A</v>
      </c>
      <c r="O156" s="65" t="e">
        <f>IF(OR(Producción1!$Y156&lt;&gt;0,Producción1!$J156="Cons. Int."),0,10*(24-Producción1!$K156*24)+4*Producción1!$Q156+SUMIFS(Producción1!$E$2:$E$204,Producción1!$A$2:$A$204,Producción1!$A156,Producción1!$D$2:$D$204,Producción1!$D156,Producción1!$G$2:$G$204,Producción1!$G156))</f>
        <v>#N/A</v>
      </c>
      <c r="P156" s="12" t="e">
        <f>IF(Producción1!$O156=0,0,ROUND((Pronóstico!$G$8*(SUMIF(Producción1!$A$2:$A$204,Producción1!$A156,Producción1!$E$2:$E$204))+Pronóstico!$G$9)*Producción1!$E156/(SUMIF(Producción1!$A$2:$A$204,Producción1!$A156,Producción1!$E$2:$E$204)),0))</f>
        <v>#N/A</v>
      </c>
      <c r="Q156" s="61" t="str">
        <f>IFERROR(VLOOKUP(Ventas!$E156,Clientes!$A$1:$E$48,5,0),"")</f>
        <v/>
      </c>
      <c r="R156" s="12"/>
      <c r="S156" s="64"/>
      <c r="T156" s="64"/>
      <c r="U156" s="64"/>
      <c r="V156" s="64"/>
      <c r="W156" s="12"/>
      <c r="X156" s="65">
        <f>(Producción1!$V156-Producción1!$S156)*60*24</f>
        <v>0</v>
      </c>
      <c r="Y156" s="12">
        <v>1</v>
      </c>
      <c r="Z156" s="2"/>
      <c r="AA156" s="2"/>
    </row>
    <row r="157" spans="1:27" ht="15.75" customHeight="1" x14ac:dyDescent="0.3">
      <c r="A157" s="61">
        <v>9</v>
      </c>
      <c r="B157" s="62"/>
      <c r="C157" s="12"/>
      <c r="D157" s="12" t="str">
        <f>IFERROR(VLOOKUP(C157,Productos[#All],2,0),"")</f>
        <v/>
      </c>
      <c r="E157" s="12">
        <f>IFERROR(VLOOKUP(Producción1!$I157,Ventas!$D$1:$U$204,6,0),0)</f>
        <v>0</v>
      </c>
      <c r="F157" s="12">
        <f t="shared" si="0"/>
        <v>156</v>
      </c>
      <c r="G157" s="61">
        <f>Ventas!$A157</f>
        <v>0</v>
      </c>
      <c r="H157" s="63">
        <f>Ventas!$C157</f>
        <v>0</v>
      </c>
      <c r="I157" s="63" t="str">
        <f>CONCATENATE(Producción1!$G157,Producción1!$H157)</f>
        <v>00</v>
      </c>
      <c r="J157" s="61" t="e">
        <f>VLOOKUP(Producción1!$G157,Ventas!$A$1:$U$204,6,0)</f>
        <v>#N/A</v>
      </c>
      <c r="K157" s="64">
        <f>IF(Producción1!$Y157&lt;&gt;0,0,IFERROR(VLOOKUP(Producción1!$I157,Ventas!$D$1:$U$204,13,0),0))</f>
        <v>0</v>
      </c>
      <c r="L157" s="65" t="e">
        <f>IF(Producción1!$O157=0,0,RANK(Producción1!$O157,IF(Producción1!$A157=Producción1!$A157,Producción1!$O$2:$O$204,""),0)+COUNTIF($O$2:O157,O157)-1)</f>
        <v>#N/A</v>
      </c>
      <c r="M157" s="64" t="e">
        <f>IF(Producción1!$O157=0,0,IF(Producción1!$L157=1,8/24,VLOOKUP((MATCH(Producción1!$L157-1,Producción1!$L$2:$L$204,0)),Producción1!$F$1:$P$204,5,0)))</f>
        <v>#N/A</v>
      </c>
      <c r="N157" s="64" t="e">
        <f>IF(Producción1!$O157=0,0,Producción1!$M157+Producción1!$P157/(60*24))</f>
        <v>#N/A</v>
      </c>
      <c r="O157" s="65" t="e">
        <f>IF(OR(Producción1!$Y157&lt;&gt;0,Producción1!$J157="Cons. Int."),0,10*(24-Producción1!$K157*24)+4*Producción1!$Q157+SUMIFS(Producción1!$E$2:$E$204,Producción1!$A$2:$A$204,Producción1!$A157,Producción1!$D$2:$D$204,Producción1!$D157,Producción1!$G$2:$G$204,Producción1!$G157))</f>
        <v>#N/A</v>
      </c>
      <c r="P157" s="12" t="e">
        <f>IF(Producción1!$O157=0,0,ROUND((Pronóstico!$G$8*(SUMIF(Producción1!$A$2:$A$204,Producción1!$A157,Producción1!$E$2:$E$204))+Pronóstico!$G$9)*Producción1!$E157/(SUMIF(Producción1!$A$2:$A$204,Producción1!$A157,Producción1!$E$2:$E$204)),0))</f>
        <v>#N/A</v>
      </c>
      <c r="Q157" s="61" t="str">
        <f>IFERROR(VLOOKUP(Ventas!$E157,Clientes!$A$1:$E$48,5,0),"")</f>
        <v/>
      </c>
      <c r="R157" s="12"/>
      <c r="S157" s="64"/>
      <c r="T157" s="64"/>
      <c r="U157" s="64"/>
      <c r="V157" s="64"/>
      <c r="W157" s="12"/>
      <c r="X157" s="65">
        <f>(Producción1!$V157-Producción1!$S157)*60*24</f>
        <v>0</v>
      </c>
      <c r="Y157" s="12">
        <v>1</v>
      </c>
      <c r="Z157" s="2"/>
      <c r="AA157" s="2"/>
    </row>
    <row r="158" spans="1:27" ht="15.75" customHeight="1" x14ac:dyDescent="0.3">
      <c r="A158" s="61">
        <v>9</v>
      </c>
      <c r="B158" s="62"/>
      <c r="C158" s="12"/>
      <c r="D158" s="12" t="str">
        <f>IFERROR(VLOOKUP(C158,Productos[#All],2,0),"")</f>
        <v/>
      </c>
      <c r="E158" s="12">
        <f>IFERROR(VLOOKUP(Producción1!$I158,Ventas!$D$1:$U$204,6,0),0)</f>
        <v>0</v>
      </c>
      <c r="F158" s="12">
        <f t="shared" si="0"/>
        <v>157</v>
      </c>
      <c r="G158" s="61">
        <f>Ventas!$A158</f>
        <v>0</v>
      </c>
      <c r="H158" s="63">
        <f>Ventas!$C158</f>
        <v>0</v>
      </c>
      <c r="I158" s="63" t="str">
        <f>CONCATENATE(Producción1!$G158,Producción1!$H158)</f>
        <v>00</v>
      </c>
      <c r="J158" s="61" t="e">
        <f>VLOOKUP(Producción1!$G158,Ventas!$A$1:$U$204,6,0)</f>
        <v>#N/A</v>
      </c>
      <c r="K158" s="64">
        <f>IF(Producción1!$Y158&lt;&gt;0,0,IFERROR(VLOOKUP(Producción1!$I158,Ventas!$D$1:$U$204,13,0),0))</f>
        <v>0</v>
      </c>
      <c r="L158" s="65" t="e">
        <f>IF(Producción1!$O158=0,0,RANK(Producción1!$O158,IF(Producción1!$A158=Producción1!$A158,Producción1!$O$2:$O$204,""),0)+COUNTIF($O$2:O158,O158)-1)</f>
        <v>#N/A</v>
      </c>
      <c r="M158" s="64" t="e">
        <f>IF(Producción1!$O158=0,0,IF(Producción1!$L158=1,8/24,VLOOKUP((MATCH(Producción1!$L158-1,Producción1!$L$2:$L$204,0)),Producción1!$F$1:$P$204,5,0)))</f>
        <v>#N/A</v>
      </c>
      <c r="N158" s="64" t="e">
        <f>IF(Producción1!$O158=0,0,Producción1!$M158+Producción1!$P158/(60*24))</f>
        <v>#N/A</v>
      </c>
      <c r="O158" s="65" t="e">
        <f>IF(OR(Producción1!$Y158&lt;&gt;0,Producción1!$J158="Cons. Int."),0,10*(24-Producción1!$K158*24)+4*Producción1!$Q158+SUMIFS(Producción1!$E$2:$E$204,Producción1!$A$2:$A$204,Producción1!$A158,Producción1!$D$2:$D$204,Producción1!$D158,Producción1!$G$2:$G$204,Producción1!$G158))</f>
        <v>#N/A</v>
      </c>
      <c r="P158" s="12" t="e">
        <f>IF(Producción1!$O158=0,0,ROUND((Pronóstico!$G$8*(SUMIF(Producción1!$A$2:$A$204,Producción1!$A158,Producción1!$E$2:$E$204))+Pronóstico!$G$9)*Producción1!$E158/(SUMIF(Producción1!$A$2:$A$204,Producción1!$A158,Producción1!$E$2:$E$204)),0))</f>
        <v>#N/A</v>
      </c>
      <c r="Q158" s="61" t="str">
        <f>IFERROR(VLOOKUP(Ventas!$E158,Clientes!$A$1:$E$48,5,0),"")</f>
        <v/>
      </c>
      <c r="R158" s="12"/>
      <c r="S158" s="64"/>
      <c r="T158" s="64"/>
      <c r="U158" s="64"/>
      <c r="V158" s="64"/>
      <c r="W158" s="12"/>
      <c r="X158" s="65">
        <f>(Producción1!$V158-Producción1!$S158)*60*24</f>
        <v>0</v>
      </c>
      <c r="Y158" s="12">
        <v>1</v>
      </c>
      <c r="Z158" s="2"/>
      <c r="AA158" s="2"/>
    </row>
    <row r="159" spans="1:27" ht="15.75" customHeight="1" x14ac:dyDescent="0.3">
      <c r="A159" s="61">
        <v>9</v>
      </c>
      <c r="B159" s="62"/>
      <c r="C159" s="12"/>
      <c r="D159" s="12" t="str">
        <f>IFERROR(VLOOKUP(C159,Productos[#All],2,0),"")</f>
        <v/>
      </c>
      <c r="E159" s="12">
        <f>IFERROR(VLOOKUP(Producción1!$I159,Ventas!$D$1:$U$204,6,0),0)</f>
        <v>0</v>
      </c>
      <c r="F159" s="12">
        <f t="shared" si="0"/>
        <v>158</v>
      </c>
      <c r="G159" s="61">
        <f>Ventas!$A159</f>
        <v>0</v>
      </c>
      <c r="H159" s="63">
        <f>Ventas!$C159</f>
        <v>0</v>
      </c>
      <c r="I159" s="63" t="str">
        <f>CONCATENATE(Producción1!$G159,Producción1!$H159)</f>
        <v>00</v>
      </c>
      <c r="J159" s="61" t="e">
        <f>VLOOKUP(Producción1!$G159,Ventas!$A$1:$U$204,6,0)</f>
        <v>#N/A</v>
      </c>
      <c r="K159" s="64">
        <f>IF(Producción1!$Y159&lt;&gt;0,0,IFERROR(VLOOKUP(Producción1!$I159,Ventas!$D$1:$U$204,13,0),0))</f>
        <v>0</v>
      </c>
      <c r="L159" s="65" t="e">
        <f>IF(Producción1!$O159=0,0,RANK(Producción1!$O159,IF(Producción1!$A159=Producción1!$A159,Producción1!$O$2:$O$204,""),0)+COUNTIF($O$2:O159,O159)-1)</f>
        <v>#N/A</v>
      </c>
      <c r="M159" s="64" t="e">
        <f>IF(Producción1!$O159=0,0,IF(Producción1!$L159=1,8/24,VLOOKUP((MATCH(Producción1!$L159-1,Producción1!$L$2:$L$204,0)),Producción1!$F$1:$P$204,5,0)))</f>
        <v>#N/A</v>
      </c>
      <c r="N159" s="64" t="e">
        <f>IF(Producción1!$O159=0,0,Producción1!$M159+Producción1!$P159/(60*24))</f>
        <v>#N/A</v>
      </c>
      <c r="O159" s="65" t="e">
        <f>IF(OR(Producción1!$Y159&lt;&gt;0,Producción1!$J159="Cons. Int."),0,10*(24-Producción1!$K159*24)+4*Producción1!$Q159+SUMIFS(Producción1!$E$2:$E$204,Producción1!$A$2:$A$204,Producción1!$A159,Producción1!$D$2:$D$204,Producción1!$D159,Producción1!$G$2:$G$204,Producción1!$G159))</f>
        <v>#N/A</v>
      </c>
      <c r="P159" s="12" t="e">
        <f>IF(Producción1!$O159=0,0,ROUND((Pronóstico!$G$8*(SUMIF(Producción1!$A$2:$A$204,Producción1!$A159,Producción1!$E$2:$E$204))+Pronóstico!$G$9)*Producción1!$E159/(SUMIF(Producción1!$A$2:$A$204,Producción1!$A159,Producción1!$E$2:$E$204)),0))</f>
        <v>#N/A</v>
      </c>
      <c r="Q159" s="61" t="str">
        <f>IFERROR(VLOOKUP(Ventas!$E159,Clientes!$A$1:$E$48,5,0),"")</f>
        <v/>
      </c>
      <c r="R159" s="12"/>
      <c r="S159" s="64"/>
      <c r="T159" s="64"/>
      <c r="U159" s="64"/>
      <c r="V159" s="64"/>
      <c r="W159" s="12"/>
      <c r="X159" s="65">
        <f>(Producción1!$V159-Producción1!$S159)*60*24</f>
        <v>0</v>
      </c>
      <c r="Y159" s="12">
        <v>1</v>
      </c>
      <c r="Z159" s="2"/>
      <c r="AA159" s="2"/>
    </row>
    <row r="160" spans="1:27" ht="15.75" customHeight="1" x14ac:dyDescent="0.3">
      <c r="A160" s="61">
        <v>10</v>
      </c>
      <c r="B160" s="62"/>
      <c r="C160" s="12"/>
      <c r="D160" s="12" t="str">
        <f>IFERROR(VLOOKUP(C160,Productos[#All],2,0),"")</f>
        <v/>
      </c>
      <c r="E160" s="12">
        <f>IFERROR(VLOOKUP(Producción1!$I160,Ventas!$D$1:$U$204,6,0),0)</f>
        <v>0</v>
      </c>
      <c r="F160" s="12">
        <f t="shared" si="0"/>
        <v>159</v>
      </c>
      <c r="G160" s="61">
        <f>Ventas!$A160</f>
        <v>0</v>
      </c>
      <c r="H160" s="63">
        <f>Ventas!$C160</f>
        <v>0</v>
      </c>
      <c r="I160" s="63" t="str">
        <f>CONCATENATE(Producción1!$G160,Producción1!$H160)</f>
        <v>00</v>
      </c>
      <c r="J160" s="61" t="e">
        <f>VLOOKUP(Producción1!$G160,Ventas!$A$1:$U$204,6,0)</f>
        <v>#N/A</v>
      </c>
      <c r="K160" s="64">
        <f>IF(Producción1!$Y160&lt;&gt;0,0,IFERROR(VLOOKUP(Producción1!$I160,Ventas!$D$1:$U$204,13,0),0))</f>
        <v>0</v>
      </c>
      <c r="L160" s="65" t="e">
        <f>IF(Producción1!$O160=0,0,RANK(Producción1!$O160,IF(Producción1!$A160=Producción1!$A160,Producción1!$O$2:$O$204,""),0)+COUNTIF($O$2:O160,O160)-1)</f>
        <v>#N/A</v>
      </c>
      <c r="M160" s="64" t="e">
        <f>IF(Producción1!$O160=0,0,IF(Producción1!$L160=1,8/24,VLOOKUP((MATCH(Producción1!$L160-1,Producción1!$L$2:$L$204,0)),Producción1!$F$1:$P$204,5,0)))</f>
        <v>#N/A</v>
      </c>
      <c r="N160" s="64" t="e">
        <f>IF(Producción1!$O160=0,0,Producción1!$M160+Producción1!$P160/(60*24))</f>
        <v>#N/A</v>
      </c>
      <c r="O160" s="65" t="e">
        <f>IF(OR(Producción1!$Y160&lt;&gt;0,Producción1!$J160="Cons. Int."),0,10*(24-Producción1!$K160*24)+4*Producción1!$Q160+SUMIFS(Producción1!$E$2:$E$204,Producción1!$A$2:$A$204,Producción1!$A160,Producción1!$D$2:$D$204,Producción1!$D160,Producción1!$G$2:$G$204,Producción1!$G160))</f>
        <v>#N/A</v>
      </c>
      <c r="P160" s="12" t="e">
        <f>IF(Producción1!$O160=0,0,ROUND((Pronóstico!$G$8*(SUMIF(Producción1!$A$2:$A$204,Producción1!$A160,Producción1!$E$2:$E$204))+Pronóstico!$G$9)*Producción1!$E160/(SUMIF(Producción1!$A$2:$A$204,Producción1!$A160,Producción1!$E$2:$E$204)),0))</f>
        <v>#N/A</v>
      </c>
      <c r="Q160" s="61" t="str">
        <f>IFERROR(VLOOKUP(Ventas!$E160,Clientes!$A$1:$E$48,5,0),"")</f>
        <v/>
      </c>
      <c r="R160" s="12"/>
      <c r="S160" s="64"/>
      <c r="T160" s="64"/>
      <c r="U160" s="64"/>
      <c r="V160" s="64"/>
      <c r="W160" s="12"/>
      <c r="X160" s="65">
        <f>(Producción1!$V160-Producción1!$S160)*60*24</f>
        <v>0</v>
      </c>
      <c r="Y160" s="12">
        <v>1</v>
      </c>
      <c r="Z160" s="2"/>
      <c r="AA160" s="2"/>
    </row>
    <row r="161" spans="1:27" ht="15.75" customHeight="1" x14ac:dyDescent="0.3">
      <c r="A161" s="61">
        <v>10</v>
      </c>
      <c r="B161" s="62"/>
      <c r="C161" s="12"/>
      <c r="D161" s="12" t="str">
        <f>IFERROR(VLOOKUP(C161,Productos[#All],2,0),"")</f>
        <v/>
      </c>
      <c r="E161" s="12">
        <f>IFERROR(VLOOKUP(Producción1!$I161,Ventas!$D$1:$U$204,6,0),0)</f>
        <v>0</v>
      </c>
      <c r="F161" s="12">
        <f t="shared" si="0"/>
        <v>160</v>
      </c>
      <c r="G161" s="61">
        <f>Ventas!$A161</f>
        <v>0</v>
      </c>
      <c r="H161" s="63">
        <f>Ventas!$C161</f>
        <v>0</v>
      </c>
      <c r="I161" s="63" t="str">
        <f>CONCATENATE(Producción1!$G161,Producción1!$H161)</f>
        <v>00</v>
      </c>
      <c r="J161" s="61" t="e">
        <f>VLOOKUP(Producción1!$G161,Ventas!$A$1:$U$204,6,0)</f>
        <v>#N/A</v>
      </c>
      <c r="K161" s="64">
        <f>IF(Producción1!$Y161&lt;&gt;0,0,IFERROR(VLOOKUP(Producción1!$I161,Ventas!$D$1:$U$204,13,0),0))</f>
        <v>0</v>
      </c>
      <c r="L161" s="65" t="e">
        <f>IF(Producción1!$O161=0,0,RANK(Producción1!$O161,IF(Producción1!$A161=Producción1!$A161,Producción1!$O$2:$O$204,""),0)+COUNTIF($O$2:O161,O161)-1)</f>
        <v>#N/A</v>
      </c>
      <c r="M161" s="64" t="e">
        <f>IF(Producción1!$O161=0,0,IF(Producción1!$L161=1,8/24,VLOOKUP((MATCH(Producción1!$L161-1,Producción1!$L$2:$L$204,0)),Producción1!$F$1:$P$204,5,0)))</f>
        <v>#N/A</v>
      </c>
      <c r="N161" s="64" t="e">
        <f>IF(Producción1!$O161=0,0,Producción1!$M161+Producción1!$P161/(60*24))</f>
        <v>#N/A</v>
      </c>
      <c r="O161" s="65" t="e">
        <f>IF(OR(Producción1!$Y161&lt;&gt;0,Producción1!$J161="Cons. Int."),0,10*(24-Producción1!$K161*24)+4*Producción1!$Q161+SUMIFS(Producción1!$E$2:$E$204,Producción1!$A$2:$A$204,Producción1!$A161,Producción1!$D$2:$D$204,Producción1!$D161,Producción1!$G$2:$G$204,Producción1!$G161))</f>
        <v>#N/A</v>
      </c>
      <c r="P161" s="12" t="e">
        <f>IF(Producción1!$O161=0,0,ROUND((Pronóstico!$G$8*(SUMIF(Producción1!$A$2:$A$204,Producción1!$A161,Producción1!$E$2:$E$204))+Pronóstico!$G$9)*Producción1!$E161/(SUMIF(Producción1!$A$2:$A$204,Producción1!$A161,Producción1!$E$2:$E$204)),0))</f>
        <v>#N/A</v>
      </c>
      <c r="Q161" s="61" t="str">
        <f>IFERROR(VLOOKUP(Ventas!$E161,Clientes!$A$1:$E$48,5,0),"")</f>
        <v/>
      </c>
      <c r="R161" s="12"/>
      <c r="S161" s="64"/>
      <c r="T161" s="64"/>
      <c r="U161" s="64"/>
      <c r="V161" s="64"/>
      <c r="W161" s="12"/>
      <c r="X161" s="65">
        <f>(Producción1!$V161-Producción1!$S161)*60*24</f>
        <v>0</v>
      </c>
      <c r="Y161" s="12">
        <v>1</v>
      </c>
      <c r="Z161" s="2"/>
      <c r="AA161" s="2"/>
    </row>
    <row r="162" spans="1:27" ht="15.75" customHeight="1" x14ac:dyDescent="0.3">
      <c r="A162" s="61">
        <v>10</v>
      </c>
      <c r="B162" s="62"/>
      <c r="C162" s="12"/>
      <c r="D162" s="12" t="str">
        <f>IFERROR(VLOOKUP(C162,Productos[#All],2,0),"")</f>
        <v/>
      </c>
      <c r="E162" s="12">
        <f>IFERROR(VLOOKUP(Producción1!$I162,Ventas!$D$1:$U$204,6,0),0)</f>
        <v>0</v>
      </c>
      <c r="F162" s="12">
        <f t="shared" si="0"/>
        <v>161</v>
      </c>
      <c r="G162" s="61">
        <f>Ventas!$A162</f>
        <v>0</v>
      </c>
      <c r="H162" s="63">
        <f>Ventas!$C162</f>
        <v>0</v>
      </c>
      <c r="I162" s="63" t="str">
        <f>CONCATENATE(Producción1!$G162,Producción1!$H162)</f>
        <v>00</v>
      </c>
      <c r="J162" s="61" t="e">
        <f>VLOOKUP(Producción1!$G162,Ventas!$A$1:$U$204,6,0)</f>
        <v>#N/A</v>
      </c>
      <c r="K162" s="64">
        <f>IF(Producción1!$Y162&lt;&gt;0,0,IFERROR(VLOOKUP(Producción1!$I162,Ventas!$D$1:$U$204,13,0),0))</f>
        <v>0</v>
      </c>
      <c r="L162" s="65" t="e">
        <f>IF(Producción1!$O162=0,0,RANK(Producción1!$O162,IF(Producción1!$A162=Producción1!$A162,Producción1!$O$2:$O$204,""),0)+COUNTIF($O$2:O162,O162)-1)</f>
        <v>#N/A</v>
      </c>
      <c r="M162" s="64" t="e">
        <f>IF(Producción1!$O162=0,0,IF(Producción1!$L162=1,8/24,VLOOKUP((MATCH(Producción1!$L162-1,Producción1!$L$2:$L$204,0)),Producción1!$F$1:$P$204,5,0)))</f>
        <v>#N/A</v>
      </c>
      <c r="N162" s="64" t="e">
        <f>IF(Producción1!$O162=0,0,Producción1!$M162+Producción1!$P162/(60*24))</f>
        <v>#N/A</v>
      </c>
      <c r="O162" s="65" t="e">
        <f>IF(OR(Producción1!$Y162&lt;&gt;0,Producción1!$J162="Cons. Int."),0,10*(24-Producción1!$K162*24)+4*Producción1!$Q162+SUMIFS(Producción1!$E$2:$E$204,Producción1!$A$2:$A$204,Producción1!$A162,Producción1!$D$2:$D$204,Producción1!$D162,Producción1!$G$2:$G$204,Producción1!$G162))</f>
        <v>#N/A</v>
      </c>
      <c r="P162" s="12" t="e">
        <f>IF(Producción1!$O162=0,0,ROUND((Pronóstico!$G$8*(SUMIF(Producción1!$A$2:$A$204,Producción1!$A162,Producción1!$E$2:$E$204))+Pronóstico!$G$9)*Producción1!$E162/(SUMIF(Producción1!$A$2:$A$204,Producción1!$A162,Producción1!$E$2:$E$204)),0))</f>
        <v>#N/A</v>
      </c>
      <c r="Q162" s="61" t="str">
        <f>IFERROR(VLOOKUP(Ventas!$E162,Clientes!$A$1:$E$48,5,0),"")</f>
        <v/>
      </c>
      <c r="R162" s="12"/>
      <c r="S162" s="64"/>
      <c r="T162" s="64"/>
      <c r="U162" s="64"/>
      <c r="V162" s="64"/>
      <c r="W162" s="12"/>
      <c r="X162" s="65">
        <f>(Producción1!$V162-Producción1!$S162)*60*24</f>
        <v>0</v>
      </c>
      <c r="Y162" s="12">
        <v>1</v>
      </c>
      <c r="Z162" s="2"/>
      <c r="AA162" s="2"/>
    </row>
    <row r="163" spans="1:27" ht="15.75" customHeight="1" x14ac:dyDescent="0.3">
      <c r="A163" s="61">
        <v>10</v>
      </c>
      <c r="B163" s="62"/>
      <c r="C163" s="12"/>
      <c r="D163" s="12" t="str">
        <f>IFERROR(VLOOKUP(C163,Productos[#All],2,0),"")</f>
        <v/>
      </c>
      <c r="E163" s="12">
        <f>IFERROR(VLOOKUP(Producción1!$I163,Ventas!$D$1:$U$204,6,0),0)</f>
        <v>0</v>
      </c>
      <c r="F163" s="12">
        <f t="shared" si="0"/>
        <v>162</v>
      </c>
      <c r="G163" s="61">
        <f>Ventas!$A163</f>
        <v>0</v>
      </c>
      <c r="H163" s="63">
        <f>Ventas!$C163</f>
        <v>0</v>
      </c>
      <c r="I163" s="63" t="str">
        <f>CONCATENATE(Producción1!$G163,Producción1!$H163)</f>
        <v>00</v>
      </c>
      <c r="J163" s="61" t="e">
        <f>VLOOKUP(Producción1!$G163,Ventas!$A$1:$U$204,6,0)</f>
        <v>#N/A</v>
      </c>
      <c r="K163" s="64">
        <f>IF(Producción1!$Y163&lt;&gt;0,0,IFERROR(VLOOKUP(Producción1!$I163,Ventas!$D$1:$U$204,13,0),0))</f>
        <v>0</v>
      </c>
      <c r="L163" s="65" t="e">
        <f>IF(Producción1!$O163=0,0,RANK(Producción1!$O163,IF(Producción1!$A163=Producción1!$A163,Producción1!$O$2:$O$204,""),0)+COUNTIF($O$2:O163,O163)-1)</f>
        <v>#N/A</v>
      </c>
      <c r="M163" s="64" t="e">
        <f>IF(Producción1!$O163=0,0,IF(Producción1!$L163=1,8/24,VLOOKUP((MATCH(Producción1!$L163-1,Producción1!$L$2:$L$204,0)),Producción1!$F$1:$P$204,5,0)))</f>
        <v>#N/A</v>
      </c>
      <c r="N163" s="64" t="e">
        <f>IF(Producción1!$O163=0,0,Producción1!$M163+Producción1!$P163/(60*24))</f>
        <v>#N/A</v>
      </c>
      <c r="O163" s="65" t="e">
        <f>IF(OR(Producción1!$Y163&lt;&gt;0,Producción1!$J163="Cons. Int."),0,10*(24-Producción1!$K163*24)+4*Producción1!$Q163+SUMIFS(Producción1!$E$2:$E$204,Producción1!$A$2:$A$204,Producción1!$A163,Producción1!$D$2:$D$204,Producción1!$D163,Producción1!$G$2:$G$204,Producción1!$G163))</f>
        <v>#N/A</v>
      </c>
      <c r="P163" s="12" t="e">
        <f>IF(Producción1!$O163=0,0,ROUND((Pronóstico!$G$8*(SUMIF(Producción1!$A$2:$A$204,Producción1!$A163,Producción1!$E$2:$E$204))+Pronóstico!$G$9)*Producción1!$E163/(SUMIF(Producción1!$A$2:$A$204,Producción1!$A163,Producción1!$E$2:$E$204)),0))</f>
        <v>#N/A</v>
      </c>
      <c r="Q163" s="61" t="str">
        <f>IFERROR(VLOOKUP(Ventas!$E163,Clientes!$A$1:$E$48,5,0),"")</f>
        <v/>
      </c>
      <c r="R163" s="12"/>
      <c r="S163" s="64"/>
      <c r="T163" s="64"/>
      <c r="U163" s="64"/>
      <c r="V163" s="64"/>
      <c r="W163" s="12"/>
      <c r="X163" s="65">
        <f>(Producción1!$V163-Producción1!$S163)*60*24</f>
        <v>0</v>
      </c>
      <c r="Y163" s="12">
        <v>1</v>
      </c>
      <c r="Z163" s="2"/>
      <c r="AA163" s="2"/>
    </row>
    <row r="164" spans="1:27" ht="15.75" customHeight="1" x14ac:dyDescent="0.3">
      <c r="A164" s="61">
        <v>10</v>
      </c>
      <c r="B164" s="62"/>
      <c r="C164" s="12"/>
      <c r="D164" s="12" t="str">
        <f>IFERROR(VLOOKUP(C164,Productos[#All],2,0),"")</f>
        <v/>
      </c>
      <c r="E164" s="12">
        <f>IFERROR(VLOOKUP(Producción1!$I164,Ventas!$D$1:$U$204,6,0),0)</f>
        <v>0</v>
      </c>
      <c r="F164" s="12">
        <f t="shared" si="0"/>
        <v>163</v>
      </c>
      <c r="G164" s="61">
        <f>Ventas!$A164</f>
        <v>0</v>
      </c>
      <c r="H164" s="63">
        <f>Ventas!$C164</f>
        <v>0</v>
      </c>
      <c r="I164" s="63" t="str">
        <f>CONCATENATE(Producción1!$G164,Producción1!$H164)</f>
        <v>00</v>
      </c>
      <c r="J164" s="61" t="e">
        <f>VLOOKUP(Producción1!$G164,Ventas!$A$1:$U$204,6,0)</f>
        <v>#N/A</v>
      </c>
      <c r="K164" s="64">
        <f>IF(Producción1!$Y164&lt;&gt;0,0,IFERROR(VLOOKUP(Producción1!$I164,Ventas!$D$1:$U$204,13,0),0))</f>
        <v>0</v>
      </c>
      <c r="L164" s="65" t="e">
        <f>IF(Producción1!$O164=0,0,RANK(Producción1!$O164,IF(Producción1!$A164=Producción1!$A164,Producción1!$O$2:$O$204,""),0)+COUNTIF($O$2:O164,O164)-1)</f>
        <v>#N/A</v>
      </c>
      <c r="M164" s="64" t="e">
        <f>IF(Producción1!$O164=0,0,IF(Producción1!$L164=1,8/24,VLOOKUP((MATCH(Producción1!$L164-1,Producción1!$L$2:$L$204,0)),Producción1!$F$1:$P$204,5,0)))</f>
        <v>#N/A</v>
      </c>
      <c r="N164" s="64" t="e">
        <f>IF(Producción1!$O164=0,0,Producción1!$M164+Producción1!$P164/(60*24))</f>
        <v>#N/A</v>
      </c>
      <c r="O164" s="65" t="e">
        <f>IF(OR(Producción1!$Y164&lt;&gt;0,Producción1!$J164="Cons. Int."),0,10*(24-Producción1!$K164*24)+4*Producción1!$Q164+SUMIFS(Producción1!$E$2:$E$204,Producción1!$A$2:$A$204,Producción1!$A164,Producción1!$D$2:$D$204,Producción1!$D164,Producción1!$G$2:$G$204,Producción1!$G164))</f>
        <v>#N/A</v>
      </c>
      <c r="P164" s="12" t="e">
        <f>IF(Producción1!$O164=0,0,ROUND((Pronóstico!$G$8*(SUMIF(Producción1!$A$2:$A$204,Producción1!$A164,Producción1!$E$2:$E$204))+Pronóstico!$G$9)*Producción1!$E164/(SUMIF(Producción1!$A$2:$A$204,Producción1!$A164,Producción1!$E$2:$E$204)),0))</f>
        <v>#N/A</v>
      </c>
      <c r="Q164" s="61" t="str">
        <f>IFERROR(VLOOKUP(Ventas!$E164,Clientes!$A$1:$E$48,5,0),"")</f>
        <v/>
      </c>
      <c r="R164" s="12"/>
      <c r="S164" s="64"/>
      <c r="T164" s="64"/>
      <c r="U164" s="64"/>
      <c r="V164" s="64"/>
      <c r="W164" s="12"/>
      <c r="X164" s="65">
        <f>(Producción1!$V164-Producción1!$S164)*60*24</f>
        <v>0</v>
      </c>
      <c r="Y164" s="12">
        <v>1</v>
      </c>
      <c r="Z164" s="2"/>
      <c r="AA164" s="2"/>
    </row>
    <row r="165" spans="1:27" ht="15.75" customHeight="1" x14ac:dyDescent="0.3">
      <c r="A165" s="61">
        <v>10</v>
      </c>
      <c r="B165" s="62"/>
      <c r="C165" s="12"/>
      <c r="D165" s="12" t="str">
        <f>IFERROR(VLOOKUP(C165,Productos[#All],2,0),"")</f>
        <v/>
      </c>
      <c r="E165" s="12">
        <f>IFERROR(VLOOKUP(Producción1!$I165,Ventas!$D$1:$U$204,6,0),0)</f>
        <v>0</v>
      </c>
      <c r="F165" s="12">
        <f t="shared" si="0"/>
        <v>164</v>
      </c>
      <c r="G165" s="61">
        <f>Ventas!$A165</f>
        <v>0</v>
      </c>
      <c r="H165" s="63">
        <f>Ventas!$C165</f>
        <v>0</v>
      </c>
      <c r="I165" s="63" t="str">
        <f>CONCATENATE(Producción1!$G165,Producción1!$H165)</f>
        <v>00</v>
      </c>
      <c r="J165" s="61" t="e">
        <f>VLOOKUP(Producción1!$G165,Ventas!$A$1:$U$204,6,0)</f>
        <v>#N/A</v>
      </c>
      <c r="K165" s="64">
        <f>IF(Producción1!$Y165&lt;&gt;0,0,IFERROR(VLOOKUP(Producción1!$I165,Ventas!$D$1:$U$204,13,0),0))</f>
        <v>0</v>
      </c>
      <c r="L165" s="65" t="e">
        <f>IF(Producción1!$O165=0,0,RANK(Producción1!$O165,IF(Producción1!$A165=Producción1!$A165,Producción1!$O$2:$O$204,""),0)+COUNTIF($O$2:O165,O165)-1)</f>
        <v>#N/A</v>
      </c>
      <c r="M165" s="64" t="e">
        <f>IF(Producción1!$O165=0,0,IF(Producción1!$L165=1,8/24,VLOOKUP((MATCH(Producción1!$L165-1,Producción1!$L$2:$L$204,0)),Producción1!$F$1:$P$204,5,0)))</f>
        <v>#N/A</v>
      </c>
      <c r="N165" s="64" t="e">
        <f>IF(Producción1!$O165=0,0,Producción1!$M165+Producción1!$P165/(60*24))</f>
        <v>#N/A</v>
      </c>
      <c r="O165" s="65" t="e">
        <f>IF(OR(Producción1!$Y165&lt;&gt;0,Producción1!$J165="Cons. Int."),0,10*(24-Producción1!$K165*24)+4*Producción1!$Q165+SUMIFS(Producción1!$E$2:$E$204,Producción1!$A$2:$A$204,Producción1!$A165,Producción1!$D$2:$D$204,Producción1!$D165,Producción1!$G$2:$G$204,Producción1!$G165))</f>
        <v>#N/A</v>
      </c>
      <c r="P165" s="12" t="e">
        <f>IF(Producción1!$O165=0,0,ROUND((Pronóstico!$G$8*(SUMIF(Producción1!$A$2:$A$204,Producción1!$A165,Producción1!$E$2:$E$204))+Pronóstico!$G$9)*Producción1!$E165/(SUMIF(Producción1!$A$2:$A$204,Producción1!$A165,Producción1!$E$2:$E$204)),0))</f>
        <v>#N/A</v>
      </c>
      <c r="Q165" s="61" t="str">
        <f>IFERROR(VLOOKUP(Ventas!$E165,Clientes!$A$1:$E$48,5,0),"")</f>
        <v/>
      </c>
      <c r="R165" s="12"/>
      <c r="S165" s="64"/>
      <c r="T165" s="64"/>
      <c r="U165" s="64"/>
      <c r="V165" s="64"/>
      <c r="W165" s="12"/>
      <c r="X165" s="65">
        <f>(Producción1!$V165-Producción1!$S165)*60*24</f>
        <v>0</v>
      </c>
      <c r="Y165" s="12">
        <v>1</v>
      </c>
      <c r="Z165" s="2"/>
      <c r="AA165" s="2"/>
    </row>
    <row r="166" spans="1:27" ht="15.75" customHeight="1" x14ac:dyDescent="0.3">
      <c r="A166" s="61">
        <v>11</v>
      </c>
      <c r="B166" s="62"/>
      <c r="C166" s="12"/>
      <c r="D166" s="12" t="str">
        <f>IFERROR(VLOOKUP(C166,Productos[#All],2,0),"")</f>
        <v/>
      </c>
      <c r="E166" s="12">
        <f>IFERROR(VLOOKUP(Producción1!$I166,Ventas!$D$1:$U$204,6,0),0)</f>
        <v>0</v>
      </c>
      <c r="F166" s="12">
        <f t="shared" si="0"/>
        <v>165</v>
      </c>
      <c r="G166" s="61">
        <f>Ventas!$A166</f>
        <v>0</v>
      </c>
      <c r="H166" s="63">
        <f>Ventas!$C166</f>
        <v>0</v>
      </c>
      <c r="I166" s="63" t="str">
        <f>CONCATENATE(Producción1!$G166,Producción1!$H166)</f>
        <v>00</v>
      </c>
      <c r="J166" s="61" t="e">
        <f>VLOOKUP(Producción1!$G166,Ventas!$A$1:$U$204,6,0)</f>
        <v>#N/A</v>
      </c>
      <c r="K166" s="64">
        <f>IF(Producción1!$Y166&lt;&gt;0,0,IFERROR(VLOOKUP(Producción1!$I166,Ventas!$D$1:$U$204,13,0),0))</f>
        <v>0</v>
      </c>
      <c r="L166" s="65" t="e">
        <f>IF(Producción1!$O166=0,0,RANK(Producción1!$O166,IF(Producción1!$A166=Producción1!$A166,Producción1!$O$2:$O$204,""),0)+COUNTIF($O$2:O166,O166)-1)</f>
        <v>#N/A</v>
      </c>
      <c r="M166" s="64" t="e">
        <f>IF(Producción1!$O166=0,0,IF(Producción1!$L166=1,8/24,VLOOKUP((MATCH(Producción1!$L166-1,Producción1!$L$2:$L$204,0)),Producción1!$F$1:$P$204,5,0)))</f>
        <v>#N/A</v>
      </c>
      <c r="N166" s="64" t="e">
        <f>IF(Producción1!$O166=0,0,Producción1!$M166+Producción1!$P166/(60*24))</f>
        <v>#N/A</v>
      </c>
      <c r="O166" s="65" t="e">
        <f>IF(OR(Producción1!$Y166&lt;&gt;0,Producción1!$J166="Cons. Int."),0,10*(24-Producción1!$K166*24)+4*Producción1!$Q166+SUMIFS($E$2:$E$204,$A$2:$A$204,A166,$D$2:$D$204,D166,$G$2:$G$204,G166))</f>
        <v>#N/A</v>
      </c>
      <c r="P166" s="12" t="e">
        <f>IF(Producción1!$O166=0,0,ROUND((Pronóstico!$G$8*(SUMIF(Producción1!$A$2:$A$204,Producción1!$A166,Producción1!$E$2:$E$204))+Pronóstico!$G$9)*Producción1!$E166/(SUMIF(Producción1!$A$2:$A$204,Producción1!$A166,Producción1!$E$2:$E$204)),0))</f>
        <v>#N/A</v>
      </c>
      <c r="Q166" s="61" t="str">
        <f>IFERROR(VLOOKUP(Ventas!$E166,Clientes!$A$1:$E$48,5,0),"")</f>
        <v/>
      </c>
      <c r="R166" s="12"/>
      <c r="S166" s="64">
        <v>0.58333333333333337</v>
      </c>
      <c r="T166" s="64"/>
      <c r="U166" s="64"/>
      <c r="V166" s="64">
        <v>0.59375</v>
      </c>
      <c r="W166" s="64">
        <v>0.59375</v>
      </c>
      <c r="X166" s="65">
        <f>(Producción1!$V166-Producción1!$S166)*60*24</f>
        <v>14.999999999999947</v>
      </c>
      <c r="Y166" s="12">
        <v>1</v>
      </c>
      <c r="Z166" s="2"/>
      <c r="AA166" s="2"/>
    </row>
    <row r="167" spans="1:27" ht="15.75" customHeight="1" x14ac:dyDescent="0.3">
      <c r="A167" s="61">
        <v>11</v>
      </c>
      <c r="B167" s="62"/>
      <c r="C167" s="12"/>
      <c r="D167" s="12" t="str">
        <f>IFERROR(VLOOKUP(C167,Productos[#All],2,0),"")</f>
        <v/>
      </c>
      <c r="E167" s="12">
        <f>IFERROR(VLOOKUP(Producción1!$I167,Ventas!$D$1:$U$204,6,0),0)</f>
        <v>0</v>
      </c>
      <c r="F167" s="12">
        <f t="shared" si="0"/>
        <v>166</v>
      </c>
      <c r="G167" s="61">
        <f>Ventas!$A167</f>
        <v>0</v>
      </c>
      <c r="H167" s="63">
        <f>Ventas!$C167</f>
        <v>0</v>
      </c>
      <c r="I167" s="63" t="str">
        <f>CONCATENATE(Producción1!$G167,Producción1!$H167)</f>
        <v>00</v>
      </c>
      <c r="J167" s="61" t="e">
        <f>VLOOKUP(Producción1!$G167,Ventas!$A$1:$U$204,6,0)</f>
        <v>#N/A</v>
      </c>
      <c r="K167" s="64">
        <f>IF(Producción1!$Y167&lt;&gt;0,0,IFERROR(VLOOKUP(Producción1!$I167,Ventas!$D$1:$U$204,13,0),0))</f>
        <v>0</v>
      </c>
      <c r="L167" s="65" t="e">
        <f>IF(Producción1!$O167=0,0,RANK(Producción1!$O167,IF(Producción1!$A167=Producción1!$A167,Producción1!$O$2:$O$204,""),0)+COUNTIF($O$2:O167,O167)-1)</f>
        <v>#N/A</v>
      </c>
      <c r="M167" s="64" t="e">
        <f>IF(Producción1!$O167=0,0,IF(Producción1!$L167=1,8/24,VLOOKUP((MATCH(Producción1!$L167-1,Producción1!$L$2:$L$204,0)),Producción1!$F$1:$P$204,5,0)))</f>
        <v>#N/A</v>
      </c>
      <c r="N167" s="64" t="e">
        <f>IF(Producción1!$O167=0,0,Producción1!$M167+Producción1!$P167/(60*24))</f>
        <v>#N/A</v>
      </c>
      <c r="O167" s="65" t="e">
        <f>IF(OR(Producción1!$Y167&lt;&gt;0,Producción1!$J167="Cons. Int."),0,10*(24-Producción1!$K167*24)+4*Producción1!$Q167+SUMIFS($E$2:$E$204,$A$2:$A$204,A167,$D$2:$D$204,D167,$G$2:$G$204,G167))</f>
        <v>#N/A</v>
      </c>
      <c r="P167" s="12" t="e">
        <f>IF(Producción1!$O167=0,0,ROUND((Pronóstico!$G$8*(SUMIF(Producción1!$A$2:$A$204,Producción1!$A167,Producción1!$E$2:$E$204))+Pronóstico!$G$9)*Producción1!$E167/(SUMIF(Producción1!$A$2:$A$204,Producción1!$A167,Producción1!$E$2:$E$204)),0))</f>
        <v>#N/A</v>
      </c>
      <c r="Q167" s="61" t="str">
        <f>IFERROR(VLOOKUP(Ventas!$E167,Clientes!$A$1:$E$48,5,0),"")</f>
        <v/>
      </c>
      <c r="R167" s="12"/>
      <c r="S167" s="64">
        <v>0.58333333333333337</v>
      </c>
      <c r="T167" s="64"/>
      <c r="U167" s="64"/>
      <c r="V167" s="64">
        <v>0.59375</v>
      </c>
      <c r="W167" s="64">
        <v>0.59375</v>
      </c>
      <c r="X167" s="65">
        <f>(Producción1!$V167-Producción1!$S167)*60*24</f>
        <v>14.999999999999947</v>
      </c>
      <c r="Y167" s="12">
        <v>1</v>
      </c>
      <c r="Z167" s="2"/>
      <c r="AA167" s="2"/>
    </row>
    <row r="168" spans="1:27" ht="15.75" customHeight="1" x14ac:dyDescent="0.3">
      <c r="A168" s="61">
        <v>11</v>
      </c>
      <c r="B168" s="62"/>
      <c r="C168" s="12"/>
      <c r="D168" s="12" t="str">
        <f>IFERROR(VLOOKUP(C168,Productos[#All],2,0),"")</f>
        <v/>
      </c>
      <c r="E168" s="12">
        <f>IFERROR(VLOOKUP(Producción1!$I168,Ventas!$D$1:$U$204,6,0),0)</f>
        <v>0</v>
      </c>
      <c r="F168" s="12">
        <f t="shared" si="0"/>
        <v>167</v>
      </c>
      <c r="G168" s="61">
        <f>Ventas!$A168</f>
        <v>0</v>
      </c>
      <c r="H168" s="63">
        <f>Ventas!$C168</f>
        <v>0</v>
      </c>
      <c r="I168" s="63" t="str">
        <f>CONCATENATE(Producción1!$G168,Producción1!$H168)</f>
        <v>00</v>
      </c>
      <c r="J168" s="61" t="e">
        <f>VLOOKUP(Producción1!$G168,Ventas!$A$1:$U$204,6,0)</f>
        <v>#N/A</v>
      </c>
      <c r="K168" s="64">
        <f>IF(Producción1!$Y168&lt;&gt;0,0,IFERROR(VLOOKUP(Producción1!$I168,Ventas!$D$1:$U$204,13,0),0))</f>
        <v>0</v>
      </c>
      <c r="L168" s="65" t="e">
        <f>IF(Producción1!$O168=0,0,RANK(Producción1!$O168,IF(Producción1!$A168=Producción1!$A168,Producción1!$O$2:$O$204,""),0)+COUNTIF($O$2:O168,O168)-1)</f>
        <v>#N/A</v>
      </c>
      <c r="M168" s="64" t="e">
        <f>IF(Producción1!$O168=0,0,IF(Producción1!$L168=1,8/24,VLOOKUP((MATCH(Producción1!$L168-1,Producción1!$L$2:$L$204,0)),Producción1!$F$1:$P$204,5,0)))</f>
        <v>#N/A</v>
      </c>
      <c r="N168" s="64" t="e">
        <f>IF(Producción1!$O168=0,0,Producción1!$M168+Producción1!$P168/(60*24))</f>
        <v>#N/A</v>
      </c>
      <c r="O168" s="65" t="e">
        <f>IF(OR(Producción1!$Y168&lt;&gt;0,Producción1!$J168="Cons. Int."),0,10*(24-Producción1!$K168*24)+4*Producción1!$Q168+SUMIFS($E$2:$E$204,$A$2:$A$204,A168,$D$2:$D$204,D168,$G$2:$G$204,G168))</f>
        <v>#N/A</v>
      </c>
      <c r="P168" s="12" t="e">
        <f>IF(Producción1!$O168=0,0,ROUND((Pronóstico!$G$8*(SUMIF(Producción1!$A$2:$A$204,Producción1!$A168,Producción1!$E$2:$E$204))+Pronóstico!$G$9)*Producción1!$E168/(SUMIF(Producción1!$A$2:$A$204,Producción1!$A168,Producción1!$E$2:$E$204)),0))</f>
        <v>#N/A</v>
      </c>
      <c r="Q168" s="61" t="str">
        <f>IFERROR(VLOOKUP(Ventas!$E168,Clientes!$A$1:$E$48,5,0),"")</f>
        <v/>
      </c>
      <c r="R168" s="12"/>
      <c r="S168" s="64">
        <v>0.66666666666666663</v>
      </c>
      <c r="T168" s="64"/>
      <c r="U168" s="64"/>
      <c r="V168" s="64">
        <v>0.75</v>
      </c>
      <c r="W168" s="64">
        <v>0.75</v>
      </c>
      <c r="X168" s="65">
        <f>(Producción1!$V168-Producción1!$S168)*60*24</f>
        <v>120.00000000000004</v>
      </c>
      <c r="Y168" s="12">
        <v>1</v>
      </c>
      <c r="Z168" s="2"/>
      <c r="AA168" s="2"/>
    </row>
    <row r="169" spans="1:27" ht="15.75" customHeight="1" x14ac:dyDescent="0.3">
      <c r="A169" s="61">
        <v>11</v>
      </c>
      <c r="B169" s="62"/>
      <c r="C169" s="12"/>
      <c r="D169" s="12" t="str">
        <f>IFERROR(VLOOKUP(C169,Productos[#All],2,0),"")</f>
        <v/>
      </c>
      <c r="E169" s="12">
        <f>IFERROR(VLOOKUP(Producción1!$I169,Ventas!$D$1:$U$204,6,0),0)</f>
        <v>0</v>
      </c>
      <c r="F169" s="12">
        <f t="shared" si="0"/>
        <v>168</v>
      </c>
      <c r="G169" s="61">
        <f>Ventas!$A169</f>
        <v>0</v>
      </c>
      <c r="H169" s="63">
        <f>Ventas!$C169</f>
        <v>0</v>
      </c>
      <c r="I169" s="63" t="str">
        <f>CONCATENATE(Producción1!$G169,Producción1!$H169)</f>
        <v>00</v>
      </c>
      <c r="J169" s="61" t="e">
        <f>VLOOKUP(Producción1!$G169,Ventas!$A$1:$U$204,6,0)</f>
        <v>#N/A</v>
      </c>
      <c r="K169" s="64">
        <f>IF(Producción1!$Y169&lt;&gt;0,0,IFERROR(VLOOKUP(Producción1!$I169,Ventas!$D$1:$U$204,13,0),0))</f>
        <v>0</v>
      </c>
      <c r="L169" s="65" t="e">
        <f>IF(Producción1!$O169=0,0,RANK(Producción1!$O169,IF(Producción1!$A169=Producción1!$A169,Producción1!$O$2:$O$204,""),0)+COUNTIF($O$2:O169,O169)-1)</f>
        <v>#N/A</v>
      </c>
      <c r="M169" s="64" t="e">
        <f>IF(Producción1!$O169=0,0,IF(Producción1!$L169=1,8/24,VLOOKUP((MATCH(Producción1!$L169-1,Producción1!$L$2:$L$204,0)),Producción1!$F$1:$P$204,5,0)))</f>
        <v>#N/A</v>
      </c>
      <c r="N169" s="64" t="e">
        <f>IF(Producción1!$O169=0,0,Producción1!$M169+Producción1!$P169/(60*24))</f>
        <v>#N/A</v>
      </c>
      <c r="O169" s="65" t="e">
        <f>IF(OR(Producción1!$Y169&lt;&gt;0,Producción1!$J169="Cons. Int."),0,10*(24-Producción1!$K169*24)+4*Producción1!$Q169+SUMIFS($E$2:$E$204,$A$2:$A$204,A169,$D$2:$D$204,D169,$G$2:$G$204,G169))</f>
        <v>#N/A</v>
      </c>
      <c r="P169" s="12" t="e">
        <f>IF(Producción1!$O169=0,0,ROUND((Pronóstico!$G$8*(SUMIF(Producción1!$A$2:$A$204,Producción1!$A169,Producción1!$E$2:$E$204))+Pronóstico!$G$9)*Producción1!$E169/(SUMIF(Producción1!$A$2:$A$204,Producción1!$A169,Producción1!$E$2:$E$204)),0))</f>
        <v>#N/A</v>
      </c>
      <c r="Q169" s="61" t="str">
        <f>IFERROR(VLOOKUP(Ventas!$E169,Clientes!$A$1:$E$48,5,0),"")</f>
        <v/>
      </c>
      <c r="R169" s="12"/>
      <c r="S169" s="64">
        <v>0.66666666666666663</v>
      </c>
      <c r="T169" s="64"/>
      <c r="U169" s="64"/>
      <c r="V169" s="64">
        <v>0.75</v>
      </c>
      <c r="W169" s="64">
        <v>0.75</v>
      </c>
      <c r="X169" s="65">
        <f>(Producción1!$V169-Producción1!$S169)*60*24</f>
        <v>120.00000000000004</v>
      </c>
      <c r="Y169" s="12">
        <v>1</v>
      </c>
      <c r="Z169" s="2"/>
      <c r="AA169" s="2"/>
    </row>
    <row r="170" spans="1:27" ht="15.75" customHeight="1" x14ac:dyDescent="0.3">
      <c r="A170" s="61">
        <v>11</v>
      </c>
      <c r="B170" s="62"/>
      <c r="C170" s="12"/>
      <c r="D170" s="12" t="str">
        <f>IFERROR(VLOOKUP(C170,Productos[#All],2,0),"")</f>
        <v/>
      </c>
      <c r="E170" s="12">
        <f>IFERROR(VLOOKUP(Producción1!$I170,Ventas!$D$1:$U$204,6,0),0)</f>
        <v>0</v>
      </c>
      <c r="F170" s="12">
        <f t="shared" si="0"/>
        <v>169</v>
      </c>
      <c r="G170" s="61">
        <f>Ventas!$A170</f>
        <v>0</v>
      </c>
      <c r="H170" s="63">
        <f>Ventas!$C170</f>
        <v>0</v>
      </c>
      <c r="I170" s="63" t="str">
        <f>CONCATENATE(Producción1!$G170,Producción1!$H170)</f>
        <v>00</v>
      </c>
      <c r="J170" s="61" t="e">
        <f>VLOOKUP(Producción1!$G170,Ventas!$A$1:$U$204,6,0)</f>
        <v>#N/A</v>
      </c>
      <c r="K170" s="64">
        <f>IF(Producción1!$Y170&lt;&gt;0,0,IFERROR(VLOOKUP(Producción1!$I170,Ventas!$D$1:$U$204,13,0),0))</f>
        <v>0</v>
      </c>
      <c r="L170" s="65" t="e">
        <f>IF(Producción1!$O170=0,0,RANK(Producción1!$O170,IF(Producción1!$A170=Producción1!$A170,Producción1!$O$2:$O$204,""),0)+COUNTIF($O$2:O170,O170)-1)</f>
        <v>#N/A</v>
      </c>
      <c r="M170" s="64" t="e">
        <f>IF(Producción1!$O170=0,0,IF(Producción1!$L170=1,8/24,VLOOKUP((MATCH(Producción1!$L170-1,Producción1!$L$2:$L$204,0)),Producción1!$F$1:$P$204,5,0)))</f>
        <v>#N/A</v>
      </c>
      <c r="N170" s="64" t="e">
        <f>IF(Producción1!$O170=0,0,Producción1!$M170+Producción1!$P170/(60*24))</f>
        <v>#N/A</v>
      </c>
      <c r="O170" s="65" t="e">
        <f>IF(OR(Producción1!$Y170&lt;&gt;0,Producción1!$J170="Cons. Int."),0,10*(24-Producción1!$K170*24)+4*Producción1!$Q170+SUMIFS($E$2:$E$204,$A$2:$A$204,A170,$D$2:$D$204,D170,$G$2:$G$204,G170))</f>
        <v>#N/A</v>
      </c>
      <c r="P170" s="12" t="e">
        <f>IF(Producción1!$O170=0,0,ROUND((Pronóstico!$G$8*(SUMIF(Producción1!$A$2:$A$204,Producción1!$A170,Producción1!$E$2:$E$204))+Pronóstico!$G$9)*Producción1!$E170/(SUMIF(Producción1!$A$2:$A$204,Producción1!$A170,Producción1!$E$2:$E$204)),0))</f>
        <v>#N/A</v>
      </c>
      <c r="Q170" s="61" t="str">
        <f>IFERROR(VLOOKUP(Ventas!$E170,Clientes!$A$1:$E$48,5,0),"")</f>
        <v/>
      </c>
      <c r="R170" s="12"/>
      <c r="S170" s="64">
        <v>0.66666666666666663</v>
      </c>
      <c r="T170" s="64"/>
      <c r="U170" s="64"/>
      <c r="V170" s="64">
        <v>0.75</v>
      </c>
      <c r="W170" s="64">
        <v>0.75</v>
      </c>
      <c r="X170" s="65">
        <f>(Producción1!$V170-Producción1!$S170)*60*24</f>
        <v>120.00000000000004</v>
      </c>
      <c r="Y170" s="12">
        <v>1</v>
      </c>
      <c r="Z170" s="2"/>
      <c r="AA170" s="2"/>
    </row>
    <row r="171" spans="1:27" ht="15.75" customHeight="1" x14ac:dyDescent="0.3">
      <c r="A171" s="61">
        <v>11</v>
      </c>
      <c r="B171" s="62"/>
      <c r="C171" s="12"/>
      <c r="D171" s="12" t="str">
        <f>IFERROR(VLOOKUP(C171,Productos[#All],2,0),"")</f>
        <v/>
      </c>
      <c r="E171" s="12">
        <f>IFERROR(VLOOKUP(Producción1!$I171,Ventas!$D$1:$U$204,6,0),0)</f>
        <v>0</v>
      </c>
      <c r="F171" s="12">
        <f t="shared" si="0"/>
        <v>170</v>
      </c>
      <c r="G171" s="61">
        <f>Ventas!$A171</f>
        <v>0</v>
      </c>
      <c r="H171" s="63">
        <f>Ventas!$C171</f>
        <v>0</v>
      </c>
      <c r="I171" s="63" t="str">
        <f>CONCATENATE(Producción1!$G171,Producción1!$H171)</f>
        <v>00</v>
      </c>
      <c r="J171" s="61" t="e">
        <f>VLOOKUP(Producción1!$G171,Ventas!$A$1:$U$204,6,0)</f>
        <v>#N/A</v>
      </c>
      <c r="K171" s="64">
        <f>IF(Producción1!$Y171&lt;&gt;0,0,IFERROR(VLOOKUP(Producción1!$I171,Ventas!$D$1:$U$204,13,0),0))</f>
        <v>0</v>
      </c>
      <c r="L171" s="65" t="e">
        <f>IF(Producción1!$O171=0,0,RANK(Producción1!$O171,IF(Producción1!$A171=Producción1!$A171,Producción1!$O$2:$O$204,""),0)+COUNTIF($O$2:O171,O171)-1)</f>
        <v>#N/A</v>
      </c>
      <c r="M171" s="64" t="e">
        <f>IF(Producción1!$O171=0,0,IF(Producción1!$L171=1,8/24,VLOOKUP((MATCH(Producción1!$L171-1,Producción1!$L$2:$L$204,0)),Producción1!$F$1:$P$204,5,0)))</f>
        <v>#N/A</v>
      </c>
      <c r="N171" s="64" t="e">
        <f>IF(Producción1!$O171=0,0,Producción1!$M171+Producción1!$P171/(60*24))</f>
        <v>#N/A</v>
      </c>
      <c r="O171" s="65" t="e">
        <f>IF(OR(Producción1!$Y171&lt;&gt;0,Producción1!$J171="Cons. Int."),0,10*(24-Producción1!$K171*24)+4*Producción1!$Q171+SUMIFS($E$2:$E$204,$A$2:$A$204,A171,$D$2:$D$204,D171,$G$2:$G$204,G171))</f>
        <v>#N/A</v>
      </c>
      <c r="P171" s="12" t="e">
        <f>IF(Producción1!$O171=0,0,ROUND((Pronóstico!$G$8*(SUMIF(Producción1!$A$2:$A$204,Producción1!$A171,Producción1!$E$2:$E$204))+Pronóstico!$G$9)*Producción1!$E171/(SUMIF(Producción1!$A$2:$A$204,Producción1!$A171,Producción1!$E$2:$E$204)),0))</f>
        <v>#N/A</v>
      </c>
      <c r="Q171" s="61" t="str">
        <f>IFERROR(VLOOKUP(Ventas!$E171,Clientes!$A$1:$E$48,5,0),"")</f>
        <v/>
      </c>
      <c r="R171" s="12"/>
      <c r="S171" s="64">
        <v>0.59722222222222221</v>
      </c>
      <c r="T171" s="64"/>
      <c r="U171" s="64"/>
      <c r="V171" s="64">
        <v>0.65972222222222221</v>
      </c>
      <c r="W171" s="64">
        <v>0.65972222222222221</v>
      </c>
      <c r="X171" s="65">
        <f>(Producción1!$V171-Producción1!$S171)*60*24</f>
        <v>90</v>
      </c>
      <c r="Y171" s="12">
        <v>1</v>
      </c>
      <c r="Z171" s="2"/>
      <c r="AA171" s="2"/>
    </row>
    <row r="172" spans="1:27" ht="15.75" customHeight="1" x14ac:dyDescent="0.3">
      <c r="A172" s="61">
        <v>11</v>
      </c>
      <c r="B172" s="62"/>
      <c r="C172" s="12"/>
      <c r="D172" s="12" t="str">
        <f>IFERROR(VLOOKUP(C172,Productos[#All],2,0),"")</f>
        <v/>
      </c>
      <c r="E172" s="12">
        <f>IFERROR(VLOOKUP(Producción1!$I172,Ventas!$D$1:$U$204,6,0),0)</f>
        <v>0</v>
      </c>
      <c r="F172" s="12">
        <f t="shared" si="0"/>
        <v>171</v>
      </c>
      <c r="G172" s="61">
        <f>Ventas!$A172</f>
        <v>0</v>
      </c>
      <c r="H172" s="63">
        <f>Ventas!$C172</f>
        <v>0</v>
      </c>
      <c r="I172" s="63" t="str">
        <f>CONCATENATE(Producción1!$G172,Producción1!$H172)</f>
        <v>00</v>
      </c>
      <c r="J172" s="61" t="e">
        <f>VLOOKUP(Producción1!$G172,Ventas!$A$1:$U$204,6,0)</f>
        <v>#N/A</v>
      </c>
      <c r="K172" s="64">
        <f>IF(Producción1!$Y172&lt;&gt;0,0,IFERROR(VLOOKUP(Producción1!$I172,Ventas!$D$1:$U$204,13,0),0))</f>
        <v>0</v>
      </c>
      <c r="L172" s="65" t="e">
        <f>IF(Producción1!$O172=0,0,RANK(Producción1!$O172,IF(Producción1!$A172=Producción1!$A172,Producción1!$O$2:$O$204,""),0)+COUNTIF($O$2:O172,O172)-1)</f>
        <v>#N/A</v>
      </c>
      <c r="M172" s="64" t="e">
        <f>IF(Producción1!$O172=0,0,IF(Producción1!$L172=1,8/24,VLOOKUP((MATCH(Producción1!$L172-1,Producción1!$L$2:$L$204,0)),Producción1!$F$1:$P$204,5,0)))</f>
        <v>#N/A</v>
      </c>
      <c r="N172" s="64" t="e">
        <f>IF(Producción1!$O172=0,0,Producción1!$M172+Producción1!$P172/(60*24))</f>
        <v>#N/A</v>
      </c>
      <c r="O172" s="65" t="e">
        <f>IF(OR(Producción1!$Y172&lt;&gt;0,Producción1!$J172="Cons. Int."),0,10*(24-Producción1!$K172*24)+4*Producción1!$Q172+SUMIFS($E$2:$E$204,$A$2:$A$204,A172,$D$2:$D$204,D172,$G$2:$G$204,G172))</f>
        <v>#N/A</v>
      </c>
      <c r="P172" s="12" t="e">
        <f>IF(Producción1!$O172=0,0,ROUND((Pronóstico!$G$8*(SUMIF(Producción1!$A$2:$A$204,Producción1!$A172,Producción1!$E$2:$E$204))+Pronóstico!$G$9)*Producción1!$E172/(SUMIF(Producción1!$A$2:$A$204,Producción1!$A172,Producción1!$E$2:$E$204)),0))</f>
        <v>#N/A</v>
      </c>
      <c r="Q172" s="61" t="str">
        <f>IFERROR(VLOOKUP(Ventas!$E172,Clientes!$A$1:$E$48,5,0),"")</f>
        <v/>
      </c>
      <c r="R172" s="12"/>
      <c r="S172" s="64">
        <v>0.59722222222222221</v>
      </c>
      <c r="T172" s="64"/>
      <c r="U172" s="64"/>
      <c r="V172" s="64">
        <v>0.65972222222222221</v>
      </c>
      <c r="W172" s="64">
        <v>0.65972222222222221</v>
      </c>
      <c r="X172" s="65">
        <f>(Producción1!$V172-Producción1!$S172)*60*24</f>
        <v>90</v>
      </c>
      <c r="Y172" s="12">
        <v>1</v>
      </c>
      <c r="Z172" s="2"/>
      <c r="AA172" s="2"/>
    </row>
    <row r="173" spans="1:27" ht="15.75" customHeight="1" x14ac:dyDescent="0.3">
      <c r="A173" s="61">
        <v>11</v>
      </c>
      <c r="B173" s="62"/>
      <c r="C173" s="12"/>
      <c r="D173" s="12" t="str">
        <f>IFERROR(VLOOKUP(C173,Productos[#All],2,0),"")</f>
        <v/>
      </c>
      <c r="E173" s="12">
        <f>IFERROR(VLOOKUP(Producción1!$I173,Ventas!$D$1:$U$204,6,0),0)</f>
        <v>0</v>
      </c>
      <c r="F173" s="12">
        <f t="shared" si="0"/>
        <v>172</v>
      </c>
      <c r="G173" s="61">
        <f>Ventas!$A173</f>
        <v>0</v>
      </c>
      <c r="H173" s="63">
        <f>Ventas!$C173</f>
        <v>0</v>
      </c>
      <c r="I173" s="63" t="str">
        <f>CONCATENATE(Producción1!$G173,Producción1!$H173)</f>
        <v>00</v>
      </c>
      <c r="J173" s="61" t="e">
        <f>VLOOKUP(Producción1!$G173,Ventas!$A$1:$U$204,6,0)</f>
        <v>#N/A</v>
      </c>
      <c r="K173" s="64">
        <f>IF(Producción1!$Y173&lt;&gt;0,0,IFERROR(VLOOKUP(Producción1!$I173,Ventas!$D$1:$U$204,13,0),0))</f>
        <v>0</v>
      </c>
      <c r="L173" s="65" t="e">
        <f>IF(Producción1!$O173=0,0,RANK(Producción1!$O173,IF(Producción1!$A173=Producción1!$A173,Producción1!$O$2:$O$204,""),0)+COUNTIF($O$2:O173,O173)-1)</f>
        <v>#N/A</v>
      </c>
      <c r="M173" s="64" t="e">
        <f>IF(Producción1!$O173=0,0,IF(Producción1!$L173=1,8/24,VLOOKUP((MATCH(Producción1!$L173-1,Producción1!$L$2:$L$204,0)),Producción1!$F$1:$P$204,5,0)))</f>
        <v>#N/A</v>
      </c>
      <c r="N173" s="64" t="e">
        <f>IF(Producción1!$O173=0,0,Producción1!$M173+Producción1!$P173/(60*24))</f>
        <v>#N/A</v>
      </c>
      <c r="O173" s="65" t="e">
        <f>IF(OR(Producción1!$Y173&lt;&gt;0,Producción1!$J173="Cons. Int."),0,10*(24-Producción1!$K173*24)+4*Producción1!$Q173+SUMIFS($E$2:$E$204,$A$2:$A$204,A173,$D$2:$D$204,D173,$G$2:$G$204,G173))</f>
        <v>#N/A</v>
      </c>
      <c r="P173" s="12" t="e">
        <f>IF(Producción1!$O173=0,0,ROUND((Pronóstico!$G$8*(SUMIF(Producción1!$A$2:$A$204,Producción1!$A173,Producción1!$E$2:$E$204))+Pronóstico!$G$9)*Producción1!$E173/(SUMIF(Producción1!$A$2:$A$204,Producción1!$A173,Producción1!$E$2:$E$204)),0))</f>
        <v>#N/A</v>
      </c>
      <c r="Q173" s="61" t="str">
        <f>IFERROR(VLOOKUP(Ventas!$E173,Clientes!$A$1:$E$48,5,0),"")</f>
        <v/>
      </c>
      <c r="R173" s="12"/>
      <c r="S173" s="64">
        <v>0.59722222222222221</v>
      </c>
      <c r="T173" s="64"/>
      <c r="U173" s="64"/>
      <c r="V173" s="64">
        <v>0.65972222222222221</v>
      </c>
      <c r="W173" s="64">
        <v>0.65972222222222221</v>
      </c>
      <c r="X173" s="65">
        <f>(Producción1!$V173-Producción1!$S173)*60*24</f>
        <v>90</v>
      </c>
      <c r="Y173" s="12">
        <v>1</v>
      </c>
      <c r="Z173" s="2"/>
      <c r="AA173" s="2"/>
    </row>
    <row r="174" spans="1:27" ht="15.75" customHeight="1" x14ac:dyDescent="0.3">
      <c r="A174" s="61">
        <v>12</v>
      </c>
      <c r="B174" s="62"/>
      <c r="C174" s="12"/>
      <c r="D174" s="12" t="str">
        <f>IFERROR(VLOOKUP(C174,Productos[#All],2,0),"")</f>
        <v/>
      </c>
      <c r="E174" s="12">
        <f>IFERROR(VLOOKUP(Producción1!$I174,Ventas!$D$1:$U$204,6,0),0)</f>
        <v>0</v>
      </c>
      <c r="F174" s="12">
        <f t="shared" si="0"/>
        <v>173</v>
      </c>
      <c r="G174" s="61">
        <f>Ventas!$A174</f>
        <v>0</v>
      </c>
      <c r="H174" s="63">
        <f>Ventas!$C174</f>
        <v>0</v>
      </c>
      <c r="I174" s="63" t="str">
        <f>CONCATENATE(Producción1!$G174,Producción1!$H174)</f>
        <v>00</v>
      </c>
      <c r="J174" s="61" t="e">
        <f>VLOOKUP(Producción1!$G174,Ventas!$A$1:$U$204,6,0)</f>
        <v>#N/A</v>
      </c>
      <c r="K174" s="64">
        <f>IF(Producción1!$Y174&lt;&gt;0,0,IFERROR(VLOOKUP(Producción1!$I174,Ventas!$D$1:$U$204,13,0),0))</f>
        <v>0</v>
      </c>
      <c r="L174" s="65" t="e">
        <f>IF(Producción1!$O174=0,0,RANK(Producción1!$O174,IF(Producción1!$A174=Producción1!$A174,Producción1!$O$2:$O$204,""),0)+COUNTIF($O$2:O174,O174)-1)</f>
        <v>#N/A</v>
      </c>
      <c r="M174" s="64" t="e">
        <f>IF(Producción1!$O174=0,0,IF(Producción1!$L174=1,8/24,VLOOKUP((MATCH(Producción1!$L174-1,Producción1!$L$2:$L$204,0)),Producción1!$F$1:$P$204,5,0)))</f>
        <v>#N/A</v>
      </c>
      <c r="N174" s="64" t="e">
        <f>IF(Producción1!$O174=0,0,Producción1!$M174+Producción1!$P174/(60*24))</f>
        <v>#N/A</v>
      </c>
      <c r="O174" s="65" t="e">
        <f>IF(OR(Producción1!$Y174&lt;&gt;0,Producción1!$J174="Cons. Int."),0,10*(24-Producción1!$K174*24)+4*Producción1!$Q174+SUMIFS($E$2:$E$204,$A$2:$A$204,A174,$D$2:$D$204,D174,$G$2:$G$204,G174))</f>
        <v>#N/A</v>
      </c>
      <c r="P174" s="12" t="e">
        <f>IF(Producción1!$O174=0,0,ROUND((Pronóstico!$G$8*(SUMIF(Producción1!$A$2:$A$204,Producción1!$A174,Producción1!$E$2:$E$204))+Pronóstico!$G$9)*Producción1!$E174/(SUMIF(Producción1!$A$2:$A$204,Producción1!$A174,Producción1!$E$2:$E$204)),0))</f>
        <v>#N/A</v>
      </c>
      <c r="Q174" s="61" t="str">
        <f>IFERROR(VLOOKUP(Ventas!$E174,Clientes!$A$1:$E$48,5,0),"")</f>
        <v/>
      </c>
      <c r="R174" s="12"/>
      <c r="S174" s="64"/>
      <c r="T174" s="64"/>
      <c r="U174" s="64"/>
      <c r="V174" s="64"/>
      <c r="W174" s="64"/>
      <c r="X174" s="65">
        <f>(Producción1!$V174-Producción1!$S174)*60*24</f>
        <v>0</v>
      </c>
      <c r="Y174" s="12">
        <v>1</v>
      </c>
      <c r="Z174" s="2"/>
      <c r="AA174" s="2"/>
    </row>
    <row r="175" spans="1:27" ht="15.75" customHeight="1" x14ac:dyDescent="0.3">
      <c r="A175" s="61">
        <v>12</v>
      </c>
      <c r="B175" s="62"/>
      <c r="C175" s="12"/>
      <c r="D175" s="12" t="str">
        <f>IFERROR(VLOOKUP(C175,Productos[#All],2,0),"")</f>
        <v/>
      </c>
      <c r="E175" s="12">
        <f>IFERROR(VLOOKUP(Producción1!$I175,Ventas!$D$1:$U$204,6,0),0)</f>
        <v>0</v>
      </c>
      <c r="F175" s="12">
        <f t="shared" si="0"/>
        <v>174</v>
      </c>
      <c r="G175" s="61">
        <f>Ventas!$A175</f>
        <v>0</v>
      </c>
      <c r="H175" s="63">
        <f>Ventas!$C175</f>
        <v>0</v>
      </c>
      <c r="I175" s="63" t="str">
        <f>CONCATENATE(Producción1!$G175,Producción1!$H175)</f>
        <v>00</v>
      </c>
      <c r="J175" s="61" t="e">
        <f>VLOOKUP(Producción1!$G175,Ventas!$A$1:$U$204,6,0)</f>
        <v>#N/A</v>
      </c>
      <c r="K175" s="64">
        <f>IF(Producción1!$Y175&lt;&gt;0,0,IFERROR(VLOOKUP(Producción1!$I175,Ventas!$D$1:$U$204,13,0),0))</f>
        <v>0</v>
      </c>
      <c r="L175" s="65" t="e">
        <f>IF(Producción1!$O175=0,0,RANK(Producción1!$O175,IF(Producción1!$A175=Producción1!$A175,Producción1!$O$2:$O$204,""),0)+COUNTIF($O$2:O175,O175)-1)</f>
        <v>#N/A</v>
      </c>
      <c r="M175" s="64" t="e">
        <f>IF(Producción1!$O175=0,0,IF(Producción1!$L175=1,8/24,VLOOKUP((MATCH(Producción1!$L175-1,Producción1!$L$2:$L$204,0)),Producción1!$F$1:$P$204,5,0)))</f>
        <v>#N/A</v>
      </c>
      <c r="N175" s="64" t="e">
        <f>IF(Producción1!$O175=0,0,Producción1!$M175+Producción1!$P175/(60*24))</f>
        <v>#N/A</v>
      </c>
      <c r="O175" s="65" t="e">
        <f>IF(OR(Producción1!$Y175&lt;&gt;0,Producción1!$J175="Cons. Int."),0,10*(24-Producción1!$K175*24)+4*Producción1!$Q175+SUMIFS($E$2:$E$204,$A$2:$A$204,A175,$D$2:$D$204,D175,$G$2:$G$204,G175))</f>
        <v>#N/A</v>
      </c>
      <c r="P175" s="12" t="e">
        <f>IF(Producción1!$O175=0,0,ROUND((Pronóstico!$G$8*(SUMIF(Producción1!$A$2:$A$204,Producción1!$A175,Producción1!$E$2:$E$204))+Pronóstico!$G$9)*Producción1!$E175/(SUMIF(Producción1!$A$2:$A$204,Producción1!$A175,Producción1!$E$2:$E$204)),0))</f>
        <v>#N/A</v>
      </c>
      <c r="Q175" s="61" t="str">
        <f>IFERROR(VLOOKUP(Ventas!$E175,Clientes!$A$1:$E$48,5,0),"")</f>
        <v/>
      </c>
      <c r="R175" s="12"/>
      <c r="S175" s="64"/>
      <c r="T175" s="64"/>
      <c r="U175" s="64"/>
      <c r="V175" s="64"/>
      <c r="W175" s="64"/>
      <c r="X175" s="65">
        <f>(Producción1!$V175-Producción1!$S175)*60*24</f>
        <v>0</v>
      </c>
      <c r="Y175" s="12">
        <v>1</v>
      </c>
      <c r="Z175" s="2"/>
      <c r="AA175" s="2"/>
    </row>
    <row r="176" spans="1:27" ht="15.75" customHeight="1" x14ac:dyDescent="0.3">
      <c r="A176" s="61">
        <v>12</v>
      </c>
      <c r="B176" s="62"/>
      <c r="C176" s="12"/>
      <c r="D176" s="12" t="str">
        <f>IFERROR(VLOOKUP(C176,Productos[#All],2,0),"")</f>
        <v/>
      </c>
      <c r="E176" s="12">
        <f>IFERROR(VLOOKUP(Producción1!$I176,Ventas!$D$1:$U$204,6,0),0)</f>
        <v>0</v>
      </c>
      <c r="F176" s="12">
        <f t="shared" si="0"/>
        <v>175</v>
      </c>
      <c r="G176" s="61">
        <f>Ventas!$A176</f>
        <v>0</v>
      </c>
      <c r="H176" s="63">
        <f>Ventas!$C176</f>
        <v>0</v>
      </c>
      <c r="I176" s="63" t="str">
        <f>CONCATENATE(Producción1!$G176,Producción1!$H176)</f>
        <v>00</v>
      </c>
      <c r="J176" s="61" t="e">
        <f>VLOOKUP(Producción1!$G176,Ventas!$A$1:$U$204,6,0)</f>
        <v>#N/A</v>
      </c>
      <c r="K176" s="64">
        <f>IF(Producción1!$Y176&lt;&gt;0,0,IFERROR(VLOOKUP(Producción1!$I176,Ventas!$D$1:$U$204,13,0),0))</f>
        <v>0</v>
      </c>
      <c r="L176" s="65" t="e">
        <f>IF(Producción1!$O176=0,0,RANK(Producción1!$O176,IF(Producción1!$A176=Producción1!$A176,Producción1!$O$2:$O$204,""),0)+COUNTIF($O$2:O176,O176)-1)</f>
        <v>#N/A</v>
      </c>
      <c r="M176" s="64" t="e">
        <f>IF(Producción1!$O176=0,0,IF(Producción1!$L176=1,8/24,VLOOKUP((MATCH(Producción1!$L176-1,Producción1!$L$2:$L$204,0)),Producción1!$F$1:$P$204,5,0)))</f>
        <v>#N/A</v>
      </c>
      <c r="N176" s="64" t="e">
        <f>IF(Producción1!$O176=0,0,Producción1!$M176+Producción1!$P176/(60*24))</f>
        <v>#N/A</v>
      </c>
      <c r="O176" s="65" t="e">
        <f>IF(OR(Producción1!$Y176&lt;&gt;0,Producción1!$J176="Cons. Int."),0,10*(24-Producción1!$K176*24)+4*Producción1!$Q176+SUMIFS($E$2:$E$204,$A$2:$A$204,A176,$D$2:$D$204,D176,$G$2:$G$204,G176))</f>
        <v>#N/A</v>
      </c>
      <c r="P176" s="12" t="e">
        <f>IF(Producción1!$O176=0,0,ROUND((Pronóstico!$G$8*(SUMIF(Producción1!$A$2:$A$204,Producción1!$A176,Producción1!$E$2:$E$204))+Pronóstico!$G$9)*Producción1!$E176/(SUMIF(Producción1!$A$2:$A$204,Producción1!$A176,Producción1!$E$2:$E$204)),0))</f>
        <v>#N/A</v>
      </c>
      <c r="Q176" s="61" t="str">
        <f>IFERROR(VLOOKUP(Ventas!$E176,Clientes!$A$1:$E$48,5,0),"")</f>
        <v/>
      </c>
      <c r="R176" s="12"/>
      <c r="S176" s="64"/>
      <c r="T176" s="64"/>
      <c r="U176" s="64"/>
      <c r="V176" s="64"/>
      <c r="W176" s="64"/>
      <c r="X176" s="65">
        <f>(Producción1!$V176-Producción1!$S176)*60*24</f>
        <v>0</v>
      </c>
      <c r="Y176" s="12">
        <v>1</v>
      </c>
      <c r="Z176" s="2"/>
      <c r="AA176" s="2"/>
    </row>
    <row r="177" spans="1:27" ht="15.75" customHeight="1" x14ac:dyDescent="0.3">
      <c r="A177" s="61">
        <v>12</v>
      </c>
      <c r="B177" s="62"/>
      <c r="C177" s="12"/>
      <c r="D177" s="12" t="str">
        <f>IFERROR(VLOOKUP(C177,Productos[#All],2,0),"")</f>
        <v/>
      </c>
      <c r="E177" s="12">
        <f>IFERROR(VLOOKUP(Producción1!$I177,Ventas!$D$1:$U$204,6,0),0)</f>
        <v>0</v>
      </c>
      <c r="F177" s="12">
        <f t="shared" si="0"/>
        <v>176</v>
      </c>
      <c r="G177" s="61">
        <f>Ventas!$A177</f>
        <v>0</v>
      </c>
      <c r="H177" s="63">
        <f>Ventas!$C177</f>
        <v>0</v>
      </c>
      <c r="I177" s="63" t="str">
        <f>CONCATENATE(Producción1!$G177,Producción1!$H177)</f>
        <v>00</v>
      </c>
      <c r="J177" s="61" t="e">
        <f>VLOOKUP(Producción1!$G177,Ventas!$A$1:$U$204,6,0)</f>
        <v>#N/A</v>
      </c>
      <c r="K177" s="64">
        <f>IF(Producción1!$Y177&lt;&gt;0,0,IFERROR(VLOOKUP(Producción1!$I177,Ventas!$D$1:$U$204,13,0),0))</f>
        <v>0</v>
      </c>
      <c r="L177" s="65" t="e">
        <f>IF(Producción1!$O177=0,0,RANK(Producción1!$O177,IF(Producción1!$A177=Producción1!$A177,Producción1!$O$2:$O$204,""),0)+COUNTIF($O$2:O177,O177)-1)</f>
        <v>#N/A</v>
      </c>
      <c r="M177" s="64" t="e">
        <f>IF(Producción1!$O177=0,0,IF(Producción1!$L177=1,8/24,VLOOKUP((MATCH(Producción1!$L177-1,Producción1!$L$2:$L$204,0)),Producción1!$F$1:$P$204,5,0)))</f>
        <v>#N/A</v>
      </c>
      <c r="N177" s="64" t="e">
        <f>IF(Producción1!$O177=0,0,Producción1!$M177+Producción1!$P177/(60*24))</f>
        <v>#N/A</v>
      </c>
      <c r="O177" s="65" t="e">
        <f>IF(OR(Producción1!$Y177&lt;&gt;0,Producción1!$J177="Cons. Int."),0,10*(24-Producción1!$K177*24)+4*Producción1!$Q177+SUMIFS($E$2:$E$204,$A$2:$A$204,A177,$D$2:$D$204,D177,$G$2:$G$204,G177))</f>
        <v>#N/A</v>
      </c>
      <c r="P177" s="12" t="e">
        <f>IF(Producción1!$O177=0,0,ROUND((Pronóstico!$G$8*(SUMIF(Producción1!$A$2:$A$204,Producción1!$A177,Producción1!$E$2:$E$204))+Pronóstico!$G$9)*Producción1!$E177/(SUMIF(Producción1!$A$2:$A$204,Producción1!$A177,Producción1!$E$2:$E$204)),0))</f>
        <v>#N/A</v>
      </c>
      <c r="Q177" s="61" t="str">
        <f>IFERROR(VLOOKUP(Ventas!$E177,Clientes!$A$1:$E$48,5,0),"")</f>
        <v/>
      </c>
      <c r="R177" s="12"/>
      <c r="S177" s="64"/>
      <c r="T177" s="64"/>
      <c r="U177" s="64"/>
      <c r="V177" s="64"/>
      <c r="W177" s="64"/>
      <c r="X177" s="65">
        <f>(Producción1!$V177-Producción1!$S177)*60*24</f>
        <v>0</v>
      </c>
      <c r="Y177" s="12">
        <v>1</v>
      </c>
      <c r="Z177" s="2"/>
      <c r="AA177" s="2"/>
    </row>
    <row r="178" spans="1:27" ht="15.75" customHeight="1" x14ac:dyDescent="0.3">
      <c r="A178" s="61">
        <v>12</v>
      </c>
      <c r="B178" s="62"/>
      <c r="C178" s="12"/>
      <c r="D178" s="12" t="str">
        <f>IFERROR(VLOOKUP(C178,Productos[#All],2,0),"")</f>
        <v/>
      </c>
      <c r="E178" s="12">
        <f>IFERROR(VLOOKUP(Producción1!$I178,Ventas!$D$1:$U$204,6,0),0)</f>
        <v>0</v>
      </c>
      <c r="F178" s="12">
        <f t="shared" si="0"/>
        <v>177</v>
      </c>
      <c r="G178" s="61">
        <f>Ventas!$A178</f>
        <v>0</v>
      </c>
      <c r="H178" s="63">
        <f>Ventas!$C178</f>
        <v>0</v>
      </c>
      <c r="I178" s="63" t="str">
        <f>CONCATENATE(Producción1!$G178,Producción1!$H178)</f>
        <v>00</v>
      </c>
      <c r="J178" s="61" t="e">
        <f>VLOOKUP(Producción1!$G178,Ventas!$A$1:$U$204,6,0)</f>
        <v>#N/A</v>
      </c>
      <c r="K178" s="64">
        <f>IF(Producción1!$Y178&lt;&gt;0,0,IFERROR(VLOOKUP(Producción1!$I178,Ventas!$D$1:$U$204,13,0),0))</f>
        <v>0</v>
      </c>
      <c r="L178" s="65" t="e">
        <f>IF(Producción1!$O178=0,0,RANK(Producción1!$O178,IF(Producción1!$A178=Producción1!$A178,Producción1!$O$2:$O$204,""),0)+COUNTIF($O$2:O178,O178)-1)</f>
        <v>#N/A</v>
      </c>
      <c r="M178" s="64" t="e">
        <f>IF(Producción1!$O178=0,0,IF(Producción1!$L178=1,8/24,VLOOKUP((MATCH(Producción1!$L178-1,Producción1!$L$2:$L$204,0)),Producción1!$F$1:$P$204,5,0)))</f>
        <v>#N/A</v>
      </c>
      <c r="N178" s="64" t="e">
        <f>IF(Producción1!$O178=0,0,Producción1!$M178+Producción1!$P178/(60*24))</f>
        <v>#N/A</v>
      </c>
      <c r="O178" s="65" t="e">
        <f>IF(OR(Producción1!$Y178&lt;&gt;0,Producción1!$J178="Cons. Int."),0,10*(24-Producción1!$K178*24)+4*Producción1!$Q178+SUMIFS($E$2:$E$204,$A$2:$A$204,A178,$D$2:$D$204,D178,$G$2:$G$204,G178))</f>
        <v>#N/A</v>
      </c>
      <c r="P178" s="12" t="e">
        <f>IF(Producción1!$O178=0,0,ROUND((Pronóstico!$G$8*(SUMIF(Producción1!$A$2:$A$204,Producción1!$A178,Producción1!$E$2:$E$204))+Pronóstico!$G$9)*Producción1!$E178/(SUMIF(Producción1!$A$2:$A$204,Producción1!$A178,Producción1!$E$2:$E$204)),0))</f>
        <v>#N/A</v>
      </c>
      <c r="Q178" s="61" t="str">
        <f>IFERROR(VLOOKUP(Ventas!$E178,Clientes!$A$1:$E$48,5,0),"")</f>
        <v/>
      </c>
      <c r="R178" s="12"/>
      <c r="S178" s="64"/>
      <c r="T178" s="64"/>
      <c r="U178" s="64"/>
      <c r="V178" s="64"/>
      <c r="W178" s="64"/>
      <c r="X178" s="65">
        <f>(Producción1!$V178-Producción1!$S178)*60*24</f>
        <v>0</v>
      </c>
      <c r="Y178" s="12">
        <v>1</v>
      </c>
      <c r="Z178" s="2"/>
      <c r="AA178" s="2"/>
    </row>
    <row r="179" spans="1:27" ht="15.75" customHeight="1" x14ac:dyDescent="0.3">
      <c r="A179" s="61">
        <v>12</v>
      </c>
      <c r="B179" s="62"/>
      <c r="C179" s="12"/>
      <c r="D179" s="12" t="str">
        <f>IFERROR(VLOOKUP(C179,Productos[#All],2,0),"")</f>
        <v/>
      </c>
      <c r="E179" s="12">
        <f>IFERROR(VLOOKUP(Producción1!$I179,Ventas!$D$1:$U$204,6,0),0)</f>
        <v>0</v>
      </c>
      <c r="F179" s="12">
        <f t="shared" si="0"/>
        <v>178</v>
      </c>
      <c r="G179" s="61">
        <f>Ventas!$A179</f>
        <v>0</v>
      </c>
      <c r="H179" s="63">
        <f>Ventas!$C179</f>
        <v>0</v>
      </c>
      <c r="I179" s="63" t="str">
        <f>CONCATENATE(Producción1!$G179,Producción1!$H179)</f>
        <v>00</v>
      </c>
      <c r="J179" s="61" t="e">
        <f>VLOOKUP(Producción1!$G179,Ventas!$A$1:$U$204,6,0)</f>
        <v>#N/A</v>
      </c>
      <c r="K179" s="64">
        <f>IF(Producción1!$Y179&lt;&gt;0,0,IFERROR(VLOOKUP(Producción1!$I179,Ventas!$D$1:$U$204,13,0),0))</f>
        <v>0</v>
      </c>
      <c r="L179" s="65" t="e">
        <f>IF(Producción1!$O179=0,0,RANK(Producción1!$O179,IF(Producción1!$A179=Producción1!$A179,Producción1!$O$2:$O$204,""),0)+COUNTIF($O$2:O179,O179)-1)</f>
        <v>#N/A</v>
      </c>
      <c r="M179" s="64" t="e">
        <f>IF(Producción1!$O179=0,0,IF(Producción1!$L179=1,8/24,VLOOKUP((MATCH(Producción1!$L179-1,Producción1!$L$2:$L$204,0)),Producción1!$F$1:$P$204,5,0)))</f>
        <v>#N/A</v>
      </c>
      <c r="N179" s="64" t="e">
        <f>IF(Producción1!$O179=0,0,Producción1!$M179+Producción1!$P179/(60*24))</f>
        <v>#N/A</v>
      </c>
      <c r="O179" s="65" t="e">
        <f>IF(OR(Producción1!$Y179&lt;&gt;0,Producción1!$J179="Cons. Int."),0,10*(24-Producción1!$K179*24)+4*Producción1!$Q179+SUMIFS($E$2:$E$204,$A$2:$A$204,A179,$D$2:$D$204,D179,$G$2:$G$204,G179))</f>
        <v>#N/A</v>
      </c>
      <c r="P179" s="12" t="e">
        <f>IF(Producción1!$O179=0,0,ROUND((Pronóstico!$G$8*(SUMIF(Producción1!$A$2:$A$204,Producción1!$A179,Producción1!$E$2:$E$204))+Pronóstico!$G$9)*Producción1!$E179/(SUMIF(Producción1!$A$2:$A$204,Producción1!$A179,Producción1!$E$2:$E$204)),0))</f>
        <v>#N/A</v>
      </c>
      <c r="Q179" s="61" t="str">
        <f>IFERROR(VLOOKUP(Ventas!$E179,Clientes!$A$1:$E$48,5,0),"")</f>
        <v/>
      </c>
      <c r="R179" s="12"/>
      <c r="S179" s="64"/>
      <c r="T179" s="64"/>
      <c r="U179" s="64"/>
      <c r="V179" s="64"/>
      <c r="W179" s="64"/>
      <c r="X179" s="65">
        <f>(Producción1!$V179-Producción1!$S179)*60*24</f>
        <v>0</v>
      </c>
      <c r="Y179" s="12">
        <v>1</v>
      </c>
      <c r="Z179" s="2"/>
      <c r="AA179" s="2"/>
    </row>
    <row r="180" spans="1:27" ht="15.75" customHeight="1" x14ac:dyDescent="0.3">
      <c r="A180" s="61">
        <v>12</v>
      </c>
      <c r="B180" s="62"/>
      <c r="C180" s="12"/>
      <c r="D180" s="12" t="str">
        <f>IFERROR(VLOOKUP(C180,Productos[#All],2,0),"")</f>
        <v/>
      </c>
      <c r="E180" s="12">
        <f>IFERROR(VLOOKUP(Producción1!$I180,Ventas!$D$1:$U$204,6,0),0)</f>
        <v>0</v>
      </c>
      <c r="F180" s="12">
        <f t="shared" si="0"/>
        <v>179</v>
      </c>
      <c r="G180" s="61">
        <f>Ventas!$A180</f>
        <v>0</v>
      </c>
      <c r="H180" s="63">
        <f>Ventas!$C180</f>
        <v>0</v>
      </c>
      <c r="I180" s="63" t="str">
        <f>CONCATENATE(Producción1!$G180,Producción1!$H180)</f>
        <v>00</v>
      </c>
      <c r="J180" s="61" t="e">
        <f>VLOOKUP(Producción1!$G180,Ventas!$A$1:$U$204,6,0)</f>
        <v>#N/A</v>
      </c>
      <c r="K180" s="64">
        <f>IF(Producción1!$Y180&lt;&gt;0,0,IFERROR(VLOOKUP(Producción1!$I180,Ventas!$D$1:$U$204,13,0),0))</f>
        <v>0</v>
      </c>
      <c r="L180" s="65" t="e">
        <f>IF(Producción1!$O180=0,0,RANK(Producción1!$O180,IF(Producción1!$A180=Producción1!$A180,Producción1!$O$2:$O$204,""),0)+COUNTIF($O$2:O180,O180)-1)</f>
        <v>#N/A</v>
      </c>
      <c r="M180" s="64" t="e">
        <f>IF(Producción1!$O180=0,0,IF(Producción1!$L180=1,8/24,VLOOKUP((MATCH(Producción1!$L180-1,Producción1!$L$2:$L$204,0)),Producción1!$F$1:$P$204,5,0)))</f>
        <v>#N/A</v>
      </c>
      <c r="N180" s="64" t="e">
        <f>IF(Producción1!$O180=0,0,Producción1!$M180+Producción1!$P180/(60*24))</f>
        <v>#N/A</v>
      </c>
      <c r="O180" s="65" t="e">
        <f>IF(OR(Producción1!$Y180&lt;&gt;0,Producción1!$J180="Cons. Int."),0,10*(24-Producción1!$K180*24)+4*Producción1!$Q180+SUMIFS($E$2:$E$204,$A$2:$A$204,A180,$D$2:$D$204,D180,$G$2:$G$204,G180))</f>
        <v>#N/A</v>
      </c>
      <c r="P180" s="12" t="e">
        <f>IF(Producción1!$O180=0,0,ROUND((Pronóstico!$G$8*(SUMIF(Producción1!$A$2:$A$204,Producción1!$A180,Producción1!$E$2:$E$204))+Pronóstico!$G$9)*Producción1!$E180/(SUMIF(Producción1!$A$2:$A$204,Producción1!$A180,Producción1!$E$2:$E$204)),0))</f>
        <v>#N/A</v>
      </c>
      <c r="Q180" s="61" t="str">
        <f>IFERROR(VLOOKUP(Ventas!$E180,Clientes!$A$1:$E$48,5,0),"")</f>
        <v/>
      </c>
      <c r="R180" s="12"/>
      <c r="S180" s="64"/>
      <c r="T180" s="64"/>
      <c r="U180" s="64"/>
      <c r="V180" s="64"/>
      <c r="W180" s="64"/>
      <c r="X180" s="65">
        <f>(Producción1!$V180-Producción1!$S180)*60*24</f>
        <v>0</v>
      </c>
      <c r="Y180" s="12">
        <v>1</v>
      </c>
      <c r="Z180" s="2"/>
      <c r="AA180" s="2"/>
    </row>
    <row r="181" spans="1:27" ht="15.75" customHeight="1" x14ac:dyDescent="0.3">
      <c r="A181" s="61">
        <v>12</v>
      </c>
      <c r="B181" s="62"/>
      <c r="C181" s="12"/>
      <c r="D181" s="12" t="str">
        <f>IFERROR(VLOOKUP(C181,Productos[#All],2,0),"")</f>
        <v/>
      </c>
      <c r="E181" s="12">
        <f>IFERROR(VLOOKUP(Producción1!$I181,Ventas!$D$1:$U$204,6,0),0)</f>
        <v>0</v>
      </c>
      <c r="F181" s="12">
        <f t="shared" si="0"/>
        <v>180</v>
      </c>
      <c r="G181" s="61">
        <f>Ventas!$A181</f>
        <v>0</v>
      </c>
      <c r="H181" s="63">
        <f>Ventas!$C181</f>
        <v>0</v>
      </c>
      <c r="I181" s="63" t="str">
        <f>CONCATENATE(Producción1!$G181,Producción1!$H181)</f>
        <v>00</v>
      </c>
      <c r="J181" s="61" t="e">
        <f>VLOOKUP(Producción1!$G181,Ventas!$A$1:$U$204,6,0)</f>
        <v>#N/A</v>
      </c>
      <c r="K181" s="64">
        <f>IF(Producción1!$Y181&lt;&gt;0,0,IFERROR(VLOOKUP(Producción1!$I181,Ventas!$D$1:$U$204,13,0),0))</f>
        <v>0</v>
      </c>
      <c r="L181" s="65" t="e">
        <f>IF(Producción1!$O181=0,0,RANK(Producción1!$O181,IF(Producción1!$A181=Producción1!$A181,Producción1!$O$2:$O$204,""),0)+COUNTIF($O$2:O181,O181)-1)</f>
        <v>#N/A</v>
      </c>
      <c r="M181" s="64" t="e">
        <f>IF(Producción1!$O181=0,0,IF(Producción1!$L181=1,8/24,VLOOKUP((MATCH(Producción1!$L181-1,Producción1!$L$2:$L$204,0)),Producción1!$F$1:$P$204,5,0)))</f>
        <v>#N/A</v>
      </c>
      <c r="N181" s="64" t="e">
        <f>IF(Producción1!$O181=0,0,Producción1!$M181+Producción1!$P181/(60*24))</f>
        <v>#N/A</v>
      </c>
      <c r="O181" s="65" t="e">
        <f>IF(OR(Producción1!$Y181&lt;&gt;0,Producción1!$J181="Cons. Int."),0,10*(24-Producción1!$K181*24)+4*Producción1!$Q181+SUMIFS($E$2:$E$204,$A$2:$A$204,A181,$D$2:$D$204,D181,$G$2:$G$204,G181))</f>
        <v>#N/A</v>
      </c>
      <c r="P181" s="12" t="e">
        <f>IF(Producción1!$O181=0,0,ROUND((Pronóstico!$G$8*(SUMIF(Producción1!$A$2:$A$204,Producción1!$A181,Producción1!$E$2:$E$204))+Pronóstico!$G$9)*Producción1!$E181/(SUMIF(Producción1!$A$2:$A$204,Producción1!$A181,Producción1!$E$2:$E$204)),0))</f>
        <v>#N/A</v>
      </c>
      <c r="Q181" s="61" t="str">
        <f>IFERROR(VLOOKUP(Ventas!$E181,Clientes!$A$1:$E$48,5,0),"")</f>
        <v/>
      </c>
      <c r="R181" s="12"/>
      <c r="S181" s="64"/>
      <c r="T181" s="64"/>
      <c r="U181" s="64"/>
      <c r="V181" s="64"/>
      <c r="W181" s="64"/>
      <c r="X181" s="65">
        <f>(Producción1!$V181-Producción1!$S181)*60*24</f>
        <v>0</v>
      </c>
      <c r="Y181" s="12">
        <v>1</v>
      </c>
      <c r="Z181" s="2"/>
      <c r="AA181" s="2"/>
    </row>
    <row r="182" spans="1:27" ht="15.75" customHeight="1" x14ac:dyDescent="0.3">
      <c r="A182" s="61">
        <v>12</v>
      </c>
      <c r="B182" s="62"/>
      <c r="C182" s="12"/>
      <c r="D182" s="12" t="str">
        <f>IFERROR(VLOOKUP(C182,Productos[#All],2,0),"")</f>
        <v/>
      </c>
      <c r="E182" s="12">
        <f>IFERROR(VLOOKUP(Producción1!$I182,Ventas!$D$1:$U$204,6,0),0)</f>
        <v>0</v>
      </c>
      <c r="F182" s="12">
        <f t="shared" si="0"/>
        <v>181</v>
      </c>
      <c r="G182" s="61">
        <f>Ventas!$A182</f>
        <v>0</v>
      </c>
      <c r="H182" s="63">
        <f>Ventas!$C182</f>
        <v>0</v>
      </c>
      <c r="I182" s="63" t="str">
        <f>CONCATENATE(Producción1!$G182,Producción1!$H182)</f>
        <v>00</v>
      </c>
      <c r="J182" s="61" t="e">
        <f>VLOOKUP(Producción1!$G182,Ventas!$A$1:$U$204,6,0)</f>
        <v>#N/A</v>
      </c>
      <c r="K182" s="64">
        <f>IF(Producción1!$Y182&lt;&gt;0,0,IFERROR(VLOOKUP(Producción1!$I182,Ventas!$D$1:$U$204,13,0),0))</f>
        <v>0</v>
      </c>
      <c r="L182" s="65" t="e">
        <f>IF(Producción1!$O182=0,0,RANK(Producción1!$O182,IF(Producción1!$A182=Producción1!$A182,Producción1!$O$2:$O$204,""),0)+COUNTIF($O$2:O182,O182)-1)</f>
        <v>#N/A</v>
      </c>
      <c r="M182" s="64" t="e">
        <f>IF(Producción1!$O182=0,0,IF(Producción1!$L182=1,8/24,VLOOKUP((MATCH(Producción1!$L182-1,Producción1!$L$2:$L$204,0)),Producción1!$F$1:$P$204,5,0)))</f>
        <v>#N/A</v>
      </c>
      <c r="N182" s="64" t="e">
        <f>IF(Producción1!$O182=0,0,Producción1!$M182+Producción1!$P182/(60*24))</f>
        <v>#N/A</v>
      </c>
      <c r="O182" s="65" t="e">
        <f>IF(OR(Producción1!$Y182&lt;&gt;0,Producción1!$J182="Cons. Int."),0,10*(24-Producción1!$K182*24)+4*Producción1!$Q182+SUMIFS($E$2:$E$204,$A$2:$A$204,A182,$D$2:$D$204,D182,$G$2:$G$204,G182))</f>
        <v>#N/A</v>
      </c>
      <c r="P182" s="12" t="e">
        <f>IF(Producción1!$O182=0,0,ROUND((Pronóstico!$G$8*(SUMIF(Producción1!$A$2:$A$204,Producción1!$A182,Producción1!$E$2:$E$204))+Pronóstico!$G$9)*Producción1!$E182/(SUMIF(Producción1!$A$2:$A$204,Producción1!$A182,Producción1!$E$2:$E$204)),0))</f>
        <v>#N/A</v>
      </c>
      <c r="Q182" s="61" t="str">
        <f>IFERROR(VLOOKUP(Ventas!$E182,Clientes!$A$1:$E$48,5,0),"")</f>
        <v/>
      </c>
      <c r="R182" s="12"/>
      <c r="S182" s="64"/>
      <c r="T182" s="64"/>
      <c r="U182" s="64"/>
      <c r="V182" s="64"/>
      <c r="W182" s="64"/>
      <c r="X182" s="65">
        <f>(Producción1!$V182-Producción1!$S182)*60*24</f>
        <v>0</v>
      </c>
      <c r="Y182" s="12">
        <v>1</v>
      </c>
      <c r="Z182" s="2"/>
      <c r="AA182" s="2"/>
    </row>
    <row r="183" spans="1:27" ht="15.75" customHeight="1" x14ac:dyDescent="0.3">
      <c r="A183" s="61">
        <v>12</v>
      </c>
      <c r="B183" s="62"/>
      <c r="C183" s="12"/>
      <c r="D183" s="12" t="str">
        <f>IFERROR(VLOOKUP(C183,Productos[#All],2,0),"")</f>
        <v/>
      </c>
      <c r="E183" s="12">
        <f>IFERROR(VLOOKUP(Producción1!$I183,Ventas!$D$1:$U$204,6,0),0)</f>
        <v>0</v>
      </c>
      <c r="F183" s="12">
        <f t="shared" si="0"/>
        <v>182</v>
      </c>
      <c r="G183" s="61">
        <f>Ventas!$A183</f>
        <v>0</v>
      </c>
      <c r="H183" s="63">
        <f>Ventas!$C183</f>
        <v>0</v>
      </c>
      <c r="I183" s="63" t="str">
        <f>CONCATENATE(Producción1!$G183,Producción1!$H183)</f>
        <v>00</v>
      </c>
      <c r="J183" s="61" t="e">
        <f>VLOOKUP(Producción1!$G183,Ventas!$A$1:$U$204,6,0)</f>
        <v>#N/A</v>
      </c>
      <c r="K183" s="64">
        <f>IF(Producción1!$Y183&lt;&gt;0,0,IFERROR(VLOOKUP(Producción1!$I183,Ventas!$D$1:$U$204,13,0),0))</f>
        <v>0</v>
      </c>
      <c r="L183" s="65" t="e">
        <f>IF(Producción1!$O183=0,0,RANK(Producción1!$O183,IF(Producción1!$A183=Producción1!$A183,Producción1!$O$2:$O$204,""),0)+COUNTIF($O$2:O183,O183)-1)</f>
        <v>#N/A</v>
      </c>
      <c r="M183" s="64" t="e">
        <f>IF(Producción1!$O183=0,0,IF(Producción1!$L183=1,8/24,VLOOKUP((MATCH(Producción1!$L183-1,Producción1!$L$2:$L$204,0)),Producción1!$F$1:$P$204,5,0)))</f>
        <v>#N/A</v>
      </c>
      <c r="N183" s="64" t="e">
        <f>IF(Producción1!$O183=0,0,Producción1!$M183+Producción1!$P183/(60*24))</f>
        <v>#N/A</v>
      </c>
      <c r="O183" s="65" t="e">
        <f>IF(OR(Producción1!$Y183&lt;&gt;0,Producción1!$J183="Cons. Int."),0,10*(24-Producción1!$K183*24)+4*Producción1!$Q183+SUMIFS($E$2:$E$204,$A$2:$A$204,A183,$D$2:$D$204,D183,$G$2:$G$204,G183))</f>
        <v>#N/A</v>
      </c>
      <c r="P183" s="12" t="e">
        <f>IF(Producción1!$O183=0,0,ROUND((Pronóstico!$G$8*(SUMIF(Producción1!$A$2:$A$204,Producción1!$A183,Producción1!$E$2:$E$204))+Pronóstico!$G$9)*Producción1!$E183/(SUMIF(Producción1!$A$2:$A$204,Producción1!$A183,Producción1!$E$2:$E$204)),0))</f>
        <v>#N/A</v>
      </c>
      <c r="Q183" s="61" t="str">
        <f>IFERROR(VLOOKUP(Ventas!$E183,Clientes!$A$1:$E$48,5,0),"")</f>
        <v/>
      </c>
      <c r="R183" s="12"/>
      <c r="S183" s="64"/>
      <c r="T183" s="64"/>
      <c r="U183" s="64"/>
      <c r="V183" s="64"/>
      <c r="W183" s="64"/>
      <c r="X183" s="65">
        <f>(Producción1!$V183-Producción1!$S183)*60*24</f>
        <v>0</v>
      </c>
      <c r="Y183" s="12">
        <v>1</v>
      </c>
      <c r="Z183" s="2"/>
      <c r="AA183" s="2"/>
    </row>
    <row r="184" spans="1:27" ht="15.75" customHeight="1" x14ac:dyDescent="0.3">
      <c r="A184" s="61">
        <v>12</v>
      </c>
      <c r="B184" s="62"/>
      <c r="C184" s="12"/>
      <c r="D184" s="12" t="str">
        <f>IFERROR(VLOOKUP(C184,Productos[#All],2,0),"")</f>
        <v/>
      </c>
      <c r="E184" s="12">
        <f>IFERROR(VLOOKUP(Producción1!$I184,Ventas!$D$1:$U$204,6,0),0)</f>
        <v>0</v>
      </c>
      <c r="F184" s="12">
        <f t="shared" si="0"/>
        <v>183</v>
      </c>
      <c r="G184" s="61">
        <f>Ventas!$A184</f>
        <v>0</v>
      </c>
      <c r="H184" s="63">
        <f>Ventas!$C184</f>
        <v>0</v>
      </c>
      <c r="I184" s="63" t="str">
        <f>CONCATENATE(Producción1!$G184,Producción1!$H184)</f>
        <v>00</v>
      </c>
      <c r="J184" s="61" t="e">
        <f>VLOOKUP(Producción1!$G184,Ventas!$A$1:$U$204,6,0)</f>
        <v>#N/A</v>
      </c>
      <c r="K184" s="64">
        <f>IF(Producción1!$Y184&lt;&gt;0,0,IFERROR(VLOOKUP(Producción1!$I184,Ventas!$D$1:$U$204,13,0),0))</f>
        <v>0</v>
      </c>
      <c r="L184" s="65" t="e">
        <f>IF(Producción1!$O184=0,0,RANK(Producción1!$O184,IF(Producción1!$A184=Producción1!$A184,Producción1!$O$2:$O$204,""),0)+COUNTIF($O$2:O184,O184)-1)</f>
        <v>#N/A</v>
      </c>
      <c r="M184" s="64" t="e">
        <f>IF(Producción1!$O184=0,0,IF(Producción1!$L184=1,8/24,VLOOKUP((MATCH(Producción1!$L184-1,Producción1!$L$2:$L$204,0)),Producción1!$F$1:$P$204,5,0)))</f>
        <v>#N/A</v>
      </c>
      <c r="N184" s="64" t="e">
        <f>IF(Producción1!$O184=0,0,Producción1!$M184+Producción1!$P184/(60*24))</f>
        <v>#N/A</v>
      </c>
      <c r="O184" s="65" t="e">
        <f>IF(OR(Producción1!$Y184&lt;&gt;0,Producción1!$J184="Cons. Int."),0,10*(24-Producción1!$K184*24)+4*Producción1!$Q184+SUMIFS($E$2:$E$204,$A$2:$A$204,A184,$D$2:$D$204,D184,$G$2:$G$204,G184))</f>
        <v>#N/A</v>
      </c>
      <c r="P184" s="12" t="e">
        <f>IF(Producción1!$O184=0,0,ROUND((Pronóstico!$G$8*(SUMIF(Producción1!$A$2:$A$204,Producción1!$A184,Producción1!$E$2:$E$204))+Pronóstico!$G$9)*Producción1!$E184/(SUMIF(Producción1!$A$2:$A$204,Producción1!$A184,Producción1!$E$2:$E$204)),0))</f>
        <v>#N/A</v>
      </c>
      <c r="Q184" s="61" t="str">
        <f>IFERROR(VLOOKUP(Ventas!$E184,Clientes!$A$1:$E$48,5,0),"")</f>
        <v/>
      </c>
      <c r="R184" s="12"/>
      <c r="S184" s="64"/>
      <c r="T184" s="64"/>
      <c r="U184" s="64"/>
      <c r="V184" s="64"/>
      <c r="W184" s="64"/>
      <c r="X184" s="65">
        <f>(Producción1!$V184-Producción1!$S184)*60*24</f>
        <v>0</v>
      </c>
      <c r="Y184" s="12">
        <v>1</v>
      </c>
      <c r="Z184" s="2"/>
      <c r="AA184" s="2"/>
    </row>
    <row r="185" spans="1:27" ht="15.75" customHeight="1" x14ac:dyDescent="0.3">
      <c r="A185" s="61">
        <v>12</v>
      </c>
      <c r="B185" s="62"/>
      <c r="C185" s="12"/>
      <c r="D185" s="12" t="str">
        <f>IFERROR(VLOOKUP(C185,Productos[#All],2,0),"")</f>
        <v/>
      </c>
      <c r="E185" s="12">
        <f>IFERROR(VLOOKUP(Producción1!$I185,Ventas!$D$1:$U$204,6,0),0)</f>
        <v>0</v>
      </c>
      <c r="F185" s="12">
        <f t="shared" si="0"/>
        <v>184</v>
      </c>
      <c r="G185" s="61">
        <f>Ventas!$A185</f>
        <v>0</v>
      </c>
      <c r="H185" s="63">
        <f>Ventas!$C185</f>
        <v>0</v>
      </c>
      <c r="I185" s="63" t="str">
        <f>CONCATENATE(Producción1!$G185,Producción1!$H185)</f>
        <v>00</v>
      </c>
      <c r="J185" s="61" t="e">
        <f>VLOOKUP(Producción1!$G185,Ventas!$A$1:$U$204,6,0)</f>
        <v>#N/A</v>
      </c>
      <c r="K185" s="64">
        <f>IF(Producción1!$Y185&lt;&gt;0,0,IFERROR(VLOOKUP(Producción1!$I185,Ventas!$D$1:$U$204,13,0),0))</f>
        <v>0</v>
      </c>
      <c r="L185" s="65" t="e">
        <f>IF(Producción1!$O185=0,0,RANK(Producción1!$O185,IF(Producción1!$A185=Producción1!$A185,Producción1!$O$2:$O$204,""),0)+COUNTIF($O$2:O185,O185)-1)</f>
        <v>#N/A</v>
      </c>
      <c r="M185" s="64" t="e">
        <f>IF(Producción1!$O185=0,0,IF(Producción1!$L185=1,8/24,VLOOKUP((MATCH(Producción1!$L185-1,Producción1!$L$2:$L$204,0)),Producción1!$F$1:$P$204,5,0)))</f>
        <v>#N/A</v>
      </c>
      <c r="N185" s="64" t="e">
        <f>IF(Producción1!$O185=0,0,Producción1!$M185+Producción1!$P185/(60*24))</f>
        <v>#N/A</v>
      </c>
      <c r="O185" s="65" t="e">
        <f>IF(OR(Producción1!$Y185&lt;&gt;0,Producción1!$J185="Cons. Int."),0,10*(24-Producción1!$K185*24)+4*Producción1!$Q185+SUMIFS($E$2:$E$204,$A$2:$A$204,A185,$D$2:$D$204,D185,$G$2:$G$204,G185))</f>
        <v>#N/A</v>
      </c>
      <c r="P185" s="12" t="e">
        <f>IF(Producción1!$O185=0,0,ROUND((Pronóstico!$G$8*(SUMIF(Producción1!$A$2:$A$204,Producción1!$A185,Producción1!$E$2:$E$204))+Pronóstico!$G$9)*Producción1!$E185/(SUMIF(Producción1!$A$2:$A$204,Producción1!$A185,Producción1!$E$2:$E$204)),0))</f>
        <v>#N/A</v>
      </c>
      <c r="Q185" s="61" t="str">
        <f>IFERROR(VLOOKUP(Ventas!$E185,Clientes!$A$1:$E$48,5,0),"")</f>
        <v/>
      </c>
      <c r="R185" s="12"/>
      <c r="S185" s="64"/>
      <c r="T185" s="64"/>
      <c r="U185" s="64"/>
      <c r="V185" s="64"/>
      <c r="W185" s="64"/>
      <c r="X185" s="65">
        <f>(Producción1!$V185-Producción1!$S185)*60*24</f>
        <v>0</v>
      </c>
      <c r="Y185" s="12">
        <v>1</v>
      </c>
      <c r="Z185" s="2"/>
      <c r="AA185" s="2"/>
    </row>
    <row r="186" spans="1:27" ht="15.75" customHeight="1" x14ac:dyDescent="0.3">
      <c r="A186" s="61">
        <v>12</v>
      </c>
      <c r="B186" s="62"/>
      <c r="C186" s="12"/>
      <c r="D186" s="12" t="str">
        <f>IFERROR(VLOOKUP(C186,Productos[#All],2,0),"")</f>
        <v/>
      </c>
      <c r="E186" s="12">
        <f>IFERROR(VLOOKUP(Producción1!$I186,Ventas!$D$1:$U$204,6,0),0)</f>
        <v>0</v>
      </c>
      <c r="F186" s="12">
        <f t="shared" si="0"/>
        <v>185</v>
      </c>
      <c r="G186" s="61">
        <f>Ventas!$A186</f>
        <v>0</v>
      </c>
      <c r="H186" s="63">
        <f>Ventas!$C186</f>
        <v>0</v>
      </c>
      <c r="I186" s="63" t="str">
        <f>CONCATENATE(Producción1!$G186,Producción1!$H186)</f>
        <v>00</v>
      </c>
      <c r="J186" s="61" t="e">
        <f>VLOOKUP(Producción1!$G186,Ventas!$A$1:$U$204,6,0)</f>
        <v>#N/A</v>
      </c>
      <c r="K186" s="64">
        <f>IF(Producción1!$Y186&lt;&gt;0,0,IFERROR(VLOOKUP(Producción1!$I186,Ventas!$D$1:$U$204,13,0),0))</f>
        <v>0</v>
      </c>
      <c r="L186" s="65" t="e">
        <f>IF(Producción1!$O186=0,0,RANK(Producción1!$O186,IF(Producción1!$A186=Producción1!$A186,Producción1!$O$2:$O$204,""),0)+COUNTIF($O$2:O186,O186)-1)</f>
        <v>#N/A</v>
      </c>
      <c r="M186" s="64" t="e">
        <f>IF(Producción1!$O186=0,0,IF(Producción1!$L186=1,8/24,VLOOKUP((MATCH(Producción1!$L186-1,Producción1!$L$2:$L$204,0)),Producción1!$F$1:$P$204,5,0)))</f>
        <v>#N/A</v>
      </c>
      <c r="N186" s="64" t="e">
        <f>IF(Producción1!$O186=0,0,Producción1!$M186+Producción1!$P186/(60*24))</f>
        <v>#N/A</v>
      </c>
      <c r="O186" s="65" t="e">
        <f>IF(OR(Producción1!$Y186&lt;&gt;0,Producción1!$J186="Cons. Int."),0,10*(24-Producción1!$K186*24)+4*Producción1!$Q186+SUMIFS($E$2:$E$204,$A$2:$A$204,A186,$D$2:$D$204,D186,$G$2:$G$204,G186))</f>
        <v>#N/A</v>
      </c>
      <c r="P186" s="12" t="e">
        <f>IF(Producción1!$O186=0,0,ROUND((Pronóstico!$G$8*(SUMIF(Producción1!$A$2:$A$204,Producción1!$A186,Producción1!$E$2:$E$204))+Pronóstico!$G$9)*Producción1!$E186/(SUMIF(Producción1!$A$2:$A$204,Producción1!$A186,Producción1!$E$2:$E$204)),0))</f>
        <v>#N/A</v>
      </c>
      <c r="Q186" s="61" t="str">
        <f>IFERROR(VLOOKUP(Ventas!$E186,Clientes!$A$1:$E$48,5,0),"")</f>
        <v/>
      </c>
      <c r="R186" s="12"/>
      <c r="S186" s="64"/>
      <c r="T186" s="64"/>
      <c r="U186" s="64"/>
      <c r="V186" s="64"/>
      <c r="W186" s="64"/>
      <c r="X186" s="65">
        <f>(Producción1!$V186-Producción1!$S186)*60*24</f>
        <v>0</v>
      </c>
      <c r="Y186" s="12">
        <v>1</v>
      </c>
      <c r="Z186" s="2"/>
      <c r="AA186" s="2"/>
    </row>
    <row r="187" spans="1:27" ht="15.75" customHeight="1" x14ac:dyDescent="0.3">
      <c r="A187" s="61">
        <v>12</v>
      </c>
      <c r="B187" s="62"/>
      <c r="C187" s="12"/>
      <c r="D187" s="12" t="str">
        <f>IFERROR(VLOOKUP(C187,Productos[#All],2,0),"")</f>
        <v/>
      </c>
      <c r="E187" s="12">
        <f>IFERROR(VLOOKUP(Producción1!$I187,Ventas!$D$1:$U$204,6,0),0)</f>
        <v>0</v>
      </c>
      <c r="F187" s="12">
        <f t="shared" si="0"/>
        <v>186</v>
      </c>
      <c r="G187" s="61">
        <f>Ventas!$A187</f>
        <v>0</v>
      </c>
      <c r="H187" s="63">
        <f>Ventas!$C187</f>
        <v>0</v>
      </c>
      <c r="I187" s="63" t="str">
        <f>CONCATENATE(Producción1!$G187,Producción1!$H187)</f>
        <v>00</v>
      </c>
      <c r="J187" s="61" t="e">
        <f>VLOOKUP(Producción1!$G187,Ventas!$A$1:$U$204,6,0)</f>
        <v>#N/A</v>
      </c>
      <c r="K187" s="64">
        <f>IF(Producción1!$Y187&lt;&gt;0,0,IFERROR(VLOOKUP(Producción1!$I187,Ventas!$D$1:$U$204,13,0),0))</f>
        <v>0</v>
      </c>
      <c r="L187" s="65" t="e">
        <f>IF(Producción1!$O187=0,0,RANK(Producción1!$O187,IF(Producción1!$A187=Producción1!$A187,Producción1!$O$2:$O$204,""),0)+COUNTIF($O$2:O187,O187)-1)</f>
        <v>#N/A</v>
      </c>
      <c r="M187" s="64" t="e">
        <f>IF(Producción1!$O187=0,0,IF(Producción1!$L187=1,8/24,VLOOKUP((MATCH(Producción1!$L187-1,Producción1!$L$2:$L$204,0)),Producción1!$F$1:$P$204,5,0)))</f>
        <v>#N/A</v>
      </c>
      <c r="N187" s="64" t="e">
        <f>IF(Producción1!$O187=0,0,Producción1!$M187+Producción1!$P187/(60*24))</f>
        <v>#N/A</v>
      </c>
      <c r="O187" s="65" t="e">
        <f>IF(OR(Producción1!$Y187&lt;&gt;0,Producción1!$J187="Cons. Int."),0,10*(24-Producción1!$K187*24)+4*Producción1!$Q187+SUMIFS($E$2:$E$204,$A$2:$A$204,A187,$D$2:$D$204,D187,$G$2:$G$204,G187))</f>
        <v>#N/A</v>
      </c>
      <c r="P187" s="12" t="e">
        <f>IF(Producción1!$O187=0,0,ROUND((Pronóstico!$G$8*(SUMIF(Producción1!$A$2:$A$204,Producción1!$A187,Producción1!$E$2:$E$204))+Pronóstico!$G$9)*Producción1!$E187/(SUMIF(Producción1!$A$2:$A$204,Producción1!$A187,Producción1!$E$2:$E$204)),0))</f>
        <v>#N/A</v>
      </c>
      <c r="Q187" s="61" t="str">
        <f>IFERROR(VLOOKUP(Ventas!$E187,Clientes!$A$1:$E$48,5,0),"")</f>
        <v/>
      </c>
      <c r="R187" s="12"/>
      <c r="S187" s="64"/>
      <c r="T187" s="64"/>
      <c r="U187" s="64"/>
      <c r="V187" s="64"/>
      <c r="W187" s="64"/>
      <c r="X187" s="65">
        <f>(Producción1!$V187-Producción1!$S187)*60*24</f>
        <v>0</v>
      </c>
      <c r="Y187" s="12">
        <v>1</v>
      </c>
      <c r="Z187" s="2"/>
      <c r="AA187" s="2"/>
    </row>
    <row r="188" spans="1:27" ht="15.75" customHeight="1" x14ac:dyDescent="0.3">
      <c r="A188" s="61">
        <v>12</v>
      </c>
      <c r="B188" s="62"/>
      <c r="C188" s="12"/>
      <c r="D188" s="12" t="str">
        <f>IFERROR(VLOOKUP(C188,Productos[#All],2,0),"")</f>
        <v/>
      </c>
      <c r="E188" s="12">
        <f>IFERROR(VLOOKUP(Producción1!$I188,Ventas!$D$1:$U$204,6,0),0)</f>
        <v>0</v>
      </c>
      <c r="F188" s="12">
        <f t="shared" si="0"/>
        <v>187</v>
      </c>
      <c r="G188" s="61">
        <f>Ventas!$A188</f>
        <v>0</v>
      </c>
      <c r="H188" s="63">
        <f>Ventas!$C188</f>
        <v>0</v>
      </c>
      <c r="I188" s="63" t="str">
        <f>CONCATENATE(Producción1!$G188,Producción1!$H188)</f>
        <v>00</v>
      </c>
      <c r="J188" s="61" t="e">
        <f>VLOOKUP(Producción1!$G188,Ventas!$A$1:$U$204,6,0)</f>
        <v>#N/A</v>
      </c>
      <c r="K188" s="64">
        <f>IF(Producción1!$Y188&lt;&gt;0,0,IFERROR(VLOOKUP(Producción1!$I188,Ventas!$D$1:$U$204,13,0),0))</f>
        <v>0</v>
      </c>
      <c r="L188" s="65" t="e">
        <f>IF(Producción1!$O188=0,0,RANK(Producción1!$O188,IF(Producción1!$A188=Producción1!$A188,Producción1!$O$2:$O$204,""),0)+COUNTIF($O$2:O188,O188)-1)</f>
        <v>#N/A</v>
      </c>
      <c r="M188" s="64" t="e">
        <f>IF(Producción1!$O188=0,0,IF(Producción1!$L188=1,8/24,VLOOKUP((MATCH(Producción1!$L188-1,Producción1!$L$2:$L$204,0)),Producción1!$F$1:$P$204,5,0)))</f>
        <v>#N/A</v>
      </c>
      <c r="N188" s="64" t="e">
        <f>IF(Producción1!$O188=0,0,Producción1!$M188+Producción1!$P188/(60*24))</f>
        <v>#N/A</v>
      </c>
      <c r="O188" s="65" t="e">
        <f>IF(OR(Producción1!$Y188&lt;&gt;0,Producción1!$J188="Cons. Int."),0,10*(24-Producción1!$K188*24)+4*Producción1!$Q188+SUMIFS($E$2:$E$204,$A$2:$A$204,A188,$D$2:$D$204,D188,$G$2:$G$204,G188))</f>
        <v>#N/A</v>
      </c>
      <c r="P188" s="12" t="e">
        <f>IF(Producción1!$O188=0,0,ROUND((Pronóstico!$G$8*(SUMIF(Producción1!$A$2:$A$204,Producción1!$A188,Producción1!$E$2:$E$204))+Pronóstico!$G$9)*Producción1!$E188/(SUMIF(Producción1!$A$2:$A$204,Producción1!$A188,Producción1!$E$2:$E$204)),0))</f>
        <v>#N/A</v>
      </c>
      <c r="Q188" s="61" t="str">
        <f>IFERROR(VLOOKUP(Ventas!$E188,Clientes!$A$1:$E$48,5,0),"")</f>
        <v/>
      </c>
      <c r="R188" s="12"/>
      <c r="S188" s="64"/>
      <c r="T188" s="64"/>
      <c r="U188" s="64"/>
      <c r="V188" s="64"/>
      <c r="W188" s="64"/>
      <c r="X188" s="65">
        <f>(Producción1!$V188-Producción1!$S188)*60*24</f>
        <v>0</v>
      </c>
      <c r="Y188" s="12">
        <v>1</v>
      </c>
      <c r="Z188" s="2"/>
      <c r="AA188" s="2"/>
    </row>
    <row r="189" spans="1:27" ht="15.75" customHeight="1" x14ac:dyDescent="0.3">
      <c r="A189" s="61">
        <v>12</v>
      </c>
      <c r="B189" s="62"/>
      <c r="C189" s="12"/>
      <c r="D189" s="12" t="str">
        <f>IFERROR(VLOOKUP(C189,Productos[#All],2,0),"")</f>
        <v/>
      </c>
      <c r="E189" s="12">
        <f>IFERROR(VLOOKUP(Producción1!$I189,Ventas!$D$1:$U$204,6,0),0)</f>
        <v>0</v>
      </c>
      <c r="F189" s="12">
        <f t="shared" si="0"/>
        <v>188</v>
      </c>
      <c r="G189" s="61">
        <f>Ventas!$A189</f>
        <v>0</v>
      </c>
      <c r="H189" s="63">
        <f>Ventas!$C189</f>
        <v>0</v>
      </c>
      <c r="I189" s="63" t="str">
        <f>CONCATENATE(Producción1!$G189,Producción1!$H189)</f>
        <v>00</v>
      </c>
      <c r="J189" s="61" t="e">
        <f>VLOOKUP(Producción1!$G189,Ventas!$A$1:$U$204,6,0)</f>
        <v>#N/A</v>
      </c>
      <c r="K189" s="64">
        <f>IF(Producción1!$Y189&lt;&gt;0,0,IFERROR(VLOOKUP(Producción1!$I189,Ventas!$D$1:$U$204,13,0),0))</f>
        <v>0</v>
      </c>
      <c r="L189" s="65" t="e">
        <f>IF(Producción1!$O189=0,0,RANK(Producción1!$O189,IF(Producción1!$A189=Producción1!$A189,Producción1!$O$2:$O$204,""),0)+COUNTIF($O$2:O189,O189)-1)</f>
        <v>#N/A</v>
      </c>
      <c r="M189" s="64" t="e">
        <f>IF(Producción1!$O189=0,0,IF(Producción1!$L189=1,8/24,VLOOKUP((MATCH(Producción1!$L189-1,Producción1!$L$2:$L$204,0)),Producción1!$F$1:$P$204,5,0)))</f>
        <v>#N/A</v>
      </c>
      <c r="N189" s="64" t="e">
        <f>IF(Producción1!$O189=0,0,Producción1!$M189+Producción1!$P189/(60*24))</f>
        <v>#N/A</v>
      </c>
      <c r="O189" s="65" t="e">
        <f>IF(OR(Producción1!$Y189&lt;&gt;0,Producción1!$J189="Cons. Int."),0,10*(24-Producción1!$K189*24)+4*Producción1!$Q189+SUMIFS($E$2:$E$204,$A$2:$A$204,A189,$D$2:$D$204,D189,$G$2:$G$204,G189))</f>
        <v>#N/A</v>
      </c>
      <c r="P189" s="12" t="e">
        <f>IF(Producción1!$O189=0,0,ROUND((Pronóstico!$G$8*(SUMIF(Producción1!$A$2:$A$204,Producción1!$A189,Producción1!$E$2:$E$204))+Pronóstico!$G$9)*Producción1!$E189/(SUMIF(Producción1!$A$2:$A$204,Producción1!$A189,Producción1!$E$2:$E$204)),0))</f>
        <v>#N/A</v>
      </c>
      <c r="Q189" s="61" t="str">
        <f>IFERROR(VLOOKUP(Ventas!$E189,Clientes!$A$1:$E$48,5,0),"")</f>
        <v/>
      </c>
      <c r="R189" s="12"/>
      <c r="S189" s="64"/>
      <c r="T189" s="64"/>
      <c r="U189" s="64"/>
      <c r="V189" s="64"/>
      <c r="W189" s="64"/>
      <c r="X189" s="65">
        <f>(Producción1!$V189-Producción1!$S189)*60*24</f>
        <v>0</v>
      </c>
      <c r="Y189" s="12">
        <v>1</v>
      </c>
      <c r="Z189" s="2"/>
      <c r="AA189" s="2"/>
    </row>
    <row r="190" spans="1:27" ht="15.75" customHeight="1" x14ac:dyDescent="0.3">
      <c r="A190" s="61">
        <v>13</v>
      </c>
      <c r="B190" s="62"/>
      <c r="C190" s="12"/>
      <c r="D190" s="12" t="str">
        <f>IFERROR(VLOOKUP(C190,Productos[#All],2,0),"")</f>
        <v/>
      </c>
      <c r="E190" s="12">
        <f>IFERROR(VLOOKUP(Producción1!$I190,Ventas!$D$1:$U$204,6,0),0)</f>
        <v>0</v>
      </c>
      <c r="F190" s="12">
        <f t="shared" si="0"/>
        <v>189</v>
      </c>
      <c r="G190" s="61">
        <f>Ventas!$A190</f>
        <v>0</v>
      </c>
      <c r="H190" s="63">
        <f>Ventas!$C190</f>
        <v>0</v>
      </c>
      <c r="I190" s="63" t="str">
        <f>CONCATENATE(Producción1!$G190,Producción1!$H190)</f>
        <v>00</v>
      </c>
      <c r="J190" s="61" t="e">
        <f>VLOOKUP(Producción1!$G190,Ventas!$A$1:$U$204,6,0)</f>
        <v>#N/A</v>
      </c>
      <c r="K190" s="64">
        <f>IF(Producción1!$Y190&lt;&gt;0,0,IFERROR(VLOOKUP(Producción1!$I190,Ventas!$D$1:$U$204,13,0),0))</f>
        <v>0</v>
      </c>
      <c r="L190" s="65" t="e">
        <f>IF(Producción1!$O190=0,0,RANK(Producción1!$O190,IF(Producción1!$A190=Producción1!$A190,Producción1!$O$2:$O$204,""),0)+COUNTIF($O$2:O190,O190)-1)</f>
        <v>#N/A</v>
      </c>
      <c r="M190" s="64" t="e">
        <f>IF(Producción1!$O190=0,0,IF(Producción1!$L190=1,8/24,VLOOKUP((MATCH(Producción1!$L190-1,Producción1!$L$2:$L$204,0)),Producción1!$F$1:$P$204,5,0)))</f>
        <v>#N/A</v>
      </c>
      <c r="N190" s="64" t="e">
        <f>IF(Producción1!$O190=0,0,Producción1!$M190+Producción1!$P190/(60*24))</f>
        <v>#N/A</v>
      </c>
      <c r="O190" s="65" t="e">
        <f>IF(OR(Producción1!$Y190&lt;&gt;0,Producción1!$J190="Cons. Int."),0,10*(24-Producción1!$K190*24)+4*Producción1!$Q190+SUMIFS($E$2:$E$204,$A$2:$A$204,A190,$D$2:$D$204,D190,$G$2:$G$204,G190))</f>
        <v>#N/A</v>
      </c>
      <c r="P190" s="12" t="e">
        <f>IF(Producción1!$O190=0,0,ROUND((Pronóstico!$G$8*(SUMIF(Producción1!$A$2:$A$204,Producción1!$A190,Producción1!$E$2:$E$204))+Pronóstico!$G$9)*Producción1!$E190/(SUMIF(Producción1!$A$2:$A$204,Producción1!$A190,Producción1!$E$2:$E$204)),0))</f>
        <v>#N/A</v>
      </c>
      <c r="Q190" s="61" t="str">
        <f>IFERROR(VLOOKUP(Ventas!$E190,Clientes!$A$1:$E$48,5,0),"")</f>
        <v/>
      </c>
      <c r="R190" s="12"/>
      <c r="S190" s="64"/>
      <c r="T190" s="64"/>
      <c r="U190" s="64"/>
      <c r="V190" s="64"/>
      <c r="W190" s="64"/>
      <c r="X190" s="65">
        <f>(Producción1!$V190-Producción1!$S190)*60*24</f>
        <v>0</v>
      </c>
      <c r="Y190" s="12">
        <v>1</v>
      </c>
      <c r="Z190" s="2"/>
      <c r="AA190" s="2"/>
    </row>
    <row r="191" spans="1:27" ht="15.75" customHeight="1" x14ac:dyDescent="0.3">
      <c r="A191" s="61">
        <v>13</v>
      </c>
      <c r="B191" s="62"/>
      <c r="C191" s="12"/>
      <c r="D191" s="12" t="str">
        <f>IFERROR(VLOOKUP(C191,Productos[#All],2,0),"")</f>
        <v/>
      </c>
      <c r="E191" s="12">
        <f>IFERROR(VLOOKUP(Producción1!$I191,Ventas!$D$1:$U$204,6,0),0)</f>
        <v>0</v>
      </c>
      <c r="F191" s="12">
        <f t="shared" si="0"/>
        <v>190</v>
      </c>
      <c r="G191" s="61">
        <f>Ventas!$A191</f>
        <v>0</v>
      </c>
      <c r="H191" s="63">
        <f>Ventas!$C191</f>
        <v>0</v>
      </c>
      <c r="I191" s="63" t="str">
        <f>CONCATENATE(Producción1!$G191,Producción1!$H191)</f>
        <v>00</v>
      </c>
      <c r="J191" s="61" t="e">
        <f>VLOOKUP(Producción1!$G191,Ventas!$A$1:$U$204,6,0)</f>
        <v>#N/A</v>
      </c>
      <c r="K191" s="64">
        <f>IF(Producción1!$Y191&lt;&gt;0,0,IFERROR(VLOOKUP(Producción1!$I191,Ventas!$D$1:$U$204,13,0),0))</f>
        <v>0</v>
      </c>
      <c r="L191" s="65" t="e">
        <f>IF(Producción1!$O191=0,0,RANK(Producción1!$O191,IF(Producción1!$A191=Producción1!$A191,Producción1!$O$2:$O$204,""),0)+COUNTIF($O$2:O191,O191)-1)</f>
        <v>#N/A</v>
      </c>
      <c r="M191" s="64" t="e">
        <f>IF(Producción1!$O191=0,0,IF(Producción1!$L191=1,8/24,VLOOKUP((MATCH(Producción1!$L191-1,Producción1!$L$2:$L$204,0)),Producción1!$F$1:$P$204,5,0)))</f>
        <v>#N/A</v>
      </c>
      <c r="N191" s="64" t="e">
        <f>IF(Producción1!$O191=0,0,Producción1!$M191+Producción1!$P191/(60*24))</f>
        <v>#N/A</v>
      </c>
      <c r="O191" s="65" t="e">
        <f>IF(OR(Producción1!$Y191&lt;&gt;0,Producción1!$J191="Cons. Int."),0,10*(24-Producción1!$K191*24)+4*Producción1!$Q191+SUMIFS($E$2:$E$204,$A$2:$A$204,A191,$D$2:$D$204,D191,$G$2:$G$204,G191))</f>
        <v>#N/A</v>
      </c>
      <c r="P191" s="12" t="e">
        <f>IF(Producción1!$O191=0,0,ROUND((Pronóstico!$G$8*(SUMIF(Producción1!$A$2:$A$204,Producción1!$A191,Producción1!$E$2:$E$204))+Pronóstico!$G$9)*Producción1!$E191/(SUMIF(Producción1!$A$2:$A$204,Producción1!$A191,Producción1!$E$2:$E$204)),0))</f>
        <v>#N/A</v>
      </c>
      <c r="Q191" s="61" t="str">
        <f>IFERROR(VLOOKUP(Ventas!$E191,Clientes!$A$1:$E$48,5,0),"")</f>
        <v/>
      </c>
      <c r="R191" s="12"/>
      <c r="S191" s="64"/>
      <c r="T191" s="64"/>
      <c r="U191" s="64"/>
      <c r="V191" s="64"/>
      <c r="W191" s="64"/>
      <c r="X191" s="65">
        <f>(Producción1!$V191-Producción1!$S191)*60*24</f>
        <v>0</v>
      </c>
      <c r="Y191" s="12">
        <v>1</v>
      </c>
      <c r="Z191" s="2"/>
      <c r="AA191" s="2"/>
    </row>
    <row r="192" spans="1:27" ht="15.75" customHeight="1" x14ac:dyDescent="0.3">
      <c r="A192" s="61">
        <v>13</v>
      </c>
      <c r="B192" s="62"/>
      <c r="C192" s="12"/>
      <c r="D192" s="12" t="str">
        <f>IFERROR(VLOOKUP(C192,Productos[#All],2,0),"")</f>
        <v/>
      </c>
      <c r="E192" s="12">
        <f>IFERROR(VLOOKUP(Producción1!$I192,Ventas!$D$1:$U$204,6,0),0)</f>
        <v>0</v>
      </c>
      <c r="F192" s="12">
        <f t="shared" si="0"/>
        <v>191</v>
      </c>
      <c r="G192" s="61">
        <f>Ventas!$A192</f>
        <v>0</v>
      </c>
      <c r="H192" s="63">
        <f>Ventas!$C192</f>
        <v>0</v>
      </c>
      <c r="I192" s="63" t="str">
        <f>CONCATENATE(Producción1!$G192,Producción1!$H192)</f>
        <v>00</v>
      </c>
      <c r="J192" s="61" t="e">
        <f>VLOOKUP(Producción1!$G192,Ventas!$A$1:$U$204,6,0)</f>
        <v>#N/A</v>
      </c>
      <c r="K192" s="64">
        <f>IF(Producción1!$Y192&lt;&gt;0,0,IFERROR(VLOOKUP(Producción1!$I192,Ventas!$D$1:$U$204,13,0),0))</f>
        <v>0</v>
      </c>
      <c r="L192" s="65" t="e">
        <f>IF(Producción1!$O192=0,0,RANK(Producción1!$O192,IF(Producción1!$A192=Producción1!$A192,Producción1!$O$2:$O$204,""),0)+COUNTIF($O$2:O192,O192)-1)</f>
        <v>#N/A</v>
      </c>
      <c r="M192" s="64" t="e">
        <f>IF(Producción1!$O192=0,0,IF(Producción1!$L192=1,8/24,VLOOKUP((MATCH(Producción1!$L192-1,Producción1!$L$2:$L$204,0)),Producción1!$F$1:$P$204,5,0)))</f>
        <v>#N/A</v>
      </c>
      <c r="N192" s="64" t="e">
        <f>IF(Producción1!$O192=0,0,Producción1!$M192+Producción1!$P192/(60*24))</f>
        <v>#N/A</v>
      </c>
      <c r="O192" s="65" t="e">
        <f>IF(OR(Producción1!$Y192&lt;&gt;0,Producción1!$J192="Cons. Int."),0,10*(24-Producción1!$K192*24)+4*Producción1!$Q192+SUMIFS($E$2:$E$204,$A$2:$A$204,A192,$D$2:$D$204,D192,$G$2:$G$204,G192))</f>
        <v>#N/A</v>
      </c>
      <c r="P192" s="12" t="e">
        <f>IF(Producción1!$O192=0,0,ROUND((Pronóstico!$G$8*(SUMIF(Producción1!$A$2:$A$204,Producción1!$A192,Producción1!$E$2:$E$204))+Pronóstico!$G$9)*Producción1!$E192/(SUMIF(Producción1!$A$2:$A$204,Producción1!$A192,Producción1!$E$2:$E$204)),0))</f>
        <v>#N/A</v>
      </c>
      <c r="Q192" s="61" t="str">
        <f>IFERROR(VLOOKUP(Ventas!$E192,Clientes!$A$1:$E$48,5,0),"")</f>
        <v/>
      </c>
      <c r="R192" s="12"/>
      <c r="S192" s="64"/>
      <c r="T192" s="64"/>
      <c r="U192" s="64"/>
      <c r="V192" s="64"/>
      <c r="W192" s="64"/>
      <c r="X192" s="65">
        <f>(Producción1!$V192-Producción1!$S192)*60*24</f>
        <v>0</v>
      </c>
      <c r="Y192" s="12">
        <v>1</v>
      </c>
      <c r="Z192" s="2"/>
      <c r="AA192" s="2"/>
    </row>
    <row r="193" spans="1:27" ht="15.75" customHeight="1" x14ac:dyDescent="0.3">
      <c r="A193" s="61">
        <v>13</v>
      </c>
      <c r="B193" s="62"/>
      <c r="C193" s="12"/>
      <c r="D193" s="12" t="str">
        <f>IFERROR(VLOOKUP(C193,Productos[#All],2,0),"")</f>
        <v/>
      </c>
      <c r="E193" s="12">
        <f>IFERROR(VLOOKUP(Producción1!$I193,Ventas!$D$1:$U$204,6,0),0)</f>
        <v>0</v>
      </c>
      <c r="F193" s="12">
        <f t="shared" si="0"/>
        <v>192</v>
      </c>
      <c r="G193" s="61">
        <f>Ventas!$A193</f>
        <v>0</v>
      </c>
      <c r="H193" s="63">
        <f>Ventas!$C193</f>
        <v>0</v>
      </c>
      <c r="I193" s="63" t="str">
        <f>CONCATENATE(Producción1!$G193,Producción1!$H193)</f>
        <v>00</v>
      </c>
      <c r="J193" s="61" t="e">
        <f>VLOOKUP(Producción1!$G193,Ventas!$A$1:$U$204,6,0)</f>
        <v>#N/A</v>
      </c>
      <c r="K193" s="64">
        <f>IF(Producción1!$Y193&lt;&gt;0,0,IFERROR(VLOOKUP(Producción1!$I193,Ventas!$D$1:$U$204,13,0),0))</f>
        <v>0</v>
      </c>
      <c r="L193" s="65" t="e">
        <f>IF(Producción1!$O193=0,0,RANK(Producción1!$O193,IF(Producción1!$A193=Producción1!$A193,Producción1!$O$2:$O$204,""),0)+COUNTIF($O$2:O193,O193)-1)</f>
        <v>#N/A</v>
      </c>
      <c r="M193" s="64" t="e">
        <f>IF(Producción1!$O193=0,0,IF(Producción1!$L193=1,8/24,VLOOKUP((MATCH(Producción1!$L193-1,Producción1!$L$2:$L$204,0)),Producción1!$F$1:$P$204,5,0)))</f>
        <v>#N/A</v>
      </c>
      <c r="N193" s="64" t="e">
        <f>IF(Producción1!$O193=0,0,Producción1!$M193+Producción1!$P193/(60*24))</f>
        <v>#N/A</v>
      </c>
      <c r="O193" s="65" t="e">
        <f>IF(OR(Producción1!$Y193&lt;&gt;0,Producción1!$J193="Cons. Int."),0,10*(24-Producción1!$K193*24)+4*Producción1!$Q193+SUMIFS($E$2:$E$204,$A$2:$A$204,A193,$D$2:$D$204,D193,$G$2:$G$204,G193))</f>
        <v>#N/A</v>
      </c>
      <c r="P193" s="12" t="e">
        <f>IF(Producción1!$O193=0,0,ROUND((Pronóstico!$G$8*(SUMIF(Producción1!$A$2:$A$204,Producción1!$A193,Producción1!$E$2:$E$204))+Pronóstico!$G$9)*Producción1!$E193/(SUMIF(Producción1!$A$2:$A$204,Producción1!$A193,Producción1!$E$2:$E$204)),0))</f>
        <v>#N/A</v>
      </c>
      <c r="Q193" s="61" t="str">
        <f>IFERROR(VLOOKUP(Ventas!$E193,Clientes!$A$1:$E$48,5,0),"")</f>
        <v/>
      </c>
      <c r="R193" s="12"/>
      <c r="S193" s="64"/>
      <c r="T193" s="64"/>
      <c r="U193" s="64"/>
      <c r="V193" s="64"/>
      <c r="W193" s="64"/>
      <c r="X193" s="65">
        <f>(Producción1!$V193-Producción1!$S193)*60*24</f>
        <v>0</v>
      </c>
      <c r="Y193" s="12">
        <v>1</v>
      </c>
      <c r="Z193" s="2"/>
      <c r="AA193" s="2"/>
    </row>
    <row r="194" spans="1:27" ht="15.75" customHeight="1" x14ac:dyDescent="0.3">
      <c r="A194" s="61">
        <v>13</v>
      </c>
      <c r="B194" s="62"/>
      <c r="C194" s="12"/>
      <c r="D194" s="12" t="str">
        <f>IFERROR(VLOOKUP(C194,Productos[#All],2,0),"")</f>
        <v/>
      </c>
      <c r="E194" s="12">
        <f>IFERROR(VLOOKUP(Producción1!$I194,Ventas!$D$1:$U$204,6,0),0)</f>
        <v>0</v>
      </c>
      <c r="F194" s="12">
        <f t="shared" si="0"/>
        <v>193</v>
      </c>
      <c r="G194" s="61">
        <f>Ventas!$A194</f>
        <v>0</v>
      </c>
      <c r="H194" s="63">
        <f>Ventas!$C194</f>
        <v>0</v>
      </c>
      <c r="I194" s="63" t="str">
        <f>CONCATENATE(Producción1!$G194,Producción1!$H194)</f>
        <v>00</v>
      </c>
      <c r="J194" s="61" t="e">
        <f>VLOOKUP(Producción1!$G194,Ventas!$A$1:$U$204,6,0)</f>
        <v>#N/A</v>
      </c>
      <c r="K194" s="64">
        <f>IF(Producción1!$Y194&lt;&gt;0,0,IFERROR(VLOOKUP(Producción1!$I194,Ventas!$D$1:$U$204,13,0),0))</f>
        <v>0</v>
      </c>
      <c r="L194" s="65" t="e">
        <f>IF(Producción1!$O194=0,0,RANK(Producción1!$O194,IF(Producción1!$A194=Producción1!$A194,Producción1!$O$2:$O$204,""),0)+COUNTIF($O$2:O194,O194)-1)</f>
        <v>#N/A</v>
      </c>
      <c r="M194" s="64" t="e">
        <f>IF(Producción1!$O194=0,0,IF(Producción1!$L194=1,8/24,VLOOKUP((MATCH(Producción1!$L194-1,Producción1!$L$2:$L$204,0)),Producción1!$F$1:$P$204,5,0)))</f>
        <v>#N/A</v>
      </c>
      <c r="N194" s="64" t="e">
        <f>IF(Producción1!$O194=0,0,Producción1!$M194+Producción1!$P194/(60*24))</f>
        <v>#N/A</v>
      </c>
      <c r="O194" s="65" t="e">
        <f>IF(OR(Producción1!$Y194&lt;&gt;0,Producción1!$J194="Cons. Int."),0,10*(24-Producción1!$K194*24)+4*Producción1!$Q194+SUMIFS($E$2:$E$204,$A$2:$A$204,A194,$D$2:$D$204,D194,$G$2:$G$204,G194))</f>
        <v>#N/A</v>
      </c>
      <c r="P194" s="12" t="e">
        <f>IF(Producción1!$O194=0,0,ROUND((Pronóstico!$G$8*(SUMIF(Producción1!$A$2:$A$204,Producción1!$A194,Producción1!$E$2:$E$204))+Pronóstico!$G$9)*Producción1!$E194/(SUMIF(Producción1!$A$2:$A$204,Producción1!$A194,Producción1!$E$2:$E$204)),0))</f>
        <v>#N/A</v>
      </c>
      <c r="Q194" s="61" t="str">
        <f>IFERROR(VLOOKUP(Ventas!$E194,Clientes!$A$1:$E$48,5,0),"")</f>
        <v/>
      </c>
      <c r="R194" s="12"/>
      <c r="S194" s="64"/>
      <c r="T194" s="64"/>
      <c r="U194" s="64"/>
      <c r="V194" s="64"/>
      <c r="W194" s="64"/>
      <c r="X194" s="65">
        <f>(Producción1!$V194-Producción1!$S194)*60*24</f>
        <v>0</v>
      </c>
      <c r="Y194" s="12">
        <v>1</v>
      </c>
      <c r="Z194" s="2"/>
      <c r="AA194" s="2"/>
    </row>
    <row r="195" spans="1:27" ht="15.75" customHeight="1" x14ac:dyDescent="0.3">
      <c r="A195" s="61">
        <v>13</v>
      </c>
      <c r="B195" s="62"/>
      <c r="C195" s="12"/>
      <c r="D195" s="12" t="str">
        <f>IFERROR(VLOOKUP(C195,Productos[#All],2,0),"")</f>
        <v/>
      </c>
      <c r="E195" s="12">
        <f>IFERROR(VLOOKUP(Producción1!$I195,Ventas!$D$1:$U$204,6,0),0)</f>
        <v>0</v>
      </c>
      <c r="F195" s="12">
        <f t="shared" si="0"/>
        <v>194</v>
      </c>
      <c r="G195" s="61">
        <f>Ventas!$A195</f>
        <v>0</v>
      </c>
      <c r="H195" s="63">
        <f>Ventas!$C195</f>
        <v>0</v>
      </c>
      <c r="I195" s="63" t="str">
        <f>CONCATENATE(Producción1!$G195,Producción1!$H195)</f>
        <v>00</v>
      </c>
      <c r="J195" s="61" t="e">
        <f>VLOOKUP(Producción1!$G195,Ventas!$A$1:$U$204,6,0)</f>
        <v>#N/A</v>
      </c>
      <c r="K195" s="64">
        <f>IF(Producción1!$Y195&lt;&gt;0,0,IFERROR(VLOOKUP(Producción1!$I195,Ventas!$D$1:$U$204,13,0),0))</f>
        <v>0</v>
      </c>
      <c r="L195" s="65" t="e">
        <f>IF(Producción1!$O195=0,0,RANK(Producción1!$O195,IF(Producción1!$A195=Producción1!$A195,Producción1!$O$2:$O$204,""),0)+COUNTIF($O$2:O195,O195)-1)</f>
        <v>#N/A</v>
      </c>
      <c r="M195" s="64" t="e">
        <f>IF(Producción1!$O195=0,0,IF(Producción1!$L195=1,8/24,VLOOKUP((MATCH(Producción1!$L195-1,Producción1!$L$2:$L$204,0)),Producción1!$F$1:$P$204,5,0)))</f>
        <v>#N/A</v>
      </c>
      <c r="N195" s="64" t="e">
        <f>IF(Producción1!$O195=0,0,Producción1!$M195+Producción1!$P195/(60*24))</f>
        <v>#N/A</v>
      </c>
      <c r="O195" s="65" t="e">
        <f>IF(OR(Producción1!$Y195&lt;&gt;0,Producción1!$J195="Cons. Int."),0,10*(24-Producción1!$K195*24)+4*Producción1!$Q195+SUMIFS($E$2:$E$204,$A$2:$A$204,A195,$D$2:$D$204,D195,$G$2:$G$204,G195))</f>
        <v>#N/A</v>
      </c>
      <c r="P195" s="12" t="e">
        <f>IF(Producción1!$O195=0,0,ROUND((Pronóstico!$G$8*(SUMIF(Producción1!$A$2:$A$204,Producción1!$A195,Producción1!$E$2:$E$204))+Pronóstico!$G$9)*Producción1!$E195/(SUMIF(Producción1!$A$2:$A$204,Producción1!$A195,Producción1!$E$2:$E$204)),0))</f>
        <v>#N/A</v>
      </c>
      <c r="Q195" s="61" t="str">
        <f>IFERROR(VLOOKUP(Ventas!$E195,Clientes!$A$1:$E$48,5,0),"")</f>
        <v/>
      </c>
      <c r="R195" s="12"/>
      <c r="S195" s="64"/>
      <c r="T195" s="64"/>
      <c r="U195" s="64"/>
      <c r="V195" s="64"/>
      <c r="W195" s="64"/>
      <c r="X195" s="65">
        <f>(Producción1!$V195-Producción1!$S195)*60*24</f>
        <v>0</v>
      </c>
      <c r="Y195" s="12">
        <v>0</v>
      </c>
      <c r="Z195" s="2"/>
      <c r="AA195" s="2"/>
    </row>
    <row r="196" spans="1:27" ht="15.75" customHeight="1" x14ac:dyDescent="0.3">
      <c r="A196" s="61">
        <v>13</v>
      </c>
      <c r="B196" s="62"/>
      <c r="C196" s="12"/>
      <c r="D196" s="12" t="str">
        <f>IFERROR(VLOOKUP(C196,Productos[#All],2,0),"")</f>
        <v/>
      </c>
      <c r="E196" s="12">
        <f>IFERROR(VLOOKUP(Producción1!$I196,Ventas!$D$1:$U$204,6,0),0)</f>
        <v>0</v>
      </c>
      <c r="F196" s="12">
        <f t="shared" si="0"/>
        <v>195</v>
      </c>
      <c r="G196" s="61">
        <f>Ventas!$A196</f>
        <v>0</v>
      </c>
      <c r="H196" s="63">
        <f>Ventas!$C196</f>
        <v>0</v>
      </c>
      <c r="I196" s="63" t="str">
        <f>CONCATENATE(Producción1!$G196,Producción1!$H196)</f>
        <v>00</v>
      </c>
      <c r="J196" s="61" t="e">
        <f>VLOOKUP(Producción1!$G196,Ventas!$A$1:$U$204,6,0)</f>
        <v>#N/A</v>
      </c>
      <c r="K196" s="64">
        <f>IF(Producción1!$Y196&lt;&gt;0,0,IFERROR(VLOOKUP(Producción1!$I196,Ventas!$D$1:$U$204,13,0),0))</f>
        <v>0</v>
      </c>
      <c r="L196" s="65" t="e">
        <f>IF(Producción1!$O196=0,0,RANK(Producción1!$O196,IF(Producción1!$A196=Producción1!$A196,Producción1!$O$2:$O$204,""),0)+COUNTIF($O$2:O196,O196)-1)</f>
        <v>#N/A</v>
      </c>
      <c r="M196" s="64" t="e">
        <f>IF(Producción1!$O196=0,0,IF(Producción1!$L196=1,8/24,VLOOKUP((MATCH(Producción1!$L196-1,Producción1!$L$2:$L$204,0)),Producción1!$F$1:$P$204,5,0)))</f>
        <v>#N/A</v>
      </c>
      <c r="N196" s="64" t="e">
        <f>IF(Producción1!$O196=0,0,Producción1!$M196+Producción1!$P196/(60*24))</f>
        <v>#N/A</v>
      </c>
      <c r="O196" s="65" t="e">
        <f>IF(OR(Producción1!$Y196&lt;&gt;0,Producción1!$J196="Cons. Int."),0,10*(24-Producción1!$K196*24)+4*Producción1!$Q196+SUMIFS($E$2:$E$204,$A$2:$A$204,A196,$D$2:$D$204,D196,$G$2:$G$204,G196))</f>
        <v>#N/A</v>
      </c>
      <c r="P196" s="12" t="e">
        <f>IF(Producción1!$O196=0,0,ROUND((Pronóstico!$G$8*(SUMIF(Producción1!$A$2:$A$204,Producción1!$A196,Producción1!$E$2:$E$204))+Pronóstico!$G$9)*Producción1!$E196/(SUMIF(Producción1!$A$2:$A$204,Producción1!$A196,Producción1!$E$2:$E$204)),0))</f>
        <v>#N/A</v>
      </c>
      <c r="Q196" s="61" t="str">
        <f>IFERROR(VLOOKUP(Ventas!$E196,Clientes!$A$1:$E$48,5,0),"")</f>
        <v/>
      </c>
      <c r="R196" s="12"/>
      <c r="S196" s="64"/>
      <c r="T196" s="64"/>
      <c r="U196" s="64"/>
      <c r="V196" s="64"/>
      <c r="W196" s="64"/>
      <c r="X196" s="65">
        <f>(Producción1!$V196-Producción1!$S196)*60*24</f>
        <v>0</v>
      </c>
      <c r="Y196" s="12">
        <v>0</v>
      </c>
      <c r="Z196" s="2"/>
      <c r="AA196" s="2"/>
    </row>
    <row r="197" spans="1:27" ht="15.75" customHeight="1" x14ac:dyDescent="0.3">
      <c r="A197" s="61">
        <v>13</v>
      </c>
      <c r="B197" s="62"/>
      <c r="C197" s="12"/>
      <c r="D197" s="12" t="str">
        <f>IFERROR(VLOOKUP(C197,Productos[#All],2,0),"")</f>
        <v/>
      </c>
      <c r="E197" s="12">
        <f>IFERROR(VLOOKUP(Producción1!$I197,Ventas!$D$1:$U$204,6,0),0)</f>
        <v>0</v>
      </c>
      <c r="F197" s="12">
        <f t="shared" si="0"/>
        <v>196</v>
      </c>
      <c r="G197" s="61">
        <f>Ventas!$A197</f>
        <v>0</v>
      </c>
      <c r="H197" s="63">
        <f>Ventas!$C197</f>
        <v>0</v>
      </c>
      <c r="I197" s="63" t="str">
        <f>CONCATENATE(Producción1!$G197,Producción1!$H197)</f>
        <v>00</v>
      </c>
      <c r="J197" s="61" t="e">
        <f>VLOOKUP(Producción1!$G197,Ventas!$A$1:$U$204,6,0)</f>
        <v>#N/A</v>
      </c>
      <c r="K197" s="64">
        <f>IF(Producción1!$Y197&lt;&gt;0,0,IFERROR(VLOOKUP(Producción1!$I197,Ventas!$D$1:$U$204,13,0),0))</f>
        <v>0</v>
      </c>
      <c r="L197" s="65" t="e">
        <f>IF(Producción1!$O197=0,0,RANK(Producción1!$O197,IF(Producción1!$A197=Producción1!$A197,Producción1!$O$2:$O$204,""),0)+COUNTIF($O$2:O197,O197)-1)</f>
        <v>#N/A</v>
      </c>
      <c r="M197" s="64" t="e">
        <f>IF(Producción1!$O197=0,0,IF(Producción1!$L197=1,8/24,VLOOKUP((MATCH(Producción1!$L197-1,Producción1!$L$2:$L$204,0)),Producción1!$F$1:$P$204,5,0)))</f>
        <v>#N/A</v>
      </c>
      <c r="N197" s="64" t="e">
        <f>IF(Producción1!$O197=0,0,Producción1!$M197+Producción1!$P197/(60*24))</f>
        <v>#N/A</v>
      </c>
      <c r="O197" s="65" t="e">
        <f>IF(OR(Producción1!$Y197&lt;&gt;0,Producción1!$J197="Cons. Int."),0,10*(24-Producción1!$K197*24)+4*Producción1!$Q197+SUMIFS($E$2:$E$204,$A$2:$A$204,A197,$D$2:$D$204,D197,$G$2:$G$204,G197))</f>
        <v>#N/A</v>
      </c>
      <c r="P197" s="12" t="e">
        <f>IF(Producción1!$O197=0,0,ROUND((Pronóstico!$G$8*(SUMIF(Producción1!$A$2:$A$204,Producción1!$A197,Producción1!$E$2:$E$204))+Pronóstico!$G$9)*Producción1!$E197/(SUMIF(Producción1!$A$2:$A$204,Producción1!$A197,Producción1!$E$2:$E$204)),0))</f>
        <v>#N/A</v>
      </c>
      <c r="Q197" s="61" t="str">
        <f>IFERROR(VLOOKUP(Ventas!$E197,Clientes!$A$1:$E$48,5,0),"")</f>
        <v/>
      </c>
      <c r="R197" s="12"/>
      <c r="S197" s="64"/>
      <c r="T197" s="64"/>
      <c r="U197" s="64"/>
      <c r="V197" s="64"/>
      <c r="W197" s="64"/>
      <c r="X197" s="65">
        <f>(Producción1!$V197-Producción1!$S197)*60*24</f>
        <v>0</v>
      </c>
      <c r="Y197" s="12">
        <v>0</v>
      </c>
      <c r="Z197" s="2"/>
      <c r="AA197" s="2"/>
    </row>
    <row r="198" spans="1:27" ht="15.75" customHeight="1" x14ac:dyDescent="0.3">
      <c r="A198" s="61">
        <v>13</v>
      </c>
      <c r="B198" s="62"/>
      <c r="C198" s="12"/>
      <c r="D198" s="12" t="str">
        <f>IFERROR(VLOOKUP(C198,Productos[#All],2,0),"")</f>
        <v/>
      </c>
      <c r="E198" s="12">
        <f>IFERROR(VLOOKUP(Producción1!$I198,Ventas!$D$1:$U$204,6,0),0)</f>
        <v>0</v>
      </c>
      <c r="F198" s="12">
        <f t="shared" si="0"/>
        <v>197</v>
      </c>
      <c r="G198" s="61">
        <f>Ventas!$A198</f>
        <v>0</v>
      </c>
      <c r="H198" s="63">
        <f>Ventas!$C198</f>
        <v>0</v>
      </c>
      <c r="I198" s="63" t="str">
        <f>CONCATENATE(Producción1!$G198,Producción1!$H198)</f>
        <v>00</v>
      </c>
      <c r="J198" s="61" t="e">
        <f>VLOOKUP(Producción1!$G198,Ventas!$A$1:$U$204,6,0)</f>
        <v>#N/A</v>
      </c>
      <c r="K198" s="64">
        <f>IF(Producción1!$Y198&lt;&gt;0,0,IFERROR(VLOOKUP(Producción1!$I198,Ventas!$D$1:$U$204,13,0),0))</f>
        <v>0</v>
      </c>
      <c r="L198" s="65" t="e">
        <f>IF(Producción1!$O198=0,0,RANK(Producción1!$O198,IF(Producción1!$A198=Producción1!$A198,Producción1!$O$2:$O$204,""),0)+COUNTIF($O$2:O198,O198)-1)</f>
        <v>#N/A</v>
      </c>
      <c r="M198" s="64" t="e">
        <f>IF(Producción1!$O198=0,0,IF(Producción1!$L198=1,8/24,VLOOKUP((MATCH(Producción1!$L198-1,Producción1!$L$2:$L$204,0)),Producción1!$F$1:$P$204,5,0)))</f>
        <v>#N/A</v>
      </c>
      <c r="N198" s="64" t="e">
        <f>IF(Producción1!$O198=0,0,Producción1!$M198+Producción1!$P198/(60*24))</f>
        <v>#N/A</v>
      </c>
      <c r="O198" s="65" t="e">
        <f>IF(OR(Producción1!$Y198&lt;&gt;0,Producción1!$J198="Cons. Int."),0,10*(24-Producción1!$K198*24)+4*Producción1!$Q198+SUMIFS($E$2:$E$204,$A$2:$A$204,A198,$D$2:$D$204,D198,$G$2:$G$204,G198))</f>
        <v>#N/A</v>
      </c>
      <c r="P198" s="12" t="e">
        <f>IF(Producción1!$O198=0,0,ROUND((Pronóstico!$G$8*(SUMIF(Producción1!$A$2:$A$204,Producción1!$A198,Producción1!$E$2:$E$204))+Pronóstico!$G$9)*Producción1!$E198/(SUMIF(Producción1!$A$2:$A$204,Producción1!$A198,Producción1!$E$2:$E$204)),0))</f>
        <v>#N/A</v>
      </c>
      <c r="Q198" s="61" t="str">
        <f>IFERROR(VLOOKUP(Ventas!$E198,Clientes!$A$1:$E$48,5,0),"")</f>
        <v/>
      </c>
      <c r="R198" s="12"/>
      <c r="S198" s="64"/>
      <c r="T198" s="64"/>
      <c r="U198" s="64"/>
      <c r="V198" s="64"/>
      <c r="W198" s="64"/>
      <c r="X198" s="65">
        <f>(Producción1!$V198-Producción1!$S198)*60*24</f>
        <v>0</v>
      </c>
      <c r="Y198" s="12">
        <v>0</v>
      </c>
      <c r="Z198" s="2"/>
      <c r="AA198" s="2"/>
    </row>
    <row r="199" spans="1:27" ht="15.75" customHeight="1" x14ac:dyDescent="0.3">
      <c r="A199" s="61">
        <v>13</v>
      </c>
      <c r="B199" s="62"/>
      <c r="C199" s="12"/>
      <c r="D199" s="12" t="str">
        <f>IFERROR(VLOOKUP(C199,Productos[#All],2,0),"")</f>
        <v/>
      </c>
      <c r="E199" s="12">
        <f>IFERROR(VLOOKUP(Producción1!$I199,Ventas!$D$1:$U$204,6,0),0)</f>
        <v>0</v>
      </c>
      <c r="F199" s="12">
        <f t="shared" si="0"/>
        <v>198</v>
      </c>
      <c r="G199" s="61">
        <f>Ventas!$A199</f>
        <v>0</v>
      </c>
      <c r="H199" s="63">
        <f>Ventas!$C199</f>
        <v>0</v>
      </c>
      <c r="I199" s="63" t="str">
        <f>CONCATENATE(Producción1!$G199,Producción1!$H199)</f>
        <v>00</v>
      </c>
      <c r="J199" s="61" t="e">
        <f>VLOOKUP(Producción1!$G199,Ventas!$A$1:$U$204,6,0)</f>
        <v>#N/A</v>
      </c>
      <c r="K199" s="64">
        <f>IF(Producción1!$Y199&lt;&gt;0,0,IFERROR(VLOOKUP(Producción1!$I199,Ventas!$D$1:$U$204,13,0),0))</f>
        <v>0</v>
      </c>
      <c r="L199" s="65" t="e">
        <f>IF(Producción1!$O199=0,0,RANK(Producción1!$O199,IF(Producción1!$A199=Producción1!$A199,Producción1!$O$2:$O$204,""),0)+COUNTIF($O$2:O199,O199)-1)</f>
        <v>#N/A</v>
      </c>
      <c r="M199" s="64" t="e">
        <f>IF(Producción1!$O199=0,0,IF(Producción1!$L199=1,8/24,VLOOKUP((MATCH(Producción1!$L199-1,Producción1!$L$2:$L$204,0)),Producción1!$F$1:$P$204,5,0)))</f>
        <v>#N/A</v>
      </c>
      <c r="N199" s="64" t="e">
        <f>IF(Producción1!$O199=0,0,Producción1!$M199+Producción1!$P199/(60*24))</f>
        <v>#N/A</v>
      </c>
      <c r="O199" s="65" t="e">
        <f>IF(OR(Producción1!$Y199&lt;&gt;0,Producción1!$J199="Cons. Int."),0,10*(24-Producción1!$K199*24)+4*Producción1!$Q199+SUMIFS($E$2:$E$204,$A$2:$A$204,A199,$D$2:$D$204,D199,$G$2:$G$204,G199))</f>
        <v>#N/A</v>
      </c>
      <c r="P199" s="12" t="e">
        <f>IF(Producción1!$O199=0,0,ROUND((Pronóstico!$G$8*(SUMIF(Producción1!$A$2:$A$204,Producción1!$A199,Producción1!$E$2:$E$204))+Pronóstico!$G$9)*Producción1!$E199/(SUMIF(Producción1!$A$2:$A$204,Producción1!$A199,Producción1!$E$2:$E$204)),0))</f>
        <v>#N/A</v>
      </c>
      <c r="Q199" s="61" t="str">
        <f>IFERROR(VLOOKUP(Ventas!$E199,Clientes!$A$1:$E$48,5,0),"")</f>
        <v/>
      </c>
      <c r="R199" s="12"/>
      <c r="S199" s="64"/>
      <c r="T199" s="64"/>
      <c r="U199" s="64"/>
      <c r="V199" s="64"/>
      <c r="W199" s="64"/>
      <c r="X199" s="65">
        <f>(Producción1!$V199-Producción1!$S199)*60*24</f>
        <v>0</v>
      </c>
      <c r="Y199" s="12">
        <v>0</v>
      </c>
      <c r="Z199" s="2"/>
      <c r="AA199" s="2"/>
    </row>
    <row r="200" spans="1:27" ht="15.75" customHeight="1" x14ac:dyDescent="0.3">
      <c r="A200" s="61">
        <v>13</v>
      </c>
      <c r="B200" s="62"/>
      <c r="C200" s="12"/>
      <c r="D200" s="12" t="str">
        <f>IFERROR(VLOOKUP(C200,Productos[#All],2,0),"")</f>
        <v/>
      </c>
      <c r="E200" s="12">
        <f>IFERROR(VLOOKUP(Producción1!$I200,Ventas!$D$1:$U$204,6,0),0)</f>
        <v>0</v>
      </c>
      <c r="F200" s="12">
        <f t="shared" si="0"/>
        <v>199</v>
      </c>
      <c r="G200" s="61">
        <f>Ventas!$A200</f>
        <v>0</v>
      </c>
      <c r="H200" s="63">
        <f>Ventas!$C200</f>
        <v>0</v>
      </c>
      <c r="I200" s="63" t="str">
        <f>CONCATENATE(Producción1!$G200,Producción1!$H200)</f>
        <v>00</v>
      </c>
      <c r="J200" s="61" t="e">
        <f>VLOOKUP(Producción1!$G200,Ventas!$A$1:$U$204,6,0)</f>
        <v>#N/A</v>
      </c>
      <c r="K200" s="64">
        <f>IF(Producción1!$Y200&lt;&gt;0,0,IFERROR(VLOOKUP(Producción1!$I200,Ventas!$D$1:$U$204,13,0),0))</f>
        <v>0</v>
      </c>
      <c r="L200" s="65" t="e">
        <f>IF(Producción1!$O200=0,0,RANK(Producción1!$O200,IF(Producción1!$A200=Producción1!$A200,Producción1!$O$2:$O$204,""),0)+COUNTIF($O$2:O200,O200)-1)</f>
        <v>#N/A</v>
      </c>
      <c r="M200" s="64" t="e">
        <f>IF(Producción1!$O200=0,0,IF(Producción1!$L200=1,8/24,VLOOKUP((MATCH(Producción1!$L200-1,Producción1!$L$2:$L$204,0)),Producción1!$F$1:$P$204,5,0)))</f>
        <v>#N/A</v>
      </c>
      <c r="N200" s="64" t="e">
        <f>IF(Producción1!$O200=0,0,Producción1!$M200+Producción1!$P200/(60*24))</f>
        <v>#N/A</v>
      </c>
      <c r="O200" s="65" t="e">
        <f>IF(OR(Producción1!$Y200&lt;&gt;0,Producción1!$J200="Cons. Int."),0,10*(24-Producción1!$K200*24)+4*Producción1!$Q200+SUMIFS($E$2:$E$204,$A$2:$A$204,A200,$D$2:$D$204,D200,$G$2:$G$204,G200))</f>
        <v>#N/A</v>
      </c>
      <c r="P200" s="12" t="e">
        <f>IF(Producción1!$O200=0,0,ROUND((Pronóstico!$G$8*(SUMIF(Producción1!$A$2:$A$204,Producción1!$A200,Producción1!$E$2:$E$204))+Pronóstico!$G$9)*Producción1!$E200/(SUMIF(Producción1!$A$2:$A$204,Producción1!$A200,Producción1!$E$2:$E$204)),0))</f>
        <v>#N/A</v>
      </c>
      <c r="Q200" s="61" t="str">
        <f>IFERROR(VLOOKUP(Ventas!$E200,Clientes!$A$1:$E$48,5,0),"")</f>
        <v/>
      </c>
      <c r="R200" s="12"/>
      <c r="S200" s="64"/>
      <c r="T200" s="64"/>
      <c r="U200" s="64"/>
      <c r="V200" s="64"/>
      <c r="W200" s="64"/>
      <c r="X200" s="65">
        <f>(Producción1!$V200-Producción1!$S200)*60*24</f>
        <v>0</v>
      </c>
      <c r="Y200" s="12">
        <v>0</v>
      </c>
      <c r="Z200" s="2"/>
      <c r="AA200" s="2"/>
    </row>
    <row r="201" spans="1:27" ht="15.75" customHeight="1" x14ac:dyDescent="0.3">
      <c r="A201" s="61">
        <v>13</v>
      </c>
      <c r="B201" s="62"/>
      <c r="C201" s="12"/>
      <c r="D201" s="12" t="str">
        <f>IFERROR(VLOOKUP(C201,Productos[#All],2,0),"")</f>
        <v/>
      </c>
      <c r="E201" s="12">
        <f>IFERROR(VLOOKUP(Producción1!$I201,Ventas!$D$1:$U$204,6,0),0)</f>
        <v>0</v>
      </c>
      <c r="F201" s="12">
        <f t="shared" si="0"/>
        <v>200</v>
      </c>
      <c r="G201" s="61">
        <f>Ventas!$A201</f>
        <v>0</v>
      </c>
      <c r="H201" s="63">
        <f>Ventas!$C201</f>
        <v>0</v>
      </c>
      <c r="I201" s="63" t="str">
        <f>CONCATENATE(Producción1!$G201,Producción1!$H201)</f>
        <v>00</v>
      </c>
      <c r="J201" s="61" t="e">
        <f>VLOOKUP(Producción1!$G201,Ventas!$A$1:$U$204,6,0)</f>
        <v>#N/A</v>
      </c>
      <c r="K201" s="64">
        <f>IF(Producción1!$Y201&lt;&gt;0,0,IFERROR(VLOOKUP(Producción1!$I201,Ventas!$D$1:$U$204,13,0),0))</f>
        <v>0</v>
      </c>
      <c r="L201" s="65" t="e">
        <f>IF(Producción1!$O201=0,0,RANK(Producción1!$O201,IF(Producción1!$A201=Producción1!$A201,Producción1!$O$2:$O$204,""),0)+COUNTIF($O$2:O201,O201)-1)</f>
        <v>#N/A</v>
      </c>
      <c r="M201" s="64" t="e">
        <f>IF(Producción1!$O201=0,0,IF(Producción1!$L201=1,8/24,VLOOKUP((MATCH(Producción1!$L201-1,Producción1!$L$2:$L$204,0)),Producción1!$F$1:$P$204,5,0)))</f>
        <v>#N/A</v>
      </c>
      <c r="N201" s="64" t="e">
        <f>IF(Producción1!$O201=0,0,Producción1!$M201+Producción1!$P201/(60*24))</f>
        <v>#N/A</v>
      </c>
      <c r="O201" s="65" t="e">
        <f>IF(OR(Producción1!$Y201&lt;&gt;0,Producción1!$J201="Cons. Int."),0,10*(24-Producción1!$K201*24)+4*Producción1!$Q201+SUMIFS($E$2:$E$204,$A$2:$A$204,A201,$D$2:$D$204,D201,$G$2:$G$204,G201))</f>
        <v>#N/A</v>
      </c>
      <c r="P201" s="12" t="e">
        <f>IF(Producción1!$O201=0,0,ROUND((Pronóstico!$G$8*(SUMIF(Producción1!$A$2:$A$204,Producción1!$A201,Producción1!$E$2:$E$204))+Pronóstico!$G$9)*Producción1!$E201/(SUMIF(Producción1!$A$2:$A$204,Producción1!$A201,Producción1!$E$2:$E$204)),0))</f>
        <v>#N/A</v>
      </c>
      <c r="Q201" s="61" t="str">
        <f>IFERROR(VLOOKUP(Ventas!$E201,Clientes!$A$1:$E$48,5,0),"")</f>
        <v/>
      </c>
      <c r="R201" s="12"/>
      <c r="S201" s="64">
        <v>0.52777777777777779</v>
      </c>
      <c r="T201" s="64"/>
      <c r="U201" s="64"/>
      <c r="V201" s="64">
        <v>0.60416666666666663</v>
      </c>
      <c r="W201" s="64"/>
      <c r="X201" s="65">
        <f>(Producción1!$V201-Producción1!$S201)*60*24</f>
        <v>109.99999999999993</v>
      </c>
      <c r="Y201" s="12">
        <v>0</v>
      </c>
      <c r="Z201" s="2"/>
      <c r="AA201" s="2"/>
    </row>
    <row r="202" spans="1:27" ht="15.75" customHeight="1" x14ac:dyDescent="0.3">
      <c r="A202" s="61">
        <v>13</v>
      </c>
      <c r="B202" s="62"/>
      <c r="C202" s="12"/>
      <c r="D202" s="12" t="str">
        <f>IFERROR(VLOOKUP(C202,Productos[#All],2,0),"")</f>
        <v/>
      </c>
      <c r="E202" s="12">
        <f>IFERROR(VLOOKUP(Producción1!$I202,Ventas!$D$1:$U$204,6,0),0)</f>
        <v>0</v>
      </c>
      <c r="F202" s="12">
        <f t="shared" si="0"/>
        <v>201</v>
      </c>
      <c r="G202" s="61">
        <f>Ventas!$A202</f>
        <v>0</v>
      </c>
      <c r="H202" s="63">
        <f>Ventas!$C202</f>
        <v>0</v>
      </c>
      <c r="I202" s="63" t="str">
        <f>CONCATENATE(Producción1!$G202,Producción1!$H202)</f>
        <v>00</v>
      </c>
      <c r="J202" s="61" t="e">
        <f>VLOOKUP(Producción1!$G202,Ventas!$A$1:$U$204,6,0)</f>
        <v>#N/A</v>
      </c>
      <c r="K202" s="64">
        <f>IF(Producción1!$Y202&lt;&gt;0,0,IFERROR(VLOOKUP(Producción1!$I202,Ventas!$D$1:$U$204,13,0),0))</f>
        <v>0</v>
      </c>
      <c r="L202" s="65" t="e">
        <f>IF(Producción1!$O202=0,0,RANK(Producción1!$O202,IF(Producción1!$A202=Producción1!$A202,Producción1!$O$2:$O$204,""),0)+COUNTIF($O$2:O202,O202)-1)</f>
        <v>#N/A</v>
      </c>
      <c r="M202" s="64" t="e">
        <f>IF(Producción1!$O202=0,0,IF(Producción1!$L202=1,8/24,VLOOKUP((MATCH(Producción1!$L202-1,Producción1!$L$2:$L$204,0)),Producción1!$F$1:$P$204,5,0)))</f>
        <v>#N/A</v>
      </c>
      <c r="N202" s="64" t="e">
        <f>IF(Producción1!$O202=0,0,Producción1!$M202+Producción1!$P202/(60*24))</f>
        <v>#N/A</v>
      </c>
      <c r="O202" s="65" t="e">
        <f>IF(OR(Producción1!$Y202&lt;&gt;0,Producción1!$J202="Cons. Int."),0,10*(24-Producción1!$K202*24)+4*Producción1!$Q202+SUMIFS($E$2:$E$204,$A$2:$A$204,A202,$D$2:$D$204,D202,$G$2:$G$204,G202))</f>
        <v>#N/A</v>
      </c>
      <c r="P202" s="12" t="e">
        <f>IF(Producción1!$O202=0,0,ROUND((Pronóstico!$G$8*(SUMIF(Producción1!$A$2:$A$204,Producción1!$A202,Producción1!$E$2:$E$204))+Pronóstico!$G$9)*Producción1!$E202/(SUMIF(Producción1!$A$2:$A$204,Producción1!$A202,Producción1!$E$2:$E$204)),0))</f>
        <v>#N/A</v>
      </c>
      <c r="Q202" s="61" t="str">
        <f>IFERROR(VLOOKUP(Ventas!$E202,Clientes!$A$1:$E$48,5,0),"")</f>
        <v/>
      </c>
      <c r="R202" s="12"/>
      <c r="S202" s="64">
        <v>0.52777777777777779</v>
      </c>
      <c r="T202" s="64"/>
      <c r="U202" s="64"/>
      <c r="V202" s="64">
        <v>0.60416666666666663</v>
      </c>
      <c r="W202" s="64"/>
      <c r="X202" s="65">
        <f>(Producción1!$V202-Producción1!$S202)*60*24</f>
        <v>109.99999999999993</v>
      </c>
      <c r="Y202" s="12">
        <v>0</v>
      </c>
      <c r="Z202" s="2"/>
      <c r="AA202" s="2"/>
    </row>
    <row r="203" spans="1:27" ht="15.75" customHeight="1" x14ac:dyDescent="0.3">
      <c r="A203" s="61">
        <v>13</v>
      </c>
      <c r="B203" s="62"/>
      <c r="C203" s="12"/>
      <c r="D203" s="12" t="str">
        <f>IFERROR(VLOOKUP(C203,Productos[#All],2,0),"")</f>
        <v/>
      </c>
      <c r="E203" s="12">
        <f>IFERROR(VLOOKUP(Producción1!$I203,Ventas!$D$1:$U$204,6,0),0)</f>
        <v>0</v>
      </c>
      <c r="F203" s="12">
        <f t="shared" si="0"/>
        <v>202</v>
      </c>
      <c r="G203" s="61">
        <f>Ventas!$A203</f>
        <v>0</v>
      </c>
      <c r="H203" s="63">
        <f>Ventas!$C203</f>
        <v>0</v>
      </c>
      <c r="I203" s="63" t="str">
        <f>CONCATENATE(Producción1!$G203,Producción1!$H203)</f>
        <v>00</v>
      </c>
      <c r="J203" s="61" t="e">
        <f>VLOOKUP(Producción1!$G203,Ventas!$A$1:$U$204,6,0)</f>
        <v>#N/A</v>
      </c>
      <c r="K203" s="64">
        <f>IF(Producción1!$Y203&lt;&gt;0,0,IFERROR(VLOOKUP(Producción1!$I203,Ventas!$D$1:$U$204,13,0),0))</f>
        <v>0</v>
      </c>
      <c r="L203" s="65" t="e">
        <f>IF(Producción1!$O203=0,0,RANK(Producción1!$O203,IF(Producción1!$A203=Producción1!$A203,Producción1!$O$2:$O$204,""),0)+COUNTIF($O$2:O203,O203)-1)</f>
        <v>#N/A</v>
      </c>
      <c r="M203" s="64" t="e">
        <f>IF(Producción1!$O203=0,0,IF(Producción1!$L203=1,8/24,VLOOKUP((MATCH(Producción1!$L203-1,Producción1!$L$2:$L$204,0)),Producción1!$F$1:$P$204,5,0)))</f>
        <v>#N/A</v>
      </c>
      <c r="N203" s="64" t="e">
        <f>IF(Producción1!$O203=0,0,Producción1!$M203+Producción1!$P203/(60*24))</f>
        <v>#N/A</v>
      </c>
      <c r="O203" s="65" t="e">
        <f>IF(OR(Producción1!$Y203&lt;&gt;0,Producción1!$J203="Cons. Int."),0,10*(24-Producción1!$K203*24)+4*Producción1!$Q203+SUMIFS($E$2:$E$204,$A$2:$A$204,A203,$D$2:$D$204,D203,$G$2:$G$204,G203))</f>
        <v>#N/A</v>
      </c>
      <c r="P203" s="12" t="e">
        <f>IF(Producción1!$O203=0,0,ROUND((Pronóstico!$G$8*(SUMIF(Producción1!$A$2:$A$204,Producción1!$A203,Producción1!$E$2:$E$204))+Pronóstico!$G$9)*Producción1!$E203/(SUMIF(Producción1!$A$2:$A$204,Producción1!$A203,Producción1!$E$2:$E$204)),0))</f>
        <v>#N/A</v>
      </c>
      <c r="Q203" s="61" t="str">
        <f>IFERROR(VLOOKUP(Ventas!$E203,Clientes!$A$1:$E$48,5,0),"")</f>
        <v/>
      </c>
      <c r="R203" s="12"/>
      <c r="S203" s="64">
        <v>0.52777777777777779</v>
      </c>
      <c r="T203" s="64"/>
      <c r="U203" s="64"/>
      <c r="V203" s="64">
        <v>0.60416666666666663</v>
      </c>
      <c r="W203" s="64"/>
      <c r="X203" s="65">
        <f>(Producción1!$V203-Producción1!$S203)*60*24</f>
        <v>109.99999999999993</v>
      </c>
      <c r="Y203" s="12">
        <v>0</v>
      </c>
      <c r="Z203" s="2"/>
      <c r="AA203" s="2"/>
    </row>
    <row r="204" spans="1:27" ht="15.75" customHeight="1" x14ac:dyDescent="0.3">
      <c r="A204" s="61">
        <v>13</v>
      </c>
      <c r="B204" s="62"/>
      <c r="C204" s="12"/>
      <c r="D204" s="12" t="str">
        <f>IFERROR(VLOOKUP(C204,Productos[#All],2,0),"")</f>
        <v/>
      </c>
      <c r="E204" s="12">
        <f>IFERROR(VLOOKUP(Producción1!$I204,Ventas!$D$1:$U$204,6,0),0)</f>
        <v>0</v>
      </c>
      <c r="F204" s="12">
        <f t="shared" si="0"/>
        <v>203</v>
      </c>
      <c r="G204" s="61">
        <f>Ventas!$A204</f>
        <v>0</v>
      </c>
      <c r="H204" s="63">
        <f>Ventas!$C204</f>
        <v>0</v>
      </c>
      <c r="I204" s="63" t="str">
        <f>CONCATENATE(Producción1!$G204,Producción1!$H204)</f>
        <v>00</v>
      </c>
      <c r="J204" s="61" t="e">
        <f>VLOOKUP(Producción1!$G204,Ventas!$A$1:$U$204,6,0)</f>
        <v>#N/A</v>
      </c>
      <c r="K204" s="64">
        <f>IF(Producción1!$Y204&lt;&gt;0,0,IFERROR(VLOOKUP(Producción1!$I204,Ventas!$D$1:$U$204,13,0),0))</f>
        <v>0</v>
      </c>
      <c r="L204" s="65" t="e">
        <f>IF(Producción1!$O204=0,0,RANK(Producción1!$O204,IF(Producción1!$A204=Producción1!$A204,Producción1!$O$2:$O$204,""),0)+COUNTIF($O$2:O204,O204)-1)</f>
        <v>#N/A</v>
      </c>
      <c r="M204" s="64" t="e">
        <f>IF(Producción1!$O204=0,0,IF(Producción1!$L204=1,8/24,VLOOKUP((MATCH(Producción1!$L204-1,Producción1!$L$2:$L$204,0)),Producción1!$F$1:$P$204,5,0)))</f>
        <v>#N/A</v>
      </c>
      <c r="N204" s="64" t="e">
        <f>IF(Producción1!$O204=0,0,Producción1!$M204+Producción1!$P204/(60*24))</f>
        <v>#N/A</v>
      </c>
      <c r="O204" s="65" t="e">
        <f>IF(OR(Producción1!$Y204&lt;&gt;0,Producción1!$J204="Cons. Int."),0,10*(24-Producción1!$K204*24)+4*Producción1!$Q204+SUMIFS($E$2:$E$204,$A$2:$A$204,A204,$D$2:$D$204,D204,$G$2:$G$204,G204))</f>
        <v>#N/A</v>
      </c>
      <c r="P204" s="12" t="e">
        <f>IF(Producción1!$O204=0,0,ROUND((Pronóstico!$G$8*(SUMIF(Producción1!$A$2:$A$204,Producción1!$A204,Producción1!$E$2:$E$204))+Pronóstico!$G$9)*Producción1!$E204/(SUMIF(Producción1!$A$2:$A$204,Producción1!$A204,Producción1!$E$2:$E$204)),0))</f>
        <v>#N/A</v>
      </c>
      <c r="Q204" s="61" t="str">
        <f>IFERROR(VLOOKUP(Ventas!$E204,Clientes!$A$1:$E$48,5,0),"")</f>
        <v/>
      </c>
      <c r="R204" s="12"/>
      <c r="S204" s="64">
        <v>0.52777777777777779</v>
      </c>
      <c r="T204" s="64"/>
      <c r="U204" s="64"/>
      <c r="V204" s="64">
        <v>0.60416666666666663</v>
      </c>
      <c r="W204" s="64"/>
      <c r="X204" s="65">
        <f>(Producción1!$V204-Producción1!$S204)*60*24</f>
        <v>109.99999999999993</v>
      </c>
      <c r="Y204" s="12">
        <v>0</v>
      </c>
      <c r="Z204" s="2"/>
      <c r="AA204" s="2"/>
    </row>
    <row r="205" spans="1:27" ht="15.75" customHeight="1" x14ac:dyDescent="0.3">
      <c r="A205" s="12" t="s">
        <v>216</v>
      </c>
      <c r="B205" s="12"/>
      <c r="C205" s="12"/>
      <c r="D205" s="12"/>
      <c r="E205" s="12">
        <f>SUBTOTAL(109,Producción1!$E$2:$E$204)</f>
        <v>80</v>
      </c>
      <c r="F205" s="12"/>
      <c r="G205" s="12"/>
      <c r="H205" s="12"/>
      <c r="I205" s="12"/>
      <c r="J205" s="12"/>
      <c r="K205" s="64">
        <f>SUBTOTAL(104,Producción1!$K$2:$K$204)</f>
        <v>0</v>
      </c>
      <c r="L205" s="12"/>
      <c r="M205" s="64" t="e">
        <f>SUBTOTAL(105,Producción1!$M$2:$M$204)</f>
        <v>#N/A</v>
      </c>
      <c r="N205" s="64" t="e">
        <f>SUBTOTAL(104,Producción1!$N$2:$N$204)</f>
        <v>#N/A</v>
      </c>
      <c r="O205" s="12"/>
      <c r="P205" s="12" t="e">
        <f>CONCATENATE(INT(SUBTOTAL(9,Producción1!$P$2:$P$204)/60)," Hrs.",MOD(SUBTOTAL(9,Producción1!$P$2:$P$204),60)," Min.")</f>
        <v>#N/A</v>
      </c>
      <c r="Q205" s="61"/>
      <c r="R205" s="12"/>
      <c r="S205" s="12"/>
      <c r="T205" s="12"/>
      <c r="U205" s="12"/>
      <c r="V205" s="12"/>
      <c r="W205" s="12"/>
      <c r="X205" s="12"/>
      <c r="Y205" s="12"/>
      <c r="Z205" s="2"/>
      <c r="AA205" s="2"/>
    </row>
    <row r="206" spans="1:27"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75" customHeight="1" x14ac:dyDescent="0.3">
      <c r="A212" s="2"/>
      <c r="B212" s="2"/>
      <c r="C212" s="2"/>
      <c r="D212" s="2"/>
      <c r="E212" s="2"/>
      <c r="F212" s="2"/>
      <c r="G212" s="2"/>
      <c r="H212" s="2"/>
      <c r="I212" s="2"/>
      <c r="J212" s="2"/>
      <c r="K212" s="2"/>
      <c r="L212" s="66"/>
      <c r="M212" s="66"/>
      <c r="N212" s="66"/>
      <c r="O212" s="2"/>
      <c r="P212" s="2"/>
      <c r="Q212" s="2"/>
      <c r="R212" s="2"/>
      <c r="S212" s="2"/>
      <c r="T212" s="2"/>
      <c r="U212" s="2"/>
      <c r="V212" s="2"/>
      <c r="W212" s="2"/>
      <c r="X212" s="2"/>
      <c r="Y212" s="2"/>
      <c r="Z212" s="2"/>
      <c r="AA212" s="2"/>
    </row>
    <row r="213" spans="1:27" ht="15.75" customHeight="1" x14ac:dyDescent="0.3">
      <c r="A213" s="2"/>
      <c r="B213" s="2"/>
      <c r="C213" s="2"/>
      <c r="D213" s="2"/>
      <c r="E213" s="2"/>
      <c r="F213" s="2"/>
      <c r="G213" s="2"/>
      <c r="H213" s="2"/>
      <c r="I213" s="2"/>
      <c r="J213" s="2"/>
      <c r="K213" s="2"/>
      <c r="L213" s="67"/>
      <c r="M213" s="67"/>
      <c r="N213" s="67"/>
      <c r="O213" s="2"/>
      <c r="P213" s="2"/>
      <c r="Q213" s="2"/>
      <c r="R213" s="2"/>
      <c r="S213" s="2"/>
      <c r="T213" s="2"/>
      <c r="U213" s="2"/>
      <c r="V213" s="2"/>
      <c r="W213" s="2"/>
      <c r="X213" s="2"/>
      <c r="Y213" s="2"/>
      <c r="Z213" s="2"/>
      <c r="AA213" s="2"/>
    </row>
    <row r="214" spans="1:27" ht="15.75" customHeight="1" x14ac:dyDescent="0.3">
      <c r="A214" s="2"/>
      <c r="B214" s="2"/>
      <c r="C214" s="2"/>
      <c r="D214" s="2"/>
      <c r="E214" s="2"/>
      <c r="F214" s="2"/>
      <c r="G214" s="2"/>
      <c r="H214" s="2"/>
      <c r="I214" s="2"/>
      <c r="J214" s="2"/>
      <c r="K214" s="2"/>
      <c r="L214" s="67"/>
      <c r="M214" s="67"/>
      <c r="N214" s="67"/>
      <c r="O214" s="2"/>
      <c r="P214" s="2"/>
      <c r="Q214" s="2"/>
      <c r="R214" s="2"/>
      <c r="S214" s="2"/>
      <c r="T214" s="2"/>
      <c r="U214" s="2"/>
      <c r="V214" s="2"/>
      <c r="W214" s="2"/>
      <c r="X214" s="2"/>
      <c r="Y214" s="2"/>
      <c r="Z214" s="2"/>
      <c r="AA214" s="2"/>
    </row>
    <row r="215" spans="1:27"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count="2">
    <dataValidation type="list" allowBlank="1" showErrorMessage="1" sqref="Y2:Y204" xr:uid="{00000000-0002-0000-0D00-000000000000}">
      <formula1>"-1,0,1"</formula1>
    </dataValidation>
    <dataValidation type="custom" allowBlank="1" showErrorMessage="1" sqref="R2:W204" xr:uid="{00000000-0002-0000-0D00-000002000000}">
      <formula1>AND(GTE(R2,MIN((0.333333333333333),(0.999305555555556))),LTE(R2,MAX((0.333333333333333),(0.999305555555556))))</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D00-000001000000}">
          <x14:formula1>
            <xm:f>Productos!$A$2:$A$24</xm:f>
          </x14:formula1>
          <xm:sqref>C2:C204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Z1000"/>
  <sheetViews>
    <sheetView showGridLines="0" workbookViewId="0"/>
  </sheetViews>
  <sheetFormatPr baseColWidth="10" defaultColWidth="14.44140625" defaultRowHeight="15" customHeight="1" x14ac:dyDescent="0.3"/>
  <cols>
    <col min="1" max="3" width="11.44140625" customWidth="1"/>
    <col min="4" max="4" width="17.5546875" customWidth="1"/>
    <col min="5" max="5" width="5" customWidth="1"/>
    <col min="6" max="7" width="11.44140625" customWidth="1"/>
    <col min="8" max="26" width="10.6640625" customWidth="1"/>
  </cols>
  <sheetData>
    <row r="1" spans="1:26" ht="15.75" customHeight="1" x14ac:dyDescent="0.3">
      <c r="A1" s="2" t="s">
        <v>1</v>
      </c>
      <c r="B1" s="2" t="s">
        <v>134</v>
      </c>
      <c r="C1" s="2" t="s">
        <v>244</v>
      </c>
      <c r="D1" s="2" t="s">
        <v>235</v>
      </c>
      <c r="E1" s="2" t="s">
        <v>245</v>
      </c>
      <c r="F1" s="2" t="s">
        <v>234</v>
      </c>
      <c r="G1" s="2" t="s">
        <v>246</v>
      </c>
      <c r="H1" s="2"/>
      <c r="I1" s="2"/>
      <c r="J1" s="2"/>
      <c r="K1" s="2"/>
      <c r="L1" s="2"/>
      <c r="M1" s="2"/>
      <c r="N1" s="2"/>
      <c r="O1" s="2"/>
      <c r="P1" s="2"/>
      <c r="Q1" s="2"/>
      <c r="R1" s="2"/>
      <c r="S1" s="2"/>
      <c r="T1" s="2"/>
      <c r="U1" s="2"/>
      <c r="V1" s="2"/>
      <c r="W1" s="2"/>
      <c r="X1" s="2"/>
      <c r="Y1" s="2"/>
      <c r="Z1" s="2"/>
    </row>
    <row r="2" spans="1:26" ht="15.75" customHeight="1" x14ac:dyDescent="0.3">
      <c r="A2" s="2" t="s">
        <v>213</v>
      </c>
      <c r="B2" s="2"/>
      <c r="C2" s="2"/>
      <c r="D2" s="2" t="s">
        <v>247</v>
      </c>
      <c r="E2" s="2">
        <v>15</v>
      </c>
      <c r="F2" s="2">
        <v>30</v>
      </c>
      <c r="G2" s="2"/>
      <c r="H2" s="2"/>
      <c r="I2" s="2"/>
      <c r="J2" s="2"/>
      <c r="K2" s="2"/>
      <c r="L2" s="2"/>
      <c r="M2" s="2"/>
      <c r="N2" s="2"/>
      <c r="O2" s="2"/>
      <c r="P2" s="2"/>
      <c r="Q2" s="2"/>
      <c r="R2" s="2"/>
      <c r="S2" s="2"/>
      <c r="T2" s="2"/>
      <c r="U2" s="2"/>
      <c r="V2" s="2"/>
      <c r="W2" s="2"/>
      <c r="X2" s="2"/>
      <c r="Y2" s="2"/>
      <c r="Z2" s="2"/>
    </row>
    <row r="3" spans="1:26" ht="15.75" customHeight="1" x14ac:dyDescent="0.3">
      <c r="A3" s="2" t="s">
        <v>213</v>
      </c>
      <c r="B3" s="2"/>
      <c r="C3" s="2"/>
      <c r="D3" s="2" t="s">
        <v>248</v>
      </c>
      <c r="E3" s="2">
        <v>15</v>
      </c>
      <c r="F3" s="2">
        <v>90</v>
      </c>
      <c r="G3" s="2"/>
      <c r="H3" s="2"/>
      <c r="I3" s="2"/>
      <c r="J3" s="2"/>
      <c r="K3" s="2"/>
      <c r="L3" s="2"/>
      <c r="M3" s="2"/>
      <c r="N3" s="2"/>
      <c r="O3" s="2"/>
      <c r="P3" s="2"/>
      <c r="Q3" s="2"/>
      <c r="R3" s="2"/>
      <c r="S3" s="2"/>
      <c r="T3" s="2"/>
      <c r="U3" s="2"/>
      <c r="V3" s="2"/>
      <c r="W3" s="2"/>
      <c r="X3" s="2"/>
      <c r="Y3" s="2"/>
      <c r="Z3" s="2"/>
    </row>
    <row r="4" spans="1:26" ht="15.75" customHeight="1" x14ac:dyDescent="0.3">
      <c r="A4" s="2" t="s">
        <v>213</v>
      </c>
      <c r="B4" s="2"/>
      <c r="C4" s="2"/>
      <c r="D4" s="2" t="s">
        <v>249</v>
      </c>
      <c r="E4" s="2">
        <v>15</v>
      </c>
      <c r="F4" s="2">
        <v>5</v>
      </c>
      <c r="G4" s="2"/>
      <c r="H4" s="2"/>
      <c r="I4" s="2"/>
      <c r="J4" s="2"/>
      <c r="K4" s="2"/>
      <c r="L4" s="2"/>
      <c r="M4" s="2"/>
      <c r="N4" s="2"/>
      <c r="O4" s="2"/>
      <c r="P4" s="2"/>
      <c r="Q4" s="2"/>
      <c r="R4" s="2"/>
      <c r="S4" s="2"/>
      <c r="T4" s="2"/>
      <c r="U4" s="2"/>
      <c r="V4" s="2"/>
      <c r="W4" s="2"/>
      <c r="X4" s="2"/>
      <c r="Y4" s="2"/>
      <c r="Z4" s="2"/>
    </row>
    <row r="5" spans="1:26" ht="15.75" customHeight="1" x14ac:dyDescent="0.3">
      <c r="A5" s="2" t="s">
        <v>213</v>
      </c>
      <c r="B5" s="2"/>
      <c r="C5" s="2"/>
      <c r="D5" s="2" t="s">
        <v>250</v>
      </c>
      <c r="E5" s="2">
        <v>15</v>
      </c>
      <c r="F5" s="2">
        <v>10</v>
      </c>
      <c r="G5" s="2"/>
      <c r="H5" s="2"/>
      <c r="I5" s="2"/>
      <c r="J5" s="2"/>
      <c r="K5" s="2"/>
      <c r="L5" s="2"/>
      <c r="M5" s="2"/>
      <c r="N5" s="2"/>
      <c r="O5" s="2"/>
      <c r="P5" s="2"/>
      <c r="Q5" s="2"/>
      <c r="R5" s="2"/>
      <c r="S5" s="2"/>
      <c r="T5" s="2"/>
      <c r="U5" s="2"/>
      <c r="V5" s="2"/>
      <c r="W5" s="2"/>
      <c r="X5" s="2"/>
      <c r="Y5" s="2"/>
      <c r="Z5" s="2"/>
    </row>
    <row r="6" spans="1:26" ht="15.75" customHeight="1" x14ac:dyDescent="0.3">
      <c r="A6" s="2" t="s">
        <v>213</v>
      </c>
      <c r="B6" s="2"/>
      <c r="C6" s="2"/>
      <c r="D6" s="2" t="s">
        <v>240</v>
      </c>
      <c r="E6" s="2">
        <v>15</v>
      </c>
      <c r="F6" s="2">
        <v>15</v>
      </c>
      <c r="G6" s="2"/>
      <c r="H6" s="2"/>
      <c r="I6" s="2"/>
      <c r="J6" s="2"/>
      <c r="K6" s="2"/>
      <c r="L6" s="2"/>
      <c r="M6" s="2"/>
      <c r="N6" s="2"/>
      <c r="O6" s="2"/>
      <c r="P6" s="2"/>
      <c r="Q6" s="2"/>
      <c r="R6" s="2"/>
      <c r="S6" s="2"/>
      <c r="T6" s="2"/>
      <c r="U6" s="2"/>
      <c r="V6" s="2"/>
      <c r="W6" s="2"/>
      <c r="X6" s="2"/>
      <c r="Y6" s="2"/>
      <c r="Z6" s="2"/>
    </row>
    <row r="7" spans="1:26" ht="15.75" customHeight="1" x14ac:dyDescent="0.3">
      <c r="A7" s="2" t="s">
        <v>213</v>
      </c>
      <c r="B7" s="2"/>
      <c r="C7" s="2"/>
      <c r="D7" s="2" t="s">
        <v>251</v>
      </c>
      <c r="E7" s="2">
        <v>15</v>
      </c>
      <c r="F7" s="2">
        <v>25</v>
      </c>
      <c r="G7" s="2"/>
      <c r="H7" s="2"/>
      <c r="I7" s="2"/>
      <c r="J7" s="2"/>
      <c r="K7" s="2"/>
      <c r="L7" s="2"/>
      <c r="M7" s="2"/>
      <c r="N7" s="2"/>
      <c r="O7" s="2"/>
      <c r="P7" s="2"/>
      <c r="Q7" s="2"/>
      <c r="R7" s="2"/>
      <c r="S7" s="2"/>
      <c r="T7" s="2"/>
      <c r="U7" s="2"/>
      <c r="V7" s="2"/>
      <c r="W7" s="2"/>
      <c r="X7" s="2"/>
      <c r="Y7" s="2"/>
      <c r="Z7" s="2"/>
    </row>
    <row r="8" spans="1:26" ht="15.75" customHeight="1" x14ac:dyDescent="0.3">
      <c r="A8" s="2" t="s">
        <v>213</v>
      </c>
      <c r="B8" s="2"/>
      <c r="C8" s="2"/>
      <c r="D8" s="2" t="s">
        <v>252</v>
      </c>
      <c r="E8" s="2">
        <v>15</v>
      </c>
      <c r="F8" s="2">
        <v>15</v>
      </c>
      <c r="G8" s="2" t="s">
        <v>253</v>
      </c>
      <c r="H8" s="2"/>
      <c r="I8" s="2"/>
      <c r="J8" s="2"/>
      <c r="K8" s="2"/>
      <c r="L8" s="2"/>
      <c r="M8" s="2"/>
      <c r="N8" s="2"/>
      <c r="O8" s="2"/>
      <c r="P8" s="2"/>
      <c r="Q8" s="2"/>
      <c r="R8" s="2"/>
      <c r="S8" s="2"/>
      <c r="T8" s="2"/>
      <c r="U8" s="2"/>
      <c r="V8" s="2"/>
      <c r="W8" s="2"/>
      <c r="X8" s="2"/>
      <c r="Y8" s="2"/>
      <c r="Z8" s="2"/>
    </row>
    <row r="9" spans="1:26" ht="15.75" customHeight="1" x14ac:dyDescent="0.3">
      <c r="A9" s="2" t="s">
        <v>213</v>
      </c>
      <c r="B9" s="2"/>
      <c r="C9" s="2"/>
      <c r="D9" s="2" t="s">
        <v>254</v>
      </c>
      <c r="E9" s="2">
        <v>15</v>
      </c>
      <c r="F9" s="2">
        <v>60</v>
      </c>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t="s">
        <v>234</v>
      </c>
      <c r="B19" s="2">
        <v>1</v>
      </c>
      <c r="C19" s="2">
        <v>2</v>
      </c>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t="s">
        <v>235</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M1000"/>
  <sheetViews>
    <sheetView showGridLines="0" workbookViewId="0"/>
  </sheetViews>
  <sheetFormatPr baseColWidth="10" defaultColWidth="14.44140625" defaultRowHeight="15" customHeight="1" x14ac:dyDescent="0.3"/>
  <cols>
    <col min="1" max="1" width="124.44140625" customWidth="1"/>
    <col min="2" max="221" width="5.109375" customWidth="1"/>
  </cols>
  <sheetData>
    <row r="1" spans="1:221" ht="14.4" x14ac:dyDescent="0.3">
      <c r="A1" s="34" t="s">
        <v>234</v>
      </c>
      <c r="B1" s="130">
        <v>1</v>
      </c>
      <c r="C1" s="118">
        <v>2</v>
      </c>
      <c r="D1" s="118">
        <v>3</v>
      </c>
      <c r="E1" s="118">
        <v>4</v>
      </c>
      <c r="F1" s="118">
        <v>5</v>
      </c>
      <c r="G1" s="118">
        <v>6</v>
      </c>
      <c r="H1" s="118">
        <v>7</v>
      </c>
      <c r="I1" s="118">
        <v>8</v>
      </c>
      <c r="J1" s="118">
        <v>9</v>
      </c>
      <c r="K1" s="35">
        <v>1</v>
      </c>
      <c r="L1" s="35">
        <v>1</v>
      </c>
      <c r="M1" s="35">
        <v>1</v>
      </c>
      <c r="N1" s="35">
        <v>1</v>
      </c>
      <c r="O1" s="35">
        <v>1</v>
      </c>
      <c r="P1" s="35">
        <v>1</v>
      </c>
      <c r="Q1" s="35">
        <v>1</v>
      </c>
      <c r="R1" s="35">
        <v>1</v>
      </c>
      <c r="S1" s="35">
        <v>1</v>
      </c>
      <c r="T1" s="35">
        <v>1</v>
      </c>
      <c r="U1" s="35">
        <v>1</v>
      </c>
      <c r="V1" s="35">
        <v>1</v>
      </c>
      <c r="W1" s="35">
        <v>1</v>
      </c>
      <c r="X1" s="35">
        <v>1</v>
      </c>
      <c r="Y1" s="35">
        <v>1</v>
      </c>
      <c r="Z1" s="35">
        <v>1</v>
      </c>
      <c r="AA1" s="35">
        <v>1</v>
      </c>
      <c r="AB1" s="35">
        <v>1</v>
      </c>
      <c r="AC1" s="35">
        <v>1</v>
      </c>
      <c r="AD1" s="35">
        <v>1</v>
      </c>
      <c r="AE1" s="35">
        <v>1</v>
      </c>
      <c r="AF1" s="35">
        <v>1</v>
      </c>
      <c r="AG1" s="35">
        <v>1</v>
      </c>
      <c r="AH1" s="35">
        <v>1</v>
      </c>
      <c r="AI1" s="35">
        <v>1</v>
      </c>
      <c r="AJ1" s="35">
        <v>1</v>
      </c>
      <c r="AK1" s="35">
        <v>1</v>
      </c>
      <c r="AL1" s="35">
        <v>1</v>
      </c>
      <c r="AM1" s="35">
        <v>1</v>
      </c>
      <c r="AN1" s="35">
        <v>1</v>
      </c>
      <c r="AO1" s="35">
        <v>1</v>
      </c>
      <c r="AP1" s="35">
        <v>1</v>
      </c>
      <c r="AQ1" s="35">
        <v>1</v>
      </c>
      <c r="AR1" s="35">
        <v>1</v>
      </c>
      <c r="AS1" s="35">
        <v>1</v>
      </c>
      <c r="AT1" s="35">
        <v>1</v>
      </c>
      <c r="AU1" s="35">
        <v>1</v>
      </c>
      <c r="AV1" s="35">
        <v>1</v>
      </c>
      <c r="AW1" s="35">
        <v>1</v>
      </c>
      <c r="AX1" s="35">
        <v>1</v>
      </c>
      <c r="AY1" s="35">
        <v>1</v>
      </c>
      <c r="AZ1" s="35">
        <v>1</v>
      </c>
      <c r="BA1" s="35">
        <v>1</v>
      </c>
      <c r="BB1" s="35">
        <v>1</v>
      </c>
      <c r="BC1" s="35">
        <v>1</v>
      </c>
      <c r="BD1" s="35">
        <v>1</v>
      </c>
      <c r="BE1" s="35">
        <v>1</v>
      </c>
      <c r="BF1" s="35">
        <v>1</v>
      </c>
      <c r="BG1" s="35">
        <v>1</v>
      </c>
      <c r="BH1" s="35">
        <v>1</v>
      </c>
      <c r="BI1" s="35">
        <v>1</v>
      </c>
      <c r="BJ1" s="35">
        <v>1</v>
      </c>
      <c r="BK1" s="35">
        <v>1</v>
      </c>
      <c r="BL1" s="35">
        <v>1</v>
      </c>
      <c r="BM1" s="35">
        <v>1</v>
      </c>
      <c r="BN1" s="118">
        <v>1</v>
      </c>
      <c r="BO1" s="118">
        <v>1</v>
      </c>
      <c r="BP1" s="118">
        <v>1</v>
      </c>
      <c r="BQ1" s="118">
        <v>1</v>
      </c>
      <c r="BR1" s="118">
        <v>1</v>
      </c>
      <c r="BS1" s="118">
        <v>1</v>
      </c>
      <c r="BT1" s="118">
        <v>1</v>
      </c>
      <c r="BU1" s="118">
        <v>1</v>
      </c>
      <c r="BV1" s="118">
        <v>1</v>
      </c>
      <c r="BW1" s="118">
        <v>1</v>
      </c>
      <c r="BX1" s="118">
        <v>1</v>
      </c>
      <c r="BY1" s="118">
        <v>21</v>
      </c>
      <c r="BZ1" s="118">
        <v>22</v>
      </c>
      <c r="CA1" s="118">
        <v>23</v>
      </c>
      <c r="CB1" s="118">
        <v>24</v>
      </c>
      <c r="CC1" s="118">
        <v>25</v>
      </c>
      <c r="CD1" s="118">
        <v>26</v>
      </c>
      <c r="CE1" s="118">
        <v>27</v>
      </c>
      <c r="CF1" s="118">
        <v>28</v>
      </c>
      <c r="CG1" s="118">
        <v>29</v>
      </c>
      <c r="CH1" s="118">
        <v>30</v>
      </c>
      <c r="CI1" s="118">
        <v>31</v>
      </c>
      <c r="CJ1" s="118">
        <v>32</v>
      </c>
      <c r="CK1" s="118">
        <v>33</v>
      </c>
      <c r="CL1" s="118">
        <v>34</v>
      </c>
      <c r="CM1" s="118">
        <v>35</v>
      </c>
      <c r="CN1" s="118">
        <v>36</v>
      </c>
      <c r="CO1" s="118">
        <v>37</v>
      </c>
      <c r="CP1" s="118">
        <v>38</v>
      </c>
      <c r="CQ1" s="118">
        <v>39</v>
      </c>
      <c r="CR1" s="118">
        <v>40</v>
      </c>
      <c r="CS1" s="118">
        <v>41</v>
      </c>
      <c r="CT1" s="118">
        <v>42</v>
      </c>
      <c r="CU1" s="118">
        <v>43</v>
      </c>
      <c r="CV1" s="118">
        <v>44</v>
      </c>
      <c r="CW1" s="118">
        <v>45</v>
      </c>
      <c r="CX1" s="118">
        <v>46</v>
      </c>
      <c r="CY1" s="118">
        <v>47</v>
      </c>
      <c r="CZ1" s="118">
        <v>48</v>
      </c>
      <c r="DA1" s="118">
        <v>49</v>
      </c>
      <c r="DB1" s="118">
        <v>50</v>
      </c>
      <c r="DC1" s="118">
        <v>51</v>
      </c>
      <c r="DD1" s="118">
        <v>52</v>
      </c>
      <c r="DE1" s="118">
        <v>53</v>
      </c>
      <c r="DF1" s="118">
        <v>54</v>
      </c>
      <c r="DG1" s="118">
        <v>55</v>
      </c>
      <c r="DH1" s="118">
        <v>56</v>
      </c>
      <c r="DI1" s="118">
        <v>57</v>
      </c>
      <c r="DJ1" s="118">
        <v>58</v>
      </c>
      <c r="DK1" s="118">
        <v>59</v>
      </c>
      <c r="DL1" s="118">
        <v>60</v>
      </c>
      <c r="DM1" s="118">
        <v>61</v>
      </c>
      <c r="DN1" s="118">
        <v>62</v>
      </c>
      <c r="DO1" s="118">
        <v>63</v>
      </c>
      <c r="DP1" s="118">
        <v>64</v>
      </c>
      <c r="DQ1" s="118">
        <v>65</v>
      </c>
      <c r="DR1" s="118">
        <v>66</v>
      </c>
      <c r="DS1" s="118">
        <v>67</v>
      </c>
      <c r="DT1" s="118">
        <v>68</v>
      </c>
      <c r="DU1" s="118">
        <v>69</v>
      </c>
      <c r="DV1" s="118">
        <v>70</v>
      </c>
      <c r="DW1" s="118">
        <v>71</v>
      </c>
      <c r="DX1" s="118">
        <v>72</v>
      </c>
      <c r="DY1" s="118">
        <v>73</v>
      </c>
      <c r="DZ1" s="118">
        <v>74</v>
      </c>
      <c r="EA1" s="118">
        <v>75</v>
      </c>
      <c r="EB1" s="118">
        <v>76</v>
      </c>
      <c r="EC1" s="118">
        <v>77</v>
      </c>
      <c r="ED1" s="118">
        <v>78</v>
      </c>
      <c r="EE1" s="118">
        <v>79</v>
      </c>
      <c r="EF1" s="118">
        <v>80</v>
      </c>
      <c r="EG1" s="118">
        <v>81</v>
      </c>
      <c r="EH1" s="118">
        <v>82</v>
      </c>
      <c r="EI1" s="118">
        <v>83</v>
      </c>
      <c r="EJ1" s="118">
        <v>84</v>
      </c>
      <c r="EK1" s="118">
        <v>85</v>
      </c>
      <c r="EL1" s="118">
        <v>86</v>
      </c>
      <c r="EM1" s="118">
        <v>87</v>
      </c>
      <c r="EN1" s="118">
        <v>88</v>
      </c>
      <c r="EO1" s="118">
        <v>89</v>
      </c>
      <c r="EP1" s="118">
        <v>90</v>
      </c>
      <c r="EQ1" s="118">
        <v>91</v>
      </c>
      <c r="ER1" s="118">
        <v>92</v>
      </c>
      <c r="ES1" s="118">
        <v>93</v>
      </c>
      <c r="ET1" s="118">
        <v>94</v>
      </c>
      <c r="EU1" s="118">
        <v>95</v>
      </c>
      <c r="EV1" s="36"/>
      <c r="EW1" s="118">
        <v>96</v>
      </c>
      <c r="EX1" s="118">
        <v>97</v>
      </c>
      <c r="EY1" s="118">
        <v>98</v>
      </c>
      <c r="EZ1" s="118">
        <v>99</v>
      </c>
      <c r="FA1" s="118">
        <v>100</v>
      </c>
      <c r="FB1" s="118">
        <v>101</v>
      </c>
      <c r="FC1" s="118">
        <v>102</v>
      </c>
      <c r="FD1" s="118">
        <v>103</v>
      </c>
      <c r="FE1" s="118">
        <v>104</v>
      </c>
      <c r="FF1" s="118">
        <v>105</v>
      </c>
      <c r="FG1" s="118">
        <v>106</v>
      </c>
      <c r="FH1" s="118">
        <v>107</v>
      </c>
      <c r="FI1" s="118">
        <v>108</v>
      </c>
      <c r="FJ1" s="118">
        <v>109</v>
      </c>
      <c r="FK1" s="118">
        <v>110</v>
      </c>
      <c r="FL1" s="118">
        <v>111</v>
      </c>
      <c r="FM1" s="118">
        <v>112</v>
      </c>
      <c r="FN1" s="118">
        <v>113</v>
      </c>
      <c r="FO1" s="118">
        <v>114</v>
      </c>
      <c r="FP1" s="118">
        <v>115</v>
      </c>
      <c r="FQ1" s="118">
        <v>116</v>
      </c>
      <c r="FR1" s="118">
        <v>117</v>
      </c>
      <c r="FS1" s="118">
        <v>118</v>
      </c>
      <c r="FT1" s="118">
        <v>119</v>
      </c>
      <c r="FU1" s="118">
        <v>120</v>
      </c>
      <c r="FV1" s="118">
        <v>121</v>
      </c>
      <c r="FW1" s="118">
        <v>122</v>
      </c>
      <c r="FX1" s="118">
        <v>123</v>
      </c>
      <c r="FY1" s="118">
        <v>124</v>
      </c>
      <c r="FZ1" s="118">
        <v>125</v>
      </c>
      <c r="GA1" s="118">
        <v>126</v>
      </c>
      <c r="GB1" s="118">
        <v>127</v>
      </c>
      <c r="GC1" s="118">
        <v>128</v>
      </c>
      <c r="GD1" s="118">
        <v>129</v>
      </c>
      <c r="GE1" s="118">
        <v>130</v>
      </c>
      <c r="GF1" s="118">
        <v>131</v>
      </c>
      <c r="GG1" s="118">
        <v>132</v>
      </c>
      <c r="GH1" s="118">
        <v>133</v>
      </c>
      <c r="GI1" s="118">
        <v>134</v>
      </c>
      <c r="GJ1" s="118">
        <v>135</v>
      </c>
      <c r="GK1" s="118">
        <v>136</v>
      </c>
      <c r="GL1" s="118">
        <v>137</v>
      </c>
      <c r="GM1" s="118">
        <v>138</v>
      </c>
      <c r="GN1" s="118">
        <v>139</v>
      </c>
      <c r="GO1" s="118">
        <v>140</v>
      </c>
      <c r="GP1" s="118">
        <v>141</v>
      </c>
      <c r="GQ1" s="118">
        <v>142</v>
      </c>
      <c r="GR1" s="118">
        <v>143</v>
      </c>
      <c r="GS1" s="118">
        <v>144</v>
      </c>
      <c r="GT1" s="118">
        <v>145</v>
      </c>
      <c r="GU1" s="118">
        <v>146</v>
      </c>
      <c r="GV1" s="118">
        <v>147</v>
      </c>
      <c r="GW1" s="118">
        <v>148</v>
      </c>
      <c r="GX1" s="118">
        <v>149</v>
      </c>
      <c r="GY1" s="118">
        <v>150</v>
      </c>
      <c r="GZ1" s="118">
        <v>151</v>
      </c>
      <c r="HA1" s="118">
        <v>152</v>
      </c>
      <c r="HB1" s="118">
        <v>153</v>
      </c>
      <c r="HC1" s="118">
        <v>154</v>
      </c>
      <c r="HD1" s="118">
        <v>155</v>
      </c>
      <c r="HE1" s="118">
        <v>156</v>
      </c>
      <c r="HF1" s="118">
        <v>157</v>
      </c>
      <c r="HG1" s="118">
        <v>158</v>
      </c>
      <c r="HH1" s="118">
        <v>159</v>
      </c>
      <c r="HI1" s="118">
        <v>160</v>
      </c>
      <c r="HJ1" s="118">
        <v>161</v>
      </c>
      <c r="HK1" s="118">
        <v>162</v>
      </c>
      <c r="HL1" s="118">
        <v>163</v>
      </c>
      <c r="HM1" s="123">
        <v>164</v>
      </c>
    </row>
    <row r="2" spans="1:221" ht="14.4" x14ac:dyDescent="0.3">
      <c r="A2" s="37" t="s">
        <v>235</v>
      </c>
      <c r="B2" s="131"/>
      <c r="C2" s="119"/>
      <c r="D2" s="119"/>
      <c r="E2" s="119"/>
      <c r="F2" s="119"/>
      <c r="G2" s="119"/>
      <c r="H2" s="119"/>
      <c r="I2" s="119"/>
      <c r="J2" s="119"/>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119"/>
      <c r="BO2" s="119"/>
      <c r="BP2" s="119"/>
      <c r="BQ2" s="119"/>
      <c r="BR2" s="119"/>
      <c r="BS2" s="119"/>
      <c r="BT2" s="119"/>
      <c r="BU2" s="119"/>
      <c r="BV2" s="119"/>
      <c r="BW2" s="119"/>
      <c r="BX2" s="119"/>
      <c r="BY2" s="119"/>
      <c r="BZ2" s="119"/>
      <c r="CA2" s="119"/>
      <c r="CB2" s="119"/>
      <c r="CC2" s="119"/>
      <c r="CD2" s="119"/>
      <c r="CE2" s="119"/>
      <c r="CF2" s="119"/>
      <c r="CG2" s="119"/>
      <c r="CH2" s="119"/>
      <c r="CI2" s="119"/>
      <c r="CJ2" s="119"/>
      <c r="CK2" s="119"/>
      <c r="CL2" s="119"/>
      <c r="CM2" s="119"/>
      <c r="CN2" s="119"/>
      <c r="CO2" s="119"/>
      <c r="CP2" s="119"/>
      <c r="CQ2" s="119"/>
      <c r="CR2" s="119"/>
      <c r="CS2" s="119"/>
      <c r="CT2" s="119"/>
      <c r="CU2" s="119"/>
      <c r="CV2" s="119"/>
      <c r="CW2" s="119"/>
      <c r="CX2" s="119"/>
      <c r="CY2" s="119"/>
      <c r="CZ2" s="119"/>
      <c r="DA2" s="119"/>
      <c r="DB2" s="119"/>
      <c r="DC2" s="119"/>
      <c r="DD2" s="119"/>
      <c r="DE2" s="119"/>
      <c r="DF2" s="119"/>
      <c r="DG2" s="119"/>
      <c r="DH2" s="119"/>
      <c r="DI2" s="119"/>
      <c r="DJ2" s="119"/>
      <c r="DK2" s="119"/>
      <c r="DL2" s="119"/>
      <c r="DM2" s="119"/>
      <c r="DN2" s="119"/>
      <c r="DO2" s="119"/>
      <c r="DP2" s="119"/>
      <c r="DQ2" s="119"/>
      <c r="DR2" s="119"/>
      <c r="DS2" s="119"/>
      <c r="DT2" s="119"/>
      <c r="DU2" s="119"/>
      <c r="DV2" s="119"/>
      <c r="DW2" s="119"/>
      <c r="DX2" s="119"/>
      <c r="DY2" s="119"/>
      <c r="DZ2" s="119"/>
      <c r="EA2" s="119"/>
      <c r="EB2" s="119"/>
      <c r="EC2" s="119"/>
      <c r="ED2" s="119"/>
      <c r="EE2" s="119"/>
      <c r="EF2" s="119"/>
      <c r="EG2" s="119"/>
      <c r="EH2" s="119"/>
      <c r="EI2" s="119"/>
      <c r="EJ2" s="119"/>
      <c r="EK2" s="119"/>
      <c r="EL2" s="119"/>
      <c r="EM2" s="119"/>
      <c r="EN2" s="119"/>
      <c r="EO2" s="119"/>
      <c r="EP2" s="119"/>
      <c r="EQ2" s="119"/>
      <c r="ER2" s="119"/>
      <c r="ES2" s="119"/>
      <c r="ET2" s="119"/>
      <c r="EU2" s="119"/>
      <c r="EV2" s="39"/>
      <c r="EW2" s="119"/>
      <c r="EX2" s="119"/>
      <c r="EY2" s="119"/>
      <c r="EZ2" s="119"/>
      <c r="FA2" s="119"/>
      <c r="FB2" s="119"/>
      <c r="FC2" s="119"/>
      <c r="FD2" s="119"/>
      <c r="FE2" s="119"/>
      <c r="FF2" s="119"/>
      <c r="FG2" s="119"/>
      <c r="FH2" s="119"/>
      <c r="FI2" s="119"/>
      <c r="FJ2" s="119"/>
      <c r="FK2" s="119"/>
      <c r="FL2" s="119"/>
      <c r="FM2" s="119"/>
      <c r="FN2" s="119"/>
      <c r="FO2" s="119"/>
      <c r="FP2" s="119"/>
      <c r="FQ2" s="119"/>
      <c r="FR2" s="119"/>
      <c r="FS2" s="119"/>
      <c r="FT2" s="119"/>
      <c r="FU2" s="119"/>
      <c r="FV2" s="119"/>
      <c r="FW2" s="119"/>
      <c r="FX2" s="119"/>
      <c r="FY2" s="119"/>
      <c r="FZ2" s="119"/>
      <c r="GA2" s="119"/>
      <c r="GB2" s="119"/>
      <c r="GC2" s="119"/>
      <c r="GD2" s="119"/>
      <c r="GE2" s="119"/>
      <c r="GF2" s="119"/>
      <c r="GG2" s="119"/>
      <c r="GH2" s="119"/>
      <c r="GI2" s="119"/>
      <c r="GJ2" s="119"/>
      <c r="GK2" s="119"/>
      <c r="GL2" s="119"/>
      <c r="GM2" s="119"/>
      <c r="GN2" s="119"/>
      <c r="GO2" s="119"/>
      <c r="GP2" s="119"/>
      <c r="GQ2" s="119"/>
      <c r="GR2" s="119"/>
      <c r="GS2" s="119"/>
      <c r="GT2" s="119"/>
      <c r="GU2" s="119"/>
      <c r="GV2" s="119"/>
      <c r="GW2" s="119"/>
      <c r="GX2" s="119"/>
      <c r="GY2" s="119"/>
      <c r="GZ2" s="119"/>
      <c r="HA2" s="119"/>
      <c r="HB2" s="119"/>
      <c r="HC2" s="119"/>
      <c r="HD2" s="119"/>
      <c r="HE2" s="119"/>
      <c r="HF2" s="119"/>
      <c r="HG2" s="119"/>
      <c r="HH2" s="119"/>
      <c r="HI2" s="119"/>
      <c r="HJ2" s="119"/>
      <c r="HK2" s="119"/>
      <c r="HL2" s="119"/>
      <c r="HM2" s="124"/>
    </row>
    <row r="3" spans="1:221" ht="206.25" customHeight="1" x14ac:dyDescent="0.3">
      <c r="A3" s="40" t="s">
        <v>236</v>
      </c>
      <c r="B3" s="127">
        <v>15</v>
      </c>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8"/>
      <c r="BK3" s="128"/>
      <c r="BL3" s="128"/>
      <c r="BM3" s="128"/>
      <c r="BN3" s="128"/>
      <c r="BO3" s="128"/>
      <c r="BP3" s="128"/>
      <c r="BQ3" s="128"/>
      <c r="BR3" s="128"/>
      <c r="BS3" s="128"/>
      <c r="BT3" s="128"/>
      <c r="BU3" s="128"/>
      <c r="BV3" s="128"/>
      <c r="BW3" s="128"/>
      <c r="BX3" s="129"/>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c r="EF3" s="41"/>
      <c r="EG3" s="41"/>
      <c r="EH3" s="41"/>
      <c r="EI3" s="41"/>
      <c r="EJ3" s="41"/>
      <c r="EK3" s="41"/>
      <c r="EL3" s="41"/>
      <c r="EM3" s="41"/>
      <c r="EN3" s="41"/>
      <c r="EO3" s="41"/>
      <c r="EP3" s="41"/>
      <c r="EQ3" s="41"/>
      <c r="ER3" s="41"/>
      <c r="ES3" s="41"/>
      <c r="ET3" s="41"/>
      <c r="EU3" s="41"/>
      <c r="EV3" s="42"/>
      <c r="EW3" s="41"/>
      <c r="EX3" s="41"/>
      <c r="EY3" s="41"/>
      <c r="EZ3" s="41"/>
      <c r="FA3" s="41"/>
      <c r="FB3" s="41"/>
      <c r="FC3" s="41"/>
      <c r="FD3" s="41"/>
      <c r="FE3" s="41"/>
      <c r="FF3" s="41"/>
      <c r="FG3" s="41"/>
      <c r="FH3" s="41"/>
      <c r="FI3" s="41"/>
      <c r="FJ3" s="41"/>
      <c r="FK3" s="41"/>
      <c r="FL3" s="41"/>
      <c r="FM3" s="41"/>
      <c r="FN3" s="41"/>
      <c r="FO3" s="41"/>
      <c r="FP3" s="41"/>
      <c r="FQ3" s="41"/>
      <c r="FR3" s="41"/>
      <c r="FS3" s="41"/>
      <c r="FT3" s="41"/>
      <c r="FU3" s="41"/>
      <c r="FV3" s="41"/>
      <c r="FW3" s="41"/>
      <c r="FX3" s="41"/>
      <c r="FY3" s="41"/>
      <c r="FZ3" s="41"/>
      <c r="GA3" s="41"/>
      <c r="GB3" s="41"/>
      <c r="GC3" s="41"/>
      <c r="GD3" s="41"/>
      <c r="GE3" s="41"/>
      <c r="GF3" s="41"/>
      <c r="GG3" s="41"/>
      <c r="GH3" s="41"/>
      <c r="GI3" s="41"/>
      <c r="GJ3" s="41"/>
      <c r="GK3" s="41"/>
      <c r="GL3" s="41"/>
      <c r="GM3" s="41"/>
      <c r="GN3" s="41"/>
      <c r="GO3" s="41"/>
      <c r="GP3" s="41"/>
      <c r="GQ3" s="41"/>
      <c r="GR3" s="41"/>
      <c r="GS3" s="41"/>
      <c r="GT3" s="41"/>
      <c r="GU3" s="41"/>
      <c r="GV3" s="41"/>
      <c r="GW3" s="41"/>
      <c r="GX3" s="41"/>
      <c r="GY3" s="41"/>
      <c r="GZ3" s="41"/>
      <c r="HA3" s="41"/>
      <c r="HB3" s="41"/>
      <c r="HC3" s="41"/>
      <c r="HD3" s="41"/>
      <c r="HE3" s="41"/>
      <c r="HF3" s="41"/>
      <c r="HG3" s="41"/>
      <c r="HH3" s="41"/>
      <c r="HI3" s="41"/>
      <c r="HJ3" s="41"/>
      <c r="HK3" s="41"/>
      <c r="HL3" s="41"/>
      <c r="HM3" s="43"/>
    </row>
    <row r="4" spans="1:221" ht="206.25" customHeight="1" x14ac:dyDescent="0.3">
      <c r="A4" s="40" t="s">
        <v>237</v>
      </c>
      <c r="B4" s="44"/>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125">
        <v>15</v>
      </c>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3"/>
      <c r="EV4" s="46"/>
      <c r="EW4" s="45"/>
      <c r="EX4" s="45"/>
      <c r="EY4" s="45"/>
      <c r="EZ4" s="45"/>
      <c r="FA4" s="45"/>
      <c r="FB4" s="45"/>
      <c r="FC4" s="45"/>
      <c r="FD4" s="45"/>
      <c r="FE4" s="45"/>
      <c r="FF4" s="45"/>
      <c r="FG4" s="45"/>
      <c r="FH4" s="45"/>
      <c r="FI4" s="45"/>
      <c r="FJ4" s="45"/>
      <c r="FK4" s="45"/>
      <c r="FL4" s="45"/>
      <c r="FM4" s="45"/>
      <c r="FN4" s="45"/>
      <c r="FO4" s="45"/>
      <c r="FP4" s="45"/>
      <c r="FQ4" s="45"/>
      <c r="FR4" s="45"/>
      <c r="FS4" s="45"/>
      <c r="FT4" s="45"/>
      <c r="FU4" s="45"/>
      <c r="FV4" s="45"/>
      <c r="FW4" s="45"/>
      <c r="FX4" s="45"/>
      <c r="FY4" s="45"/>
      <c r="FZ4" s="45"/>
      <c r="GA4" s="45"/>
      <c r="GB4" s="45"/>
      <c r="GC4" s="45"/>
      <c r="GD4" s="45"/>
      <c r="GE4" s="45"/>
      <c r="GF4" s="45"/>
      <c r="GG4" s="45"/>
      <c r="GH4" s="45"/>
      <c r="GI4" s="45"/>
      <c r="GJ4" s="45"/>
      <c r="GK4" s="45"/>
      <c r="GL4" s="45"/>
      <c r="GM4" s="45"/>
      <c r="GN4" s="45"/>
      <c r="GO4" s="45"/>
      <c r="GP4" s="45"/>
      <c r="GQ4" s="45"/>
      <c r="GR4" s="45"/>
      <c r="GS4" s="45"/>
      <c r="GT4" s="45"/>
      <c r="GU4" s="45"/>
      <c r="GV4" s="45"/>
      <c r="GW4" s="45"/>
      <c r="GX4" s="45"/>
      <c r="GY4" s="45"/>
      <c r="GZ4" s="45"/>
      <c r="HA4" s="45"/>
      <c r="HB4" s="45"/>
      <c r="HC4" s="45"/>
      <c r="HD4" s="45"/>
      <c r="HE4" s="45"/>
      <c r="HF4" s="45"/>
      <c r="HG4" s="45"/>
      <c r="HH4" s="45"/>
      <c r="HI4" s="45"/>
      <c r="HJ4" s="45"/>
      <c r="HK4" s="45"/>
      <c r="HL4" s="45"/>
      <c r="HM4" s="47"/>
    </row>
    <row r="5" spans="1:221" ht="206.25" customHeight="1" x14ac:dyDescent="0.3">
      <c r="A5" s="40" t="s">
        <v>238</v>
      </c>
      <c r="B5" s="44"/>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125">
        <v>15</v>
      </c>
      <c r="DS5" s="104"/>
      <c r="DT5" s="104"/>
      <c r="DU5" s="104"/>
      <c r="DV5" s="103"/>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8"/>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7"/>
    </row>
    <row r="6" spans="1:221" ht="206.25" customHeight="1" x14ac:dyDescent="0.3">
      <c r="A6" s="40" t="s">
        <v>239</v>
      </c>
      <c r="B6" s="44"/>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125">
        <v>15</v>
      </c>
      <c r="DX6" s="104"/>
      <c r="DY6" s="104"/>
      <c r="DZ6" s="104"/>
      <c r="EA6" s="104"/>
      <c r="EB6" s="104"/>
      <c r="EC6" s="104"/>
      <c r="ED6" s="104"/>
      <c r="EE6" s="104"/>
      <c r="EF6" s="103"/>
      <c r="EG6" s="45"/>
      <c r="EH6" s="45"/>
      <c r="EI6" s="45"/>
      <c r="EJ6" s="45"/>
      <c r="EK6" s="45"/>
      <c r="EL6" s="45"/>
      <c r="EM6" s="45"/>
      <c r="EN6" s="45"/>
      <c r="EO6" s="45"/>
      <c r="EP6" s="45"/>
      <c r="EQ6" s="45"/>
      <c r="ER6" s="45"/>
      <c r="ES6" s="45"/>
      <c r="ET6" s="45"/>
      <c r="EU6" s="45"/>
      <c r="EV6" s="48"/>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7"/>
    </row>
    <row r="7" spans="1:221" ht="206.25" customHeight="1" x14ac:dyDescent="0.3">
      <c r="A7" s="40" t="s">
        <v>240</v>
      </c>
      <c r="B7" s="44">
        <v>0</v>
      </c>
      <c r="C7" s="45">
        <v>0</v>
      </c>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125">
        <v>15</v>
      </c>
      <c r="EH7" s="104"/>
      <c r="EI7" s="104"/>
      <c r="EJ7" s="104"/>
      <c r="EK7" s="104"/>
      <c r="EL7" s="104"/>
      <c r="EM7" s="104"/>
      <c r="EN7" s="104"/>
      <c r="EO7" s="104"/>
      <c r="EP7" s="104"/>
      <c r="EQ7" s="104"/>
      <c r="ER7" s="104"/>
      <c r="ES7" s="104"/>
      <c r="ET7" s="104"/>
      <c r="EU7" s="103"/>
      <c r="EV7" s="46"/>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7"/>
    </row>
    <row r="8" spans="1:221" ht="206.25" customHeight="1" x14ac:dyDescent="0.3">
      <c r="A8" s="40" t="s">
        <v>241</v>
      </c>
      <c r="B8" s="44"/>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8"/>
      <c r="EW8" s="125">
        <v>1</v>
      </c>
      <c r="EX8" s="104"/>
      <c r="EY8" s="104"/>
      <c r="EZ8" s="104"/>
      <c r="FA8" s="104"/>
      <c r="FB8" s="104"/>
      <c r="FC8" s="104"/>
      <c r="FD8" s="104"/>
      <c r="FE8" s="104"/>
      <c r="FF8" s="104"/>
      <c r="FG8" s="104"/>
      <c r="FH8" s="104"/>
      <c r="FI8" s="104"/>
      <c r="FJ8" s="104"/>
      <c r="FK8" s="104"/>
      <c r="FL8" s="104"/>
      <c r="FM8" s="104"/>
      <c r="FN8" s="104"/>
      <c r="FO8" s="104"/>
      <c r="FP8" s="104"/>
      <c r="FQ8" s="104"/>
      <c r="FR8" s="104"/>
      <c r="FS8" s="104"/>
      <c r="FT8" s="104"/>
      <c r="FU8" s="104"/>
      <c r="FV8" s="104"/>
      <c r="FW8" s="104"/>
      <c r="FX8" s="104"/>
      <c r="FY8" s="104"/>
      <c r="FZ8" s="103"/>
      <c r="GA8" s="45"/>
      <c r="GB8" s="45"/>
      <c r="GC8" s="45"/>
      <c r="GD8" s="45"/>
      <c r="GE8" s="45"/>
      <c r="GF8" s="45"/>
      <c r="GG8" s="45"/>
      <c r="GH8" s="45"/>
      <c r="GI8" s="45"/>
      <c r="GJ8" s="45"/>
      <c r="GK8" s="45"/>
      <c r="GL8" s="45"/>
      <c r="GM8" s="45"/>
      <c r="GN8" s="45"/>
      <c r="GO8" s="45"/>
      <c r="GP8" s="45"/>
      <c r="GQ8" s="45"/>
      <c r="GR8" s="45"/>
      <c r="GS8" s="45"/>
      <c r="GT8" s="45"/>
      <c r="GU8" s="45"/>
      <c r="GV8" s="45"/>
      <c r="GW8" s="45"/>
      <c r="GX8" s="45"/>
      <c r="GY8" s="45"/>
      <c r="GZ8" s="45"/>
      <c r="HA8" s="45"/>
      <c r="HB8" s="45"/>
      <c r="HC8" s="45"/>
      <c r="HD8" s="45"/>
      <c r="HE8" s="45"/>
      <c r="HF8" s="45"/>
      <c r="HG8" s="45"/>
      <c r="HH8" s="45"/>
      <c r="HI8" s="45"/>
      <c r="HJ8" s="45"/>
      <c r="HK8" s="45"/>
      <c r="HL8" s="45"/>
      <c r="HM8" s="47"/>
    </row>
    <row r="9" spans="1:221" ht="206.25" customHeight="1" x14ac:dyDescent="0.3">
      <c r="A9" s="40" t="s">
        <v>242</v>
      </c>
      <c r="B9" s="44"/>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8"/>
      <c r="EW9" s="45"/>
      <c r="EX9" s="45"/>
      <c r="EY9" s="125">
        <v>1</v>
      </c>
      <c r="EZ9" s="104"/>
      <c r="FA9" s="104"/>
      <c r="FB9" s="104"/>
      <c r="FC9" s="104"/>
      <c r="FD9" s="104"/>
      <c r="FE9" s="104"/>
      <c r="FF9" s="104"/>
      <c r="FG9" s="104"/>
      <c r="FH9" s="104"/>
      <c r="FI9" s="104"/>
      <c r="FJ9" s="104"/>
      <c r="FK9" s="104"/>
      <c r="FL9" s="104"/>
      <c r="FM9" s="104"/>
      <c r="FN9" s="104"/>
      <c r="FO9" s="104"/>
      <c r="FP9" s="104"/>
      <c r="FQ9" s="104"/>
      <c r="FR9" s="104"/>
      <c r="FS9" s="104"/>
      <c r="FT9" s="104"/>
      <c r="FU9" s="104"/>
      <c r="FV9" s="104"/>
      <c r="FW9" s="104"/>
      <c r="FX9" s="104"/>
      <c r="FY9" s="104"/>
      <c r="FZ9" s="104"/>
      <c r="GA9" s="104"/>
      <c r="GB9" s="103"/>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7"/>
    </row>
    <row r="10" spans="1:221" ht="206.25" customHeight="1" x14ac:dyDescent="0.3">
      <c r="A10" s="49" t="s">
        <v>243</v>
      </c>
      <c r="B10" s="50"/>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2"/>
      <c r="EW10" s="51"/>
      <c r="EX10" s="51"/>
      <c r="EY10" s="51"/>
      <c r="EZ10" s="51"/>
      <c r="FA10" s="51"/>
      <c r="FB10" s="51"/>
      <c r="FC10" s="51"/>
      <c r="FD10" s="51"/>
      <c r="FE10" s="51"/>
      <c r="FF10" s="120">
        <v>4</v>
      </c>
      <c r="FG10" s="121"/>
      <c r="FH10" s="121"/>
      <c r="FI10" s="121"/>
      <c r="FJ10" s="121"/>
      <c r="FK10" s="121"/>
      <c r="FL10" s="121"/>
      <c r="FM10" s="121"/>
      <c r="FN10" s="121"/>
      <c r="FO10" s="121"/>
      <c r="FP10" s="121"/>
      <c r="FQ10" s="121"/>
      <c r="FR10" s="121"/>
      <c r="FS10" s="121"/>
      <c r="FT10" s="126"/>
      <c r="FU10" s="120">
        <v>4</v>
      </c>
      <c r="FV10" s="121"/>
      <c r="FW10" s="121"/>
      <c r="FX10" s="121"/>
      <c r="FY10" s="121"/>
      <c r="FZ10" s="121"/>
      <c r="GA10" s="121"/>
      <c r="GB10" s="121"/>
      <c r="GC10" s="121"/>
      <c r="GD10" s="121"/>
      <c r="GE10" s="121"/>
      <c r="GF10" s="121"/>
      <c r="GG10" s="121"/>
      <c r="GH10" s="121"/>
      <c r="GI10" s="126"/>
      <c r="GJ10" s="120">
        <v>4</v>
      </c>
      <c r="GK10" s="121"/>
      <c r="GL10" s="121"/>
      <c r="GM10" s="121"/>
      <c r="GN10" s="121"/>
      <c r="GO10" s="121"/>
      <c r="GP10" s="121"/>
      <c r="GQ10" s="121"/>
      <c r="GR10" s="121"/>
      <c r="GS10" s="121"/>
      <c r="GT10" s="121"/>
      <c r="GU10" s="121"/>
      <c r="GV10" s="121"/>
      <c r="GW10" s="121"/>
      <c r="GX10" s="126"/>
      <c r="GY10" s="120">
        <v>4</v>
      </c>
      <c r="GZ10" s="121"/>
      <c r="HA10" s="121"/>
      <c r="HB10" s="121"/>
      <c r="HC10" s="121"/>
      <c r="HD10" s="121"/>
      <c r="HE10" s="121"/>
      <c r="HF10" s="121"/>
      <c r="HG10" s="121"/>
      <c r="HH10" s="121"/>
      <c r="HI10" s="121"/>
      <c r="HJ10" s="121"/>
      <c r="HK10" s="121"/>
      <c r="HL10" s="121"/>
      <c r="HM10" s="12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75">
    <mergeCell ref="BN1:BN2"/>
    <mergeCell ref="BO1:BO2"/>
    <mergeCell ref="BP1:BP2"/>
    <mergeCell ref="BQ1:BQ2"/>
    <mergeCell ref="BR1:BR2"/>
    <mergeCell ref="B3:BX3"/>
    <mergeCell ref="BS1:BS2"/>
    <mergeCell ref="BT1:BT2"/>
    <mergeCell ref="BU1:BU2"/>
    <mergeCell ref="BV1:BV2"/>
    <mergeCell ref="BW1:BW2"/>
    <mergeCell ref="BX1:BX2"/>
    <mergeCell ref="B1:B2"/>
    <mergeCell ref="C1:C2"/>
    <mergeCell ref="D1:D2"/>
    <mergeCell ref="E1:E2"/>
    <mergeCell ref="F1:F2"/>
    <mergeCell ref="G1:G2"/>
    <mergeCell ref="H1:H2"/>
    <mergeCell ref="I1:I2"/>
    <mergeCell ref="J1:J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U1:DU2"/>
    <mergeCell ref="DV1:DV2"/>
    <mergeCell ref="DR5:DV5"/>
    <mergeCell ref="DW1:DW2"/>
    <mergeCell ref="DX1:DX2"/>
    <mergeCell ref="DY1:DY2"/>
    <mergeCell ref="DI1:DI2"/>
    <mergeCell ref="DJ1:DJ2"/>
    <mergeCell ref="DK1:DK2"/>
    <mergeCell ref="DL1:DL2"/>
    <mergeCell ref="DM1:DM2"/>
    <mergeCell ref="DN1:DN2"/>
    <mergeCell ref="DO1:DO2"/>
    <mergeCell ref="DP1:DP2"/>
    <mergeCell ref="DQ1:DQ2"/>
    <mergeCell ref="EH1:EH2"/>
    <mergeCell ref="EI1:EI2"/>
    <mergeCell ref="EJ1:EJ2"/>
    <mergeCell ref="EG7:EU7"/>
    <mergeCell ref="EK1:EK2"/>
    <mergeCell ref="EL1:EL2"/>
    <mergeCell ref="EM1:EM2"/>
    <mergeCell ref="EN1:EN2"/>
    <mergeCell ref="EO1:EO2"/>
    <mergeCell ref="EP1:EP2"/>
    <mergeCell ref="EQ1:EQ2"/>
    <mergeCell ref="BY4:EU4"/>
    <mergeCell ref="DZ1:DZ2"/>
    <mergeCell ref="EA1:EA2"/>
    <mergeCell ref="EB1:EB2"/>
    <mergeCell ref="EC1:EC2"/>
    <mergeCell ref="DW6:EF6"/>
    <mergeCell ref="ED1:ED2"/>
    <mergeCell ref="EE1:EE2"/>
    <mergeCell ref="EF1:EF2"/>
    <mergeCell ref="EG1:EG2"/>
    <mergeCell ref="DR1:DR2"/>
    <mergeCell ref="DS1:DS2"/>
    <mergeCell ref="DT1:DT2"/>
    <mergeCell ref="EW8:FZ8"/>
    <mergeCell ref="EY9:GB9"/>
    <mergeCell ref="FF10:FT10"/>
    <mergeCell ref="FU10:GI10"/>
    <mergeCell ref="GJ10:GX10"/>
    <mergeCell ref="ER1:ER2"/>
    <mergeCell ref="ES1:ES2"/>
    <mergeCell ref="ET1:ET2"/>
    <mergeCell ref="EU1:EU2"/>
    <mergeCell ref="EW1:EW2"/>
    <mergeCell ref="EX1:EX2"/>
    <mergeCell ref="EY1:EY2"/>
    <mergeCell ref="GW1:GW2"/>
    <mergeCell ref="GX1:GX2"/>
    <mergeCell ref="FW1:FW2"/>
    <mergeCell ref="FX1:FX2"/>
    <mergeCell ref="FY1:FY2"/>
    <mergeCell ref="FZ1:FZ2"/>
    <mergeCell ref="GA1:GA2"/>
    <mergeCell ref="GB1:GB2"/>
    <mergeCell ref="GC1:GC2"/>
    <mergeCell ref="GD1:GD2"/>
    <mergeCell ref="GE1:GE2"/>
    <mergeCell ref="GF1:GF2"/>
    <mergeCell ref="GY1:GY2"/>
    <mergeCell ref="GZ1:GZ2"/>
    <mergeCell ref="HA1:HA2"/>
    <mergeCell ref="HB1:HB2"/>
    <mergeCell ref="HC1:HC2"/>
    <mergeCell ref="HK1:HK2"/>
    <mergeCell ref="HL1:HL2"/>
    <mergeCell ref="HM1:HM2"/>
    <mergeCell ref="HD1:HD2"/>
    <mergeCell ref="HE1:HE2"/>
    <mergeCell ref="HF1:HF2"/>
    <mergeCell ref="HG1:HG2"/>
    <mergeCell ref="HH1:HH2"/>
    <mergeCell ref="HI1:HI2"/>
    <mergeCell ref="HJ1:HJ2"/>
    <mergeCell ref="GY10:HM10"/>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GP1:GP2"/>
    <mergeCell ref="GQ1:GQ2"/>
    <mergeCell ref="GR1:GR2"/>
    <mergeCell ref="GS1:GS2"/>
    <mergeCell ref="GT1:GT2"/>
    <mergeCell ref="GU1:GU2"/>
    <mergeCell ref="GV1:GV2"/>
    <mergeCell ref="GG1:GG2"/>
    <mergeCell ref="GH1:GH2"/>
    <mergeCell ref="GI1:GI2"/>
    <mergeCell ref="GJ1:GJ2"/>
    <mergeCell ref="GK1:GK2"/>
    <mergeCell ref="GL1:GL2"/>
    <mergeCell ref="GM1:GM2"/>
    <mergeCell ref="GN1:GN2"/>
    <mergeCell ref="GO1:GO2"/>
  </mergeCells>
  <pageMargins left="0.7" right="0.7" top="0.75" bottom="0.75"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Z1000"/>
  <sheetViews>
    <sheetView workbookViewId="0"/>
  </sheetViews>
  <sheetFormatPr baseColWidth="10" defaultColWidth="14.44140625" defaultRowHeight="15" customHeight="1" x14ac:dyDescent="0.3"/>
  <cols>
    <col min="1" max="6" width="11.44140625" customWidth="1"/>
    <col min="7" max="26" width="10.6640625" customWidth="1"/>
  </cols>
  <sheetData>
    <row r="1" spans="1:26" ht="15.7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G1000"/>
  <sheetViews>
    <sheetView showGridLines="0" workbookViewId="0"/>
  </sheetViews>
  <sheetFormatPr baseColWidth="10" defaultColWidth="14.44140625" defaultRowHeight="15" customHeight="1" x14ac:dyDescent="0.3"/>
  <cols>
    <col min="1" max="1" width="8.88671875" customWidth="1"/>
    <col min="2" max="2" width="7.6640625" customWidth="1"/>
    <col min="3" max="3" width="9.44140625" customWidth="1"/>
    <col min="4" max="4" width="10" customWidth="1"/>
    <col min="5" max="5" width="4.5546875" customWidth="1"/>
    <col min="6" max="6" width="11.88671875" customWidth="1"/>
    <col min="7" max="7" width="13.5546875" customWidth="1"/>
    <col min="8" max="26" width="10.6640625" customWidth="1"/>
  </cols>
  <sheetData>
    <row r="1" spans="1:7" ht="14.4" x14ac:dyDescent="0.3">
      <c r="A1" s="53" t="s">
        <v>255</v>
      </c>
      <c r="B1" s="54" t="s">
        <v>256</v>
      </c>
      <c r="C1" s="54" t="s">
        <v>257</v>
      </c>
      <c r="D1" s="55" t="s">
        <v>258</v>
      </c>
      <c r="F1" s="56" t="s">
        <v>259</v>
      </c>
      <c r="G1" s="56" t="s">
        <v>260</v>
      </c>
    </row>
    <row r="2" spans="1:7" ht="14.4" x14ac:dyDescent="0.3">
      <c r="A2" s="57">
        <f>IF(Producción1!D2="","",IF(ISNUMBER(A1),Producción1!E2+A1,Producción1!E2))</f>
        <v>1</v>
      </c>
      <c r="B2" s="58">
        <f>IF(Producción1!X2&lt;&gt;"",IF(ISNUMBER(B1),Producción1!X2+B1,Producción1!X2),"")</f>
        <v>18.000000000000014</v>
      </c>
      <c r="C2" s="58">
        <f t="shared" ref="C2:C242" si="0">IF(A2="","",A2^2)</f>
        <v>1</v>
      </c>
      <c r="D2" s="59">
        <f t="shared" ref="D2:D242" si="1">IF(A2="","",A2*B2)</f>
        <v>18.000000000000014</v>
      </c>
      <c r="F2" s="45" t="s">
        <v>261</v>
      </c>
      <c r="G2" s="58">
        <f>COUNT(A2:A165)</f>
        <v>1</v>
      </c>
    </row>
    <row r="3" spans="1:7" ht="14.4" x14ac:dyDescent="0.3">
      <c r="A3" s="57" t="str">
        <f>IF(Producción1!D3="","",IF(ISNUMBER(A2),Producción1!E3+A2,Producción1!E3))</f>
        <v/>
      </c>
      <c r="B3" s="58">
        <f>IF(Producción1!X3&lt;&gt;"",IF(ISNUMBER(B2),Producción1!X3+B2,Producción1!X3),"")</f>
        <v>36.000000000000028</v>
      </c>
      <c r="C3" s="58" t="str">
        <f t="shared" si="0"/>
        <v/>
      </c>
      <c r="D3" s="59" t="str">
        <f t="shared" si="1"/>
        <v/>
      </c>
      <c r="F3" s="45" t="s">
        <v>262</v>
      </c>
      <c r="G3" s="58">
        <f>SUM(D2:D165)</f>
        <v>18.000000000000014</v>
      </c>
    </row>
    <row r="4" spans="1:7" ht="14.4" x14ac:dyDescent="0.3">
      <c r="A4" s="57" t="str">
        <f>IF(Producción1!D4="","",IF(ISNUMBER(A3),Producción1!E4+A3,Producción1!E4))</f>
        <v/>
      </c>
      <c r="B4" s="58">
        <f>IF(Producción1!X4&lt;&gt;"",IF(ISNUMBER(B3),Producción1!X4+B3,Producción1!X4),"")</f>
        <v>54.000000000000043</v>
      </c>
      <c r="C4" s="58" t="str">
        <f t="shared" si="0"/>
        <v/>
      </c>
      <c r="D4" s="59" t="str">
        <f t="shared" si="1"/>
        <v/>
      </c>
      <c r="F4" s="45" t="s">
        <v>263</v>
      </c>
      <c r="G4" s="58">
        <f>SUM(A2:A165)</f>
        <v>1</v>
      </c>
    </row>
    <row r="5" spans="1:7" ht="14.4" x14ac:dyDescent="0.3">
      <c r="A5" s="57" t="str">
        <f>IF(Producción1!D5="","",IF(ISNUMBER(A4),Producción1!E5+A4,Producción1!E5))</f>
        <v/>
      </c>
      <c r="B5" s="58">
        <f>IF(Producción1!X5&lt;&gt;"",IF(ISNUMBER(B4),Producción1!X5+B4,Producción1!X5),"")</f>
        <v>89.000000000000085</v>
      </c>
      <c r="C5" s="58" t="str">
        <f t="shared" si="0"/>
        <v/>
      </c>
      <c r="D5" s="59" t="str">
        <f t="shared" si="1"/>
        <v/>
      </c>
      <c r="F5" s="45" t="s">
        <v>264</v>
      </c>
      <c r="G5" s="58">
        <f>SUM(B2:B165)</f>
        <v>327506</v>
      </c>
    </row>
    <row r="6" spans="1:7" ht="14.4" x14ac:dyDescent="0.3">
      <c r="A6" s="57" t="str">
        <f>IF(Producción1!D6="","",IF(ISNUMBER(A5),Producción1!E6+A5,Producción1!E6))</f>
        <v/>
      </c>
      <c r="B6" s="58">
        <f>IF(Producción1!X6&lt;&gt;"",IF(ISNUMBER(B5),Producción1!X6+B5,Producción1!X6),"")</f>
        <v>124.00000000000011</v>
      </c>
      <c r="C6" s="58" t="str">
        <f t="shared" si="0"/>
        <v/>
      </c>
      <c r="D6" s="59" t="str">
        <f t="shared" si="1"/>
        <v/>
      </c>
      <c r="F6" s="45" t="s">
        <v>265</v>
      </c>
      <c r="G6" s="58">
        <f>SUM(C2:C165)</f>
        <v>1</v>
      </c>
    </row>
    <row r="7" spans="1:7" ht="14.4" x14ac:dyDescent="0.3">
      <c r="A7" s="57" t="str">
        <f>IF(Producción1!D7="","",IF(ISNUMBER(A6),Producción1!E7+A6,Producción1!E7))</f>
        <v/>
      </c>
      <c r="B7" s="58">
        <f>IF(Producción1!X7&lt;&gt;"",IF(ISNUMBER(B6),Producción1!X7+B6,Producción1!X7),"")</f>
        <v>177.00000000000009</v>
      </c>
      <c r="C7" s="58" t="str">
        <f t="shared" si="0"/>
        <v/>
      </c>
      <c r="D7" s="59" t="str">
        <f t="shared" si="1"/>
        <v/>
      </c>
      <c r="F7" s="45" t="s">
        <v>266</v>
      </c>
      <c r="G7" s="58">
        <f>G4^2</f>
        <v>1</v>
      </c>
    </row>
    <row r="8" spans="1:7" ht="14.4" x14ac:dyDescent="0.3">
      <c r="A8" s="57" t="str">
        <f>IF(Producción1!D8="","",IF(ISNUMBER(A7),Producción1!E8+A7,Producción1!E8))</f>
        <v/>
      </c>
      <c r="B8" s="58">
        <f>IF(Producción1!X8&lt;&gt;"",IF(ISNUMBER(B7),Producción1!X8+B7,Producción1!X8),"")</f>
        <v>203.00000000000014</v>
      </c>
      <c r="C8" s="58" t="str">
        <f t="shared" si="0"/>
        <v/>
      </c>
      <c r="D8" s="59" t="str">
        <f t="shared" si="1"/>
        <v/>
      </c>
      <c r="F8" s="45" t="s">
        <v>267</v>
      </c>
      <c r="G8" s="60" t="e">
        <f>ROUND((G2*G3-G4*G5)/(G2*G6-G7),1)</f>
        <v>#DIV/0!</v>
      </c>
    </row>
    <row r="9" spans="1:7" ht="14.4" x14ac:dyDescent="0.3">
      <c r="A9" s="57" t="str">
        <f>IF(Producción1!D9="","",IF(ISNUMBER(A8),Producción1!E9+A8,Producción1!E9))</f>
        <v/>
      </c>
      <c r="B9" s="58">
        <f>IF(Producción1!X9&lt;&gt;"",IF(ISNUMBER(B8),Producción1!X9+B8,Producción1!X9),"")</f>
        <v>221.00000000000009</v>
      </c>
      <c r="C9" s="58" t="str">
        <f t="shared" si="0"/>
        <v/>
      </c>
      <c r="D9" s="59" t="str">
        <f t="shared" si="1"/>
        <v/>
      </c>
      <c r="F9" s="45" t="s">
        <v>268</v>
      </c>
      <c r="G9" s="60" t="e">
        <f>ROUND((G5-G8*G4)/G2,1)</f>
        <v>#DIV/0!</v>
      </c>
    </row>
    <row r="10" spans="1:7" ht="14.4" x14ac:dyDescent="0.3">
      <c r="A10" s="57" t="str">
        <f>IF(Producción1!D10="","",IF(ISNUMBER(A9),Producción1!E10+A9,Producción1!E10))</f>
        <v/>
      </c>
      <c r="B10" s="58">
        <f>IF(Producción1!X10&lt;&gt;"",IF(ISNUMBER(B9),Producción1!X10+B9,Producción1!X10),"")</f>
        <v>230.00000000000006</v>
      </c>
      <c r="C10" s="58" t="str">
        <f t="shared" si="0"/>
        <v/>
      </c>
      <c r="D10" s="59" t="str">
        <f t="shared" si="1"/>
        <v/>
      </c>
    </row>
    <row r="11" spans="1:7" ht="14.4" x14ac:dyDescent="0.3">
      <c r="A11" s="57" t="str">
        <f>IF(Producción1!D11="","",IF(ISNUMBER(A10),Producción1!E11+A10,Producción1!E11))</f>
        <v/>
      </c>
      <c r="B11" s="58">
        <f>IF(Producción1!X11&lt;&gt;"",IF(ISNUMBER(B10),Producción1!X11+B10,Producción1!X11),"")</f>
        <v>265.00000000000011</v>
      </c>
      <c r="C11" s="58" t="str">
        <f t="shared" si="0"/>
        <v/>
      </c>
      <c r="D11" s="59" t="str">
        <f t="shared" si="1"/>
        <v/>
      </c>
      <c r="F11" s="132" t="e">
        <f>CONCATENATE("Y = ",G8,"X","+ ",G9)</f>
        <v>#DIV/0!</v>
      </c>
      <c r="G11" s="99"/>
    </row>
    <row r="12" spans="1:7" ht="14.4" x14ac:dyDescent="0.3">
      <c r="A12" s="57" t="str">
        <f>IF(Producción1!D12="","",IF(ISNUMBER(A11),Producción1!E12+A11,Producción1!E12))</f>
        <v/>
      </c>
      <c r="B12" s="58">
        <f>IF(Producción1!X12&lt;&gt;"",IF(ISNUMBER(B11),Producción1!X12+B11,Producción1!X12),"")</f>
        <v>291.00000000000017</v>
      </c>
      <c r="C12" s="58" t="str">
        <f t="shared" si="0"/>
        <v/>
      </c>
      <c r="D12" s="59" t="str">
        <f t="shared" si="1"/>
        <v/>
      </c>
    </row>
    <row r="13" spans="1:7" ht="14.4" x14ac:dyDescent="0.3">
      <c r="A13" s="57" t="str">
        <f>IF(Producción1!D13="","",IF(ISNUMBER(A12),Producción1!E13+A12,Producción1!E13))</f>
        <v/>
      </c>
      <c r="B13" s="58">
        <f>IF(Producción1!X13&lt;&gt;"",IF(ISNUMBER(B12),Producción1!X13+B12,Producción1!X13),"")</f>
        <v>309.00000000000011</v>
      </c>
      <c r="C13" s="58" t="str">
        <f t="shared" si="0"/>
        <v/>
      </c>
      <c r="D13" s="59" t="str">
        <f t="shared" si="1"/>
        <v/>
      </c>
    </row>
    <row r="14" spans="1:7" ht="14.4" x14ac:dyDescent="0.3">
      <c r="A14" s="57" t="str">
        <f>IF(Producción1!D14="","",IF(ISNUMBER(A13),Producción1!E14+A13,Producción1!E14))</f>
        <v/>
      </c>
      <c r="B14" s="58">
        <f>IF(Producción1!X14&lt;&gt;"",IF(ISNUMBER(B13),Producción1!X14+B13,Producción1!X14),"")</f>
        <v>327.00000000000006</v>
      </c>
      <c r="C14" s="58" t="str">
        <f t="shared" si="0"/>
        <v/>
      </c>
      <c r="D14" s="59" t="str">
        <f t="shared" si="1"/>
        <v/>
      </c>
    </row>
    <row r="15" spans="1:7" ht="14.4" x14ac:dyDescent="0.3">
      <c r="A15" s="57" t="str">
        <f>IF(Producción1!D15="","",IF(ISNUMBER(A14),Producción1!E15+A14,Producción1!E15))</f>
        <v/>
      </c>
      <c r="B15" s="58">
        <f>IF(Producción1!X15&lt;&gt;"",IF(ISNUMBER(B14),Producción1!X15+B14,Producción1!X15),"")</f>
        <v>345</v>
      </c>
      <c r="C15" s="58" t="str">
        <f t="shared" si="0"/>
        <v/>
      </c>
      <c r="D15" s="59" t="str">
        <f t="shared" si="1"/>
        <v/>
      </c>
    </row>
    <row r="16" spans="1:7" ht="14.4" x14ac:dyDescent="0.3">
      <c r="A16" s="57" t="str">
        <f>IF(Producción1!D16="","",IF(ISNUMBER(A15),Producción1!E16+A15,Producción1!E16))</f>
        <v/>
      </c>
      <c r="B16" s="58">
        <f>IF(Producción1!X16&lt;&gt;"",IF(ISNUMBER(B15),Producción1!X16+B15,Producción1!X16),"")</f>
        <v>362.99999999999994</v>
      </c>
      <c r="C16" s="58" t="str">
        <f t="shared" si="0"/>
        <v/>
      </c>
      <c r="D16" s="59" t="str">
        <f t="shared" si="1"/>
        <v/>
      </c>
    </row>
    <row r="17" spans="1:4" ht="14.4" x14ac:dyDescent="0.3">
      <c r="A17" s="57" t="str">
        <f>IF(Producción1!D17="","",IF(ISNUMBER(A16),Producción1!E17+A16,Producción1!E17))</f>
        <v/>
      </c>
      <c r="B17" s="58">
        <f>IF(Producción1!X17&lt;&gt;"",IF(ISNUMBER(B16),Producción1!X17+B16,Producción1!X17),"")</f>
        <v>380.99999999999989</v>
      </c>
      <c r="C17" s="58" t="str">
        <f t="shared" si="0"/>
        <v/>
      </c>
      <c r="D17" s="59" t="str">
        <f t="shared" si="1"/>
        <v/>
      </c>
    </row>
    <row r="18" spans="1:4" ht="14.4" x14ac:dyDescent="0.3">
      <c r="A18" s="57" t="str">
        <f>IF(Producción1!D18="","",IF(ISNUMBER(A17),Producción1!E18+A17,Producción1!E18))</f>
        <v/>
      </c>
      <c r="B18" s="58">
        <f>IF(Producción1!X18&lt;&gt;"",IF(ISNUMBER(B17),Producción1!X18+B17,Producción1!X18),"")</f>
        <v>389.99999999999983</v>
      </c>
      <c r="C18" s="58" t="str">
        <f t="shared" si="0"/>
        <v/>
      </c>
      <c r="D18" s="59" t="str">
        <f t="shared" si="1"/>
        <v/>
      </c>
    </row>
    <row r="19" spans="1:4" ht="14.4" x14ac:dyDescent="0.3">
      <c r="A19" s="57" t="str">
        <f>IF(Producción1!D19="","",IF(ISNUMBER(A18),Producción1!E19+A18,Producción1!E19))</f>
        <v/>
      </c>
      <c r="B19" s="58">
        <f>IF(Producción1!X19&lt;&gt;"",IF(ISNUMBER(B18),Producción1!X19+B18,Producción1!X19),"")</f>
        <v>398.99999999999977</v>
      </c>
      <c r="C19" s="58" t="str">
        <f t="shared" si="0"/>
        <v/>
      </c>
      <c r="D19" s="59" t="str">
        <f t="shared" si="1"/>
        <v/>
      </c>
    </row>
    <row r="20" spans="1:4" ht="14.4" x14ac:dyDescent="0.3">
      <c r="A20" s="57" t="str">
        <f>IF(Producción1!D20="","",IF(ISNUMBER(A19),Producción1!E20+A19,Producción1!E20))</f>
        <v/>
      </c>
      <c r="B20" s="58">
        <f>IF(Producción1!X20&lt;&gt;"",IF(ISNUMBER(B19),Producción1!X20+B19,Producción1!X20),"")</f>
        <v>416.99999999999977</v>
      </c>
      <c r="C20" s="58" t="str">
        <f t="shared" si="0"/>
        <v/>
      </c>
      <c r="D20" s="59" t="str">
        <f t="shared" si="1"/>
        <v/>
      </c>
    </row>
    <row r="21" spans="1:4" ht="15.75" customHeight="1" x14ac:dyDescent="0.3">
      <c r="A21" s="57" t="str">
        <f>IF(Producción1!D21="","",IF(ISNUMBER(A20),Producción1!E21+A20,Producción1!E21))</f>
        <v/>
      </c>
      <c r="B21" s="58">
        <f>IF(Producción1!X21&lt;&gt;"",IF(ISNUMBER(B20),Producción1!X21+B20,Producción1!X21),"")</f>
        <v>442.99999999999977</v>
      </c>
      <c r="C21" s="58" t="str">
        <f t="shared" si="0"/>
        <v/>
      </c>
      <c r="D21" s="59" t="str">
        <f t="shared" si="1"/>
        <v/>
      </c>
    </row>
    <row r="22" spans="1:4" ht="15.75" customHeight="1" x14ac:dyDescent="0.3">
      <c r="A22" s="57" t="str">
        <f>IF(Producción1!D22="","",IF(ISNUMBER(A21),Producción1!E22+A21,Producción1!E22))</f>
        <v/>
      </c>
      <c r="B22" s="58">
        <f>IF(Producción1!X22&lt;&gt;"",IF(ISNUMBER(B21),Producción1!X22+B21,Producción1!X22),"")</f>
        <v>468.99999999999983</v>
      </c>
      <c r="C22" s="58" t="str">
        <f t="shared" si="0"/>
        <v/>
      </c>
      <c r="D22" s="59" t="str">
        <f t="shared" si="1"/>
        <v/>
      </c>
    </row>
    <row r="23" spans="1:4" ht="15.75" customHeight="1" x14ac:dyDescent="0.3">
      <c r="A23" s="57" t="str">
        <f>IF(Producción1!D23="","",IF(ISNUMBER(A22),Producción1!E23+A22,Producción1!E23))</f>
        <v/>
      </c>
      <c r="B23" s="58">
        <f>IF(Producción1!X23&lt;&gt;"",IF(ISNUMBER(B22),Producción1!X23+B22,Producción1!X23),"")</f>
        <v>486.99999999999977</v>
      </c>
      <c r="C23" s="58" t="str">
        <f t="shared" si="0"/>
        <v/>
      </c>
      <c r="D23" s="59" t="str">
        <f t="shared" si="1"/>
        <v/>
      </c>
    </row>
    <row r="24" spans="1:4" ht="15.75" customHeight="1" x14ac:dyDescent="0.3">
      <c r="A24" s="57" t="str">
        <f>IF(Producción1!D24="","",IF(ISNUMBER(A23),Producción1!E24+A23,Producción1!E24))</f>
        <v/>
      </c>
      <c r="B24" s="58">
        <f>IF(Producción1!X24&lt;&gt;"",IF(ISNUMBER(B23),Producción1!X24+B23,Producción1!X24),"")</f>
        <v>566.99999999999977</v>
      </c>
      <c r="C24" s="58" t="str">
        <f t="shared" si="0"/>
        <v/>
      </c>
      <c r="D24" s="59" t="str">
        <f t="shared" si="1"/>
        <v/>
      </c>
    </row>
    <row r="25" spans="1:4" ht="15.75" customHeight="1" x14ac:dyDescent="0.3">
      <c r="A25" s="57" t="str">
        <f>IF(Producción1!D25="","",IF(ISNUMBER(A24),Producción1!E25+A24,Producción1!E25))</f>
        <v/>
      </c>
      <c r="B25" s="58">
        <f>IF(Producción1!X25&lt;&gt;"",IF(ISNUMBER(B24),Producción1!X25+B24,Producción1!X25),"")</f>
        <v>601.99999999999977</v>
      </c>
      <c r="C25" s="58" t="str">
        <f t="shared" si="0"/>
        <v/>
      </c>
      <c r="D25" s="59" t="str">
        <f t="shared" si="1"/>
        <v/>
      </c>
    </row>
    <row r="26" spans="1:4" ht="15.75" customHeight="1" x14ac:dyDescent="0.3">
      <c r="A26" s="57" t="str">
        <f>IF(Producción1!D26="","",IF(ISNUMBER(A25),Producción1!E26+A25,Producción1!E26))</f>
        <v/>
      </c>
      <c r="B26" s="58">
        <f>IF(Producción1!X26&lt;&gt;"",IF(ISNUMBER(B25),Producción1!X26+B25,Producción1!X26),"")</f>
        <v>618.99999999999966</v>
      </c>
      <c r="C26" s="58" t="str">
        <f t="shared" si="0"/>
        <v/>
      </c>
      <c r="D26" s="59" t="str">
        <f t="shared" si="1"/>
        <v/>
      </c>
    </row>
    <row r="27" spans="1:4" ht="15.75" customHeight="1" x14ac:dyDescent="0.3">
      <c r="A27" s="57" t="str">
        <f>IF(Producción1!D27="","",IF(ISNUMBER(A26),Producción1!E27+A26,Producción1!E27))</f>
        <v/>
      </c>
      <c r="B27" s="58">
        <f>IF(Producción1!X27&lt;&gt;"",IF(ISNUMBER(B26),Producción1!X27+B26,Producción1!X27),"")</f>
        <v>635.99999999999977</v>
      </c>
      <c r="C27" s="58" t="str">
        <f t="shared" si="0"/>
        <v/>
      </c>
      <c r="D27" s="59" t="str">
        <f t="shared" si="1"/>
        <v/>
      </c>
    </row>
    <row r="28" spans="1:4" ht="15.75" customHeight="1" x14ac:dyDescent="0.3">
      <c r="A28" s="57" t="str">
        <f>IF(Producción1!D28="","",IF(ISNUMBER(A27),Producción1!E28+A27,Producción1!E28))</f>
        <v/>
      </c>
      <c r="B28" s="58">
        <f>IF(Producción1!X28&lt;&gt;"",IF(ISNUMBER(B27),Producción1!X28+B27,Producción1!X28),"")</f>
        <v>652.99999999999966</v>
      </c>
      <c r="C28" s="58" t="str">
        <f t="shared" si="0"/>
        <v/>
      </c>
      <c r="D28" s="59" t="str">
        <f t="shared" si="1"/>
        <v/>
      </c>
    </row>
    <row r="29" spans="1:4" ht="15.75" customHeight="1" x14ac:dyDescent="0.3">
      <c r="A29" s="57" t="str">
        <f>IF(Producción1!D29="","",IF(ISNUMBER(A28),Producción1!E29+A28,Producción1!E29))</f>
        <v/>
      </c>
      <c r="B29" s="58">
        <f>IF(Producción1!X29&lt;&gt;"",IF(ISNUMBER(B28),Producción1!X29+B28,Producción1!X29),"")</f>
        <v>669.99999999999955</v>
      </c>
      <c r="C29" s="58" t="str">
        <f t="shared" si="0"/>
        <v/>
      </c>
      <c r="D29" s="59" t="str">
        <f t="shared" si="1"/>
        <v/>
      </c>
    </row>
    <row r="30" spans="1:4" ht="15.75" customHeight="1" x14ac:dyDescent="0.3">
      <c r="A30" s="57" t="str">
        <f>IF(Producción1!D30="","",IF(ISNUMBER(A29),Producción1!E30+A29,Producción1!E30))</f>
        <v/>
      </c>
      <c r="B30" s="58">
        <f>IF(Producción1!X30&lt;&gt;"",IF(ISNUMBER(B29),Producción1!X30+B29,Producción1!X30),"")</f>
        <v>713.99999999999955</v>
      </c>
      <c r="C30" s="58" t="str">
        <f t="shared" si="0"/>
        <v/>
      </c>
      <c r="D30" s="59" t="str">
        <f t="shared" si="1"/>
        <v/>
      </c>
    </row>
    <row r="31" spans="1:4" ht="15.75" customHeight="1" x14ac:dyDescent="0.3">
      <c r="A31" s="57" t="str">
        <f>IF(Producción1!D31="","",IF(ISNUMBER(A30),Producción1!E31+A30,Producción1!E31))</f>
        <v/>
      </c>
      <c r="B31" s="58">
        <f>IF(Producción1!X31&lt;&gt;"",IF(ISNUMBER(B30),Producción1!X31+B30,Producción1!X31),"")</f>
        <v>739.99999999999955</v>
      </c>
      <c r="C31" s="58" t="str">
        <f t="shared" si="0"/>
        <v/>
      </c>
      <c r="D31" s="59" t="str">
        <f t="shared" si="1"/>
        <v/>
      </c>
    </row>
    <row r="32" spans="1:4" ht="15.75" customHeight="1" x14ac:dyDescent="0.3">
      <c r="A32" s="57" t="str">
        <f>IF(Producción1!D32="","",IF(ISNUMBER(A31),Producción1!E32+A31,Producción1!E32))</f>
        <v/>
      </c>
      <c r="B32" s="58">
        <f>IF(Producción1!X32&lt;&gt;"",IF(ISNUMBER(B31),Producción1!X32+B31,Producción1!X32),"")</f>
        <v>785.99999999999955</v>
      </c>
      <c r="C32" s="58" t="str">
        <f t="shared" si="0"/>
        <v/>
      </c>
      <c r="D32" s="59" t="str">
        <f t="shared" si="1"/>
        <v/>
      </c>
    </row>
    <row r="33" spans="1:4" ht="15.75" customHeight="1" x14ac:dyDescent="0.3">
      <c r="A33" s="57" t="str">
        <f>IF(Producción1!D33="","",IF(ISNUMBER(A32),Producción1!E33+A32,Producción1!E33))</f>
        <v/>
      </c>
      <c r="B33" s="58">
        <f>IF(Producción1!X33&lt;&gt;"",IF(ISNUMBER(B32),Producción1!X33+B32,Producción1!X33),"")</f>
        <v>802.99999999999966</v>
      </c>
      <c r="C33" s="58" t="str">
        <f t="shared" si="0"/>
        <v/>
      </c>
      <c r="D33" s="59" t="str">
        <f t="shared" si="1"/>
        <v/>
      </c>
    </row>
    <row r="34" spans="1:4" ht="15.75" customHeight="1" x14ac:dyDescent="0.3">
      <c r="A34" s="57" t="str">
        <f>IF(Producción1!D34="","",IF(ISNUMBER(A33),Producción1!E34+A33,Producción1!E34))</f>
        <v/>
      </c>
      <c r="B34" s="58">
        <f>IF(Producción1!X34&lt;&gt;"",IF(ISNUMBER(B33),Producción1!X34+B33,Producción1!X34),"")</f>
        <v>819.99999999999955</v>
      </c>
      <c r="C34" s="58" t="str">
        <f t="shared" si="0"/>
        <v/>
      </c>
      <c r="D34" s="59" t="str">
        <f t="shared" si="1"/>
        <v/>
      </c>
    </row>
    <row r="35" spans="1:4" ht="15.75" customHeight="1" x14ac:dyDescent="0.3">
      <c r="A35" s="57" t="str">
        <f>IF(Producción1!D35="","",IF(ISNUMBER(A34),Producción1!E35+A34,Producción1!E35))</f>
        <v/>
      </c>
      <c r="B35" s="58">
        <f>IF(Producción1!X35&lt;&gt;"",IF(ISNUMBER(B34),Producción1!X35+B34,Producción1!X35),"")</f>
        <v>863.99999999999955</v>
      </c>
      <c r="C35" s="58" t="str">
        <f t="shared" si="0"/>
        <v/>
      </c>
      <c r="D35" s="59" t="str">
        <f t="shared" si="1"/>
        <v/>
      </c>
    </row>
    <row r="36" spans="1:4" ht="15.75" customHeight="1" x14ac:dyDescent="0.3">
      <c r="A36" s="57" t="str">
        <f>IF(Producción1!D36="","",IF(ISNUMBER(A35),Producción1!E36+A35,Producción1!E36))</f>
        <v/>
      </c>
      <c r="B36" s="58">
        <f>IF(Producción1!X36&lt;&gt;"",IF(ISNUMBER(B35),Producción1!X36+B35,Producción1!X36),"")</f>
        <v>907.99999999999955</v>
      </c>
      <c r="C36" s="58" t="str">
        <f t="shared" si="0"/>
        <v/>
      </c>
      <c r="D36" s="59" t="str">
        <f t="shared" si="1"/>
        <v/>
      </c>
    </row>
    <row r="37" spans="1:4" ht="15.75" customHeight="1" x14ac:dyDescent="0.3">
      <c r="A37" s="57" t="str">
        <f>IF(Producción1!D37="","",IF(ISNUMBER(A36),Producción1!E37+A36,Producción1!E37))</f>
        <v/>
      </c>
      <c r="B37" s="58">
        <f>IF(Producción1!X37&lt;&gt;"",IF(ISNUMBER(B36),Producción1!X37+B36,Producción1!X37),"")</f>
        <v>933.99999999999943</v>
      </c>
      <c r="C37" s="58" t="str">
        <f t="shared" si="0"/>
        <v/>
      </c>
      <c r="D37" s="59" t="str">
        <f t="shared" si="1"/>
        <v/>
      </c>
    </row>
    <row r="38" spans="1:4" ht="15.75" customHeight="1" x14ac:dyDescent="0.3">
      <c r="A38" s="57" t="str">
        <f>IF(Producción1!D38="","",IF(ISNUMBER(A37),Producción1!E38+A37,Producción1!E38))</f>
        <v/>
      </c>
      <c r="B38" s="58">
        <f>IF(Producción1!X38&lt;&gt;"",IF(ISNUMBER(B37),Producción1!X38+B37,Producción1!X38),"")</f>
        <v>968.99999999999943</v>
      </c>
      <c r="C38" s="58" t="str">
        <f t="shared" si="0"/>
        <v/>
      </c>
      <c r="D38" s="59" t="str">
        <f t="shared" si="1"/>
        <v/>
      </c>
    </row>
    <row r="39" spans="1:4" ht="15.75" customHeight="1" x14ac:dyDescent="0.3">
      <c r="A39" s="57" t="str">
        <f>IF(Producción1!D39="","",IF(ISNUMBER(A38),Producción1!E39+A38,Producción1!E39))</f>
        <v/>
      </c>
      <c r="B39" s="58">
        <f>IF(Producción1!X39&lt;&gt;"",IF(ISNUMBER(B38),Producción1!X39+B38,Producción1!X39),"")</f>
        <v>1003.9999999999994</v>
      </c>
      <c r="C39" s="58" t="str">
        <f t="shared" si="0"/>
        <v/>
      </c>
      <c r="D39" s="59" t="str">
        <f t="shared" si="1"/>
        <v/>
      </c>
    </row>
    <row r="40" spans="1:4" ht="15.75" customHeight="1" x14ac:dyDescent="0.3">
      <c r="A40" s="57" t="str">
        <f>IF(Producción1!D40="","",IF(ISNUMBER(A39),Producción1!E40+A39,Producción1!E40))</f>
        <v/>
      </c>
      <c r="B40" s="58">
        <f>IF(Producción1!X40&lt;&gt;"",IF(ISNUMBER(B39),Producción1!X40+B39,Producción1!X40),"")</f>
        <v>1029.9999999999993</v>
      </c>
      <c r="C40" s="58" t="str">
        <f t="shared" si="0"/>
        <v/>
      </c>
      <c r="D40" s="59" t="str">
        <f t="shared" si="1"/>
        <v/>
      </c>
    </row>
    <row r="41" spans="1:4" ht="15.75" customHeight="1" x14ac:dyDescent="0.3">
      <c r="A41" s="57" t="str">
        <f>IF(Producción1!D41="","",IF(ISNUMBER(A40),Producción1!E41+A40,Producción1!E41))</f>
        <v/>
      </c>
      <c r="B41" s="58">
        <f>IF(Producción1!X41&lt;&gt;"",IF(ISNUMBER(B40),Producción1!X41+B40,Producción1!X41),"")</f>
        <v>1047.9999999999993</v>
      </c>
      <c r="C41" s="58" t="str">
        <f t="shared" si="0"/>
        <v/>
      </c>
      <c r="D41" s="59" t="str">
        <f t="shared" si="1"/>
        <v/>
      </c>
    </row>
    <row r="42" spans="1:4" ht="15.75" customHeight="1" x14ac:dyDescent="0.3">
      <c r="A42" s="57" t="str">
        <f>IF(Producción1!D42="","",IF(ISNUMBER(A41),Producción1!E42+A41,Producción1!E42))</f>
        <v/>
      </c>
      <c r="B42" s="58">
        <f>IF(Producción1!X42&lt;&gt;"",IF(ISNUMBER(B41),Producción1!X42+B41,Producción1!X42),"")</f>
        <v>1056.9999999999991</v>
      </c>
      <c r="C42" s="58" t="str">
        <f t="shared" si="0"/>
        <v/>
      </c>
      <c r="D42" s="59" t="str">
        <f t="shared" si="1"/>
        <v/>
      </c>
    </row>
    <row r="43" spans="1:4" ht="15.75" customHeight="1" x14ac:dyDescent="0.3">
      <c r="A43" s="57" t="str">
        <f>IF(Producción1!D43="","",IF(ISNUMBER(A42),Producción1!E43+A42,Producción1!E43))</f>
        <v/>
      </c>
      <c r="B43" s="58">
        <f>IF(Producción1!X43&lt;&gt;"",IF(ISNUMBER(B42),Producción1!X43+B42,Producción1!X43),"")</f>
        <v>1073.9999999999991</v>
      </c>
      <c r="C43" s="58" t="str">
        <f t="shared" si="0"/>
        <v/>
      </c>
      <c r="D43" s="59" t="str">
        <f t="shared" si="1"/>
        <v/>
      </c>
    </row>
    <row r="44" spans="1:4" ht="15.75" customHeight="1" x14ac:dyDescent="0.3">
      <c r="A44" s="57" t="str">
        <f>IF(Producción1!D44="","",IF(ISNUMBER(A43),Producción1!E44+A43,Producción1!E44))</f>
        <v/>
      </c>
      <c r="B44" s="58">
        <f>IF(Producción1!X44&lt;&gt;"",IF(ISNUMBER(B43),Producción1!X44+B43,Producción1!X44),"")</f>
        <v>1099.9999999999991</v>
      </c>
      <c r="C44" s="58" t="str">
        <f t="shared" si="0"/>
        <v/>
      </c>
      <c r="D44" s="59" t="str">
        <f t="shared" si="1"/>
        <v/>
      </c>
    </row>
    <row r="45" spans="1:4" ht="15.75" customHeight="1" x14ac:dyDescent="0.3">
      <c r="A45" s="57" t="str">
        <f>IF(Producción1!D45="","",IF(ISNUMBER(A44),Producción1!E45+A44,Producción1!E45))</f>
        <v/>
      </c>
      <c r="B45" s="58">
        <f>IF(Producción1!X45&lt;&gt;"",IF(ISNUMBER(B44),Producción1!X45+B44,Producción1!X45),"")</f>
        <v>1116.9999999999991</v>
      </c>
      <c r="C45" s="58" t="str">
        <f t="shared" si="0"/>
        <v/>
      </c>
      <c r="D45" s="59" t="str">
        <f t="shared" si="1"/>
        <v/>
      </c>
    </row>
    <row r="46" spans="1:4" ht="15.75" customHeight="1" x14ac:dyDescent="0.3">
      <c r="A46" s="57" t="str">
        <f>IF(Producción1!D46="","",IF(ISNUMBER(A45),Producción1!E46+A45,Producción1!E46))</f>
        <v/>
      </c>
      <c r="B46" s="58">
        <f>IF(Producción1!X46&lt;&gt;"",IF(ISNUMBER(B45),Producción1!X46+B45,Producción1!X46),"")</f>
        <v>1151.9999999999991</v>
      </c>
      <c r="C46" s="58" t="str">
        <f t="shared" si="0"/>
        <v/>
      </c>
      <c r="D46" s="59" t="str">
        <f t="shared" si="1"/>
        <v/>
      </c>
    </row>
    <row r="47" spans="1:4" ht="15.75" customHeight="1" x14ac:dyDescent="0.3">
      <c r="A47" s="57" t="str">
        <f>IF(Producción1!D47="","",IF(ISNUMBER(A46),Producción1!E47+A46,Producción1!E47))</f>
        <v/>
      </c>
      <c r="B47" s="58">
        <f>IF(Producción1!X47&lt;&gt;"",IF(ISNUMBER(B46),Producción1!X47+B46,Producción1!X47),"")</f>
        <v>1183.9999999999993</v>
      </c>
      <c r="C47" s="58" t="str">
        <f t="shared" si="0"/>
        <v/>
      </c>
      <c r="D47" s="59" t="str">
        <f t="shared" si="1"/>
        <v/>
      </c>
    </row>
    <row r="48" spans="1:4" ht="15.75" customHeight="1" x14ac:dyDescent="0.3">
      <c r="A48" s="57" t="str">
        <f>IF(Producción1!D48="","",IF(ISNUMBER(A47),Producción1!E48+A47,Producción1!E48))</f>
        <v/>
      </c>
      <c r="B48" s="58">
        <f>IF(Producción1!X48&lt;&gt;"",IF(ISNUMBER(B47),Producción1!X48+B47,Producción1!X48),"")</f>
        <v>1200.9999999999993</v>
      </c>
      <c r="C48" s="58" t="str">
        <f t="shared" si="0"/>
        <v/>
      </c>
      <c r="D48" s="59" t="str">
        <f t="shared" si="1"/>
        <v/>
      </c>
    </row>
    <row r="49" spans="1:4" ht="15.75" customHeight="1" x14ac:dyDescent="0.3">
      <c r="A49" s="57" t="str">
        <f>IF(Producción1!D49="","",IF(ISNUMBER(A48),Producción1!E49+A48,Producción1!E49))</f>
        <v/>
      </c>
      <c r="B49" s="58">
        <f>IF(Producción1!X49&lt;&gt;"",IF(ISNUMBER(B48),Producción1!X49+B48,Producción1!X49),"")</f>
        <v>1224.9999999999993</v>
      </c>
      <c r="C49" s="58" t="str">
        <f t="shared" si="0"/>
        <v/>
      </c>
      <c r="D49" s="59" t="str">
        <f t="shared" si="1"/>
        <v/>
      </c>
    </row>
    <row r="50" spans="1:4" ht="15.75" customHeight="1" x14ac:dyDescent="0.3">
      <c r="A50" s="57" t="str">
        <f>IF(Producción1!D50="","",IF(ISNUMBER(A49),Producción1!E50+A49,Producción1!E50))</f>
        <v/>
      </c>
      <c r="B50" s="58">
        <f>IF(Producción1!X50&lt;&gt;"",IF(ISNUMBER(B49),Producción1!X50+B49,Producción1!X50),"")</f>
        <v>1268.9999999999995</v>
      </c>
      <c r="C50" s="58" t="str">
        <f t="shared" si="0"/>
        <v/>
      </c>
      <c r="D50" s="59" t="str">
        <f t="shared" si="1"/>
        <v/>
      </c>
    </row>
    <row r="51" spans="1:4" ht="15.75" customHeight="1" x14ac:dyDescent="0.3">
      <c r="A51" s="57" t="str">
        <f>IF(Producción1!D51="","",IF(ISNUMBER(A50),Producción1!E51+A50,Producción1!E51))</f>
        <v/>
      </c>
      <c r="B51" s="58">
        <f>IF(Producción1!X51&lt;&gt;"",IF(ISNUMBER(B50),Producción1!X51+B50,Producción1!X51),"")</f>
        <v>1312.9999999999998</v>
      </c>
      <c r="C51" s="58" t="str">
        <f t="shared" si="0"/>
        <v/>
      </c>
      <c r="D51" s="59" t="str">
        <f t="shared" si="1"/>
        <v/>
      </c>
    </row>
    <row r="52" spans="1:4" ht="15.75" customHeight="1" x14ac:dyDescent="0.3">
      <c r="A52" s="57" t="str">
        <f>IF(Producción1!D52="","",IF(ISNUMBER(A51),Producción1!E52+A51,Producción1!E52))</f>
        <v/>
      </c>
      <c r="B52" s="58">
        <f>IF(Producción1!X52&lt;&gt;"",IF(ISNUMBER(B51),Producción1!X52+B51,Producción1!X52),"")</f>
        <v>1447.9999999999998</v>
      </c>
      <c r="C52" s="58" t="str">
        <f t="shared" si="0"/>
        <v/>
      </c>
      <c r="D52" s="59" t="str">
        <f t="shared" si="1"/>
        <v/>
      </c>
    </row>
    <row r="53" spans="1:4" ht="15.75" customHeight="1" x14ac:dyDescent="0.3">
      <c r="A53" s="57" t="str">
        <f>IF(Producción1!D53="","",IF(ISNUMBER(A52),Producción1!E53+A52,Producción1!E53))</f>
        <v/>
      </c>
      <c r="B53" s="58">
        <f>IF(Producción1!X53&lt;&gt;"",IF(ISNUMBER(B52),Producción1!X53+B52,Producción1!X53),"")</f>
        <v>1547.9999999999998</v>
      </c>
      <c r="C53" s="58" t="str">
        <f t="shared" si="0"/>
        <v/>
      </c>
      <c r="D53" s="59" t="str">
        <f t="shared" si="1"/>
        <v/>
      </c>
    </row>
    <row r="54" spans="1:4" ht="15.75" customHeight="1" x14ac:dyDescent="0.3">
      <c r="A54" s="57" t="str">
        <f>IF(Producción1!D54="","",IF(ISNUMBER(A53),Producción1!E54+A53,Producción1!E54))</f>
        <v/>
      </c>
      <c r="B54" s="58">
        <f>IF(Producción1!X54&lt;&gt;"",IF(ISNUMBER(B53),Producción1!X54+B53,Producción1!X54),"")</f>
        <v>1690.9999999999998</v>
      </c>
      <c r="C54" s="58" t="str">
        <f t="shared" si="0"/>
        <v/>
      </c>
      <c r="D54" s="59" t="str">
        <f t="shared" si="1"/>
        <v/>
      </c>
    </row>
    <row r="55" spans="1:4" ht="15.75" customHeight="1" x14ac:dyDescent="0.3">
      <c r="A55" s="57" t="str">
        <f>IF(Producción1!D55="","",IF(ISNUMBER(A54),Producción1!E55+A54,Producción1!E55))</f>
        <v/>
      </c>
      <c r="B55" s="58">
        <f>IF(Producción1!X55&lt;&gt;"",IF(ISNUMBER(B54),Producción1!X55+B54,Producción1!X55),"")</f>
        <v>1690.9999999999998</v>
      </c>
      <c r="C55" s="58" t="str">
        <f t="shared" si="0"/>
        <v/>
      </c>
      <c r="D55" s="59" t="str">
        <f t="shared" si="1"/>
        <v/>
      </c>
    </row>
    <row r="56" spans="1:4" ht="15.75" customHeight="1" x14ac:dyDescent="0.3">
      <c r="A56" s="57" t="str">
        <f>IF(Producción1!D56="","",IF(ISNUMBER(A55),Producción1!E56+A55,Producción1!E56))</f>
        <v/>
      </c>
      <c r="B56" s="58">
        <f>IF(Producción1!X56&lt;&gt;"",IF(ISNUMBER(B55),Producción1!X56+B55,Producción1!X56),"")</f>
        <v>1722.9999999999998</v>
      </c>
      <c r="C56" s="58" t="str">
        <f t="shared" si="0"/>
        <v/>
      </c>
      <c r="D56" s="59" t="str">
        <f t="shared" si="1"/>
        <v/>
      </c>
    </row>
    <row r="57" spans="1:4" ht="15.75" customHeight="1" x14ac:dyDescent="0.3">
      <c r="A57" s="57" t="str">
        <f>IF(Producción1!D57="","",IF(ISNUMBER(A56),Producción1!E57+A56,Producción1!E57))</f>
        <v/>
      </c>
      <c r="B57" s="58">
        <f>IF(Producción1!X57&lt;&gt;"",IF(ISNUMBER(B56),Producción1!X57+B56,Producción1!X57),"")</f>
        <v>1997.9999999999998</v>
      </c>
      <c r="C57" s="58" t="str">
        <f t="shared" si="0"/>
        <v/>
      </c>
      <c r="D57" s="59" t="str">
        <f t="shared" si="1"/>
        <v/>
      </c>
    </row>
    <row r="58" spans="1:4" ht="15.75" customHeight="1" x14ac:dyDescent="0.3">
      <c r="A58" s="57" t="str">
        <f>IF(Producción1!D58="","",IF(ISNUMBER(A57),Producción1!E58+A57,Producción1!E58))</f>
        <v/>
      </c>
      <c r="B58" s="58">
        <f>IF(Producción1!X58&lt;&gt;"",IF(ISNUMBER(B57),Producción1!X58+B57,Producción1!X58),"")</f>
        <v>2052</v>
      </c>
      <c r="C58" s="58" t="str">
        <f t="shared" si="0"/>
        <v/>
      </c>
      <c r="D58" s="59" t="str">
        <f t="shared" si="1"/>
        <v/>
      </c>
    </row>
    <row r="59" spans="1:4" ht="15.75" customHeight="1" x14ac:dyDescent="0.3">
      <c r="A59" s="57" t="str">
        <f>IF(Producción1!D59="","",IF(ISNUMBER(A58),Producción1!E59+A58,Producción1!E59))</f>
        <v/>
      </c>
      <c r="B59" s="58">
        <f>IF(Producción1!X59&lt;&gt;"",IF(ISNUMBER(B58),Producción1!X59+B58,Producción1!X59),"")</f>
        <v>2105</v>
      </c>
      <c r="C59" s="58" t="str">
        <f t="shared" si="0"/>
        <v/>
      </c>
      <c r="D59" s="59" t="str">
        <f t="shared" si="1"/>
        <v/>
      </c>
    </row>
    <row r="60" spans="1:4" ht="15.75" customHeight="1" x14ac:dyDescent="0.3">
      <c r="A60" s="57" t="str">
        <f>IF(Producción1!D60="","",IF(ISNUMBER(A59),Producción1!E60+A59,Producción1!E60))</f>
        <v/>
      </c>
      <c r="B60" s="58">
        <f>IF(Producción1!X60&lt;&gt;"",IF(ISNUMBER(B59),Producción1!X60+B59,Producción1!X60),"")</f>
        <v>2133</v>
      </c>
      <c r="C60" s="58" t="str">
        <f t="shared" si="0"/>
        <v/>
      </c>
      <c r="D60" s="59" t="str">
        <f t="shared" si="1"/>
        <v/>
      </c>
    </row>
    <row r="61" spans="1:4" ht="15.75" customHeight="1" x14ac:dyDescent="0.3">
      <c r="A61" s="57" t="str">
        <f>IF(Producción1!D61="","",IF(ISNUMBER(A60),Producción1!E61+A60,Producción1!E61))</f>
        <v/>
      </c>
      <c r="B61" s="58">
        <f>IF(Producción1!X61&lt;&gt;"",IF(ISNUMBER(B60),Producción1!X61+B60,Producción1!X61),"")</f>
        <v>2198</v>
      </c>
      <c r="C61" s="58" t="str">
        <f t="shared" si="0"/>
        <v/>
      </c>
      <c r="D61" s="59" t="str">
        <f t="shared" si="1"/>
        <v/>
      </c>
    </row>
    <row r="62" spans="1:4" ht="15.75" customHeight="1" x14ac:dyDescent="0.3">
      <c r="A62" s="57" t="str">
        <f>IF(Producción1!D62="","",IF(ISNUMBER(A61),Producción1!E62+A61,Producción1!E62))</f>
        <v/>
      </c>
      <c r="B62" s="58">
        <f>IF(Producción1!X62&lt;&gt;"",IF(ISNUMBER(B61),Producción1!X62+B61,Producción1!X62),"")</f>
        <v>2238</v>
      </c>
      <c r="C62" s="58" t="str">
        <f t="shared" si="0"/>
        <v/>
      </c>
      <c r="D62" s="59" t="str">
        <f t="shared" si="1"/>
        <v/>
      </c>
    </row>
    <row r="63" spans="1:4" ht="15.75" customHeight="1" x14ac:dyDescent="0.3">
      <c r="A63" s="57" t="str">
        <f>IF(Producción1!D63="","",IF(ISNUMBER(A62),Producción1!E63+A62,Producción1!E63))</f>
        <v/>
      </c>
      <c r="B63" s="58">
        <f>IF(Producción1!X63&lt;&gt;"",IF(ISNUMBER(B62),Producción1!X63+B62,Producción1!X63),"")</f>
        <v>2448</v>
      </c>
      <c r="C63" s="58" t="str">
        <f t="shared" si="0"/>
        <v/>
      </c>
      <c r="D63" s="59" t="str">
        <f t="shared" si="1"/>
        <v/>
      </c>
    </row>
    <row r="64" spans="1:4" ht="15.75" customHeight="1" x14ac:dyDescent="0.3">
      <c r="A64" s="57" t="str">
        <f>IF(Producción1!D64="","",IF(ISNUMBER(A63),Producción1!E64+A63,Producción1!E64))</f>
        <v/>
      </c>
      <c r="B64" s="58">
        <f>IF(Producción1!X64&lt;&gt;"",IF(ISNUMBER(B63),Producción1!X64+B63,Producción1!X64),"")</f>
        <v>2668</v>
      </c>
      <c r="C64" s="58" t="str">
        <f t="shared" si="0"/>
        <v/>
      </c>
      <c r="D64" s="59" t="str">
        <f t="shared" si="1"/>
        <v/>
      </c>
    </row>
    <row r="65" spans="1:4" ht="15.75" customHeight="1" x14ac:dyDescent="0.3">
      <c r="A65" s="57" t="str">
        <f>IF(Producción1!D65="","",IF(ISNUMBER(A64),Producción1!E65+A64,Producción1!E65))</f>
        <v/>
      </c>
      <c r="B65" s="58">
        <f>IF(Producción1!X65&lt;&gt;"",IF(ISNUMBER(B64),Producción1!X65+B64,Producción1!X65),"")</f>
        <v>2668</v>
      </c>
      <c r="C65" s="58" t="str">
        <f t="shared" si="0"/>
        <v/>
      </c>
      <c r="D65" s="59" t="str">
        <f t="shared" si="1"/>
        <v/>
      </c>
    </row>
    <row r="66" spans="1:4" ht="15.75" customHeight="1" x14ac:dyDescent="0.3">
      <c r="A66" s="57" t="str">
        <f>IF(Producción1!D66="","",IF(ISNUMBER(A65),Producción1!E66+A65,Producción1!E66))</f>
        <v/>
      </c>
      <c r="B66" s="58">
        <f>IF(Producción1!X66&lt;&gt;"",IF(ISNUMBER(B65),Producción1!X66+B65,Producción1!X66),"")</f>
        <v>2668</v>
      </c>
      <c r="C66" s="58" t="str">
        <f t="shared" si="0"/>
        <v/>
      </c>
      <c r="D66" s="59" t="str">
        <f t="shared" si="1"/>
        <v/>
      </c>
    </row>
    <row r="67" spans="1:4" ht="15.75" customHeight="1" x14ac:dyDescent="0.3">
      <c r="A67" s="57" t="str">
        <f>IF(Producción1!D67="","",IF(ISNUMBER(A66),Producción1!E67+A66,Producción1!E67))</f>
        <v/>
      </c>
      <c r="B67" s="58">
        <f>IF(Producción1!X67&lt;&gt;"",IF(ISNUMBER(B66),Producción1!X67+B66,Producción1!X67),"")</f>
        <v>2668</v>
      </c>
      <c r="C67" s="58" t="str">
        <f t="shared" si="0"/>
        <v/>
      </c>
      <c r="D67" s="59" t="str">
        <f t="shared" si="1"/>
        <v/>
      </c>
    </row>
    <row r="68" spans="1:4" ht="15.75" customHeight="1" x14ac:dyDescent="0.3">
      <c r="A68" s="57" t="str">
        <f>IF(Producción1!D68="","",IF(ISNUMBER(A67),Producción1!E68+A67,Producción1!E68))</f>
        <v/>
      </c>
      <c r="B68" s="58">
        <f>IF(Producción1!X68&lt;&gt;"",IF(ISNUMBER(B67),Producción1!X68+B67,Producción1!X68),"")</f>
        <v>2668</v>
      </c>
      <c r="C68" s="58" t="str">
        <f t="shared" si="0"/>
        <v/>
      </c>
      <c r="D68" s="59" t="str">
        <f t="shared" si="1"/>
        <v/>
      </c>
    </row>
    <row r="69" spans="1:4" ht="15.75" customHeight="1" x14ac:dyDescent="0.3">
      <c r="A69" s="57" t="str">
        <f>IF(Producción1!D69="","",IF(ISNUMBER(A68),Producción1!E69+A68,Producción1!E69))</f>
        <v/>
      </c>
      <c r="B69" s="58">
        <f>IF(Producción1!X69&lt;&gt;"",IF(ISNUMBER(B68),Producción1!X69+B68,Producción1!X69),"")</f>
        <v>2668</v>
      </c>
      <c r="C69" s="58" t="str">
        <f t="shared" si="0"/>
        <v/>
      </c>
      <c r="D69" s="59" t="str">
        <f t="shared" si="1"/>
        <v/>
      </c>
    </row>
    <row r="70" spans="1:4" ht="15.75" customHeight="1" x14ac:dyDescent="0.3">
      <c r="A70" s="57" t="str">
        <f>IF(Producción1!D70="","",IF(ISNUMBER(A69),Producción1!E70+A69,Producción1!E70))</f>
        <v/>
      </c>
      <c r="B70" s="58">
        <f>IF(Producción1!X70&lt;&gt;"",IF(ISNUMBER(B69),Producción1!X70+B69,Producción1!X70),"")</f>
        <v>2668</v>
      </c>
      <c r="C70" s="58" t="str">
        <f t="shared" si="0"/>
        <v/>
      </c>
      <c r="D70" s="59" t="str">
        <f t="shared" si="1"/>
        <v/>
      </c>
    </row>
    <row r="71" spans="1:4" ht="15.75" customHeight="1" x14ac:dyDescent="0.3">
      <c r="A71" s="57" t="str">
        <f>IF(Producción1!D71="","",IF(ISNUMBER(A70),Producción1!E71+A70,Producción1!E71))</f>
        <v/>
      </c>
      <c r="B71" s="58">
        <f>IF(Producción1!X71&lt;&gt;"",IF(ISNUMBER(B70),Producción1!X71+B70,Producción1!X71),"")</f>
        <v>2668</v>
      </c>
      <c r="C71" s="58" t="str">
        <f t="shared" si="0"/>
        <v/>
      </c>
      <c r="D71" s="59" t="str">
        <f t="shared" si="1"/>
        <v/>
      </c>
    </row>
    <row r="72" spans="1:4" ht="15.75" customHeight="1" x14ac:dyDescent="0.3">
      <c r="A72" s="57" t="str">
        <f>IF(Producción1!D72="","",IF(ISNUMBER(A71),Producción1!E72+A71,Producción1!E72))</f>
        <v/>
      </c>
      <c r="B72" s="58">
        <f>IF(Producción1!X72&lt;&gt;"",IF(ISNUMBER(B71),Producción1!X72+B71,Producción1!X72),"")</f>
        <v>2668</v>
      </c>
      <c r="C72" s="58" t="str">
        <f t="shared" si="0"/>
        <v/>
      </c>
      <c r="D72" s="59" t="str">
        <f t="shared" si="1"/>
        <v/>
      </c>
    </row>
    <row r="73" spans="1:4" ht="15.75" customHeight="1" x14ac:dyDescent="0.3">
      <c r="A73" s="57" t="str">
        <f>IF(Producción1!D73="","",IF(ISNUMBER(A72),Producción1!E73+A72,Producción1!E73))</f>
        <v/>
      </c>
      <c r="B73" s="58">
        <f>IF(Producción1!X73&lt;&gt;"",IF(ISNUMBER(B72),Producción1!X73+B72,Producción1!X73),"")</f>
        <v>2668</v>
      </c>
      <c r="C73" s="58" t="str">
        <f t="shared" si="0"/>
        <v/>
      </c>
      <c r="D73" s="59" t="str">
        <f t="shared" si="1"/>
        <v/>
      </c>
    </row>
    <row r="74" spans="1:4" ht="15.75" customHeight="1" x14ac:dyDescent="0.3">
      <c r="A74" s="57" t="str">
        <f>IF(Producción1!D74="","",IF(ISNUMBER(A73),Producción1!E74+A73,Producción1!E74))</f>
        <v/>
      </c>
      <c r="B74" s="58">
        <f>IF(Producción1!X74&lt;&gt;"",IF(ISNUMBER(B73),Producción1!X74+B73,Producción1!X74),"")</f>
        <v>2668</v>
      </c>
      <c r="C74" s="58" t="str">
        <f t="shared" si="0"/>
        <v/>
      </c>
      <c r="D74" s="59" t="str">
        <f t="shared" si="1"/>
        <v/>
      </c>
    </row>
    <row r="75" spans="1:4" ht="15.75" customHeight="1" x14ac:dyDescent="0.3">
      <c r="A75" s="57" t="str">
        <f>IF(Producción1!D75="","",IF(ISNUMBER(A74),Producción1!E75+A74,Producción1!E75))</f>
        <v/>
      </c>
      <c r="B75" s="58">
        <f>IF(Producción1!X75&lt;&gt;"",IF(ISNUMBER(B74),Producción1!X75+B74,Producción1!X75),"")</f>
        <v>2668</v>
      </c>
      <c r="C75" s="58" t="str">
        <f t="shared" si="0"/>
        <v/>
      </c>
      <c r="D75" s="59" t="str">
        <f t="shared" si="1"/>
        <v/>
      </c>
    </row>
    <row r="76" spans="1:4" ht="15.75" customHeight="1" x14ac:dyDescent="0.3">
      <c r="A76" s="57" t="str">
        <f>IF(Producción1!D76="","",IF(ISNUMBER(A75),Producción1!E76+A75,Producción1!E76))</f>
        <v/>
      </c>
      <c r="B76" s="58">
        <f>IF(Producción1!X76&lt;&gt;"",IF(ISNUMBER(B75),Producción1!X76+B75,Producción1!X76),"")</f>
        <v>2668</v>
      </c>
      <c r="C76" s="58" t="str">
        <f t="shared" si="0"/>
        <v/>
      </c>
      <c r="D76" s="59" t="str">
        <f t="shared" si="1"/>
        <v/>
      </c>
    </row>
    <row r="77" spans="1:4" ht="15.75" customHeight="1" x14ac:dyDescent="0.3">
      <c r="A77" s="57" t="str">
        <f>IF(Producción1!D77="","",IF(ISNUMBER(A76),Producción1!E77+A76,Producción1!E77))</f>
        <v/>
      </c>
      <c r="B77" s="58">
        <f>IF(Producción1!X77&lt;&gt;"",IF(ISNUMBER(B76),Producción1!X77+B76,Producción1!X77),"")</f>
        <v>2668</v>
      </c>
      <c r="C77" s="58" t="str">
        <f t="shared" si="0"/>
        <v/>
      </c>
      <c r="D77" s="59" t="str">
        <f t="shared" si="1"/>
        <v/>
      </c>
    </row>
    <row r="78" spans="1:4" ht="15.75" customHeight="1" x14ac:dyDescent="0.3">
      <c r="A78" s="57" t="str">
        <f>IF(Producción1!D78="","",IF(ISNUMBER(A77),Producción1!E78+A77,Producción1!E78))</f>
        <v/>
      </c>
      <c r="B78" s="58">
        <f>IF(Producción1!X78&lt;&gt;"",IF(ISNUMBER(B77),Producción1!X78+B77,Producción1!X78),"")</f>
        <v>2668</v>
      </c>
      <c r="C78" s="58" t="str">
        <f t="shared" si="0"/>
        <v/>
      </c>
      <c r="D78" s="59" t="str">
        <f t="shared" si="1"/>
        <v/>
      </c>
    </row>
    <row r="79" spans="1:4" ht="15.75" customHeight="1" x14ac:dyDescent="0.3">
      <c r="A79" s="57" t="str">
        <f>IF(Producción1!D79="","",IF(ISNUMBER(A78),Producción1!E79+A78,Producción1!E79))</f>
        <v/>
      </c>
      <c r="B79" s="58">
        <f>IF(Producción1!X79&lt;&gt;"",IF(ISNUMBER(B78),Producción1!X79+B78,Producción1!X79),"")</f>
        <v>2668</v>
      </c>
      <c r="C79" s="58" t="str">
        <f t="shared" si="0"/>
        <v/>
      </c>
      <c r="D79" s="59" t="str">
        <f t="shared" si="1"/>
        <v/>
      </c>
    </row>
    <row r="80" spans="1:4" ht="15.75" customHeight="1" x14ac:dyDescent="0.3">
      <c r="A80" s="57" t="str">
        <f>IF(Producción1!D80="","",IF(ISNUMBER(A79),Producción1!E80+A79,Producción1!E80))</f>
        <v/>
      </c>
      <c r="B80" s="58">
        <f>IF(Producción1!X80&lt;&gt;"",IF(ISNUMBER(B79),Producción1!X80+B79,Producción1!X80),"")</f>
        <v>2668</v>
      </c>
      <c r="C80" s="58" t="str">
        <f t="shared" si="0"/>
        <v/>
      </c>
      <c r="D80" s="59" t="str">
        <f t="shared" si="1"/>
        <v/>
      </c>
    </row>
    <row r="81" spans="1:4" ht="15.75" customHeight="1" x14ac:dyDescent="0.3">
      <c r="A81" s="57" t="str">
        <f>IF(Producción1!D81="","",IF(ISNUMBER(A80),Producción1!E81+A80,Producción1!E81))</f>
        <v/>
      </c>
      <c r="B81" s="58">
        <f>IF(Producción1!X81&lt;&gt;"",IF(ISNUMBER(B80),Producción1!X81+B80,Producción1!X81),"")</f>
        <v>2668</v>
      </c>
      <c r="C81" s="58" t="str">
        <f t="shared" si="0"/>
        <v/>
      </c>
      <c r="D81" s="59" t="str">
        <f t="shared" si="1"/>
        <v/>
      </c>
    </row>
    <row r="82" spans="1:4" ht="15.75" customHeight="1" x14ac:dyDescent="0.3">
      <c r="A82" s="57" t="str">
        <f>IF(Producción1!D82="","",IF(ISNUMBER(A81),Producción1!E82+A81,Producción1!E82))</f>
        <v/>
      </c>
      <c r="B82" s="58">
        <f>IF(Producción1!X82&lt;&gt;"",IF(ISNUMBER(B81),Producción1!X82+B81,Producción1!X82),"")</f>
        <v>2668</v>
      </c>
      <c r="C82" s="58" t="str">
        <f t="shared" si="0"/>
        <v/>
      </c>
      <c r="D82" s="59" t="str">
        <f t="shared" si="1"/>
        <v/>
      </c>
    </row>
    <row r="83" spans="1:4" ht="15.75" customHeight="1" x14ac:dyDescent="0.3">
      <c r="A83" s="57" t="str">
        <f>IF(Producción1!D83="","",IF(ISNUMBER(A82),Producción1!E83+A82,Producción1!E83))</f>
        <v/>
      </c>
      <c r="B83" s="58">
        <f>IF(Producción1!X83&lt;&gt;"",IF(ISNUMBER(B82),Producción1!X83+B82,Producción1!X83),"")</f>
        <v>2668</v>
      </c>
      <c r="C83" s="58" t="str">
        <f t="shared" si="0"/>
        <v/>
      </c>
      <c r="D83" s="59" t="str">
        <f t="shared" si="1"/>
        <v/>
      </c>
    </row>
    <row r="84" spans="1:4" ht="15.75" customHeight="1" x14ac:dyDescent="0.3">
      <c r="A84" s="57" t="str">
        <f>IF(Producción1!D84="","",IF(ISNUMBER(A83),Producción1!E84+A83,Producción1!E84))</f>
        <v/>
      </c>
      <c r="B84" s="58">
        <f>IF(Producción1!X84&lt;&gt;"",IF(ISNUMBER(B83),Producción1!X84+B83,Producción1!X84),"")</f>
        <v>2668</v>
      </c>
      <c r="C84" s="58" t="str">
        <f t="shared" si="0"/>
        <v/>
      </c>
      <c r="D84" s="59" t="str">
        <f t="shared" si="1"/>
        <v/>
      </c>
    </row>
    <row r="85" spans="1:4" ht="15.75" customHeight="1" x14ac:dyDescent="0.3">
      <c r="A85" s="57" t="str">
        <f>IF(Producción1!D85="","",IF(ISNUMBER(A84),Producción1!E85+A84,Producción1!E85))</f>
        <v/>
      </c>
      <c r="B85" s="58">
        <f>IF(Producción1!X85&lt;&gt;"",IF(ISNUMBER(B84),Producción1!X85+B84,Producción1!X85),"")</f>
        <v>2668</v>
      </c>
      <c r="C85" s="58" t="str">
        <f t="shared" si="0"/>
        <v/>
      </c>
      <c r="D85" s="59" t="str">
        <f t="shared" si="1"/>
        <v/>
      </c>
    </row>
    <row r="86" spans="1:4" ht="15.75" customHeight="1" x14ac:dyDescent="0.3">
      <c r="A86" s="57" t="str">
        <f>IF(Producción1!D86="","",IF(ISNUMBER(A85),Producción1!E86+A85,Producción1!E86))</f>
        <v/>
      </c>
      <c r="B86" s="58">
        <f>IF(Producción1!X86&lt;&gt;"",IF(ISNUMBER(B85),Producción1!X86+B85,Producción1!X86),"")</f>
        <v>2668</v>
      </c>
      <c r="C86" s="58" t="str">
        <f t="shared" si="0"/>
        <v/>
      </c>
      <c r="D86" s="59" t="str">
        <f t="shared" si="1"/>
        <v/>
      </c>
    </row>
    <row r="87" spans="1:4" ht="15.75" customHeight="1" x14ac:dyDescent="0.3">
      <c r="A87" s="57" t="str">
        <f>IF(Producción1!D87="","",IF(ISNUMBER(A86),Producción1!E87+A86,Producción1!E87))</f>
        <v/>
      </c>
      <c r="B87" s="58">
        <f>IF(Producción1!X87&lt;&gt;"",IF(ISNUMBER(B86),Producción1!X87+B86,Producción1!X87),"")</f>
        <v>2668</v>
      </c>
      <c r="C87" s="58" t="str">
        <f t="shared" si="0"/>
        <v/>
      </c>
      <c r="D87" s="59" t="str">
        <f t="shared" si="1"/>
        <v/>
      </c>
    </row>
    <row r="88" spans="1:4" ht="15.75" customHeight="1" x14ac:dyDescent="0.3">
      <c r="A88" s="57" t="str">
        <f>IF(Producción1!D88="","",IF(ISNUMBER(A87),Producción1!E88+A87,Producción1!E88))</f>
        <v/>
      </c>
      <c r="B88" s="58">
        <f>IF(Producción1!X88&lt;&gt;"",IF(ISNUMBER(B87),Producción1!X88+B87,Producción1!X88),"")</f>
        <v>2668</v>
      </c>
      <c r="C88" s="58" t="str">
        <f t="shared" si="0"/>
        <v/>
      </c>
      <c r="D88" s="59" t="str">
        <f t="shared" si="1"/>
        <v/>
      </c>
    </row>
    <row r="89" spans="1:4" ht="15.75" customHeight="1" x14ac:dyDescent="0.3">
      <c r="A89" s="57" t="str">
        <f>IF(Producción1!D89="","",IF(ISNUMBER(A88),Producción1!E89+A88,Producción1!E89))</f>
        <v/>
      </c>
      <c r="B89" s="58">
        <f>IF(Producción1!X89&lt;&gt;"",IF(ISNUMBER(B88),Producción1!X89+B88,Producción1!X89),"")</f>
        <v>2668</v>
      </c>
      <c r="C89" s="58" t="str">
        <f t="shared" si="0"/>
        <v/>
      </c>
      <c r="D89" s="59" t="str">
        <f t="shared" si="1"/>
        <v/>
      </c>
    </row>
    <row r="90" spans="1:4" ht="15.75" customHeight="1" x14ac:dyDescent="0.3">
      <c r="A90" s="57" t="str">
        <f>IF(Producción1!D90="","",IF(ISNUMBER(A89),Producción1!E90+A89,Producción1!E90))</f>
        <v/>
      </c>
      <c r="B90" s="58">
        <f>IF(Producción1!X90&lt;&gt;"",IF(ISNUMBER(B89),Producción1!X90+B89,Producción1!X90),"")</f>
        <v>2668</v>
      </c>
      <c r="C90" s="58" t="str">
        <f t="shared" si="0"/>
        <v/>
      </c>
      <c r="D90" s="59" t="str">
        <f t="shared" si="1"/>
        <v/>
      </c>
    </row>
    <row r="91" spans="1:4" ht="15.75" customHeight="1" x14ac:dyDescent="0.3">
      <c r="A91" s="57" t="str">
        <f>IF(Producción1!D91="","",IF(ISNUMBER(A90),Producción1!E91+A90,Producción1!E91))</f>
        <v/>
      </c>
      <c r="B91" s="58">
        <f>IF(Producción1!X91&lt;&gt;"",IF(ISNUMBER(B90),Producción1!X91+B90,Producción1!X91),"")</f>
        <v>2668</v>
      </c>
      <c r="C91" s="58" t="str">
        <f t="shared" si="0"/>
        <v/>
      </c>
      <c r="D91" s="59" t="str">
        <f t="shared" si="1"/>
        <v/>
      </c>
    </row>
    <row r="92" spans="1:4" ht="15.75" customHeight="1" x14ac:dyDescent="0.3">
      <c r="A92" s="57" t="str">
        <f>IF(Producción1!D92="","",IF(ISNUMBER(A91),Producción1!E92+A91,Producción1!E92))</f>
        <v/>
      </c>
      <c r="B92" s="58">
        <f>IF(Producción1!X92&lt;&gt;"",IF(ISNUMBER(B91),Producción1!X92+B91,Producción1!X92),"")</f>
        <v>2668</v>
      </c>
      <c r="C92" s="58" t="str">
        <f t="shared" si="0"/>
        <v/>
      </c>
      <c r="D92" s="59" t="str">
        <f t="shared" si="1"/>
        <v/>
      </c>
    </row>
    <row r="93" spans="1:4" ht="15.75" customHeight="1" x14ac:dyDescent="0.3">
      <c r="A93" s="57" t="str">
        <f>IF(Producción1!D93="","",IF(ISNUMBER(A92),Producción1!E93+A92,Producción1!E93))</f>
        <v/>
      </c>
      <c r="B93" s="58">
        <f>IF(Producción1!X93&lt;&gt;"",IF(ISNUMBER(B92),Producción1!X93+B92,Producción1!X93),"")</f>
        <v>2668</v>
      </c>
      <c r="C93" s="58" t="str">
        <f t="shared" si="0"/>
        <v/>
      </c>
      <c r="D93" s="59" t="str">
        <f t="shared" si="1"/>
        <v/>
      </c>
    </row>
    <row r="94" spans="1:4" ht="15.75" customHeight="1" x14ac:dyDescent="0.3">
      <c r="A94" s="57" t="str">
        <f>IF(Producción1!D94="","",IF(ISNUMBER(A93),Producción1!E94+A93,Producción1!E94))</f>
        <v/>
      </c>
      <c r="B94" s="58">
        <f>IF(Producción1!X94&lt;&gt;"",IF(ISNUMBER(B93),Producción1!X94+B93,Producción1!X94),"")</f>
        <v>2668</v>
      </c>
      <c r="C94" s="58" t="str">
        <f t="shared" si="0"/>
        <v/>
      </c>
      <c r="D94" s="59" t="str">
        <f t="shared" si="1"/>
        <v/>
      </c>
    </row>
    <row r="95" spans="1:4" ht="15.75" customHeight="1" x14ac:dyDescent="0.3">
      <c r="A95" s="57" t="str">
        <f>IF(Producción1!D95="","",IF(ISNUMBER(A94),Producción1!E95+A94,Producción1!E95))</f>
        <v/>
      </c>
      <c r="B95" s="58">
        <f>IF(Producción1!X95&lt;&gt;"",IF(ISNUMBER(B94),Producción1!X95+B94,Producción1!X95),"")</f>
        <v>2668</v>
      </c>
      <c r="C95" s="58" t="str">
        <f t="shared" si="0"/>
        <v/>
      </c>
      <c r="D95" s="59" t="str">
        <f t="shared" si="1"/>
        <v/>
      </c>
    </row>
    <row r="96" spans="1:4" ht="15.75" customHeight="1" x14ac:dyDescent="0.3">
      <c r="A96" s="57" t="str">
        <f>IF(Producción1!D96="","",IF(ISNUMBER(A95),Producción1!E96+A95,Producción1!E96))</f>
        <v/>
      </c>
      <c r="B96" s="58">
        <f>IF(Producción1!X96&lt;&gt;"",IF(ISNUMBER(B95),Producción1!X96+B95,Producción1!X96),"")</f>
        <v>2668</v>
      </c>
      <c r="C96" s="58" t="str">
        <f t="shared" si="0"/>
        <v/>
      </c>
      <c r="D96" s="59" t="str">
        <f t="shared" si="1"/>
        <v/>
      </c>
    </row>
    <row r="97" spans="1:4" ht="15.75" customHeight="1" x14ac:dyDescent="0.3">
      <c r="A97" s="57" t="str">
        <f>IF(Producción1!D97="","",IF(ISNUMBER(A96),Producción1!E97+A96,Producción1!E97))</f>
        <v/>
      </c>
      <c r="B97" s="58">
        <f>IF(Producción1!X97&lt;&gt;"",IF(ISNUMBER(B96),Producción1!X97+B96,Producción1!X97),"")</f>
        <v>2668</v>
      </c>
      <c r="C97" s="58" t="str">
        <f t="shared" si="0"/>
        <v/>
      </c>
      <c r="D97" s="59" t="str">
        <f t="shared" si="1"/>
        <v/>
      </c>
    </row>
    <row r="98" spans="1:4" ht="15.75" customHeight="1" x14ac:dyDescent="0.3">
      <c r="A98" s="57" t="str">
        <f>IF(Producción1!D98="","",IF(ISNUMBER(A97),Producción1!E98+A97,Producción1!E98))</f>
        <v/>
      </c>
      <c r="B98" s="58">
        <f>IF(Producción1!X98&lt;&gt;"",IF(ISNUMBER(B97),Producción1!X98+B97,Producción1!X98),"")</f>
        <v>2668</v>
      </c>
      <c r="C98" s="58" t="str">
        <f t="shared" si="0"/>
        <v/>
      </c>
      <c r="D98" s="59" t="str">
        <f t="shared" si="1"/>
        <v/>
      </c>
    </row>
    <row r="99" spans="1:4" ht="15.75" customHeight="1" x14ac:dyDescent="0.3">
      <c r="A99" s="57" t="str">
        <f>IF(Producción1!D99="","",IF(ISNUMBER(A98),Producción1!E99+A98,Producción1!E99))</f>
        <v/>
      </c>
      <c r="B99" s="58">
        <f>IF(Producción1!X99&lt;&gt;"",IF(ISNUMBER(B98),Producción1!X99+B98,Producción1!X99),"")</f>
        <v>2668</v>
      </c>
      <c r="C99" s="58" t="str">
        <f t="shared" si="0"/>
        <v/>
      </c>
      <c r="D99" s="59" t="str">
        <f t="shared" si="1"/>
        <v/>
      </c>
    </row>
    <row r="100" spans="1:4" ht="15.75" customHeight="1" x14ac:dyDescent="0.3">
      <c r="A100" s="57" t="str">
        <f>IF(Producción1!D100="","",IF(ISNUMBER(A99),Producción1!E100+A99,Producción1!E100))</f>
        <v/>
      </c>
      <c r="B100" s="58">
        <f>IF(Producción1!X100&lt;&gt;"",IF(ISNUMBER(B99),Producción1!X100+B99,Producción1!X100),"")</f>
        <v>2668</v>
      </c>
      <c r="C100" s="58" t="str">
        <f t="shared" si="0"/>
        <v/>
      </c>
      <c r="D100" s="59" t="str">
        <f t="shared" si="1"/>
        <v/>
      </c>
    </row>
    <row r="101" spans="1:4" ht="15.75" customHeight="1" x14ac:dyDescent="0.3">
      <c r="A101" s="57" t="str">
        <f>IF(Producción1!D101="","",IF(ISNUMBER(A100),Producción1!E101+A100,Producción1!E101))</f>
        <v/>
      </c>
      <c r="B101" s="58">
        <f>IF(Producción1!X101&lt;&gt;"",IF(ISNUMBER(B100),Producción1!X101+B100,Producción1!X101),"")</f>
        <v>2668</v>
      </c>
      <c r="C101" s="58" t="str">
        <f t="shared" si="0"/>
        <v/>
      </c>
      <c r="D101" s="59" t="str">
        <f t="shared" si="1"/>
        <v/>
      </c>
    </row>
    <row r="102" spans="1:4" ht="15.75" customHeight="1" x14ac:dyDescent="0.3">
      <c r="A102" s="57" t="str">
        <f>IF(Producción1!D102="","",IF(ISNUMBER(A101),Producción1!E102+A101,Producción1!E102))</f>
        <v/>
      </c>
      <c r="B102" s="58">
        <f>IF(Producción1!X102&lt;&gt;"",IF(ISNUMBER(B101),Producción1!X102+B101,Producción1!X102),"")</f>
        <v>2668</v>
      </c>
      <c r="C102" s="58" t="str">
        <f t="shared" si="0"/>
        <v/>
      </c>
      <c r="D102" s="59" t="str">
        <f t="shared" si="1"/>
        <v/>
      </c>
    </row>
    <row r="103" spans="1:4" ht="15.75" customHeight="1" x14ac:dyDescent="0.3">
      <c r="A103" s="57" t="str">
        <f>IF(Producción1!D103="","",IF(ISNUMBER(A102),Producción1!E103+A102,Producción1!E103))</f>
        <v/>
      </c>
      <c r="B103" s="58">
        <f>IF(Producción1!X103&lt;&gt;"",IF(ISNUMBER(B102),Producción1!X103+B102,Producción1!X103),"")</f>
        <v>2668</v>
      </c>
      <c r="C103" s="58" t="str">
        <f t="shared" si="0"/>
        <v/>
      </c>
      <c r="D103" s="59" t="str">
        <f t="shared" si="1"/>
        <v/>
      </c>
    </row>
    <row r="104" spans="1:4" ht="15.75" customHeight="1" x14ac:dyDescent="0.3">
      <c r="A104" s="57" t="str">
        <f>IF(Producción1!D104="","",IF(ISNUMBER(A103),Producción1!E104+A103,Producción1!E104))</f>
        <v/>
      </c>
      <c r="B104" s="58">
        <f>IF(Producción1!X104&lt;&gt;"",IF(ISNUMBER(B103),Producción1!X104+B103,Producción1!X104),"")</f>
        <v>2668</v>
      </c>
      <c r="C104" s="58" t="str">
        <f t="shared" si="0"/>
        <v/>
      </c>
      <c r="D104" s="59" t="str">
        <f t="shared" si="1"/>
        <v/>
      </c>
    </row>
    <row r="105" spans="1:4" ht="15.75" customHeight="1" x14ac:dyDescent="0.3">
      <c r="A105" s="57" t="str">
        <f>IF(Producción1!D105="","",IF(ISNUMBER(A104),Producción1!E105+A104,Producción1!E105))</f>
        <v/>
      </c>
      <c r="B105" s="58">
        <f>IF(Producción1!X105&lt;&gt;"",IF(ISNUMBER(B104),Producción1!X105+B104,Producción1!X105),"")</f>
        <v>2668</v>
      </c>
      <c r="C105" s="58" t="str">
        <f t="shared" si="0"/>
        <v/>
      </c>
      <c r="D105" s="59" t="str">
        <f t="shared" si="1"/>
        <v/>
      </c>
    </row>
    <row r="106" spans="1:4" ht="15.75" customHeight="1" x14ac:dyDescent="0.3">
      <c r="A106" s="57" t="str">
        <f>IF(Producción1!D106="","",IF(ISNUMBER(A105),Producción1!E106+A105,Producción1!E106))</f>
        <v/>
      </c>
      <c r="B106" s="58">
        <f>IF(Producción1!X106&lt;&gt;"",IF(ISNUMBER(B105),Producción1!X106+B105,Producción1!X106),"")</f>
        <v>2668</v>
      </c>
      <c r="C106" s="58" t="str">
        <f t="shared" si="0"/>
        <v/>
      </c>
      <c r="D106" s="59" t="str">
        <f t="shared" si="1"/>
        <v/>
      </c>
    </row>
    <row r="107" spans="1:4" ht="15.75" customHeight="1" x14ac:dyDescent="0.3">
      <c r="A107" s="57" t="str">
        <f>IF(Producción1!D107="","",IF(ISNUMBER(A106),Producción1!E107+A106,Producción1!E107))</f>
        <v/>
      </c>
      <c r="B107" s="58">
        <f>IF(Producción1!X107&lt;&gt;"",IF(ISNUMBER(B106),Producción1!X107+B106,Producción1!X107),"")</f>
        <v>2668</v>
      </c>
      <c r="C107" s="58" t="str">
        <f t="shared" si="0"/>
        <v/>
      </c>
      <c r="D107" s="59" t="str">
        <f t="shared" si="1"/>
        <v/>
      </c>
    </row>
    <row r="108" spans="1:4" ht="15.75" customHeight="1" x14ac:dyDescent="0.3">
      <c r="A108" s="57" t="str">
        <f>IF(Producción1!D108="","",IF(ISNUMBER(A107),Producción1!E108+A107,Producción1!E108))</f>
        <v/>
      </c>
      <c r="B108" s="58">
        <f>IF(Producción1!X108&lt;&gt;"",IF(ISNUMBER(B107),Producción1!X108+B107,Producción1!X108),"")</f>
        <v>2668</v>
      </c>
      <c r="C108" s="58" t="str">
        <f t="shared" si="0"/>
        <v/>
      </c>
      <c r="D108" s="59" t="str">
        <f t="shared" si="1"/>
        <v/>
      </c>
    </row>
    <row r="109" spans="1:4" ht="15.75" customHeight="1" x14ac:dyDescent="0.3">
      <c r="A109" s="57" t="str">
        <f>IF(Producción1!D109="","",IF(ISNUMBER(A108),Producción1!E109+A108,Producción1!E109))</f>
        <v/>
      </c>
      <c r="B109" s="58">
        <f>IF(Producción1!X109&lt;&gt;"",IF(ISNUMBER(B108),Producción1!X109+B108,Producción1!X109),"")</f>
        <v>2668</v>
      </c>
      <c r="C109" s="58" t="str">
        <f t="shared" si="0"/>
        <v/>
      </c>
      <c r="D109" s="59" t="str">
        <f t="shared" si="1"/>
        <v/>
      </c>
    </row>
    <row r="110" spans="1:4" ht="15.75" customHeight="1" x14ac:dyDescent="0.3">
      <c r="A110" s="57" t="str">
        <f>IF(Producción1!D110="","",IF(ISNUMBER(A109),Producción1!E110+A109,Producción1!E110))</f>
        <v/>
      </c>
      <c r="B110" s="58">
        <f>IF(Producción1!X110&lt;&gt;"",IF(ISNUMBER(B109),Producción1!X110+B109,Producción1!X110),"")</f>
        <v>2668</v>
      </c>
      <c r="C110" s="58" t="str">
        <f t="shared" si="0"/>
        <v/>
      </c>
      <c r="D110" s="59" t="str">
        <f t="shared" si="1"/>
        <v/>
      </c>
    </row>
    <row r="111" spans="1:4" ht="15.75" customHeight="1" x14ac:dyDescent="0.3">
      <c r="A111" s="57" t="str">
        <f>IF(Producción1!D111="","",IF(ISNUMBER(A110),Producción1!E111+A110,Producción1!E111))</f>
        <v/>
      </c>
      <c r="B111" s="58">
        <f>IF(Producción1!X111&lt;&gt;"",IF(ISNUMBER(B110),Producción1!X111+B110,Producción1!X111),"")</f>
        <v>2668</v>
      </c>
      <c r="C111" s="58" t="str">
        <f t="shared" si="0"/>
        <v/>
      </c>
      <c r="D111" s="59" t="str">
        <f t="shared" si="1"/>
        <v/>
      </c>
    </row>
    <row r="112" spans="1:4" ht="15.75" customHeight="1" x14ac:dyDescent="0.3">
      <c r="A112" s="57" t="str">
        <f>IF(Producción1!D112="","",IF(ISNUMBER(A111),Producción1!E112+A111,Producción1!E112))</f>
        <v/>
      </c>
      <c r="B112" s="58">
        <f>IF(Producción1!X112&lt;&gt;"",IF(ISNUMBER(B111),Producción1!X112+B111,Producción1!X112),"")</f>
        <v>2668</v>
      </c>
      <c r="C112" s="58" t="str">
        <f t="shared" si="0"/>
        <v/>
      </c>
      <c r="D112" s="59" t="str">
        <f t="shared" si="1"/>
        <v/>
      </c>
    </row>
    <row r="113" spans="1:4" ht="15.75" customHeight="1" x14ac:dyDescent="0.3">
      <c r="A113" s="57" t="str">
        <f>IF(Producción1!D113="","",IF(ISNUMBER(A112),Producción1!E113+A112,Producción1!E113))</f>
        <v/>
      </c>
      <c r="B113" s="58">
        <f>IF(Producción1!X113&lt;&gt;"",IF(ISNUMBER(B112),Producción1!X113+B112,Producción1!X113),"")</f>
        <v>2668</v>
      </c>
      <c r="C113" s="58" t="str">
        <f t="shared" si="0"/>
        <v/>
      </c>
      <c r="D113" s="59" t="str">
        <f t="shared" si="1"/>
        <v/>
      </c>
    </row>
    <row r="114" spans="1:4" ht="15.75" customHeight="1" x14ac:dyDescent="0.3">
      <c r="A114" s="57" t="str">
        <f>IF(Producción1!D114="","",IF(ISNUMBER(A113),Producción1!E114+A113,Producción1!E114))</f>
        <v/>
      </c>
      <c r="B114" s="58">
        <f>IF(Producción1!X114&lt;&gt;"",IF(ISNUMBER(B113),Producción1!X114+B113,Producción1!X114),"")</f>
        <v>2668</v>
      </c>
      <c r="C114" s="58" t="str">
        <f t="shared" si="0"/>
        <v/>
      </c>
      <c r="D114" s="59" t="str">
        <f t="shared" si="1"/>
        <v/>
      </c>
    </row>
    <row r="115" spans="1:4" ht="15.75" customHeight="1" x14ac:dyDescent="0.3">
      <c r="A115" s="57" t="str">
        <f>IF(Producción1!D115="","",IF(ISNUMBER(A114),Producción1!E115+A114,Producción1!E115))</f>
        <v/>
      </c>
      <c r="B115" s="58">
        <f>IF(Producción1!X115&lt;&gt;"",IF(ISNUMBER(B114),Producción1!X115+B114,Producción1!X115),"")</f>
        <v>2668</v>
      </c>
      <c r="C115" s="58" t="str">
        <f t="shared" si="0"/>
        <v/>
      </c>
      <c r="D115" s="59" t="str">
        <f t="shared" si="1"/>
        <v/>
      </c>
    </row>
    <row r="116" spans="1:4" ht="15.75" customHeight="1" x14ac:dyDescent="0.3">
      <c r="A116" s="57" t="str">
        <f>IF(Producción1!D116="","",IF(ISNUMBER(A115),Producción1!E116+A115,Producción1!E116))</f>
        <v/>
      </c>
      <c r="B116" s="58">
        <f>IF(Producción1!X116&lt;&gt;"",IF(ISNUMBER(B115),Producción1!X116+B115,Producción1!X116),"")</f>
        <v>2668</v>
      </c>
      <c r="C116" s="58" t="str">
        <f t="shared" si="0"/>
        <v/>
      </c>
      <c r="D116" s="59" t="str">
        <f t="shared" si="1"/>
        <v/>
      </c>
    </row>
    <row r="117" spans="1:4" ht="15.75" customHeight="1" x14ac:dyDescent="0.3">
      <c r="A117" s="57" t="str">
        <f>IF(Producción1!D117="","",IF(ISNUMBER(A116),Producción1!E117+A116,Producción1!E117))</f>
        <v/>
      </c>
      <c r="B117" s="58">
        <f>IF(Producción1!X117&lt;&gt;"",IF(ISNUMBER(B116),Producción1!X117+B116,Producción1!X117),"")</f>
        <v>2668</v>
      </c>
      <c r="C117" s="58" t="str">
        <f t="shared" si="0"/>
        <v/>
      </c>
      <c r="D117" s="59" t="str">
        <f t="shared" si="1"/>
        <v/>
      </c>
    </row>
    <row r="118" spans="1:4" ht="15.75" customHeight="1" x14ac:dyDescent="0.3">
      <c r="A118" s="57" t="str">
        <f>IF(Producción1!D118="","",IF(ISNUMBER(A117),Producción1!E118+A117,Producción1!E118))</f>
        <v/>
      </c>
      <c r="B118" s="58">
        <f>IF(Producción1!X118&lt;&gt;"",IF(ISNUMBER(B117),Producción1!X118+B117,Producción1!X118),"")</f>
        <v>2668</v>
      </c>
      <c r="C118" s="58" t="str">
        <f t="shared" si="0"/>
        <v/>
      </c>
      <c r="D118" s="59" t="str">
        <f t="shared" si="1"/>
        <v/>
      </c>
    </row>
    <row r="119" spans="1:4" ht="15.75" customHeight="1" x14ac:dyDescent="0.3">
      <c r="A119" s="57" t="str">
        <f>IF(Producción1!D119="","",IF(ISNUMBER(A118),Producción1!E119+A118,Producción1!E119))</f>
        <v/>
      </c>
      <c r="B119" s="58">
        <f>IF(Producción1!X119&lt;&gt;"",IF(ISNUMBER(B118),Producción1!X119+B118,Producción1!X119),"")</f>
        <v>2668</v>
      </c>
      <c r="C119" s="58" t="str">
        <f t="shared" si="0"/>
        <v/>
      </c>
      <c r="D119" s="59" t="str">
        <f t="shared" si="1"/>
        <v/>
      </c>
    </row>
    <row r="120" spans="1:4" ht="15.75" customHeight="1" x14ac:dyDescent="0.3">
      <c r="A120" s="57" t="str">
        <f>IF(Producción1!D120="","",IF(ISNUMBER(A119),Producción1!E120+A119,Producción1!E120))</f>
        <v/>
      </c>
      <c r="B120" s="58">
        <f>IF(Producción1!X120&lt;&gt;"",IF(ISNUMBER(B119),Producción1!X120+B119,Producción1!X120),"")</f>
        <v>2668</v>
      </c>
      <c r="C120" s="58" t="str">
        <f t="shared" si="0"/>
        <v/>
      </c>
      <c r="D120" s="59" t="str">
        <f t="shared" si="1"/>
        <v/>
      </c>
    </row>
    <row r="121" spans="1:4" ht="15.75" customHeight="1" x14ac:dyDescent="0.3">
      <c r="A121" s="57" t="str">
        <f>IF(Producción1!D121="","",IF(ISNUMBER(A120),Producción1!E121+A120,Producción1!E121))</f>
        <v/>
      </c>
      <c r="B121" s="58">
        <f>IF(Producción1!X121&lt;&gt;"",IF(ISNUMBER(B120),Producción1!X121+B120,Producción1!X121),"")</f>
        <v>2668</v>
      </c>
      <c r="C121" s="58" t="str">
        <f t="shared" si="0"/>
        <v/>
      </c>
      <c r="D121" s="59" t="str">
        <f t="shared" si="1"/>
        <v/>
      </c>
    </row>
    <row r="122" spans="1:4" ht="15.75" customHeight="1" x14ac:dyDescent="0.3">
      <c r="A122" s="57" t="str">
        <f>IF(Producción1!D122="","",IF(ISNUMBER(A121),Producción1!E122+A121,Producción1!E122))</f>
        <v/>
      </c>
      <c r="B122" s="58">
        <f>IF(Producción1!X122&lt;&gt;"",IF(ISNUMBER(B121),Producción1!X122+B121,Producción1!X122),"")</f>
        <v>2668</v>
      </c>
      <c r="C122" s="58" t="str">
        <f t="shared" si="0"/>
        <v/>
      </c>
      <c r="D122" s="59" t="str">
        <f t="shared" si="1"/>
        <v/>
      </c>
    </row>
    <row r="123" spans="1:4" ht="15.75" customHeight="1" x14ac:dyDescent="0.3">
      <c r="A123" s="57" t="str">
        <f>IF(Producción1!D123="","",IF(ISNUMBER(A122),Producción1!E123+A122,Producción1!E123))</f>
        <v/>
      </c>
      <c r="B123" s="58">
        <f>IF(Producción1!X123&lt;&gt;"",IF(ISNUMBER(B122),Producción1!X123+B122,Producción1!X123),"")</f>
        <v>2668</v>
      </c>
      <c r="C123" s="58" t="str">
        <f t="shared" si="0"/>
        <v/>
      </c>
      <c r="D123" s="59" t="str">
        <f t="shared" si="1"/>
        <v/>
      </c>
    </row>
    <row r="124" spans="1:4" ht="15.75" customHeight="1" x14ac:dyDescent="0.3">
      <c r="A124" s="57" t="str">
        <f>IF(Producción1!D124="","",IF(ISNUMBER(A123),Producción1!E124+A123,Producción1!E124))</f>
        <v/>
      </c>
      <c r="B124" s="58">
        <f>IF(Producción1!X124&lt;&gt;"",IF(ISNUMBER(B123),Producción1!X124+B123,Producción1!X124),"")</f>
        <v>2668</v>
      </c>
      <c r="C124" s="58" t="str">
        <f t="shared" si="0"/>
        <v/>
      </c>
      <c r="D124" s="59" t="str">
        <f t="shared" si="1"/>
        <v/>
      </c>
    </row>
    <row r="125" spans="1:4" ht="15.75" customHeight="1" x14ac:dyDescent="0.3">
      <c r="A125" s="57" t="str">
        <f>IF(Producción1!D125="","",IF(ISNUMBER(A124),Producción1!E125+A124,Producción1!E125))</f>
        <v/>
      </c>
      <c r="B125" s="58">
        <f>IF(Producción1!X125&lt;&gt;"",IF(ISNUMBER(B124),Producción1!X125+B124,Producción1!X125),"")</f>
        <v>2668</v>
      </c>
      <c r="C125" s="58" t="str">
        <f t="shared" si="0"/>
        <v/>
      </c>
      <c r="D125" s="59" t="str">
        <f t="shared" si="1"/>
        <v/>
      </c>
    </row>
    <row r="126" spans="1:4" ht="15.75" customHeight="1" x14ac:dyDescent="0.3">
      <c r="A126" s="57" t="str">
        <f>IF(Producción1!D126="","",IF(ISNUMBER(A125),Producción1!E126+A125,Producción1!E126))</f>
        <v/>
      </c>
      <c r="B126" s="58">
        <f>IF(Producción1!X126&lt;&gt;"",IF(ISNUMBER(B125),Producción1!X126+B125,Producción1!X126),"")</f>
        <v>2668</v>
      </c>
      <c r="C126" s="58" t="str">
        <f t="shared" si="0"/>
        <v/>
      </c>
      <c r="D126" s="59" t="str">
        <f t="shared" si="1"/>
        <v/>
      </c>
    </row>
    <row r="127" spans="1:4" ht="15.75" customHeight="1" x14ac:dyDescent="0.3">
      <c r="A127" s="57" t="str">
        <f>IF(Producción1!D127="","",IF(ISNUMBER(A126),Producción1!E127+A126,Producción1!E127))</f>
        <v/>
      </c>
      <c r="B127" s="58">
        <f>IF(Producción1!X127&lt;&gt;"",IF(ISNUMBER(B126),Producción1!X127+B126,Producción1!X127),"")</f>
        <v>2668</v>
      </c>
      <c r="C127" s="58" t="str">
        <f t="shared" si="0"/>
        <v/>
      </c>
      <c r="D127" s="59" t="str">
        <f t="shared" si="1"/>
        <v/>
      </c>
    </row>
    <row r="128" spans="1:4" ht="15.75" customHeight="1" x14ac:dyDescent="0.3">
      <c r="A128" s="57" t="str">
        <f>IF(Producción1!D128="","",IF(ISNUMBER(A127),Producción1!E128+A127,Producción1!E128))</f>
        <v/>
      </c>
      <c r="B128" s="58">
        <f>IF(Producción1!X128&lt;&gt;"",IF(ISNUMBER(B127),Producción1!X128+B127,Producción1!X128),"")</f>
        <v>2668</v>
      </c>
      <c r="C128" s="58" t="str">
        <f t="shared" si="0"/>
        <v/>
      </c>
      <c r="D128" s="59" t="str">
        <f t="shared" si="1"/>
        <v/>
      </c>
    </row>
    <row r="129" spans="1:4" ht="15.75" customHeight="1" x14ac:dyDescent="0.3">
      <c r="A129" s="57" t="str">
        <f>IF(Producción1!D129="","",IF(ISNUMBER(A128),Producción1!E129+A128,Producción1!E129))</f>
        <v/>
      </c>
      <c r="B129" s="58">
        <f>IF(Producción1!X129&lt;&gt;"",IF(ISNUMBER(B128),Producción1!X129+B128,Producción1!X129),"")</f>
        <v>2668</v>
      </c>
      <c r="C129" s="58" t="str">
        <f t="shared" si="0"/>
        <v/>
      </c>
      <c r="D129" s="59" t="str">
        <f t="shared" si="1"/>
        <v/>
      </c>
    </row>
    <row r="130" spans="1:4" ht="15.75" customHeight="1" x14ac:dyDescent="0.3">
      <c r="A130" s="57" t="str">
        <f>IF(Producción1!D130="","",IF(ISNUMBER(A129),Producción1!E130+A129,Producción1!E130))</f>
        <v/>
      </c>
      <c r="B130" s="58">
        <f>IF(Producción1!X130&lt;&gt;"",IF(ISNUMBER(B129),Producción1!X130+B129,Producción1!X130),"")</f>
        <v>2668</v>
      </c>
      <c r="C130" s="58" t="str">
        <f t="shared" si="0"/>
        <v/>
      </c>
      <c r="D130" s="59" t="str">
        <f t="shared" si="1"/>
        <v/>
      </c>
    </row>
    <row r="131" spans="1:4" ht="15.75" customHeight="1" x14ac:dyDescent="0.3">
      <c r="A131" s="57" t="str">
        <f>IF(Producción1!D131="","",IF(ISNUMBER(A130),Producción1!E131+A130,Producción1!E131))</f>
        <v/>
      </c>
      <c r="B131" s="58">
        <f>IF(Producción1!X131&lt;&gt;"",IF(ISNUMBER(B130),Producción1!X131+B130,Producción1!X131),"")</f>
        <v>2668</v>
      </c>
      <c r="C131" s="58" t="str">
        <f t="shared" si="0"/>
        <v/>
      </c>
      <c r="D131" s="59" t="str">
        <f t="shared" si="1"/>
        <v/>
      </c>
    </row>
    <row r="132" spans="1:4" ht="15.75" customHeight="1" x14ac:dyDescent="0.3">
      <c r="A132" s="57" t="str">
        <f>IF(Producción1!D132="","",IF(ISNUMBER(A131),Producción1!E132+A131,Producción1!E132))</f>
        <v/>
      </c>
      <c r="B132" s="58">
        <f>IF(Producción1!X132&lt;&gt;"",IF(ISNUMBER(B131),Producción1!X132+B131,Producción1!X132),"")</f>
        <v>2668</v>
      </c>
      <c r="C132" s="58" t="str">
        <f t="shared" si="0"/>
        <v/>
      </c>
      <c r="D132" s="59" t="str">
        <f t="shared" si="1"/>
        <v/>
      </c>
    </row>
    <row r="133" spans="1:4" ht="15.75" customHeight="1" x14ac:dyDescent="0.3">
      <c r="A133" s="57" t="str">
        <f>IF(Producción1!D133="","",IF(ISNUMBER(A132),Producción1!E133+A132,Producción1!E133))</f>
        <v/>
      </c>
      <c r="B133" s="58">
        <f>IF(Producción1!X133&lt;&gt;"",IF(ISNUMBER(B132),Producción1!X133+B132,Producción1!X133),"")</f>
        <v>2668</v>
      </c>
      <c r="C133" s="58" t="str">
        <f t="shared" si="0"/>
        <v/>
      </c>
      <c r="D133" s="59" t="str">
        <f t="shared" si="1"/>
        <v/>
      </c>
    </row>
    <row r="134" spans="1:4" ht="15.75" customHeight="1" x14ac:dyDescent="0.3">
      <c r="A134" s="57" t="str">
        <f>IF(Producción1!D134="","",IF(ISNUMBER(A133),Producción1!E134+A133,Producción1!E134))</f>
        <v/>
      </c>
      <c r="B134" s="58">
        <f>IF(Producción1!X134&lt;&gt;"",IF(ISNUMBER(B133),Producción1!X134+B133,Producción1!X134),"")</f>
        <v>2668</v>
      </c>
      <c r="C134" s="58" t="str">
        <f t="shared" si="0"/>
        <v/>
      </c>
      <c r="D134" s="59" t="str">
        <f t="shared" si="1"/>
        <v/>
      </c>
    </row>
    <row r="135" spans="1:4" ht="15.75" customHeight="1" x14ac:dyDescent="0.3">
      <c r="A135" s="57" t="str">
        <f>IF(Producción1!D135="","",IF(ISNUMBER(A134),Producción1!E135+A134,Producción1!E135))</f>
        <v/>
      </c>
      <c r="B135" s="58">
        <f>IF(Producción1!X135&lt;&gt;"",IF(ISNUMBER(B134),Producción1!X135+B134,Producción1!X135),"")</f>
        <v>2668</v>
      </c>
      <c r="C135" s="58" t="str">
        <f t="shared" si="0"/>
        <v/>
      </c>
      <c r="D135" s="59" t="str">
        <f t="shared" si="1"/>
        <v/>
      </c>
    </row>
    <row r="136" spans="1:4" ht="15.75" customHeight="1" x14ac:dyDescent="0.3">
      <c r="A136" s="57" t="str">
        <f>IF(Producción1!D136="","",IF(ISNUMBER(A135),Producción1!E136+A135,Producción1!E136))</f>
        <v/>
      </c>
      <c r="B136" s="58">
        <f>IF(Producción1!X136&lt;&gt;"",IF(ISNUMBER(B135),Producción1!X136+B135,Producción1!X136),"")</f>
        <v>2668</v>
      </c>
      <c r="C136" s="58" t="str">
        <f t="shared" si="0"/>
        <v/>
      </c>
      <c r="D136" s="59" t="str">
        <f t="shared" si="1"/>
        <v/>
      </c>
    </row>
    <row r="137" spans="1:4" ht="15.75" customHeight="1" x14ac:dyDescent="0.3">
      <c r="A137" s="57" t="str">
        <f>IF(Producción1!D137="","",IF(ISNUMBER(A136),Producción1!E137+A136,Producción1!E137))</f>
        <v/>
      </c>
      <c r="B137" s="58">
        <f>IF(Producción1!X137&lt;&gt;"",IF(ISNUMBER(B136),Producción1!X137+B136,Producción1!X137),"")</f>
        <v>2668</v>
      </c>
      <c r="C137" s="58" t="str">
        <f t="shared" si="0"/>
        <v/>
      </c>
      <c r="D137" s="59" t="str">
        <f t="shared" si="1"/>
        <v/>
      </c>
    </row>
    <row r="138" spans="1:4" ht="15.75" customHeight="1" x14ac:dyDescent="0.3">
      <c r="A138" s="57" t="str">
        <f>IF(Producción1!D138="","",IF(ISNUMBER(A137),Producción1!E138+A137,Producción1!E138))</f>
        <v/>
      </c>
      <c r="B138" s="58">
        <f>IF(Producción1!X138&lt;&gt;"",IF(ISNUMBER(B137),Producción1!X138+B137,Producción1!X138),"")</f>
        <v>2668</v>
      </c>
      <c r="C138" s="58" t="str">
        <f t="shared" si="0"/>
        <v/>
      </c>
      <c r="D138" s="59" t="str">
        <f t="shared" si="1"/>
        <v/>
      </c>
    </row>
    <row r="139" spans="1:4" ht="15.75" customHeight="1" x14ac:dyDescent="0.3">
      <c r="A139" s="57" t="str">
        <f>IF(Producción1!D139="","",IF(ISNUMBER(A138),Producción1!E139+A138,Producción1!E139))</f>
        <v/>
      </c>
      <c r="B139" s="58">
        <f>IF(Producción1!X139&lt;&gt;"",IF(ISNUMBER(B138),Producción1!X139+B138,Producción1!X139),"")</f>
        <v>2668</v>
      </c>
      <c r="C139" s="58" t="str">
        <f t="shared" si="0"/>
        <v/>
      </c>
      <c r="D139" s="59" t="str">
        <f t="shared" si="1"/>
        <v/>
      </c>
    </row>
    <row r="140" spans="1:4" ht="15.75" customHeight="1" x14ac:dyDescent="0.3">
      <c r="A140" s="57" t="str">
        <f>IF(Producción1!D140="","",IF(ISNUMBER(A139),Producción1!E140+A139,Producción1!E140))</f>
        <v/>
      </c>
      <c r="B140" s="58">
        <f>IF(Producción1!X140&lt;&gt;"",IF(ISNUMBER(B139),Producción1!X140+B139,Producción1!X140),"")</f>
        <v>2668</v>
      </c>
      <c r="C140" s="58" t="str">
        <f t="shared" si="0"/>
        <v/>
      </c>
      <c r="D140" s="59" t="str">
        <f t="shared" si="1"/>
        <v/>
      </c>
    </row>
    <row r="141" spans="1:4" ht="15.75" customHeight="1" x14ac:dyDescent="0.3">
      <c r="A141" s="57" t="str">
        <f>IF(Producción1!D141="","",IF(ISNUMBER(A140),Producción1!E141+A140,Producción1!E141))</f>
        <v/>
      </c>
      <c r="B141" s="58">
        <f>IF(Producción1!X141&lt;&gt;"",IF(ISNUMBER(B140),Producción1!X141+B140,Producción1!X141),"")</f>
        <v>2668</v>
      </c>
      <c r="C141" s="58" t="str">
        <f t="shared" si="0"/>
        <v/>
      </c>
      <c r="D141" s="59" t="str">
        <f t="shared" si="1"/>
        <v/>
      </c>
    </row>
    <row r="142" spans="1:4" ht="15.75" customHeight="1" x14ac:dyDescent="0.3">
      <c r="A142" s="57" t="str">
        <f>IF(Producción1!D142="","",IF(ISNUMBER(A141),Producción1!E142+A141,Producción1!E142))</f>
        <v/>
      </c>
      <c r="B142" s="58">
        <f>IF(Producción1!X142&lt;&gt;"",IF(ISNUMBER(B141),Producción1!X142+B141,Producción1!X142),"")</f>
        <v>2668</v>
      </c>
      <c r="C142" s="58" t="str">
        <f t="shared" si="0"/>
        <v/>
      </c>
      <c r="D142" s="59" t="str">
        <f t="shared" si="1"/>
        <v/>
      </c>
    </row>
    <row r="143" spans="1:4" ht="15.75" customHeight="1" x14ac:dyDescent="0.3">
      <c r="A143" s="57" t="str">
        <f>IF(Producción1!D143="","",IF(ISNUMBER(A142),Producción1!E143+A142,Producción1!E143))</f>
        <v/>
      </c>
      <c r="B143" s="58">
        <f>IF(Producción1!X143&lt;&gt;"",IF(ISNUMBER(B142),Producción1!X143+B142,Producción1!X143),"")</f>
        <v>2668</v>
      </c>
      <c r="C143" s="58" t="str">
        <f t="shared" si="0"/>
        <v/>
      </c>
      <c r="D143" s="59" t="str">
        <f t="shared" si="1"/>
        <v/>
      </c>
    </row>
    <row r="144" spans="1:4" ht="15.75" customHeight="1" x14ac:dyDescent="0.3">
      <c r="A144" s="57" t="str">
        <f>IF(Producción1!D144="","",IF(ISNUMBER(A143),Producción1!E144+A143,Producción1!E144))</f>
        <v/>
      </c>
      <c r="B144" s="58">
        <f>IF(Producción1!X144&lt;&gt;"",IF(ISNUMBER(B143),Producción1!X144+B143,Producción1!X144),"")</f>
        <v>2668</v>
      </c>
      <c r="C144" s="58" t="str">
        <f t="shared" si="0"/>
        <v/>
      </c>
      <c r="D144" s="59" t="str">
        <f t="shared" si="1"/>
        <v/>
      </c>
    </row>
    <row r="145" spans="1:4" ht="15.75" customHeight="1" x14ac:dyDescent="0.3">
      <c r="A145" s="57" t="str">
        <f>IF(Producción1!D145="","",IF(ISNUMBER(A144),Producción1!E145+A144,Producción1!E145))</f>
        <v/>
      </c>
      <c r="B145" s="58">
        <f>IF(Producción1!X145&lt;&gt;"",IF(ISNUMBER(B144),Producción1!X145+B144,Producción1!X145),"")</f>
        <v>2668</v>
      </c>
      <c r="C145" s="58" t="str">
        <f t="shared" si="0"/>
        <v/>
      </c>
      <c r="D145" s="59" t="str">
        <f t="shared" si="1"/>
        <v/>
      </c>
    </row>
    <row r="146" spans="1:4" ht="15.75" customHeight="1" x14ac:dyDescent="0.3">
      <c r="A146" s="57" t="str">
        <f>IF(Producción1!D146="","",IF(ISNUMBER(A145),Producción1!E146+A145,Producción1!E146))</f>
        <v/>
      </c>
      <c r="B146" s="58">
        <f>IF(Producción1!X146&lt;&gt;"",IF(ISNUMBER(B145),Producción1!X146+B145,Producción1!X146),"")</f>
        <v>2668</v>
      </c>
      <c r="C146" s="58" t="str">
        <f t="shared" si="0"/>
        <v/>
      </c>
      <c r="D146" s="59" t="str">
        <f t="shared" si="1"/>
        <v/>
      </c>
    </row>
    <row r="147" spans="1:4" ht="15.75" customHeight="1" x14ac:dyDescent="0.3">
      <c r="A147" s="57" t="str">
        <f>IF(Producción1!D147="","",IF(ISNUMBER(A146),Producción1!E147+A146,Producción1!E147))</f>
        <v/>
      </c>
      <c r="B147" s="58">
        <f>IF(Producción1!X147&lt;&gt;"",IF(ISNUMBER(B146),Producción1!X147+B146,Producción1!X147),"")</f>
        <v>2668</v>
      </c>
      <c r="C147" s="58" t="str">
        <f t="shared" si="0"/>
        <v/>
      </c>
      <c r="D147" s="59" t="str">
        <f t="shared" si="1"/>
        <v/>
      </c>
    </row>
    <row r="148" spans="1:4" ht="15.75" customHeight="1" x14ac:dyDescent="0.3">
      <c r="A148" s="57" t="str">
        <f>IF(Producción1!D148="","",IF(ISNUMBER(A147),Producción1!E148+A147,Producción1!E148))</f>
        <v/>
      </c>
      <c r="B148" s="58">
        <f>IF(Producción1!X148&lt;&gt;"",IF(ISNUMBER(B147),Producción1!X148+B147,Producción1!X148),"")</f>
        <v>2668</v>
      </c>
      <c r="C148" s="58" t="str">
        <f t="shared" si="0"/>
        <v/>
      </c>
      <c r="D148" s="59" t="str">
        <f t="shared" si="1"/>
        <v/>
      </c>
    </row>
    <row r="149" spans="1:4" ht="15.75" customHeight="1" x14ac:dyDescent="0.3">
      <c r="A149" s="57" t="str">
        <f>IF(Producción1!D149="","",IF(ISNUMBER(A148),Producción1!E149+A148,Producción1!E149))</f>
        <v/>
      </c>
      <c r="B149" s="58">
        <f>IF(Producción1!X149&lt;&gt;"",IF(ISNUMBER(B148),Producción1!X149+B148,Producción1!X149),"")</f>
        <v>2668</v>
      </c>
      <c r="C149" s="58" t="str">
        <f t="shared" si="0"/>
        <v/>
      </c>
      <c r="D149" s="59" t="str">
        <f t="shared" si="1"/>
        <v/>
      </c>
    </row>
    <row r="150" spans="1:4" ht="15.75" customHeight="1" x14ac:dyDescent="0.3">
      <c r="A150" s="57" t="str">
        <f>IF(Producción1!D150="","",IF(ISNUMBER(A149),Producción1!E150+A149,Producción1!E150))</f>
        <v/>
      </c>
      <c r="B150" s="58">
        <f>IF(Producción1!X150&lt;&gt;"",IF(ISNUMBER(B149),Producción1!X150+B149,Producción1!X150),"")</f>
        <v>2668</v>
      </c>
      <c r="C150" s="58" t="str">
        <f t="shared" si="0"/>
        <v/>
      </c>
      <c r="D150" s="59" t="str">
        <f t="shared" si="1"/>
        <v/>
      </c>
    </row>
    <row r="151" spans="1:4" ht="15.75" customHeight="1" x14ac:dyDescent="0.3">
      <c r="A151" s="57" t="str">
        <f>IF(Producción1!D151="","",IF(ISNUMBER(A150),Producción1!E151+A150,Producción1!E151))</f>
        <v/>
      </c>
      <c r="B151" s="58">
        <f>IF(Producción1!X151&lt;&gt;"",IF(ISNUMBER(B150),Producción1!X151+B150,Producción1!X151),"")</f>
        <v>2668</v>
      </c>
      <c r="C151" s="58" t="str">
        <f t="shared" si="0"/>
        <v/>
      </c>
      <c r="D151" s="59" t="str">
        <f t="shared" si="1"/>
        <v/>
      </c>
    </row>
    <row r="152" spans="1:4" ht="15.75" customHeight="1" x14ac:dyDescent="0.3">
      <c r="A152" s="57" t="str">
        <f>IF(Producción1!D152="","",IF(ISNUMBER(A151),Producción1!E152+A151,Producción1!E152))</f>
        <v/>
      </c>
      <c r="B152" s="58">
        <f>IF(Producción1!X152&lt;&gt;"",IF(ISNUMBER(B151),Producción1!X152+B151,Producción1!X152),"")</f>
        <v>2668</v>
      </c>
      <c r="C152" s="58" t="str">
        <f t="shared" si="0"/>
        <v/>
      </c>
      <c r="D152" s="59" t="str">
        <f t="shared" si="1"/>
        <v/>
      </c>
    </row>
    <row r="153" spans="1:4" ht="15.75" customHeight="1" x14ac:dyDescent="0.3">
      <c r="A153" s="57" t="str">
        <f>IF(Producción1!D153="","",IF(ISNUMBER(A152),Producción1!E153+A152,Producción1!E153))</f>
        <v/>
      </c>
      <c r="B153" s="58">
        <f>IF(Producción1!X153&lt;&gt;"",IF(ISNUMBER(B152),Producción1!X153+B152,Producción1!X153),"")</f>
        <v>2668</v>
      </c>
      <c r="C153" s="58" t="str">
        <f t="shared" si="0"/>
        <v/>
      </c>
      <c r="D153" s="59" t="str">
        <f t="shared" si="1"/>
        <v/>
      </c>
    </row>
    <row r="154" spans="1:4" ht="15.75" customHeight="1" x14ac:dyDescent="0.3">
      <c r="A154" s="57" t="str">
        <f>IF(Producción1!D154="","",IF(ISNUMBER(A153),Producción1!E154+A153,Producción1!E154))</f>
        <v/>
      </c>
      <c r="B154" s="58">
        <f>IF(Producción1!X154&lt;&gt;"",IF(ISNUMBER(B153),Producción1!X154+B153,Producción1!X154),"")</f>
        <v>2668</v>
      </c>
      <c r="C154" s="58" t="str">
        <f t="shared" si="0"/>
        <v/>
      </c>
      <c r="D154" s="59" t="str">
        <f t="shared" si="1"/>
        <v/>
      </c>
    </row>
    <row r="155" spans="1:4" ht="15.75" customHeight="1" x14ac:dyDescent="0.3">
      <c r="A155" s="57" t="str">
        <f>IF(Producción1!D155="","",IF(ISNUMBER(A154),Producción1!E155+A154,Producción1!E155))</f>
        <v/>
      </c>
      <c r="B155" s="58">
        <f>IF(Producción1!X155&lt;&gt;"",IF(ISNUMBER(B154),Producción1!X155+B154,Producción1!X155),"")</f>
        <v>2668</v>
      </c>
      <c r="C155" s="58" t="str">
        <f t="shared" si="0"/>
        <v/>
      </c>
      <c r="D155" s="59" t="str">
        <f t="shared" si="1"/>
        <v/>
      </c>
    </row>
    <row r="156" spans="1:4" ht="15.75" customHeight="1" x14ac:dyDescent="0.3">
      <c r="A156" s="57" t="str">
        <f>IF(Producción1!D156="","",IF(ISNUMBER(A155),Producción1!E156+A155,Producción1!E156))</f>
        <v/>
      </c>
      <c r="B156" s="58">
        <f>IF(Producción1!X156&lt;&gt;"",IF(ISNUMBER(B155),Producción1!X156+B155,Producción1!X156),"")</f>
        <v>2668</v>
      </c>
      <c r="C156" s="58" t="str">
        <f t="shared" si="0"/>
        <v/>
      </c>
      <c r="D156" s="59" t="str">
        <f t="shared" si="1"/>
        <v/>
      </c>
    </row>
    <row r="157" spans="1:4" ht="15.75" customHeight="1" x14ac:dyDescent="0.3">
      <c r="A157" s="57" t="str">
        <f>IF(Producción1!D157="","",IF(ISNUMBER(A156),Producción1!E157+A156,Producción1!E157))</f>
        <v/>
      </c>
      <c r="B157" s="58">
        <f>IF(Producción1!X157&lt;&gt;"",IF(ISNUMBER(B156),Producción1!X157+B156,Producción1!X157),"")</f>
        <v>2668</v>
      </c>
      <c r="C157" s="58" t="str">
        <f t="shared" si="0"/>
        <v/>
      </c>
      <c r="D157" s="59" t="str">
        <f t="shared" si="1"/>
        <v/>
      </c>
    </row>
    <row r="158" spans="1:4" ht="15.75" customHeight="1" x14ac:dyDescent="0.3">
      <c r="A158" s="57" t="str">
        <f>IF(Producción1!D158="","",IF(ISNUMBER(A157),Producción1!E158+A157,Producción1!E158))</f>
        <v/>
      </c>
      <c r="B158" s="58">
        <f>IF(Producción1!X158&lt;&gt;"",IF(ISNUMBER(B157),Producción1!X158+B157,Producción1!X158),"")</f>
        <v>2668</v>
      </c>
      <c r="C158" s="58" t="str">
        <f t="shared" si="0"/>
        <v/>
      </c>
      <c r="D158" s="59" t="str">
        <f t="shared" si="1"/>
        <v/>
      </c>
    </row>
    <row r="159" spans="1:4" ht="15.75" customHeight="1" x14ac:dyDescent="0.3">
      <c r="A159" s="57" t="str">
        <f>IF(Producción1!D159="","",IF(ISNUMBER(A158),Producción1!E159+A158,Producción1!E159))</f>
        <v/>
      </c>
      <c r="B159" s="58">
        <f>IF(Producción1!X159&lt;&gt;"",IF(ISNUMBER(B158),Producción1!X159+B158,Producción1!X159),"")</f>
        <v>2668</v>
      </c>
      <c r="C159" s="58" t="str">
        <f t="shared" si="0"/>
        <v/>
      </c>
      <c r="D159" s="59" t="str">
        <f t="shared" si="1"/>
        <v/>
      </c>
    </row>
    <row r="160" spans="1:4" ht="15.75" customHeight="1" x14ac:dyDescent="0.3">
      <c r="A160" s="57" t="str">
        <f>IF(Producción1!D160="","",IF(ISNUMBER(A159),Producción1!E160+A159,Producción1!E160))</f>
        <v/>
      </c>
      <c r="B160" s="58">
        <f>IF(Producción1!X160&lt;&gt;"",IF(ISNUMBER(B159),Producción1!X160+B159,Producción1!X160),"")</f>
        <v>2668</v>
      </c>
      <c r="C160" s="58" t="str">
        <f t="shared" si="0"/>
        <v/>
      </c>
      <c r="D160" s="59" t="str">
        <f t="shared" si="1"/>
        <v/>
      </c>
    </row>
    <row r="161" spans="1:4" ht="15.75" customHeight="1" x14ac:dyDescent="0.3">
      <c r="A161" s="57" t="str">
        <f>IF(Producción1!D161="","",IF(ISNUMBER(A160),Producción1!E161+A160,Producción1!E161))</f>
        <v/>
      </c>
      <c r="B161" s="58">
        <f>IF(Producción1!X161&lt;&gt;"",IF(ISNUMBER(B160),Producción1!X161+B160,Producción1!X161),"")</f>
        <v>2668</v>
      </c>
      <c r="C161" s="58" t="str">
        <f t="shared" si="0"/>
        <v/>
      </c>
      <c r="D161" s="59" t="str">
        <f t="shared" si="1"/>
        <v/>
      </c>
    </row>
    <row r="162" spans="1:4" ht="15.75" customHeight="1" x14ac:dyDescent="0.3">
      <c r="A162" s="57" t="str">
        <f>IF(Producción1!D162="","",IF(ISNUMBER(A161),Producción1!E162+A161,Producción1!E162))</f>
        <v/>
      </c>
      <c r="B162" s="58">
        <f>IF(Producción1!X162&lt;&gt;"",IF(ISNUMBER(B161),Producción1!X162+B161,Producción1!X162),"")</f>
        <v>2668</v>
      </c>
      <c r="C162" s="58" t="str">
        <f t="shared" si="0"/>
        <v/>
      </c>
      <c r="D162" s="59" t="str">
        <f t="shared" si="1"/>
        <v/>
      </c>
    </row>
    <row r="163" spans="1:4" ht="15.75" customHeight="1" x14ac:dyDescent="0.3">
      <c r="A163" s="57" t="str">
        <f>IF(Producción1!D163="","",IF(ISNUMBER(A162),Producción1!E163+A162,Producción1!E163))</f>
        <v/>
      </c>
      <c r="B163" s="58">
        <f>IF(Producción1!X163&lt;&gt;"",IF(ISNUMBER(B162),Producción1!X163+B162,Producción1!X163),"")</f>
        <v>2668</v>
      </c>
      <c r="C163" s="58" t="str">
        <f t="shared" si="0"/>
        <v/>
      </c>
      <c r="D163" s="59" t="str">
        <f t="shared" si="1"/>
        <v/>
      </c>
    </row>
    <row r="164" spans="1:4" ht="15.75" customHeight="1" x14ac:dyDescent="0.3">
      <c r="A164" s="57" t="str">
        <f>IF(Producción1!D164="","",IF(ISNUMBER(A163),Producción1!E164+A163,Producción1!E164))</f>
        <v/>
      </c>
      <c r="B164" s="58">
        <f>IF(Producción1!X164&lt;&gt;"",IF(ISNUMBER(B163),Producción1!X164+B163,Producción1!X164),"")</f>
        <v>2668</v>
      </c>
      <c r="C164" s="58" t="str">
        <f t="shared" si="0"/>
        <v/>
      </c>
      <c r="D164" s="59" t="str">
        <f t="shared" si="1"/>
        <v/>
      </c>
    </row>
    <row r="165" spans="1:4" ht="15.75" customHeight="1" x14ac:dyDescent="0.3">
      <c r="A165" s="57" t="str">
        <f>IF(Producción1!D165="","",IF(ISNUMBER(A164),Producción1!E165+A164,Producción1!E165))</f>
        <v/>
      </c>
      <c r="B165" s="58">
        <f>IF(Producción1!X165&lt;&gt;"",IF(ISNUMBER(B164),Producción1!X165+B164,Producción1!X165),"")</f>
        <v>2668</v>
      </c>
      <c r="C165" s="58" t="str">
        <f t="shared" si="0"/>
        <v/>
      </c>
      <c r="D165" s="59" t="str">
        <f t="shared" si="1"/>
        <v/>
      </c>
    </row>
    <row r="166" spans="1:4" ht="15.75" customHeight="1" x14ac:dyDescent="0.3">
      <c r="A166" s="57" t="str">
        <f>IF(Producción1!D205="","",IF(ISNUMBER(A165),Producción1!E205+A165,Producción1!E205))</f>
        <v/>
      </c>
      <c r="B166" s="58" t="str">
        <f>IF(Producción1!X205&lt;&gt;"",IF(ISNUMBER(B165),Producción1!X205+B165,Producción1!X205),"")</f>
        <v/>
      </c>
      <c r="C166" s="58" t="str">
        <f t="shared" si="0"/>
        <v/>
      </c>
      <c r="D166" s="59" t="str">
        <f t="shared" si="1"/>
        <v/>
      </c>
    </row>
    <row r="167" spans="1:4" ht="15.75" customHeight="1" x14ac:dyDescent="0.3">
      <c r="A167" s="57" t="str">
        <f>IF(Producción1!D206="","",IF(ISNUMBER(A166),Producción1!E206+A166,Producción1!E206))</f>
        <v/>
      </c>
      <c r="B167" s="58" t="str">
        <f>IF(Producción1!X206&lt;&gt;"",IF(ISNUMBER(B166),Producción1!X206+B166,Producción1!X206),"")</f>
        <v/>
      </c>
      <c r="C167" s="58" t="str">
        <f t="shared" si="0"/>
        <v/>
      </c>
      <c r="D167" s="59" t="str">
        <f t="shared" si="1"/>
        <v/>
      </c>
    </row>
    <row r="168" spans="1:4" ht="15.75" customHeight="1" x14ac:dyDescent="0.3">
      <c r="A168" s="57" t="str">
        <f>IF(Producción1!D207="","",IF(ISNUMBER(A167),Producción1!E207+A167,Producción1!E207))</f>
        <v/>
      </c>
      <c r="B168" s="58" t="str">
        <f>IF(Producción1!X207&lt;&gt;"",IF(ISNUMBER(B167),Producción1!X207+B167,Producción1!X207),"")</f>
        <v/>
      </c>
      <c r="C168" s="58" t="str">
        <f t="shared" si="0"/>
        <v/>
      </c>
      <c r="D168" s="59" t="str">
        <f t="shared" si="1"/>
        <v/>
      </c>
    </row>
    <row r="169" spans="1:4" ht="15.75" customHeight="1" x14ac:dyDescent="0.3">
      <c r="A169" s="57" t="str">
        <f>IF(Producción1!D208="","",IF(ISNUMBER(A168),Producción1!E208+A168,Producción1!E208))</f>
        <v/>
      </c>
      <c r="B169" s="58" t="str">
        <f>IF(Producción1!X208&lt;&gt;"",IF(ISNUMBER(B168),Producción1!X208+B168,Producción1!X208),"")</f>
        <v/>
      </c>
      <c r="C169" s="58" t="str">
        <f t="shared" si="0"/>
        <v/>
      </c>
      <c r="D169" s="59" t="str">
        <f t="shared" si="1"/>
        <v/>
      </c>
    </row>
    <row r="170" spans="1:4" ht="15.75" customHeight="1" x14ac:dyDescent="0.3">
      <c r="A170" s="57" t="str">
        <f>IF(Producción1!D209="","",IF(ISNUMBER(A169),Producción1!E209+A169,Producción1!E209))</f>
        <v/>
      </c>
      <c r="B170" s="58" t="str">
        <f>IF(Producción1!X209&lt;&gt;"",IF(ISNUMBER(B169),Producción1!X209+B169,Producción1!X209),"")</f>
        <v/>
      </c>
      <c r="C170" s="58" t="str">
        <f t="shared" si="0"/>
        <v/>
      </c>
      <c r="D170" s="59" t="str">
        <f t="shared" si="1"/>
        <v/>
      </c>
    </row>
    <row r="171" spans="1:4" ht="15.75" customHeight="1" x14ac:dyDescent="0.3">
      <c r="A171" s="57" t="str">
        <f>IF(Producción1!D210="","",IF(ISNUMBER(A170),Producción1!E210+A170,Producción1!E210))</f>
        <v/>
      </c>
      <c r="B171" s="58" t="str">
        <f>IF(Producción1!X210&lt;&gt;"",IF(ISNUMBER(B170),Producción1!X210+B170,Producción1!X210),"")</f>
        <v/>
      </c>
      <c r="C171" s="58" t="str">
        <f t="shared" si="0"/>
        <v/>
      </c>
      <c r="D171" s="59" t="str">
        <f t="shared" si="1"/>
        <v/>
      </c>
    </row>
    <row r="172" spans="1:4" ht="15.75" customHeight="1" x14ac:dyDescent="0.3">
      <c r="A172" s="57" t="str">
        <f>IF(Producción1!D211="","",IF(ISNUMBER(A171),Producción1!E211+A171,Producción1!E211))</f>
        <v/>
      </c>
      <c r="B172" s="58" t="str">
        <f>IF(Producción1!X211&lt;&gt;"",IF(ISNUMBER(B171),Producción1!X211+B171,Producción1!X211),"")</f>
        <v/>
      </c>
      <c r="C172" s="58" t="str">
        <f t="shared" si="0"/>
        <v/>
      </c>
      <c r="D172" s="59" t="str">
        <f t="shared" si="1"/>
        <v/>
      </c>
    </row>
    <row r="173" spans="1:4" ht="15.75" customHeight="1" x14ac:dyDescent="0.3">
      <c r="A173" s="57" t="str">
        <f>IF(Producción1!D212="","",IF(ISNUMBER(A172),Producción1!E212+A172,Producción1!E212))</f>
        <v/>
      </c>
      <c r="B173" s="58" t="str">
        <f>IF(Producción1!X212&lt;&gt;"",IF(ISNUMBER(B172),Producción1!X212+B172,Producción1!X212),"")</f>
        <v/>
      </c>
      <c r="C173" s="58" t="str">
        <f t="shared" si="0"/>
        <v/>
      </c>
      <c r="D173" s="59" t="str">
        <f t="shared" si="1"/>
        <v/>
      </c>
    </row>
    <row r="174" spans="1:4" ht="15.75" customHeight="1" x14ac:dyDescent="0.3">
      <c r="A174" s="57" t="str">
        <f>IF(Producción1!D213="","",IF(ISNUMBER(A173),Producción1!E213+A173,Producción1!E213))</f>
        <v/>
      </c>
      <c r="B174" s="58" t="str">
        <f>IF(Producción1!X213&lt;&gt;"",IF(ISNUMBER(B173),Producción1!X213+B173,Producción1!X213),"")</f>
        <v/>
      </c>
      <c r="C174" s="58" t="str">
        <f t="shared" si="0"/>
        <v/>
      </c>
      <c r="D174" s="59" t="str">
        <f t="shared" si="1"/>
        <v/>
      </c>
    </row>
    <row r="175" spans="1:4" ht="15.75" customHeight="1" x14ac:dyDescent="0.3">
      <c r="A175" s="57" t="str">
        <f>IF(Producción1!D214="","",IF(ISNUMBER(A174),Producción1!E214+A174,Producción1!E214))</f>
        <v/>
      </c>
      <c r="B175" s="58" t="str">
        <f>IF(Producción1!X214&lt;&gt;"",IF(ISNUMBER(B174),Producción1!X214+B174,Producción1!X214),"")</f>
        <v/>
      </c>
      <c r="C175" s="58" t="str">
        <f t="shared" si="0"/>
        <v/>
      </c>
      <c r="D175" s="59" t="str">
        <f t="shared" si="1"/>
        <v/>
      </c>
    </row>
    <row r="176" spans="1:4" ht="15.75" customHeight="1" x14ac:dyDescent="0.3">
      <c r="A176" s="57" t="str">
        <f>IF(Producción1!D215="","",IF(ISNUMBER(A175),Producción1!E215+A175,Producción1!E215))</f>
        <v/>
      </c>
      <c r="B176" s="58" t="str">
        <f>IF(Producción1!X215&lt;&gt;"",IF(ISNUMBER(B175),Producción1!X215+B175,Producción1!X215),"")</f>
        <v/>
      </c>
      <c r="C176" s="58" t="str">
        <f t="shared" si="0"/>
        <v/>
      </c>
      <c r="D176" s="59" t="str">
        <f t="shared" si="1"/>
        <v/>
      </c>
    </row>
    <row r="177" spans="1:4" ht="15.75" customHeight="1" x14ac:dyDescent="0.3">
      <c r="A177" s="57" t="str">
        <f>IF(Producción1!D216="","",IF(ISNUMBER(A176),Producción1!E216+A176,Producción1!E216))</f>
        <v/>
      </c>
      <c r="B177" s="58" t="str">
        <f>IF(Producción1!X216&lt;&gt;"",IF(ISNUMBER(B176),Producción1!X216+B176,Producción1!X216),"")</f>
        <v/>
      </c>
      <c r="C177" s="58" t="str">
        <f t="shared" si="0"/>
        <v/>
      </c>
      <c r="D177" s="59" t="str">
        <f t="shared" si="1"/>
        <v/>
      </c>
    </row>
    <row r="178" spans="1:4" ht="15.75" customHeight="1" x14ac:dyDescent="0.3">
      <c r="A178" s="57" t="str">
        <f>IF(Producción1!D217="","",IF(ISNUMBER(A177),Producción1!E217+A177,Producción1!E217))</f>
        <v/>
      </c>
      <c r="B178" s="58" t="str">
        <f>IF(Producción1!X217&lt;&gt;"",IF(ISNUMBER(B177),Producción1!X217+B177,Producción1!X217),"")</f>
        <v/>
      </c>
      <c r="C178" s="58" t="str">
        <f t="shared" si="0"/>
        <v/>
      </c>
      <c r="D178" s="59" t="str">
        <f t="shared" si="1"/>
        <v/>
      </c>
    </row>
    <row r="179" spans="1:4" ht="15.75" customHeight="1" x14ac:dyDescent="0.3">
      <c r="A179" s="57" t="str">
        <f>IF(Producción1!D218="","",IF(ISNUMBER(A178),Producción1!E218+A178,Producción1!E218))</f>
        <v/>
      </c>
      <c r="B179" s="58" t="str">
        <f>IF(Producción1!X218&lt;&gt;"",IF(ISNUMBER(B178),Producción1!X218+B178,Producción1!X218),"")</f>
        <v/>
      </c>
      <c r="C179" s="58" t="str">
        <f t="shared" si="0"/>
        <v/>
      </c>
      <c r="D179" s="59" t="str">
        <f t="shared" si="1"/>
        <v/>
      </c>
    </row>
    <row r="180" spans="1:4" ht="15.75" customHeight="1" x14ac:dyDescent="0.3">
      <c r="A180" s="57" t="str">
        <f>IF(Producción1!D219="","",IF(ISNUMBER(A179),Producción1!E219+A179,Producción1!E219))</f>
        <v/>
      </c>
      <c r="B180" s="58" t="str">
        <f>IF(Producción1!X219&lt;&gt;"",IF(ISNUMBER(B179),Producción1!X219+B179,Producción1!X219),"")</f>
        <v/>
      </c>
      <c r="C180" s="58" t="str">
        <f t="shared" si="0"/>
        <v/>
      </c>
      <c r="D180" s="59" t="str">
        <f t="shared" si="1"/>
        <v/>
      </c>
    </row>
    <row r="181" spans="1:4" ht="15.75" customHeight="1" x14ac:dyDescent="0.3">
      <c r="A181" s="57" t="str">
        <f>IF(Producción1!D220="","",IF(ISNUMBER(A180),Producción1!E220+A180,Producción1!E220))</f>
        <v/>
      </c>
      <c r="B181" s="58" t="str">
        <f>IF(Producción1!X220&lt;&gt;"",IF(ISNUMBER(B180),Producción1!X220+B180,Producción1!X220),"")</f>
        <v/>
      </c>
      <c r="C181" s="58" t="str">
        <f t="shared" si="0"/>
        <v/>
      </c>
      <c r="D181" s="59" t="str">
        <f t="shared" si="1"/>
        <v/>
      </c>
    </row>
    <row r="182" spans="1:4" ht="15.75" customHeight="1" x14ac:dyDescent="0.3">
      <c r="A182" s="57" t="str">
        <f>IF(Producción1!D221="","",IF(ISNUMBER(A181),Producción1!E221+A181,Producción1!E221))</f>
        <v/>
      </c>
      <c r="B182" s="58" t="str">
        <f>IF(Producción1!X221&lt;&gt;"",IF(ISNUMBER(B181),Producción1!X221+B181,Producción1!X221),"")</f>
        <v/>
      </c>
      <c r="C182" s="58" t="str">
        <f t="shared" si="0"/>
        <v/>
      </c>
      <c r="D182" s="59" t="str">
        <f t="shared" si="1"/>
        <v/>
      </c>
    </row>
    <row r="183" spans="1:4" ht="15.75" customHeight="1" x14ac:dyDescent="0.3">
      <c r="A183" s="57" t="str">
        <f>IF(Producción1!D222="","",IF(ISNUMBER(A182),Producción1!E222+A182,Producción1!E222))</f>
        <v/>
      </c>
      <c r="B183" s="58" t="str">
        <f>IF(Producción1!X222&lt;&gt;"",IF(ISNUMBER(B182),Producción1!X222+B182,Producción1!X222),"")</f>
        <v/>
      </c>
      <c r="C183" s="58" t="str">
        <f t="shared" si="0"/>
        <v/>
      </c>
      <c r="D183" s="59" t="str">
        <f t="shared" si="1"/>
        <v/>
      </c>
    </row>
    <row r="184" spans="1:4" ht="15.75" customHeight="1" x14ac:dyDescent="0.3">
      <c r="A184" s="57" t="str">
        <f>IF(Producción1!D223="","",IF(ISNUMBER(A183),Producción1!E223+A183,Producción1!E223))</f>
        <v/>
      </c>
      <c r="B184" s="58" t="str">
        <f>IF(Producción1!X223&lt;&gt;"",IF(ISNUMBER(B183),Producción1!X223+B183,Producción1!X223),"")</f>
        <v/>
      </c>
      <c r="C184" s="58" t="str">
        <f t="shared" si="0"/>
        <v/>
      </c>
      <c r="D184" s="59" t="str">
        <f t="shared" si="1"/>
        <v/>
      </c>
    </row>
    <row r="185" spans="1:4" ht="15.75" customHeight="1" x14ac:dyDescent="0.3">
      <c r="A185" s="57" t="str">
        <f>IF(Producción1!D224="","",IF(ISNUMBER(A184),Producción1!E224+A184,Producción1!E224))</f>
        <v/>
      </c>
      <c r="B185" s="58" t="str">
        <f>IF(Producción1!X224&lt;&gt;"",IF(ISNUMBER(B184),Producción1!X224+B184,Producción1!X224),"")</f>
        <v/>
      </c>
      <c r="C185" s="58" t="str">
        <f t="shared" si="0"/>
        <v/>
      </c>
      <c r="D185" s="59" t="str">
        <f t="shared" si="1"/>
        <v/>
      </c>
    </row>
    <row r="186" spans="1:4" ht="15.75" customHeight="1" x14ac:dyDescent="0.3">
      <c r="A186" s="57" t="str">
        <f>IF(Producción1!D225="","",IF(ISNUMBER(A185),Producción1!E225+A185,Producción1!E225))</f>
        <v/>
      </c>
      <c r="B186" s="58" t="str">
        <f>IF(Producción1!X225&lt;&gt;"",IF(ISNUMBER(B185),Producción1!X225+B185,Producción1!X225),"")</f>
        <v/>
      </c>
      <c r="C186" s="58" t="str">
        <f t="shared" si="0"/>
        <v/>
      </c>
      <c r="D186" s="59" t="str">
        <f t="shared" si="1"/>
        <v/>
      </c>
    </row>
    <row r="187" spans="1:4" ht="15.75" customHeight="1" x14ac:dyDescent="0.3">
      <c r="A187" s="57" t="str">
        <f>IF(Producción1!D226="","",IF(ISNUMBER(A186),Producción1!E226+A186,Producción1!E226))</f>
        <v/>
      </c>
      <c r="B187" s="58" t="str">
        <f>IF(Producción1!X226&lt;&gt;"",IF(ISNUMBER(B186),Producción1!X226+B186,Producción1!X226),"")</f>
        <v/>
      </c>
      <c r="C187" s="58" t="str">
        <f t="shared" si="0"/>
        <v/>
      </c>
      <c r="D187" s="59" t="str">
        <f t="shared" si="1"/>
        <v/>
      </c>
    </row>
    <row r="188" spans="1:4" ht="15.75" customHeight="1" x14ac:dyDescent="0.3">
      <c r="A188" s="57" t="str">
        <f>IF(Producción1!D227="","",IF(ISNUMBER(A187),Producción1!E227+A187,Producción1!E227))</f>
        <v/>
      </c>
      <c r="B188" s="58" t="str">
        <f>IF(Producción1!X227&lt;&gt;"",IF(ISNUMBER(B187),Producción1!X227+B187,Producción1!X227),"")</f>
        <v/>
      </c>
      <c r="C188" s="58" t="str">
        <f t="shared" si="0"/>
        <v/>
      </c>
      <c r="D188" s="59" t="str">
        <f t="shared" si="1"/>
        <v/>
      </c>
    </row>
    <row r="189" spans="1:4" ht="15.75" customHeight="1" x14ac:dyDescent="0.3">
      <c r="A189" s="57" t="str">
        <f>IF(Producción1!D228="","",IF(ISNUMBER(A188),Producción1!E228+A188,Producción1!E228))</f>
        <v/>
      </c>
      <c r="B189" s="58" t="str">
        <f>IF(Producción1!X228&lt;&gt;"",IF(ISNUMBER(B188),Producción1!X228+B188,Producción1!X228),"")</f>
        <v/>
      </c>
      <c r="C189" s="58" t="str">
        <f t="shared" si="0"/>
        <v/>
      </c>
      <c r="D189" s="59" t="str">
        <f t="shared" si="1"/>
        <v/>
      </c>
    </row>
    <row r="190" spans="1:4" ht="15.75" customHeight="1" x14ac:dyDescent="0.3">
      <c r="A190" s="57" t="str">
        <f>IF(Producción1!D229="","",IF(ISNUMBER(A189),Producción1!E229+A189,Producción1!E229))</f>
        <v/>
      </c>
      <c r="B190" s="58" t="str">
        <f>IF(Producción1!X229&lt;&gt;"",IF(ISNUMBER(B189),Producción1!X229+B189,Producción1!X229),"")</f>
        <v/>
      </c>
      <c r="C190" s="58" t="str">
        <f t="shared" si="0"/>
        <v/>
      </c>
      <c r="D190" s="59" t="str">
        <f t="shared" si="1"/>
        <v/>
      </c>
    </row>
    <row r="191" spans="1:4" ht="15.75" customHeight="1" x14ac:dyDescent="0.3">
      <c r="A191" s="57" t="str">
        <f>IF(Producción1!D230="","",IF(ISNUMBER(A190),Producción1!E230+A190,Producción1!E230))</f>
        <v/>
      </c>
      <c r="B191" s="58" t="str">
        <f>IF(Producción1!X230&lt;&gt;"",IF(ISNUMBER(B190),Producción1!X230+B190,Producción1!X230),"")</f>
        <v/>
      </c>
      <c r="C191" s="58" t="str">
        <f t="shared" si="0"/>
        <v/>
      </c>
      <c r="D191" s="59" t="str">
        <f t="shared" si="1"/>
        <v/>
      </c>
    </row>
    <row r="192" spans="1:4" ht="15.75" customHeight="1" x14ac:dyDescent="0.3">
      <c r="A192" s="57" t="str">
        <f>IF(Producción1!D231="","",IF(ISNUMBER(A191),Producción1!E231+A191,Producción1!E231))</f>
        <v/>
      </c>
      <c r="B192" s="58" t="str">
        <f>IF(Producción1!X231&lt;&gt;"",IF(ISNUMBER(B191),Producción1!X231+B191,Producción1!X231),"")</f>
        <v/>
      </c>
      <c r="C192" s="58" t="str">
        <f t="shared" si="0"/>
        <v/>
      </c>
      <c r="D192" s="59" t="str">
        <f t="shared" si="1"/>
        <v/>
      </c>
    </row>
    <row r="193" spans="1:4" ht="15.75" customHeight="1" x14ac:dyDescent="0.3">
      <c r="A193" s="57" t="str">
        <f>IF(Producción1!D232="","",IF(ISNUMBER(A192),Producción1!E232+A192,Producción1!E232))</f>
        <v/>
      </c>
      <c r="B193" s="58" t="str">
        <f>IF(Producción1!X232&lt;&gt;"",IF(ISNUMBER(B192),Producción1!X232+B192,Producción1!X232),"")</f>
        <v/>
      </c>
      <c r="C193" s="58" t="str">
        <f t="shared" si="0"/>
        <v/>
      </c>
      <c r="D193" s="59" t="str">
        <f t="shared" si="1"/>
        <v/>
      </c>
    </row>
    <row r="194" spans="1:4" ht="15.75" customHeight="1" x14ac:dyDescent="0.3">
      <c r="A194" s="57" t="str">
        <f>IF(Producción1!D233="","",IF(ISNUMBER(A193),Producción1!E233+A193,Producción1!E233))</f>
        <v/>
      </c>
      <c r="B194" s="58" t="str">
        <f>IF(Producción1!X233&lt;&gt;"",IF(ISNUMBER(B193),Producción1!X233+B193,Producción1!X233),"")</f>
        <v/>
      </c>
      <c r="C194" s="58" t="str">
        <f t="shared" si="0"/>
        <v/>
      </c>
      <c r="D194" s="59" t="str">
        <f t="shared" si="1"/>
        <v/>
      </c>
    </row>
    <row r="195" spans="1:4" ht="15.75" customHeight="1" x14ac:dyDescent="0.3">
      <c r="A195" s="57" t="str">
        <f>IF(Producción1!D234="","",IF(ISNUMBER(A194),Producción1!E234+A194,Producción1!E234))</f>
        <v/>
      </c>
      <c r="B195" s="58" t="str">
        <f>IF(Producción1!X234&lt;&gt;"",IF(ISNUMBER(B194),Producción1!X234+B194,Producción1!X234),"")</f>
        <v/>
      </c>
      <c r="C195" s="58" t="str">
        <f t="shared" si="0"/>
        <v/>
      </c>
      <c r="D195" s="59" t="str">
        <f t="shared" si="1"/>
        <v/>
      </c>
    </row>
    <row r="196" spans="1:4" ht="15.75" customHeight="1" x14ac:dyDescent="0.3">
      <c r="A196" s="57" t="str">
        <f>IF(Producción1!D235="","",IF(ISNUMBER(A195),Producción1!E235+A195,Producción1!E235))</f>
        <v/>
      </c>
      <c r="B196" s="58" t="str">
        <f>IF(Producción1!X235&lt;&gt;"",IF(ISNUMBER(B195),Producción1!X235+B195,Producción1!X235),"")</f>
        <v/>
      </c>
      <c r="C196" s="58" t="str">
        <f t="shared" si="0"/>
        <v/>
      </c>
      <c r="D196" s="59" t="str">
        <f t="shared" si="1"/>
        <v/>
      </c>
    </row>
    <row r="197" spans="1:4" ht="15.75" customHeight="1" x14ac:dyDescent="0.3">
      <c r="A197" s="57" t="str">
        <f>IF(Producción1!D236="","",IF(ISNUMBER(A196),Producción1!E236+A196,Producción1!E236))</f>
        <v/>
      </c>
      <c r="B197" s="58" t="str">
        <f>IF(Producción1!X236&lt;&gt;"",IF(ISNUMBER(B196),Producción1!X236+B196,Producción1!X236),"")</f>
        <v/>
      </c>
      <c r="C197" s="58" t="str">
        <f t="shared" si="0"/>
        <v/>
      </c>
      <c r="D197" s="59" t="str">
        <f t="shared" si="1"/>
        <v/>
      </c>
    </row>
    <row r="198" spans="1:4" ht="15.75" customHeight="1" x14ac:dyDescent="0.3">
      <c r="A198" s="57" t="str">
        <f>IF(Producción1!D237="","",IF(ISNUMBER(A197),Producción1!E237+A197,Producción1!E237))</f>
        <v/>
      </c>
      <c r="B198" s="58" t="str">
        <f>IF(Producción1!X237&lt;&gt;"",IF(ISNUMBER(B197),Producción1!X237+B197,Producción1!X237),"")</f>
        <v/>
      </c>
      <c r="C198" s="58" t="str">
        <f t="shared" si="0"/>
        <v/>
      </c>
      <c r="D198" s="59" t="str">
        <f t="shared" si="1"/>
        <v/>
      </c>
    </row>
    <row r="199" spans="1:4" ht="15.75" customHeight="1" x14ac:dyDescent="0.3">
      <c r="A199" s="57" t="str">
        <f>IF(Producción1!D238="","",IF(ISNUMBER(A198),Producción1!E238+A198,Producción1!E238))</f>
        <v/>
      </c>
      <c r="B199" s="58" t="str">
        <f>IF(Producción1!X238&lt;&gt;"",IF(ISNUMBER(B198),Producción1!X238+B198,Producción1!X238),"")</f>
        <v/>
      </c>
      <c r="C199" s="58" t="str">
        <f t="shared" si="0"/>
        <v/>
      </c>
      <c r="D199" s="59" t="str">
        <f t="shared" si="1"/>
        <v/>
      </c>
    </row>
    <row r="200" spans="1:4" ht="15.75" customHeight="1" x14ac:dyDescent="0.3">
      <c r="A200" s="57" t="str">
        <f>IF(Producción1!D239="","",IF(ISNUMBER(A199),Producción1!E239+A199,Producción1!E239))</f>
        <v/>
      </c>
      <c r="B200" s="58" t="str">
        <f>IF(Producción1!X239&lt;&gt;"",IF(ISNUMBER(B199),Producción1!X239+B199,Producción1!X239),"")</f>
        <v/>
      </c>
      <c r="C200" s="58" t="str">
        <f t="shared" si="0"/>
        <v/>
      </c>
      <c r="D200" s="59" t="str">
        <f t="shared" si="1"/>
        <v/>
      </c>
    </row>
    <row r="201" spans="1:4" ht="15.75" customHeight="1" x14ac:dyDescent="0.3">
      <c r="A201" s="57" t="str">
        <f>IF(Producción1!D240="","",IF(ISNUMBER(A200),Producción1!E240+A200,Producción1!E240))</f>
        <v/>
      </c>
      <c r="B201" s="58" t="str">
        <f>IF(Producción1!X240&lt;&gt;"",IF(ISNUMBER(B200),Producción1!X240+B200,Producción1!X240),"")</f>
        <v/>
      </c>
      <c r="C201" s="58" t="str">
        <f t="shared" si="0"/>
        <v/>
      </c>
      <c r="D201" s="59" t="str">
        <f t="shared" si="1"/>
        <v/>
      </c>
    </row>
    <row r="202" spans="1:4" ht="15.75" customHeight="1" x14ac:dyDescent="0.3">
      <c r="A202" s="57" t="str">
        <f>IF(Producción1!D241="","",IF(ISNUMBER(A201),Producción1!E241+A201,Producción1!E241))</f>
        <v/>
      </c>
      <c r="B202" s="58" t="str">
        <f>IF(Producción1!X241&lt;&gt;"",IF(ISNUMBER(B201),Producción1!X241+B201,Producción1!X241),"")</f>
        <v/>
      </c>
      <c r="C202" s="58" t="str">
        <f t="shared" si="0"/>
        <v/>
      </c>
      <c r="D202" s="59" t="str">
        <f t="shared" si="1"/>
        <v/>
      </c>
    </row>
    <row r="203" spans="1:4" ht="15.75" customHeight="1" x14ac:dyDescent="0.3">
      <c r="A203" s="57" t="str">
        <f>IF(Producción1!D242="","",IF(ISNUMBER(A202),Producción1!E242+A202,Producción1!E242))</f>
        <v/>
      </c>
      <c r="B203" s="58" t="str">
        <f>IF(Producción1!X242&lt;&gt;"",IF(ISNUMBER(B202),Producción1!X242+B202,Producción1!X242),"")</f>
        <v/>
      </c>
      <c r="C203" s="58" t="str">
        <f t="shared" si="0"/>
        <v/>
      </c>
      <c r="D203" s="59" t="str">
        <f t="shared" si="1"/>
        <v/>
      </c>
    </row>
    <row r="204" spans="1:4" ht="15.75" customHeight="1" x14ac:dyDescent="0.3">
      <c r="A204" s="57" t="str">
        <f>IF(Producción1!D243="","",IF(ISNUMBER(A203),Producción1!E243+A203,Producción1!E243))</f>
        <v/>
      </c>
      <c r="B204" s="58" t="str">
        <f>IF(Producción1!X243&lt;&gt;"",IF(ISNUMBER(B203),Producción1!X243+B203,Producción1!X243),"")</f>
        <v/>
      </c>
      <c r="C204" s="58" t="str">
        <f t="shared" si="0"/>
        <v/>
      </c>
      <c r="D204" s="59" t="str">
        <f t="shared" si="1"/>
        <v/>
      </c>
    </row>
    <row r="205" spans="1:4" ht="15.75" customHeight="1" x14ac:dyDescent="0.3">
      <c r="A205" s="57" t="str">
        <f>IF(Producción1!D244="","",IF(ISNUMBER(A204),Producción1!E244+A204,Producción1!E244))</f>
        <v/>
      </c>
      <c r="B205" s="58" t="str">
        <f>IF(Producción1!X244&lt;&gt;"",IF(ISNUMBER(B204),Producción1!X244+B204,Producción1!X244),"")</f>
        <v/>
      </c>
      <c r="C205" s="58" t="str">
        <f t="shared" si="0"/>
        <v/>
      </c>
      <c r="D205" s="59" t="str">
        <f t="shared" si="1"/>
        <v/>
      </c>
    </row>
    <row r="206" spans="1:4" ht="15.75" customHeight="1" x14ac:dyDescent="0.3">
      <c r="A206" s="57" t="str">
        <f>IF(Producción1!D245="","",IF(ISNUMBER(A205),Producción1!E245+A205,Producción1!E245))</f>
        <v/>
      </c>
      <c r="B206" s="58" t="str">
        <f>IF(Producción1!X245&lt;&gt;"",IF(ISNUMBER(B205),Producción1!X245+B205,Producción1!X245),"")</f>
        <v/>
      </c>
      <c r="C206" s="58" t="str">
        <f t="shared" si="0"/>
        <v/>
      </c>
      <c r="D206" s="59" t="str">
        <f t="shared" si="1"/>
        <v/>
      </c>
    </row>
    <row r="207" spans="1:4" ht="15.75" customHeight="1" x14ac:dyDescent="0.3">
      <c r="A207" s="57" t="str">
        <f>IF(Producción1!D246="","",IF(ISNUMBER(A206),Producción1!E246+A206,Producción1!E246))</f>
        <v/>
      </c>
      <c r="B207" s="58" t="str">
        <f>IF(Producción1!X246&lt;&gt;"",IF(ISNUMBER(B206),Producción1!X246+B206,Producción1!X246),"")</f>
        <v/>
      </c>
      <c r="C207" s="58" t="str">
        <f t="shared" si="0"/>
        <v/>
      </c>
      <c r="D207" s="59" t="str">
        <f t="shared" si="1"/>
        <v/>
      </c>
    </row>
    <row r="208" spans="1:4" ht="15.75" customHeight="1" x14ac:dyDescent="0.3">
      <c r="A208" s="57" t="str">
        <f>IF(Producción1!D247="","",IF(ISNUMBER(A207),Producción1!E247+A207,Producción1!E247))</f>
        <v/>
      </c>
      <c r="B208" s="58" t="str">
        <f>IF(Producción1!X247&lt;&gt;"",IF(ISNUMBER(B207),Producción1!X247+B207,Producción1!X247),"")</f>
        <v/>
      </c>
      <c r="C208" s="58" t="str">
        <f t="shared" si="0"/>
        <v/>
      </c>
      <c r="D208" s="59" t="str">
        <f t="shared" si="1"/>
        <v/>
      </c>
    </row>
    <row r="209" spans="1:4" ht="15.75" customHeight="1" x14ac:dyDescent="0.3">
      <c r="A209" s="57" t="str">
        <f>IF(Producción1!D248="","",IF(ISNUMBER(A208),Producción1!E248+A208,Producción1!E248))</f>
        <v/>
      </c>
      <c r="B209" s="58" t="str">
        <f>IF(Producción1!X248&lt;&gt;"",IF(ISNUMBER(B208),Producción1!X248+B208,Producción1!X248),"")</f>
        <v/>
      </c>
      <c r="C209" s="58" t="str">
        <f t="shared" si="0"/>
        <v/>
      </c>
      <c r="D209" s="59" t="str">
        <f t="shared" si="1"/>
        <v/>
      </c>
    </row>
    <row r="210" spans="1:4" ht="15.75" customHeight="1" x14ac:dyDescent="0.3">
      <c r="A210" s="57" t="str">
        <f>IF(Producción1!D249="","",IF(ISNUMBER(A209),Producción1!E249+A209,Producción1!E249))</f>
        <v/>
      </c>
      <c r="B210" s="58" t="str">
        <f>IF(Producción1!X249&lt;&gt;"",IF(ISNUMBER(B209),Producción1!X249+B209,Producción1!X249),"")</f>
        <v/>
      </c>
      <c r="C210" s="58" t="str">
        <f t="shared" si="0"/>
        <v/>
      </c>
      <c r="D210" s="59" t="str">
        <f t="shared" si="1"/>
        <v/>
      </c>
    </row>
    <row r="211" spans="1:4" ht="15.75" customHeight="1" x14ac:dyDescent="0.3">
      <c r="A211" s="57" t="str">
        <f>IF(Producción1!D250="","",IF(ISNUMBER(A210),Producción1!E250+A210,Producción1!E250))</f>
        <v/>
      </c>
      <c r="B211" s="58" t="str">
        <f>IF(Producción1!X250&lt;&gt;"",IF(ISNUMBER(B210),Producción1!X250+B210,Producción1!X250),"")</f>
        <v/>
      </c>
      <c r="C211" s="58" t="str">
        <f t="shared" si="0"/>
        <v/>
      </c>
      <c r="D211" s="59" t="str">
        <f t="shared" si="1"/>
        <v/>
      </c>
    </row>
    <row r="212" spans="1:4" ht="15.75" customHeight="1" x14ac:dyDescent="0.3">
      <c r="A212" s="57" t="str">
        <f>IF(Producción1!D251="","",IF(ISNUMBER(A211),Producción1!E251+A211,Producción1!E251))</f>
        <v/>
      </c>
      <c r="B212" s="58" t="str">
        <f>IF(Producción1!X251&lt;&gt;"",IF(ISNUMBER(B211),Producción1!X251+B211,Producción1!X251),"")</f>
        <v/>
      </c>
      <c r="C212" s="58" t="str">
        <f t="shared" si="0"/>
        <v/>
      </c>
      <c r="D212" s="59" t="str">
        <f t="shared" si="1"/>
        <v/>
      </c>
    </row>
    <row r="213" spans="1:4" ht="15.75" customHeight="1" x14ac:dyDescent="0.3">
      <c r="A213" s="57" t="str">
        <f>IF(Producción1!D252="","",IF(ISNUMBER(A212),Producción1!E252+A212,Producción1!E252))</f>
        <v/>
      </c>
      <c r="B213" s="58" t="str">
        <f>IF(Producción1!X252&lt;&gt;"",IF(ISNUMBER(B212),Producción1!X252+B212,Producción1!X252),"")</f>
        <v/>
      </c>
      <c r="C213" s="58" t="str">
        <f t="shared" si="0"/>
        <v/>
      </c>
      <c r="D213" s="59" t="str">
        <f t="shared" si="1"/>
        <v/>
      </c>
    </row>
    <row r="214" spans="1:4" ht="15.75" customHeight="1" x14ac:dyDescent="0.3">
      <c r="A214" s="57" t="str">
        <f>IF(Producción1!D253="","",IF(ISNUMBER(A213),Producción1!E253+A213,Producción1!E253))</f>
        <v/>
      </c>
      <c r="B214" s="58" t="str">
        <f>IF(Producción1!X253&lt;&gt;"",IF(ISNUMBER(B213),Producción1!X253+B213,Producción1!X253),"")</f>
        <v/>
      </c>
      <c r="C214" s="58" t="str">
        <f t="shared" si="0"/>
        <v/>
      </c>
      <c r="D214" s="59" t="str">
        <f t="shared" si="1"/>
        <v/>
      </c>
    </row>
    <row r="215" spans="1:4" ht="15.75" customHeight="1" x14ac:dyDescent="0.3">
      <c r="A215" s="57" t="str">
        <f>IF(Producción1!D254="","",IF(ISNUMBER(A214),Producción1!E254+A214,Producción1!E254))</f>
        <v/>
      </c>
      <c r="B215" s="58" t="str">
        <f>IF(Producción1!X254&lt;&gt;"",IF(ISNUMBER(B214),Producción1!X254+B214,Producción1!X254),"")</f>
        <v/>
      </c>
      <c r="C215" s="58" t="str">
        <f t="shared" si="0"/>
        <v/>
      </c>
      <c r="D215" s="59" t="str">
        <f t="shared" si="1"/>
        <v/>
      </c>
    </row>
    <row r="216" spans="1:4" ht="15.75" customHeight="1" x14ac:dyDescent="0.3">
      <c r="A216" s="57" t="str">
        <f>IF(Producción1!D255="","",IF(ISNUMBER(A215),Producción1!E255+A215,Producción1!E255))</f>
        <v/>
      </c>
      <c r="B216" s="58" t="str">
        <f>IF(Producción1!X255&lt;&gt;"",IF(ISNUMBER(B215),Producción1!X255+B215,Producción1!X255),"")</f>
        <v/>
      </c>
      <c r="C216" s="58" t="str">
        <f t="shared" si="0"/>
        <v/>
      </c>
      <c r="D216" s="59" t="str">
        <f t="shared" si="1"/>
        <v/>
      </c>
    </row>
    <row r="217" spans="1:4" ht="15.75" customHeight="1" x14ac:dyDescent="0.3">
      <c r="A217" s="57" t="str">
        <f>IF(Producción1!D256="","",IF(ISNUMBER(A216),Producción1!E256+A216,Producción1!E256))</f>
        <v/>
      </c>
      <c r="B217" s="58" t="str">
        <f>IF(Producción1!X256&lt;&gt;"",IF(ISNUMBER(B216),Producción1!X256+B216,Producción1!X256),"")</f>
        <v/>
      </c>
      <c r="C217" s="58" t="str">
        <f t="shared" si="0"/>
        <v/>
      </c>
      <c r="D217" s="59" t="str">
        <f t="shared" si="1"/>
        <v/>
      </c>
    </row>
    <row r="218" spans="1:4" ht="15.75" customHeight="1" x14ac:dyDescent="0.3">
      <c r="A218" s="57" t="str">
        <f>IF(Producción1!D257="","",IF(ISNUMBER(A217),Producción1!E257+A217,Producción1!E257))</f>
        <v/>
      </c>
      <c r="B218" s="58" t="str">
        <f>IF(Producción1!X257&lt;&gt;"",IF(ISNUMBER(B217),Producción1!X257+B217,Producción1!X257),"")</f>
        <v/>
      </c>
      <c r="C218" s="58" t="str">
        <f t="shared" si="0"/>
        <v/>
      </c>
      <c r="D218" s="59" t="str">
        <f t="shared" si="1"/>
        <v/>
      </c>
    </row>
    <row r="219" spans="1:4" ht="15.75" customHeight="1" x14ac:dyDescent="0.3">
      <c r="A219" s="57" t="str">
        <f>IF(Producción1!D258="","",IF(ISNUMBER(A218),Producción1!E258+A218,Producción1!E258))</f>
        <v/>
      </c>
      <c r="B219" s="58" t="str">
        <f>IF(Producción1!X258&lt;&gt;"",IF(ISNUMBER(B218),Producción1!X258+B218,Producción1!X258),"")</f>
        <v/>
      </c>
      <c r="C219" s="58" t="str">
        <f t="shared" si="0"/>
        <v/>
      </c>
      <c r="D219" s="59" t="str">
        <f t="shared" si="1"/>
        <v/>
      </c>
    </row>
    <row r="220" spans="1:4" ht="15.75" customHeight="1" x14ac:dyDescent="0.3">
      <c r="A220" s="57" t="str">
        <f>IF(Producción1!D259="","",IF(ISNUMBER(A219),Producción1!E259+A219,Producción1!E259))</f>
        <v/>
      </c>
      <c r="B220" s="58" t="str">
        <f>IF(Producción1!X259&lt;&gt;"",IF(ISNUMBER(B219),Producción1!X259+B219,Producción1!X259),"")</f>
        <v/>
      </c>
      <c r="C220" s="58" t="str">
        <f t="shared" si="0"/>
        <v/>
      </c>
      <c r="D220" s="59" t="str">
        <f t="shared" si="1"/>
        <v/>
      </c>
    </row>
    <row r="221" spans="1:4" ht="15.75" customHeight="1" x14ac:dyDescent="0.3">
      <c r="A221" s="57" t="str">
        <f>IF(Producción1!D260="","",IF(ISNUMBER(A220),Producción1!E260+A220,Producción1!E260))</f>
        <v/>
      </c>
      <c r="B221" s="58" t="str">
        <f>IF(Producción1!X260&lt;&gt;"",IF(ISNUMBER(B220),Producción1!X260+B220,Producción1!X260),"")</f>
        <v/>
      </c>
      <c r="C221" s="58" t="str">
        <f t="shared" si="0"/>
        <v/>
      </c>
      <c r="D221" s="59" t="str">
        <f t="shared" si="1"/>
        <v/>
      </c>
    </row>
    <row r="222" spans="1:4" ht="15.75" customHeight="1" x14ac:dyDescent="0.3">
      <c r="A222" s="57" t="str">
        <f>IF(Producción1!D261="","",IF(ISNUMBER(A221),Producción1!E261+A221,Producción1!E261))</f>
        <v/>
      </c>
      <c r="B222" s="58" t="str">
        <f>IF(Producción1!X261&lt;&gt;"",IF(ISNUMBER(B221),Producción1!X261+B221,Producción1!X261),"")</f>
        <v/>
      </c>
      <c r="C222" s="58" t="str">
        <f t="shared" si="0"/>
        <v/>
      </c>
      <c r="D222" s="59" t="str">
        <f t="shared" si="1"/>
        <v/>
      </c>
    </row>
    <row r="223" spans="1:4" ht="15.75" customHeight="1" x14ac:dyDescent="0.3">
      <c r="A223" s="57" t="str">
        <f>IF(Producción1!D262="","",IF(ISNUMBER(A222),Producción1!E262+A222,Producción1!E262))</f>
        <v/>
      </c>
      <c r="B223" s="58" t="str">
        <f>IF(Producción1!X262&lt;&gt;"",IF(ISNUMBER(B222),Producción1!X262+B222,Producción1!X262),"")</f>
        <v/>
      </c>
      <c r="C223" s="58" t="str">
        <f t="shared" si="0"/>
        <v/>
      </c>
      <c r="D223" s="59" t="str">
        <f t="shared" si="1"/>
        <v/>
      </c>
    </row>
    <row r="224" spans="1:4" ht="15.75" customHeight="1" x14ac:dyDescent="0.3">
      <c r="A224" s="57" t="str">
        <f>IF(Producción1!D263="","",IF(ISNUMBER(A223),Producción1!E263+A223,Producción1!E263))</f>
        <v/>
      </c>
      <c r="B224" s="58" t="str">
        <f>IF(Producción1!X263&lt;&gt;"",IF(ISNUMBER(B223),Producción1!X263+B223,Producción1!X263),"")</f>
        <v/>
      </c>
      <c r="C224" s="58" t="str">
        <f t="shared" si="0"/>
        <v/>
      </c>
      <c r="D224" s="59" t="str">
        <f t="shared" si="1"/>
        <v/>
      </c>
    </row>
    <row r="225" spans="1:4" ht="15.75" customHeight="1" x14ac:dyDescent="0.3">
      <c r="A225" s="57" t="str">
        <f>IF(Producción1!D264="","",IF(ISNUMBER(A224),Producción1!E264+A224,Producción1!E264))</f>
        <v/>
      </c>
      <c r="B225" s="58" t="str">
        <f>IF(Producción1!X264&lt;&gt;"",IF(ISNUMBER(B224),Producción1!X264+B224,Producción1!X264),"")</f>
        <v/>
      </c>
      <c r="C225" s="58" t="str">
        <f t="shared" si="0"/>
        <v/>
      </c>
      <c r="D225" s="59" t="str">
        <f t="shared" si="1"/>
        <v/>
      </c>
    </row>
    <row r="226" spans="1:4" ht="15.75" customHeight="1" x14ac:dyDescent="0.3">
      <c r="A226" s="57" t="str">
        <f>IF(Producción1!D265="","",IF(ISNUMBER(A225),Producción1!E265+A225,Producción1!E265))</f>
        <v/>
      </c>
      <c r="B226" s="58" t="str">
        <f>IF(Producción1!X265&lt;&gt;"",IF(ISNUMBER(B225),Producción1!X265+B225,Producción1!X265),"")</f>
        <v/>
      </c>
      <c r="C226" s="58" t="str">
        <f t="shared" si="0"/>
        <v/>
      </c>
      <c r="D226" s="59" t="str">
        <f t="shared" si="1"/>
        <v/>
      </c>
    </row>
    <row r="227" spans="1:4" ht="15.75" customHeight="1" x14ac:dyDescent="0.3">
      <c r="A227" s="57" t="str">
        <f>IF(Producción1!D266="","",IF(ISNUMBER(A226),Producción1!E266+A226,Producción1!E266))</f>
        <v/>
      </c>
      <c r="B227" s="58" t="str">
        <f>IF(Producción1!X266&lt;&gt;"",IF(ISNUMBER(B226),Producción1!X266+B226,Producción1!X266),"")</f>
        <v/>
      </c>
      <c r="C227" s="58" t="str">
        <f t="shared" si="0"/>
        <v/>
      </c>
      <c r="D227" s="59" t="str">
        <f t="shared" si="1"/>
        <v/>
      </c>
    </row>
    <row r="228" spans="1:4" ht="15.75" customHeight="1" x14ac:dyDescent="0.3">
      <c r="A228" s="57" t="str">
        <f>IF(Producción1!D267="","",IF(ISNUMBER(A227),Producción1!E267+A227,Producción1!E267))</f>
        <v/>
      </c>
      <c r="B228" s="58" t="str">
        <f>IF(Producción1!X267&lt;&gt;"",IF(ISNUMBER(B227),Producción1!X267+B227,Producción1!X267),"")</f>
        <v/>
      </c>
      <c r="C228" s="58" t="str">
        <f t="shared" si="0"/>
        <v/>
      </c>
      <c r="D228" s="59" t="str">
        <f t="shared" si="1"/>
        <v/>
      </c>
    </row>
    <row r="229" spans="1:4" ht="15.75" customHeight="1" x14ac:dyDescent="0.3">
      <c r="A229" s="57" t="str">
        <f>IF(Producción1!D268="","",IF(ISNUMBER(A228),Producción1!E268+A228,Producción1!E268))</f>
        <v/>
      </c>
      <c r="B229" s="58" t="str">
        <f>IF(Producción1!X268&lt;&gt;"",IF(ISNUMBER(B228),Producción1!X268+B228,Producción1!X268),"")</f>
        <v/>
      </c>
      <c r="C229" s="58" t="str">
        <f t="shared" si="0"/>
        <v/>
      </c>
      <c r="D229" s="59" t="str">
        <f t="shared" si="1"/>
        <v/>
      </c>
    </row>
    <row r="230" spans="1:4" ht="15.75" customHeight="1" x14ac:dyDescent="0.3">
      <c r="A230" s="57" t="str">
        <f>IF(Producción1!D269="","",IF(ISNUMBER(A229),Producción1!E269+A229,Producción1!E269))</f>
        <v/>
      </c>
      <c r="B230" s="58" t="str">
        <f>IF(Producción1!X269&lt;&gt;"",IF(ISNUMBER(B229),Producción1!X269+B229,Producción1!X269),"")</f>
        <v/>
      </c>
      <c r="C230" s="58" t="str">
        <f t="shared" si="0"/>
        <v/>
      </c>
      <c r="D230" s="59" t="str">
        <f t="shared" si="1"/>
        <v/>
      </c>
    </row>
    <row r="231" spans="1:4" ht="15.75" customHeight="1" x14ac:dyDescent="0.3">
      <c r="A231" s="57" t="str">
        <f>IF(Producción1!D270="","",IF(ISNUMBER(A230),Producción1!E270+A230,Producción1!E270))</f>
        <v/>
      </c>
      <c r="B231" s="58" t="str">
        <f>IF(Producción1!X270&lt;&gt;"",IF(ISNUMBER(B230),Producción1!X270+B230,Producción1!X270),"")</f>
        <v/>
      </c>
      <c r="C231" s="58" t="str">
        <f t="shared" si="0"/>
        <v/>
      </c>
      <c r="D231" s="59" t="str">
        <f t="shared" si="1"/>
        <v/>
      </c>
    </row>
    <row r="232" spans="1:4" ht="15.75" customHeight="1" x14ac:dyDescent="0.3">
      <c r="A232" s="57" t="str">
        <f>IF(Producción1!D271="","",IF(ISNUMBER(A231),Producción1!E271+A231,Producción1!E271))</f>
        <v/>
      </c>
      <c r="B232" s="58" t="str">
        <f>IF(Producción1!X271&lt;&gt;"",IF(ISNUMBER(B231),Producción1!X271+B231,Producción1!X271),"")</f>
        <v/>
      </c>
      <c r="C232" s="58" t="str">
        <f t="shared" si="0"/>
        <v/>
      </c>
      <c r="D232" s="59" t="str">
        <f t="shared" si="1"/>
        <v/>
      </c>
    </row>
    <row r="233" spans="1:4" ht="15.75" customHeight="1" x14ac:dyDescent="0.3">
      <c r="A233" s="57" t="str">
        <f>IF(Producción1!D272="","",IF(ISNUMBER(A232),Producción1!E272+A232,Producción1!E272))</f>
        <v/>
      </c>
      <c r="B233" s="58" t="str">
        <f>IF(Producción1!X272&lt;&gt;"",IF(ISNUMBER(B232),Producción1!X272+B232,Producción1!X272),"")</f>
        <v/>
      </c>
      <c r="C233" s="58" t="str">
        <f t="shared" si="0"/>
        <v/>
      </c>
      <c r="D233" s="59" t="str">
        <f t="shared" si="1"/>
        <v/>
      </c>
    </row>
    <row r="234" spans="1:4" ht="15.75" customHeight="1" x14ac:dyDescent="0.3">
      <c r="A234" s="57" t="str">
        <f>IF(Producción1!D273="","",IF(ISNUMBER(A233),Producción1!E273+A233,Producción1!E273))</f>
        <v/>
      </c>
      <c r="B234" s="58" t="str">
        <f>IF(Producción1!X273&lt;&gt;"",IF(ISNUMBER(B233),Producción1!X273+B233,Producción1!X273),"")</f>
        <v/>
      </c>
      <c r="C234" s="58" t="str">
        <f t="shared" si="0"/>
        <v/>
      </c>
      <c r="D234" s="59" t="str">
        <f t="shared" si="1"/>
        <v/>
      </c>
    </row>
    <row r="235" spans="1:4" ht="15.75" customHeight="1" x14ac:dyDescent="0.3">
      <c r="A235" s="57" t="str">
        <f>IF(Producción1!D274="","",IF(ISNUMBER(A234),Producción1!E274+A234,Producción1!E274))</f>
        <v/>
      </c>
      <c r="B235" s="58" t="str">
        <f>IF(Producción1!X274&lt;&gt;"",IF(ISNUMBER(B234),Producción1!X274+B234,Producción1!X274),"")</f>
        <v/>
      </c>
      <c r="C235" s="58" t="str">
        <f t="shared" si="0"/>
        <v/>
      </c>
      <c r="D235" s="59" t="str">
        <f t="shared" si="1"/>
        <v/>
      </c>
    </row>
    <row r="236" spans="1:4" ht="15.75" customHeight="1" x14ac:dyDescent="0.3">
      <c r="A236" s="57" t="str">
        <f>IF(Producción1!D275="","",IF(ISNUMBER(A235),Producción1!E275+A235,Producción1!E275))</f>
        <v/>
      </c>
      <c r="B236" s="58" t="str">
        <f>IF(Producción1!X275&lt;&gt;"",IF(ISNUMBER(B235),Producción1!X275+B235,Producción1!X275),"")</f>
        <v/>
      </c>
      <c r="C236" s="58" t="str">
        <f t="shared" si="0"/>
        <v/>
      </c>
      <c r="D236" s="59" t="str">
        <f t="shared" si="1"/>
        <v/>
      </c>
    </row>
    <row r="237" spans="1:4" ht="15.75" customHeight="1" x14ac:dyDescent="0.3">
      <c r="A237" s="57" t="str">
        <f>IF(Producción1!D276="","",IF(ISNUMBER(A236),Producción1!E276+A236,Producción1!E276))</f>
        <v/>
      </c>
      <c r="B237" s="58" t="str">
        <f>IF(Producción1!X276&lt;&gt;"",IF(ISNUMBER(B236),Producción1!X276+B236,Producción1!X276),"")</f>
        <v/>
      </c>
      <c r="C237" s="58" t="str">
        <f t="shared" si="0"/>
        <v/>
      </c>
      <c r="D237" s="59" t="str">
        <f t="shared" si="1"/>
        <v/>
      </c>
    </row>
    <row r="238" spans="1:4" ht="15.75" customHeight="1" x14ac:dyDescent="0.3">
      <c r="A238" s="57" t="str">
        <f>IF(Producción1!D277="","",IF(ISNUMBER(A237),Producción1!E277+A237,Producción1!E277))</f>
        <v/>
      </c>
      <c r="B238" s="58" t="str">
        <f>IF(Producción1!X277&lt;&gt;"",IF(ISNUMBER(B237),Producción1!X277+B237,Producción1!X277),"")</f>
        <v/>
      </c>
      <c r="C238" s="58" t="str">
        <f t="shared" si="0"/>
        <v/>
      </c>
      <c r="D238" s="59" t="str">
        <f t="shared" si="1"/>
        <v/>
      </c>
    </row>
    <row r="239" spans="1:4" ht="15.75" customHeight="1" x14ac:dyDescent="0.3">
      <c r="A239" s="57" t="str">
        <f>IF(Producción1!D278="","",IF(ISNUMBER(A238),Producción1!E278+A238,Producción1!E278))</f>
        <v/>
      </c>
      <c r="B239" s="58" t="str">
        <f>IF(Producción1!X278&lt;&gt;"",IF(ISNUMBER(B238),Producción1!X278+B238,Producción1!X278),"")</f>
        <v/>
      </c>
      <c r="C239" s="58" t="str">
        <f t="shared" si="0"/>
        <v/>
      </c>
      <c r="D239" s="59" t="str">
        <f t="shared" si="1"/>
        <v/>
      </c>
    </row>
    <row r="240" spans="1:4" ht="15.75" customHeight="1" x14ac:dyDescent="0.3">
      <c r="A240" s="57" t="str">
        <f>IF(Producción1!D279="","",IF(ISNUMBER(A239),Producción1!E279+A239,Producción1!E279))</f>
        <v/>
      </c>
      <c r="B240" s="58" t="str">
        <f>IF(Producción1!X279&lt;&gt;"",IF(ISNUMBER(B239),Producción1!X279+B239,Producción1!X279),"")</f>
        <v/>
      </c>
      <c r="C240" s="58" t="str">
        <f t="shared" si="0"/>
        <v/>
      </c>
      <c r="D240" s="59" t="str">
        <f t="shared" si="1"/>
        <v/>
      </c>
    </row>
    <row r="241" spans="1:4" ht="15.75" customHeight="1" x14ac:dyDescent="0.3">
      <c r="A241" s="57" t="str">
        <f>IF(Producción1!D280="","",IF(ISNUMBER(A240),Producción1!E280+A240,Producción1!E280))</f>
        <v/>
      </c>
      <c r="B241" s="58" t="str">
        <f>IF(Producción1!X280&lt;&gt;"",IF(ISNUMBER(B240),Producción1!X280+B240,Producción1!X280),"")</f>
        <v/>
      </c>
      <c r="C241" s="58" t="str">
        <f t="shared" si="0"/>
        <v/>
      </c>
      <c r="D241" s="59" t="str">
        <f t="shared" si="1"/>
        <v/>
      </c>
    </row>
    <row r="242" spans="1:4" ht="15.75" customHeight="1" x14ac:dyDescent="0.3">
      <c r="A242" s="57" t="str">
        <f>IF(Producción1!D281="","",IF(ISNUMBER(A241),Producción1!E281+A241,Producción1!E281))</f>
        <v/>
      </c>
      <c r="B242" s="58" t="str">
        <f>IF(Producción1!X281&lt;&gt;"",IF(ISNUMBER(B241),Producción1!X281+B241,Producción1!X281),"")</f>
        <v/>
      </c>
      <c r="C242" s="58" t="str">
        <f t="shared" si="0"/>
        <v/>
      </c>
      <c r="D242" s="59" t="str">
        <f t="shared" si="1"/>
        <v/>
      </c>
    </row>
    <row r="243" spans="1:4" ht="15.75" customHeight="1" x14ac:dyDescent="0.3"/>
    <row r="244" spans="1:4" ht="15.75" customHeight="1" x14ac:dyDescent="0.3"/>
    <row r="245" spans="1:4" ht="15.75" customHeight="1" x14ac:dyDescent="0.3"/>
    <row r="246" spans="1:4" ht="15.75" customHeight="1" x14ac:dyDescent="0.3"/>
    <row r="247" spans="1:4" ht="15.75" customHeight="1" x14ac:dyDescent="0.3"/>
    <row r="248" spans="1:4" ht="15.75" customHeight="1" x14ac:dyDescent="0.3"/>
    <row r="249" spans="1:4" ht="15.75" customHeight="1" x14ac:dyDescent="0.3"/>
    <row r="250" spans="1:4" ht="15.75" customHeight="1" x14ac:dyDescent="0.3"/>
    <row r="251" spans="1:4" ht="15.75" customHeight="1" x14ac:dyDescent="0.3"/>
    <row r="252" spans="1:4" ht="15.75" customHeight="1" x14ac:dyDescent="0.3"/>
    <row r="253" spans="1:4" ht="15.75" customHeight="1" x14ac:dyDescent="0.3"/>
    <row r="254" spans="1:4" ht="15.75" customHeight="1" x14ac:dyDescent="0.3"/>
    <row r="255" spans="1:4" ht="15.75" customHeight="1" x14ac:dyDescent="0.3"/>
    <row r="256" spans="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F11:G11"/>
  </mergeCells>
  <pageMargins left="0.7" right="0.7" top="0.75" bottom="0.75"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T1000"/>
  <sheetViews>
    <sheetView workbookViewId="0"/>
  </sheetViews>
  <sheetFormatPr baseColWidth="10" defaultColWidth="14.44140625" defaultRowHeight="15" customHeight="1" x14ac:dyDescent="0.3"/>
  <cols>
    <col min="1" max="1" width="19.33203125" customWidth="1"/>
    <col min="2" max="2" width="10.109375" customWidth="1"/>
    <col min="3" max="3" width="5.5546875" customWidth="1"/>
    <col min="4" max="12" width="5" customWidth="1"/>
    <col min="13" max="13" width="5.5546875" customWidth="1"/>
    <col min="14" max="19" width="5" customWidth="1"/>
    <col min="20" max="20" width="6.6640625" customWidth="1"/>
    <col min="21" max="26" width="10.6640625" customWidth="1"/>
  </cols>
  <sheetData>
    <row r="1" spans="1:20" ht="14.4" x14ac:dyDescent="0.3">
      <c r="A1" s="12" t="s">
        <v>287</v>
      </c>
      <c r="B1" s="70">
        <v>1</v>
      </c>
    </row>
    <row r="2" spans="1:20" ht="14.4" x14ac:dyDescent="0.3">
      <c r="A2" s="12" t="s">
        <v>211</v>
      </c>
      <c r="B2" s="71" t="s">
        <v>293</v>
      </c>
    </row>
    <row r="4" spans="1:20" ht="14.4" x14ac:dyDescent="0.3">
      <c r="A4" s="12" t="s">
        <v>294</v>
      </c>
      <c r="B4" s="12" t="s">
        <v>295</v>
      </c>
    </row>
    <row r="5" spans="1:20" ht="145.19999999999999" x14ac:dyDescent="0.3">
      <c r="A5" s="12" t="s">
        <v>296</v>
      </c>
      <c r="B5" s="72" t="s">
        <v>297</v>
      </c>
      <c r="C5" s="72" t="s">
        <v>298</v>
      </c>
      <c r="D5" s="72" t="s">
        <v>299</v>
      </c>
      <c r="E5" s="72" t="s">
        <v>300</v>
      </c>
      <c r="F5" s="72" t="s">
        <v>301</v>
      </c>
      <c r="G5" s="72" t="s">
        <v>302</v>
      </c>
      <c r="H5" s="72" t="s">
        <v>303</v>
      </c>
      <c r="I5" s="72" t="s">
        <v>304</v>
      </c>
      <c r="J5" s="72" t="s">
        <v>305</v>
      </c>
      <c r="K5" s="72" t="s">
        <v>306</v>
      </c>
      <c r="L5" s="72" t="s">
        <v>307</v>
      </c>
      <c r="M5" s="72" t="s">
        <v>308</v>
      </c>
      <c r="N5" s="72" t="s">
        <v>309</v>
      </c>
      <c r="O5" s="72" t="s">
        <v>310</v>
      </c>
      <c r="P5" s="72" t="s">
        <v>311</v>
      </c>
      <c r="Q5" s="72" t="s">
        <v>312</v>
      </c>
      <c r="R5" s="72" t="s">
        <v>313</v>
      </c>
      <c r="S5" s="72" t="s">
        <v>314</v>
      </c>
      <c r="T5" s="72" t="s">
        <v>217</v>
      </c>
    </row>
    <row r="6" spans="1:20" ht="14.4" x14ac:dyDescent="0.3">
      <c r="A6" s="70" t="s">
        <v>315</v>
      </c>
      <c r="F6" s="12">
        <v>2</v>
      </c>
      <c r="H6" s="12">
        <v>4</v>
      </c>
      <c r="J6" s="12">
        <v>2</v>
      </c>
      <c r="T6" s="12">
        <v>8</v>
      </c>
    </row>
    <row r="7" spans="1:20" ht="14.4" x14ac:dyDescent="0.3">
      <c r="A7" s="70" t="s">
        <v>316</v>
      </c>
      <c r="G7" s="12">
        <v>1</v>
      </c>
      <c r="H7" s="12">
        <v>2</v>
      </c>
      <c r="J7" s="12">
        <v>3</v>
      </c>
      <c r="T7" s="12">
        <v>6</v>
      </c>
    </row>
    <row r="8" spans="1:20" ht="14.4" x14ac:dyDescent="0.3">
      <c r="A8" s="70" t="s">
        <v>317</v>
      </c>
      <c r="H8" s="12">
        <v>2</v>
      </c>
      <c r="J8" s="12">
        <v>2</v>
      </c>
      <c r="T8" s="12">
        <v>4</v>
      </c>
    </row>
    <row r="9" spans="1:20" ht="14.4" x14ac:dyDescent="0.3">
      <c r="A9" s="70" t="s">
        <v>318</v>
      </c>
      <c r="B9" s="12">
        <v>0.5</v>
      </c>
      <c r="C9" s="12">
        <v>1.5</v>
      </c>
      <c r="D9" s="12">
        <v>6</v>
      </c>
      <c r="E9" s="12">
        <v>5</v>
      </c>
      <c r="G9" s="12">
        <v>5</v>
      </c>
      <c r="H9" s="12">
        <v>16</v>
      </c>
      <c r="J9" s="12">
        <v>11</v>
      </c>
      <c r="K9" s="12">
        <v>1</v>
      </c>
      <c r="M9" s="12">
        <v>3.5</v>
      </c>
      <c r="N9" s="12">
        <v>4</v>
      </c>
      <c r="P9" s="12">
        <v>9</v>
      </c>
      <c r="T9" s="12">
        <v>62.5</v>
      </c>
    </row>
    <row r="10" spans="1:20" ht="14.4" x14ac:dyDescent="0.3">
      <c r="A10" s="70" t="s">
        <v>319</v>
      </c>
      <c r="K10" s="12">
        <v>6</v>
      </c>
      <c r="T10" s="12">
        <v>6</v>
      </c>
    </row>
    <row r="11" spans="1:20" ht="14.4" x14ac:dyDescent="0.3">
      <c r="A11" s="70" t="s">
        <v>320</v>
      </c>
      <c r="E11" s="12">
        <v>2</v>
      </c>
      <c r="G11" s="12">
        <v>2</v>
      </c>
      <c r="T11" s="12">
        <v>4</v>
      </c>
    </row>
    <row r="12" spans="1:20" ht="14.4" x14ac:dyDescent="0.3">
      <c r="A12" s="70" t="s">
        <v>321</v>
      </c>
      <c r="C12" s="12">
        <v>3</v>
      </c>
      <c r="F12" s="12">
        <v>3</v>
      </c>
      <c r="G12" s="12">
        <v>13</v>
      </c>
      <c r="T12" s="12">
        <v>19</v>
      </c>
    </row>
    <row r="13" spans="1:20" ht="14.4" x14ac:dyDescent="0.3">
      <c r="A13" s="70" t="s">
        <v>322</v>
      </c>
      <c r="B13" s="12">
        <v>2</v>
      </c>
      <c r="C13" s="12">
        <v>3</v>
      </c>
      <c r="G13" s="12">
        <v>5</v>
      </c>
      <c r="J13" s="12">
        <v>10</v>
      </c>
      <c r="T13" s="12">
        <v>20</v>
      </c>
    </row>
    <row r="14" spans="1:20" ht="14.4" x14ac:dyDescent="0.3">
      <c r="A14" s="70" t="s">
        <v>323</v>
      </c>
      <c r="E14" s="12">
        <v>1</v>
      </c>
      <c r="G14" s="12">
        <v>3</v>
      </c>
      <c r="J14" s="12">
        <v>2</v>
      </c>
      <c r="T14" s="12">
        <v>6</v>
      </c>
    </row>
    <row r="15" spans="1:20" ht="14.4" x14ac:dyDescent="0.3">
      <c r="A15" s="70" t="s">
        <v>324</v>
      </c>
      <c r="G15" s="12">
        <v>2</v>
      </c>
      <c r="H15" s="12">
        <v>2</v>
      </c>
      <c r="J15" s="12">
        <v>2</v>
      </c>
      <c r="T15" s="12">
        <v>6</v>
      </c>
    </row>
    <row r="16" spans="1:20" ht="14.4" x14ac:dyDescent="0.3">
      <c r="A16" s="70" t="s">
        <v>325</v>
      </c>
      <c r="B16" s="12">
        <v>3</v>
      </c>
      <c r="F16" s="12">
        <v>3</v>
      </c>
      <c r="G16" s="12">
        <v>2</v>
      </c>
      <c r="K16" s="12">
        <v>2</v>
      </c>
      <c r="T16" s="12">
        <v>10</v>
      </c>
    </row>
    <row r="17" spans="1:20" ht="14.4" x14ac:dyDescent="0.3">
      <c r="A17" s="70" t="s">
        <v>326</v>
      </c>
      <c r="N17" s="12">
        <v>1</v>
      </c>
      <c r="T17" s="12">
        <v>1</v>
      </c>
    </row>
    <row r="18" spans="1:20" ht="14.4" x14ac:dyDescent="0.3">
      <c r="A18" s="70" t="s">
        <v>327</v>
      </c>
      <c r="H18" s="12">
        <v>2</v>
      </c>
      <c r="J18" s="12">
        <v>3</v>
      </c>
      <c r="T18" s="12">
        <v>5</v>
      </c>
    </row>
    <row r="19" spans="1:20" ht="14.4" x14ac:dyDescent="0.3">
      <c r="A19" s="70" t="s">
        <v>328</v>
      </c>
      <c r="G19" s="12">
        <v>6</v>
      </c>
      <c r="J19" s="12">
        <v>6</v>
      </c>
      <c r="M19" s="12">
        <v>4</v>
      </c>
      <c r="T19" s="12">
        <v>16</v>
      </c>
    </row>
    <row r="20" spans="1:20" ht="14.4" x14ac:dyDescent="0.3">
      <c r="A20" s="70" t="s">
        <v>329</v>
      </c>
      <c r="G20" s="12">
        <v>5</v>
      </c>
      <c r="T20" s="12">
        <v>5</v>
      </c>
    </row>
    <row r="21" spans="1:20" ht="15.75" customHeight="1" x14ac:dyDescent="0.3">
      <c r="A21" s="70" t="s">
        <v>330</v>
      </c>
      <c r="G21" s="12">
        <v>5</v>
      </c>
      <c r="J21" s="12">
        <v>5</v>
      </c>
      <c r="T21" s="12">
        <v>10</v>
      </c>
    </row>
    <row r="22" spans="1:20" ht="15.75" customHeight="1" x14ac:dyDescent="0.3">
      <c r="A22" s="70" t="s">
        <v>331</v>
      </c>
      <c r="E22" s="12">
        <v>4</v>
      </c>
      <c r="T22" s="12">
        <v>4</v>
      </c>
    </row>
    <row r="23" spans="1:20" ht="15.75" customHeight="1" x14ac:dyDescent="0.3">
      <c r="A23" s="70" t="s">
        <v>332</v>
      </c>
      <c r="B23" s="12">
        <v>1</v>
      </c>
      <c r="E23" s="12">
        <v>1</v>
      </c>
      <c r="F23" s="12">
        <v>3</v>
      </c>
      <c r="G23" s="12">
        <v>3</v>
      </c>
      <c r="H23" s="12">
        <v>2</v>
      </c>
      <c r="J23" s="12">
        <v>2</v>
      </c>
      <c r="T23" s="12">
        <v>12</v>
      </c>
    </row>
    <row r="24" spans="1:20" ht="15.75" customHeight="1" x14ac:dyDescent="0.3">
      <c r="A24" s="70" t="s">
        <v>333</v>
      </c>
      <c r="G24" s="12">
        <v>5</v>
      </c>
      <c r="J24" s="12">
        <v>2</v>
      </c>
      <c r="T24" s="12">
        <v>7</v>
      </c>
    </row>
    <row r="25" spans="1:20" ht="15.75" customHeight="1" x14ac:dyDescent="0.3">
      <c r="A25" s="70" t="s">
        <v>334</v>
      </c>
      <c r="C25" s="12">
        <v>2</v>
      </c>
      <c r="D25" s="12">
        <v>1</v>
      </c>
      <c r="G25" s="12">
        <v>6</v>
      </c>
      <c r="T25" s="12">
        <v>9</v>
      </c>
    </row>
    <row r="26" spans="1:20" ht="15.75" customHeight="1" x14ac:dyDescent="0.3">
      <c r="A26" s="70" t="s">
        <v>335</v>
      </c>
      <c r="D26" s="12">
        <v>3</v>
      </c>
      <c r="E26" s="12">
        <v>4</v>
      </c>
      <c r="J26" s="12">
        <v>2</v>
      </c>
      <c r="N26" s="12">
        <v>2</v>
      </c>
      <c r="T26" s="12">
        <v>11</v>
      </c>
    </row>
    <row r="27" spans="1:20" ht="15.75" customHeight="1" x14ac:dyDescent="0.3">
      <c r="A27" s="70" t="s">
        <v>336</v>
      </c>
      <c r="C27" s="12">
        <v>4</v>
      </c>
      <c r="M27" s="12">
        <v>1</v>
      </c>
      <c r="N27" s="12">
        <v>2</v>
      </c>
      <c r="T27" s="12">
        <v>7</v>
      </c>
    </row>
    <row r="28" spans="1:20" ht="15.75" customHeight="1" x14ac:dyDescent="0.3">
      <c r="A28" s="70" t="s">
        <v>337</v>
      </c>
      <c r="B28" s="12">
        <v>4</v>
      </c>
      <c r="C28" s="12">
        <v>4</v>
      </c>
      <c r="D28" s="12">
        <v>2</v>
      </c>
      <c r="G28" s="12">
        <v>4</v>
      </c>
      <c r="H28" s="12">
        <v>8</v>
      </c>
      <c r="N28" s="12">
        <v>2</v>
      </c>
      <c r="T28" s="12">
        <v>24</v>
      </c>
    </row>
    <row r="29" spans="1:20" ht="15.75" customHeight="1" x14ac:dyDescent="0.3">
      <c r="A29" s="70" t="s">
        <v>338</v>
      </c>
      <c r="E29" s="12">
        <v>3</v>
      </c>
      <c r="T29" s="12">
        <v>3</v>
      </c>
    </row>
    <row r="30" spans="1:20" ht="15.75" customHeight="1" x14ac:dyDescent="0.3">
      <c r="A30" s="70" t="s">
        <v>339</v>
      </c>
      <c r="E30" s="12">
        <v>2</v>
      </c>
      <c r="G30" s="12">
        <v>3</v>
      </c>
      <c r="H30" s="12">
        <v>1</v>
      </c>
      <c r="J30" s="12">
        <v>1</v>
      </c>
      <c r="T30" s="12">
        <v>7</v>
      </c>
    </row>
    <row r="31" spans="1:20" ht="15.75" customHeight="1" x14ac:dyDescent="0.3">
      <c r="A31" s="70" t="s">
        <v>340</v>
      </c>
      <c r="J31" s="12">
        <v>3</v>
      </c>
      <c r="T31" s="12">
        <v>3</v>
      </c>
    </row>
    <row r="32" spans="1:20" ht="15.75" customHeight="1" x14ac:dyDescent="0.3">
      <c r="A32" s="70" t="s">
        <v>341</v>
      </c>
      <c r="E32" s="12">
        <v>1</v>
      </c>
      <c r="G32" s="12">
        <v>6</v>
      </c>
      <c r="H32" s="12">
        <v>2</v>
      </c>
      <c r="J32" s="12">
        <v>3</v>
      </c>
      <c r="M32" s="12">
        <v>1</v>
      </c>
      <c r="P32" s="12">
        <v>1</v>
      </c>
      <c r="T32" s="12">
        <v>14</v>
      </c>
    </row>
    <row r="33" spans="1:20" ht="15.75" customHeight="1" x14ac:dyDescent="0.3">
      <c r="A33" s="70" t="s">
        <v>342</v>
      </c>
      <c r="G33" s="12">
        <v>3</v>
      </c>
      <c r="J33" s="12">
        <v>3</v>
      </c>
      <c r="T33" s="12">
        <v>6</v>
      </c>
    </row>
    <row r="34" spans="1:20" ht="15.75" customHeight="1" x14ac:dyDescent="0.3">
      <c r="A34" s="70" t="s">
        <v>343</v>
      </c>
      <c r="G34" s="12">
        <v>2</v>
      </c>
      <c r="J34" s="12">
        <v>4</v>
      </c>
      <c r="T34" s="12">
        <v>6</v>
      </c>
    </row>
    <row r="35" spans="1:20" ht="15.75" customHeight="1" x14ac:dyDescent="0.3">
      <c r="A35" s="70" t="s">
        <v>344</v>
      </c>
      <c r="B35" s="12">
        <v>6</v>
      </c>
      <c r="E35" s="12">
        <v>10</v>
      </c>
      <c r="H35" s="12">
        <v>4</v>
      </c>
      <c r="N35" s="12">
        <v>2</v>
      </c>
      <c r="T35" s="12">
        <v>22</v>
      </c>
    </row>
    <row r="36" spans="1:20" ht="15.75" customHeight="1" x14ac:dyDescent="0.3">
      <c r="A36" s="70" t="s">
        <v>345</v>
      </c>
      <c r="B36" s="12">
        <v>3</v>
      </c>
      <c r="D36" s="12">
        <v>1</v>
      </c>
      <c r="E36" s="12">
        <v>4</v>
      </c>
      <c r="G36" s="12">
        <v>5</v>
      </c>
      <c r="H36" s="12">
        <v>2</v>
      </c>
      <c r="I36" s="12">
        <v>3</v>
      </c>
      <c r="K36" s="12">
        <v>2</v>
      </c>
      <c r="T36" s="12">
        <v>20</v>
      </c>
    </row>
    <row r="37" spans="1:20" ht="15.75" customHeight="1" x14ac:dyDescent="0.3">
      <c r="A37" s="70" t="s">
        <v>346</v>
      </c>
      <c r="B37" s="12">
        <v>3</v>
      </c>
      <c r="T37" s="12">
        <v>3</v>
      </c>
    </row>
    <row r="38" spans="1:20" ht="15.75" customHeight="1" x14ac:dyDescent="0.3">
      <c r="A38" s="70" t="s">
        <v>347</v>
      </c>
      <c r="B38" s="12">
        <v>1</v>
      </c>
      <c r="C38" s="12">
        <v>1</v>
      </c>
      <c r="F38" s="12">
        <v>1</v>
      </c>
      <c r="G38" s="12">
        <v>4</v>
      </c>
      <c r="H38" s="12">
        <v>1</v>
      </c>
      <c r="J38" s="12">
        <v>1</v>
      </c>
      <c r="L38" s="12">
        <v>7</v>
      </c>
      <c r="N38" s="12">
        <v>2</v>
      </c>
      <c r="O38" s="12">
        <v>2</v>
      </c>
      <c r="T38" s="12">
        <v>20</v>
      </c>
    </row>
    <row r="39" spans="1:20" ht="15.75" customHeight="1" x14ac:dyDescent="0.3">
      <c r="A39" s="70" t="s">
        <v>348</v>
      </c>
      <c r="J39" s="12">
        <v>3</v>
      </c>
      <c r="K39" s="12">
        <v>1</v>
      </c>
      <c r="T39" s="12">
        <v>4</v>
      </c>
    </row>
    <row r="40" spans="1:20" ht="15.75" customHeight="1" x14ac:dyDescent="0.3">
      <c r="A40" s="70" t="s">
        <v>349</v>
      </c>
      <c r="B40" s="12">
        <v>2</v>
      </c>
      <c r="J40" s="12">
        <v>3</v>
      </c>
      <c r="T40" s="12">
        <v>5</v>
      </c>
    </row>
    <row r="41" spans="1:20" ht="15.75" customHeight="1" x14ac:dyDescent="0.3">
      <c r="A41" s="70" t="s">
        <v>350</v>
      </c>
      <c r="B41" s="12">
        <v>2</v>
      </c>
      <c r="K41" s="12">
        <v>2</v>
      </c>
      <c r="M41" s="12">
        <v>1</v>
      </c>
      <c r="N41" s="12">
        <v>1</v>
      </c>
      <c r="T41" s="12">
        <v>6</v>
      </c>
    </row>
    <row r="42" spans="1:20" ht="15.75" customHeight="1" x14ac:dyDescent="0.3">
      <c r="A42" s="70" t="s">
        <v>351</v>
      </c>
      <c r="F42" s="12">
        <v>1</v>
      </c>
      <c r="H42" s="12">
        <v>3</v>
      </c>
      <c r="M42" s="12">
        <v>1</v>
      </c>
      <c r="P42" s="12">
        <v>2</v>
      </c>
      <c r="Q42" s="12">
        <v>1</v>
      </c>
      <c r="T42" s="12">
        <v>8</v>
      </c>
    </row>
    <row r="43" spans="1:20" ht="15.75" customHeight="1" x14ac:dyDescent="0.3">
      <c r="A43" s="70" t="s">
        <v>352</v>
      </c>
      <c r="D43" s="12">
        <v>1</v>
      </c>
      <c r="E43" s="12">
        <v>1</v>
      </c>
      <c r="H43" s="12">
        <v>3</v>
      </c>
      <c r="T43" s="12">
        <v>5</v>
      </c>
    </row>
    <row r="44" spans="1:20" ht="15.75" customHeight="1" x14ac:dyDescent="0.3">
      <c r="A44" s="70" t="s">
        <v>353</v>
      </c>
      <c r="B44" s="12">
        <v>1</v>
      </c>
      <c r="F44" s="12">
        <v>1</v>
      </c>
      <c r="G44" s="12">
        <v>2</v>
      </c>
      <c r="L44" s="12">
        <v>1</v>
      </c>
      <c r="T44" s="12">
        <v>5</v>
      </c>
    </row>
    <row r="45" spans="1:20" ht="15.75" customHeight="1" x14ac:dyDescent="0.3">
      <c r="A45" s="70" t="s">
        <v>354</v>
      </c>
      <c r="R45" s="12">
        <v>3</v>
      </c>
      <c r="T45" s="12">
        <v>3</v>
      </c>
    </row>
    <row r="46" spans="1:20" ht="15.75" customHeight="1" x14ac:dyDescent="0.3">
      <c r="A46" s="70" t="s">
        <v>355</v>
      </c>
      <c r="C46" s="12">
        <v>4</v>
      </c>
      <c r="J46" s="12">
        <v>4</v>
      </c>
      <c r="L46" s="12">
        <v>4</v>
      </c>
      <c r="T46" s="12">
        <v>12</v>
      </c>
    </row>
    <row r="47" spans="1:20" ht="15.75" customHeight="1" x14ac:dyDescent="0.3">
      <c r="A47" s="70" t="s">
        <v>356</v>
      </c>
      <c r="F47" s="12">
        <v>1</v>
      </c>
      <c r="G47" s="12">
        <v>2</v>
      </c>
      <c r="J47" s="12">
        <v>2</v>
      </c>
      <c r="T47" s="12">
        <v>5</v>
      </c>
    </row>
    <row r="48" spans="1:20" ht="15.75" customHeight="1" x14ac:dyDescent="0.3">
      <c r="A48" s="70" t="s">
        <v>357</v>
      </c>
      <c r="B48" s="12">
        <v>1</v>
      </c>
      <c r="E48" s="12">
        <v>1</v>
      </c>
      <c r="H48" s="12">
        <v>2</v>
      </c>
      <c r="T48" s="12">
        <v>4</v>
      </c>
    </row>
    <row r="49" spans="1:20" ht="15.75" customHeight="1" x14ac:dyDescent="0.3">
      <c r="A49" s="70" t="s">
        <v>358</v>
      </c>
      <c r="M49" s="12">
        <v>2</v>
      </c>
      <c r="N49" s="12">
        <v>2</v>
      </c>
      <c r="P49" s="12">
        <v>2</v>
      </c>
      <c r="T49" s="12">
        <v>6</v>
      </c>
    </row>
    <row r="50" spans="1:20" ht="15.75" customHeight="1" x14ac:dyDescent="0.3">
      <c r="A50" s="70" t="s">
        <v>359</v>
      </c>
      <c r="O50" s="12">
        <v>1</v>
      </c>
      <c r="S50" s="12">
        <v>1</v>
      </c>
      <c r="T50" s="12">
        <v>2</v>
      </c>
    </row>
    <row r="51" spans="1:20" ht="15.75" customHeight="1" x14ac:dyDescent="0.3">
      <c r="A51" s="70" t="s">
        <v>360</v>
      </c>
      <c r="M51" s="12">
        <v>1</v>
      </c>
      <c r="P51" s="12">
        <v>1</v>
      </c>
      <c r="T51" s="12">
        <v>2</v>
      </c>
    </row>
    <row r="52" spans="1:20" ht="15.75" customHeight="1" x14ac:dyDescent="0.3">
      <c r="A52" s="70" t="s">
        <v>217</v>
      </c>
      <c r="B52" s="12">
        <v>29.5</v>
      </c>
      <c r="C52" s="12">
        <v>22.5</v>
      </c>
      <c r="D52" s="12">
        <v>14</v>
      </c>
      <c r="E52" s="12">
        <v>39</v>
      </c>
      <c r="F52" s="12">
        <v>15</v>
      </c>
      <c r="G52" s="12">
        <v>94</v>
      </c>
      <c r="H52" s="12">
        <v>56</v>
      </c>
      <c r="I52" s="12">
        <v>3</v>
      </c>
      <c r="J52" s="12">
        <v>79</v>
      </c>
      <c r="K52" s="12">
        <v>14</v>
      </c>
      <c r="L52" s="12">
        <v>12</v>
      </c>
      <c r="M52" s="12">
        <v>14.5</v>
      </c>
      <c r="N52" s="12">
        <v>18</v>
      </c>
      <c r="O52" s="12">
        <v>3</v>
      </c>
      <c r="P52" s="12">
        <v>15</v>
      </c>
      <c r="Q52" s="12">
        <v>1</v>
      </c>
      <c r="R52" s="12">
        <v>3</v>
      </c>
      <c r="S52" s="12">
        <v>1</v>
      </c>
      <c r="T52" s="12">
        <v>433.5</v>
      </c>
    </row>
    <row r="53" spans="1:20" ht="15.75" customHeight="1" x14ac:dyDescent="0.3"/>
    <row r="54" spans="1:20" ht="15.75" customHeight="1" x14ac:dyDescent="0.3"/>
    <row r="55" spans="1:20" ht="15.75" customHeight="1" x14ac:dyDescent="0.3"/>
    <row r="56" spans="1:20" ht="15.75" customHeight="1" x14ac:dyDescent="0.3"/>
    <row r="57" spans="1:20" ht="15.75" customHeight="1" x14ac:dyDescent="0.3"/>
    <row r="58" spans="1:20" ht="15.75" customHeight="1" x14ac:dyDescent="0.3"/>
    <row r="59" spans="1:20" ht="15.75" customHeight="1" x14ac:dyDescent="0.3"/>
    <row r="60" spans="1:20" ht="15.75" customHeight="1" x14ac:dyDescent="0.3"/>
    <row r="61" spans="1:20" ht="15.75" customHeight="1" x14ac:dyDescent="0.3"/>
    <row r="62" spans="1:20" ht="15.75" customHeight="1" x14ac:dyDescent="0.3"/>
    <row r="63" spans="1:20" ht="15.75" customHeight="1" x14ac:dyDescent="0.3"/>
    <row r="64" spans="1:20"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scale="73"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1</vt:i4>
      </vt:variant>
    </vt:vector>
  </HeadingPairs>
  <TitlesOfParts>
    <vt:vector size="24" baseType="lpstr">
      <vt:lpstr>Productos</vt:lpstr>
      <vt:lpstr>Materias Primas</vt:lpstr>
      <vt:lpstr>Receta</vt:lpstr>
      <vt:lpstr>Proveedores</vt:lpstr>
      <vt:lpstr>Ofertas</vt:lpstr>
      <vt:lpstr>Consumo</vt:lpstr>
      <vt:lpstr>Stock</vt:lpstr>
      <vt:lpstr>Compras</vt:lpstr>
      <vt:lpstr>Hoja1</vt:lpstr>
      <vt:lpstr>Producción</vt:lpstr>
      <vt:lpstr>Inventario</vt:lpstr>
      <vt:lpstr>Clientes</vt:lpstr>
      <vt:lpstr>Ventas</vt:lpstr>
      <vt:lpstr>Despacho</vt:lpstr>
      <vt:lpstr>Pago</vt:lpstr>
      <vt:lpstr>Resumen Ventas</vt:lpstr>
      <vt:lpstr>Saldos</vt:lpstr>
      <vt:lpstr>Producción1</vt:lpstr>
      <vt:lpstr>Procesos</vt:lpstr>
      <vt:lpstr>Flujo</vt:lpstr>
      <vt:lpstr>Gastos</vt:lpstr>
      <vt:lpstr>Pronóstico</vt:lpstr>
      <vt:lpstr>Resumen Producción</vt:lpstr>
      <vt:lpstr>Consumo!Cosumo_Negocio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Muñoz</dc:creator>
  <cp:lastModifiedBy>Mauricio Muñoz</cp:lastModifiedBy>
  <dcterms:created xsi:type="dcterms:W3CDTF">2020-05-30T21:11:35Z</dcterms:created>
  <dcterms:modified xsi:type="dcterms:W3CDTF">2026-01-15T20:22:01Z</dcterms:modified>
</cp:coreProperties>
</file>